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omments2.xml" ContentType="application/vnd.openxmlformats-officedocument.spreadsheetml.comment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omments3.xml" ContentType="application/vnd.openxmlformats-officedocument.spreadsheetml.comment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6.xml" ContentType="application/vnd.openxmlformats-officedocument.drawing+xml"/>
  <Override PartName="/xl/comments4.xml" ContentType="application/vnd.openxmlformats-officedocument.spreadsheetml.comment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Override PartName="/xl/threadedComments/threadedComment4.xml" ContentType="application/vnd.ms-excel.threadedcomments+xml"/>
  <Override PartName="/xl/threadedComments/threadedComment5.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klaassen\polybox\Scope 3\Submission files\Final submission documents\"/>
    </mc:Choice>
  </mc:AlternateContent>
  <bookViews>
    <workbookView xWindow="0" yWindow="0" windowWidth="19200" windowHeight="5760"/>
  </bookViews>
  <sheets>
    <sheet name="Contents" sheetId="42" r:id="rId1"/>
    <sheet name="Remarks" sheetId="43" r:id="rId2"/>
    <sheet name="1.1 Harmomized CCF" sheetId="13" r:id="rId3"/>
    <sheet name="2.1 Activity exclusion" sheetId="18" r:id="rId4"/>
    <sheet name="2.2 Boundary incompleteness" sheetId="11" r:id="rId5"/>
    <sheet name="2.3 Reporting inconsistency" sheetId="14" r:id="rId6"/>
    <sheet name="2.4 Carbon intensities" sheetId="33" r:id="rId7"/>
    <sheet name="3.1 Emission data" sheetId="9" r:id="rId8"/>
    <sheet name="3.2 Emission predictors" sheetId="21" r:id="rId9"/>
    <sheet name="3.3 Minimum boundaries" sheetId="41" r:id="rId10"/>
    <sheet name="3.4 Company selection" sheetId="24" r:id="rId11"/>
    <sheet name="4.1 Corporate reports " sheetId="39" r:id="rId12"/>
    <sheet name="4.2 CDP data_scope 1&amp;2_2019" sheetId="44" r:id="rId13"/>
    <sheet name="4.3 CDP data_scope 3_2019" sheetId="45" r:id="rId14"/>
  </sheets>
  <definedNames>
    <definedName name="_xlnm._FilterDatabase" localSheetId="8" hidden="1">'3.2 Emission predictors'!$R$45:$R$100</definedName>
    <definedName name="_xlnm._FilterDatabase" localSheetId="10" hidden="1">'3.4 Company selection'!$C$6:$J$112</definedName>
    <definedName name="_xlnm._FilterDatabase" localSheetId="12" hidden="1">'4.2 CDP data_scope 1&amp;2_2019'!$A$1:$E$57</definedName>
    <definedName name="_xlnm._FilterDatabase" localSheetId="13" hidden="1">'4.3 CDP data_scope 3_2019'!$A$1:$H$953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S53" i="9" l="1"/>
  <c r="BS42" i="9"/>
  <c r="F36" i="21"/>
  <c r="G36" i="21"/>
  <c r="H36" i="21"/>
  <c r="I36" i="21"/>
  <c r="J36" i="21"/>
  <c r="K36" i="21"/>
  <c r="L36" i="21"/>
  <c r="M36" i="21"/>
  <c r="N36" i="21"/>
  <c r="O36" i="21"/>
  <c r="P36" i="21"/>
  <c r="Q36" i="21"/>
  <c r="R36" i="21"/>
  <c r="S36" i="21"/>
  <c r="T36" i="21"/>
  <c r="U36" i="21"/>
  <c r="V36" i="21"/>
  <c r="W36" i="21"/>
  <c r="X36" i="21"/>
  <c r="Y36" i="21"/>
  <c r="Z36" i="21"/>
  <c r="AA36" i="21"/>
  <c r="AB36" i="21"/>
  <c r="AC36" i="21"/>
  <c r="AD36" i="21"/>
  <c r="AE36" i="21"/>
  <c r="AF36" i="21"/>
  <c r="AG36" i="21"/>
  <c r="AH36" i="21"/>
  <c r="AI36" i="21"/>
  <c r="AJ36" i="21"/>
  <c r="AK36" i="21"/>
  <c r="AL36" i="21"/>
  <c r="AM36" i="21"/>
  <c r="AN36" i="21"/>
  <c r="AO36" i="21"/>
  <c r="AP36" i="21"/>
  <c r="AQ36" i="21"/>
  <c r="AR36" i="21"/>
  <c r="AS36" i="21"/>
  <c r="AT36" i="21"/>
  <c r="AU36" i="21"/>
  <c r="AV36" i="21"/>
  <c r="AW36" i="21"/>
  <c r="AX36" i="21"/>
  <c r="AY36" i="21"/>
  <c r="AZ36" i="21"/>
  <c r="BA36" i="21"/>
  <c r="BB36" i="21"/>
  <c r="BC36" i="21"/>
  <c r="BD36" i="21"/>
  <c r="BE36" i="21"/>
  <c r="BF36" i="21"/>
  <c r="BG36" i="21"/>
  <c r="BH36" i="21"/>
  <c r="E36" i="21"/>
  <c r="T4" i="13"/>
  <c r="U4" i="13"/>
  <c r="V4" i="13"/>
  <c r="W4" i="13"/>
  <c r="X4" i="13"/>
  <c r="Y4" i="13"/>
  <c r="Z4" i="13"/>
  <c r="AA4" i="13"/>
  <c r="AB4" i="13"/>
  <c r="AC4" i="13"/>
  <c r="AD4" i="13"/>
  <c r="AE4" i="13"/>
  <c r="AF4" i="13"/>
  <c r="AG4" i="13"/>
  <c r="AH4" i="13"/>
  <c r="AI4" i="13"/>
  <c r="AJ4" i="13"/>
  <c r="AK4" i="13"/>
  <c r="AL4" i="13"/>
  <c r="AM4" i="13"/>
  <c r="AN4" i="13"/>
  <c r="AO4" i="13"/>
  <c r="AP4" i="13"/>
  <c r="AQ4" i="13"/>
  <c r="AR4" i="13"/>
  <c r="AS4" i="13"/>
  <c r="AT4" i="13"/>
  <c r="AU4" i="13"/>
  <c r="AV4" i="13"/>
  <c r="AW4" i="13"/>
  <c r="AX4" i="13"/>
  <c r="AY4" i="13"/>
  <c r="AZ4" i="13"/>
  <c r="BA4" i="13"/>
  <c r="BB4" i="13"/>
  <c r="BC4" i="13"/>
  <c r="BD4" i="13"/>
  <c r="BE4" i="13"/>
  <c r="BF4" i="13"/>
  <c r="BG4" i="13"/>
  <c r="BH4" i="13"/>
  <c r="BI4" i="13"/>
  <c r="BJ4" i="13"/>
  <c r="BK4" i="13"/>
  <c r="BL4" i="13"/>
  <c r="J4" i="13"/>
  <c r="K4" i="13"/>
  <c r="L4" i="13"/>
  <c r="M4" i="13"/>
  <c r="N4" i="13"/>
  <c r="O4" i="13"/>
  <c r="P4" i="13"/>
  <c r="Q4" i="13"/>
  <c r="R4" i="13"/>
  <c r="S4" i="13"/>
  <c r="I4" i="13"/>
  <c r="AH31" i="21" l="1"/>
  <c r="W39" i="21" l="1"/>
  <c r="AV29" i="21"/>
  <c r="AK39" i="21"/>
  <c r="L7" i="9"/>
  <c r="L9" i="9" l="1"/>
  <c r="L8" i="9"/>
  <c r="L23" i="9"/>
  <c r="L13" i="9"/>
  <c r="L12" i="9" s="1"/>
  <c r="L27" i="9"/>
  <c r="L14" i="9"/>
  <c r="L5" i="21"/>
  <c r="L6" i="21"/>
  <c r="L29" i="9"/>
  <c r="L20" i="9"/>
  <c r="L24" i="9"/>
  <c r="L28" i="9"/>
  <c r="L7" i="21"/>
  <c r="L30" i="9"/>
  <c r="L31" i="9"/>
  <c r="L21" i="9"/>
  <c r="L25" i="9"/>
  <c r="L32" i="9"/>
  <c r="L18" i="9"/>
  <c r="L33" i="9"/>
  <c r="L22" i="9"/>
  <c r="L26" i="9"/>
  <c r="L11" i="9"/>
  <c r="L19" i="9"/>
  <c r="BH7" i="9"/>
  <c r="BG7" i="9"/>
  <c r="BF7" i="9"/>
  <c r="BE7" i="9"/>
  <c r="BD7" i="9"/>
  <c r="BC7" i="9"/>
  <c r="BB7" i="9"/>
  <c r="BA7" i="9"/>
  <c r="AZ7" i="9"/>
  <c r="AY7" i="9"/>
  <c r="AX7" i="9"/>
  <c r="AW7" i="9"/>
  <c r="AV7" i="9"/>
  <c r="AU7" i="9"/>
  <c r="AT7" i="9"/>
  <c r="AS7" i="9"/>
  <c r="AR7" i="9"/>
  <c r="AQ7" i="9"/>
  <c r="AP7" i="9"/>
  <c r="AO7" i="9"/>
  <c r="AN7" i="9"/>
  <c r="AM7" i="9"/>
  <c r="AL7" i="9"/>
  <c r="AK7" i="9"/>
  <c r="AJ7" i="9"/>
  <c r="AI7" i="9"/>
  <c r="AH7" i="9"/>
  <c r="AG7" i="9"/>
  <c r="AF7" i="9"/>
  <c r="AE7" i="9"/>
  <c r="AD7" i="9"/>
  <c r="AC7" i="9"/>
  <c r="AB7" i="9"/>
  <c r="AA7" i="9"/>
  <c r="Z7" i="9"/>
  <c r="Y7" i="9"/>
  <c r="X7" i="9"/>
  <c r="W7" i="9"/>
  <c r="V7" i="9"/>
  <c r="U7" i="9"/>
  <c r="T7" i="9"/>
  <c r="S7" i="9"/>
  <c r="R7" i="9"/>
  <c r="Q7" i="9"/>
  <c r="P7" i="9"/>
  <c r="O7" i="9"/>
  <c r="N7" i="9"/>
  <c r="M7" i="9"/>
  <c r="K7" i="9"/>
  <c r="J7" i="9"/>
  <c r="I7" i="9"/>
  <c r="H7" i="9"/>
  <c r="G7" i="9"/>
  <c r="F7" i="9"/>
  <c r="E7" i="9"/>
  <c r="J9" i="9" l="1"/>
  <c r="J8" i="9"/>
  <c r="S9" i="9"/>
  <c r="S8" i="9"/>
  <c r="AA9" i="9"/>
  <c r="AA8" i="9"/>
  <c r="AI9" i="9"/>
  <c r="AI8" i="9"/>
  <c r="AQ9" i="9"/>
  <c r="AQ8" i="9"/>
  <c r="AY9" i="9"/>
  <c r="AY8" i="9"/>
  <c r="BG9" i="9"/>
  <c r="BG8" i="9"/>
  <c r="K9" i="9"/>
  <c r="K8" i="9"/>
  <c r="T9" i="9"/>
  <c r="T8" i="9"/>
  <c r="AB9" i="9"/>
  <c r="AB8" i="9"/>
  <c r="AJ9" i="9"/>
  <c r="AJ8" i="9"/>
  <c r="AR9" i="9"/>
  <c r="AR8" i="9"/>
  <c r="AZ9" i="9"/>
  <c r="AZ8" i="9"/>
  <c r="BH9" i="9"/>
  <c r="BH8" i="9"/>
  <c r="M8" i="9"/>
  <c r="M9" i="9"/>
  <c r="U8" i="9"/>
  <c r="U9" i="9"/>
  <c r="AC8" i="9"/>
  <c r="AC9" i="9"/>
  <c r="AK8" i="9"/>
  <c r="AK9" i="9"/>
  <c r="AS8" i="9"/>
  <c r="AS9" i="9"/>
  <c r="BA8" i="9"/>
  <c r="BA9" i="9"/>
  <c r="E9" i="9"/>
  <c r="E8" i="9"/>
  <c r="N8" i="9"/>
  <c r="N9" i="9"/>
  <c r="V8" i="9"/>
  <c r="V9" i="9"/>
  <c r="AD8" i="9"/>
  <c r="AD9" i="9"/>
  <c r="AL8" i="9"/>
  <c r="AL9" i="9"/>
  <c r="AT8" i="9"/>
  <c r="AT9" i="9"/>
  <c r="BB8" i="9"/>
  <c r="BB9" i="9"/>
  <c r="F8" i="9"/>
  <c r="F9" i="9"/>
  <c r="O9" i="9"/>
  <c r="O8" i="9"/>
  <c r="W8" i="9"/>
  <c r="W9" i="9"/>
  <c r="AE9" i="9"/>
  <c r="AE8" i="9"/>
  <c r="AM9" i="9"/>
  <c r="AM8" i="9"/>
  <c r="AU8" i="9"/>
  <c r="AU9" i="9"/>
  <c r="BC9" i="9"/>
  <c r="BC8" i="9"/>
  <c r="G8" i="9"/>
  <c r="G9" i="9"/>
  <c r="G29" i="9"/>
  <c r="G27" i="9"/>
  <c r="P8" i="9"/>
  <c r="P9" i="9"/>
  <c r="X8" i="9"/>
  <c r="X9" i="9"/>
  <c r="AF8" i="9"/>
  <c r="AF9" i="9"/>
  <c r="AN8" i="9"/>
  <c r="AN9" i="9"/>
  <c r="AV8" i="9"/>
  <c r="AV9" i="9"/>
  <c r="BD8" i="9"/>
  <c r="BD9" i="9"/>
  <c r="H8" i="9"/>
  <c r="H9" i="9"/>
  <c r="Q8" i="9"/>
  <c r="Q9" i="9"/>
  <c r="Y8" i="9"/>
  <c r="Y9" i="9"/>
  <c r="AG8" i="9"/>
  <c r="AG9" i="9"/>
  <c r="AO8" i="9"/>
  <c r="AO9" i="9"/>
  <c r="AW8" i="9"/>
  <c r="AW9" i="9"/>
  <c r="BE8" i="9"/>
  <c r="BE9" i="9"/>
  <c r="I8" i="9"/>
  <c r="I9" i="9"/>
  <c r="R9" i="9"/>
  <c r="R8" i="9"/>
  <c r="Z9" i="9"/>
  <c r="Z8" i="9"/>
  <c r="AH9" i="9"/>
  <c r="AH8" i="9"/>
  <c r="AP9" i="9"/>
  <c r="AP8" i="9"/>
  <c r="AX9" i="9"/>
  <c r="AX8" i="9"/>
  <c r="BF9" i="9"/>
  <c r="BF8" i="9"/>
  <c r="AE21" i="9"/>
  <c r="AU33" i="9"/>
  <c r="AV33" i="9"/>
  <c r="S18" i="9"/>
  <c r="AD29" i="9"/>
  <c r="AD21" i="9"/>
  <c r="M20" i="9"/>
  <c r="L33" i="21"/>
  <c r="AK7" i="21"/>
  <c r="J6" i="21"/>
  <c r="AA6" i="21"/>
  <c r="AA7" i="21"/>
  <c r="BG6" i="21"/>
  <c r="J24" i="9"/>
  <c r="J23" i="11" s="1"/>
  <c r="J25" i="9"/>
  <c r="J19" i="9"/>
  <c r="J7" i="21"/>
  <c r="J20" i="9"/>
  <c r="J33" i="9"/>
  <c r="J21" i="9"/>
  <c r="J23" i="9"/>
  <c r="J29" i="9"/>
  <c r="J5" i="21"/>
  <c r="J18" i="9"/>
  <c r="J26" i="9"/>
  <c r="J27" i="9"/>
  <c r="J28" i="9"/>
  <c r="J32" i="9"/>
  <c r="J14" i="9"/>
  <c r="J13" i="9"/>
  <c r="J12" i="9" s="1"/>
  <c r="J22" i="9"/>
  <c r="J30" i="9"/>
  <c r="J11" i="9"/>
  <c r="J31" i="9"/>
  <c r="AA5" i="21"/>
  <c r="AA21" i="9"/>
  <c r="AA29" i="9"/>
  <c r="AA22" i="9"/>
  <c r="AA30" i="9"/>
  <c r="AA23" i="9"/>
  <c r="AA31" i="9"/>
  <c r="AA24" i="9"/>
  <c r="AA32" i="9"/>
  <c r="AA25" i="9"/>
  <c r="AA33" i="9"/>
  <c r="AA20" i="9"/>
  <c r="AA28" i="9"/>
  <c r="AA14" i="9"/>
  <c r="AA19" i="9"/>
  <c r="AA26" i="9"/>
  <c r="AA11" i="9"/>
  <c r="AA27" i="9"/>
  <c r="AA18" i="9"/>
  <c r="AA13" i="9"/>
  <c r="AA12" i="9" s="1"/>
  <c r="AQ5" i="21"/>
  <c r="AQ6" i="21"/>
  <c r="AQ7" i="21"/>
  <c r="AQ23" i="9"/>
  <c r="AQ31" i="9"/>
  <c r="AQ24" i="9"/>
  <c r="AQ32" i="9"/>
  <c r="AQ25" i="9"/>
  <c r="AQ18" i="9"/>
  <c r="AQ26" i="9"/>
  <c r="AQ19" i="9"/>
  <c r="AQ27" i="9"/>
  <c r="AQ22" i="9"/>
  <c r="AQ30" i="9"/>
  <c r="AQ14" i="9"/>
  <c r="AQ29" i="9"/>
  <c r="AQ20" i="9"/>
  <c r="AQ11" i="9"/>
  <c r="AQ21" i="9"/>
  <c r="AQ13" i="9"/>
  <c r="AQ12" i="9" s="1"/>
  <c r="AQ28" i="9"/>
  <c r="T5" i="21"/>
  <c r="T6" i="21"/>
  <c r="T23" i="9"/>
  <c r="T31" i="9"/>
  <c r="T28" i="9"/>
  <c r="T7" i="21"/>
  <c r="T19" i="9"/>
  <c r="T25" i="9"/>
  <c r="T33" i="9"/>
  <c r="T18" i="9"/>
  <c r="T22" i="9"/>
  <c r="T30" i="9"/>
  <c r="T27" i="9"/>
  <c r="T26" i="9"/>
  <c r="T32" i="9"/>
  <c r="T11" i="9"/>
  <c r="T29" i="9"/>
  <c r="T21" i="9"/>
  <c r="T20" i="9"/>
  <c r="T13" i="9"/>
  <c r="T14" i="9"/>
  <c r="T12" i="9" s="1"/>
  <c r="T24" i="9"/>
  <c r="AR19" i="9"/>
  <c r="AR27" i="9"/>
  <c r="AR5" i="21"/>
  <c r="AR20" i="9"/>
  <c r="AR28" i="9"/>
  <c r="AR6" i="21"/>
  <c r="AR21" i="9"/>
  <c r="AR22" i="9"/>
  <c r="AR23" i="9"/>
  <c r="AR7" i="21"/>
  <c r="AR24" i="9"/>
  <c r="AR18" i="9"/>
  <c r="AR26" i="9"/>
  <c r="AR30" i="9"/>
  <c r="AR31" i="9"/>
  <c r="AR32" i="9"/>
  <c r="AR29" i="9"/>
  <c r="AR13" i="9"/>
  <c r="AR33" i="9"/>
  <c r="AR25" i="9"/>
  <c r="AR14" i="9"/>
  <c r="AR12" i="9" s="1"/>
  <c r="AR11" i="9"/>
  <c r="AK5" i="21"/>
  <c r="AK6" i="21"/>
  <c r="AK19" i="9"/>
  <c r="AK23" i="9"/>
  <c r="AK27" i="9"/>
  <c r="AK31" i="9"/>
  <c r="AK20" i="9"/>
  <c r="AK24" i="9"/>
  <c r="AK28" i="9"/>
  <c r="AK32" i="9"/>
  <c r="AK21" i="9"/>
  <c r="AK25" i="9"/>
  <c r="AK29" i="9"/>
  <c r="AK33" i="9"/>
  <c r="AK18" i="9"/>
  <c r="AK22" i="9"/>
  <c r="AK13" i="9"/>
  <c r="AK26" i="9"/>
  <c r="AK14" i="9"/>
  <c r="AK12" i="9" s="1"/>
  <c r="AK30" i="9"/>
  <c r="AK11" i="9"/>
  <c r="AL5" i="21"/>
  <c r="AL6" i="21"/>
  <c r="AL7" i="21"/>
  <c r="AL19" i="9"/>
  <c r="AL23" i="9"/>
  <c r="AL27" i="9"/>
  <c r="AL31" i="9"/>
  <c r="AL20" i="9"/>
  <c r="AL24" i="9"/>
  <c r="AL28" i="9"/>
  <c r="AL32" i="9"/>
  <c r="AL18" i="9"/>
  <c r="AL22" i="9"/>
  <c r="AL26" i="9"/>
  <c r="AL30" i="9"/>
  <c r="AL25" i="9"/>
  <c r="AL29" i="9"/>
  <c r="AL13" i="9"/>
  <c r="AL12" i="9" s="1"/>
  <c r="AL11" i="9"/>
  <c r="AL33" i="9"/>
  <c r="AL14" i="9"/>
  <c r="AL21" i="9"/>
  <c r="S5" i="21"/>
  <c r="S6" i="21"/>
  <c r="S7" i="21"/>
  <c r="S28" i="9"/>
  <c r="S25" i="9"/>
  <c r="S33" i="9"/>
  <c r="S22" i="9"/>
  <c r="S30" i="9"/>
  <c r="S27" i="9"/>
  <c r="S24" i="9"/>
  <c r="S32" i="9"/>
  <c r="S23" i="9"/>
  <c r="S31" i="9"/>
  <c r="S11" i="9"/>
  <c r="S26" i="9"/>
  <c r="S21" i="9"/>
  <c r="S20" i="9"/>
  <c r="S13" i="9"/>
  <c r="S29" i="9"/>
  <c r="S14" i="9"/>
  <c r="S12" i="9" s="1"/>
  <c r="AI5" i="21"/>
  <c r="AI6" i="21"/>
  <c r="AI7" i="21"/>
  <c r="AI20" i="9"/>
  <c r="AI24" i="9"/>
  <c r="AI28" i="9"/>
  <c r="AI32" i="9"/>
  <c r="AI21" i="9"/>
  <c r="AI25" i="9"/>
  <c r="AI29" i="9"/>
  <c r="AI33" i="9"/>
  <c r="AI18" i="9"/>
  <c r="AI22" i="9"/>
  <c r="AI26" i="9"/>
  <c r="AI30" i="9"/>
  <c r="AI31" i="9"/>
  <c r="AI19" i="9"/>
  <c r="AI14" i="9"/>
  <c r="AI27" i="9"/>
  <c r="AI11" i="9"/>
  <c r="AI23" i="9"/>
  <c r="AI13" i="9"/>
  <c r="AI12" i="9" s="1"/>
  <c r="BG5" i="21"/>
  <c r="BG31" i="9"/>
  <c r="BG23" i="9"/>
  <c r="BG18" i="9"/>
  <c r="BG26" i="9"/>
  <c r="BG32" i="9"/>
  <c r="BG21" i="9"/>
  <c r="BG24" i="9"/>
  <c r="BG7" i="21"/>
  <c r="BG33" i="9"/>
  <c r="BG19" i="9"/>
  <c r="BG27" i="9"/>
  <c r="BG22" i="9"/>
  <c r="BG29" i="9"/>
  <c r="BG20" i="9"/>
  <c r="BG28" i="9"/>
  <c r="BG13" i="9"/>
  <c r="BG25" i="9"/>
  <c r="BG14" i="9"/>
  <c r="BG12" i="9" s="1"/>
  <c r="BG30" i="9"/>
  <c r="BG11" i="9"/>
  <c r="K29" i="9"/>
  <c r="K5" i="21"/>
  <c r="K6" i="21"/>
  <c r="K7" i="21"/>
  <c r="K33" i="9"/>
  <c r="K30" i="9"/>
  <c r="K21" i="9"/>
  <c r="K25" i="9"/>
  <c r="K18" i="9"/>
  <c r="K22" i="9"/>
  <c r="K26" i="9"/>
  <c r="K32" i="9"/>
  <c r="K20" i="9"/>
  <c r="K24" i="9"/>
  <c r="K28" i="9"/>
  <c r="K11" i="9"/>
  <c r="K23" i="9"/>
  <c r="K14" i="9"/>
  <c r="K27" i="9"/>
  <c r="K31" i="9"/>
  <c r="K13" i="9"/>
  <c r="K12" i="9" s="1"/>
  <c r="K19" i="9"/>
  <c r="AJ5" i="21"/>
  <c r="AJ6" i="21"/>
  <c r="AJ7" i="21"/>
  <c r="AJ20" i="9"/>
  <c r="AJ24" i="9"/>
  <c r="AJ28" i="9"/>
  <c r="AJ32" i="9"/>
  <c r="AJ21" i="9"/>
  <c r="AJ25" i="9"/>
  <c r="AJ29" i="9"/>
  <c r="AJ33" i="9"/>
  <c r="AJ19" i="9"/>
  <c r="AJ23" i="9"/>
  <c r="AJ27" i="9"/>
  <c r="AJ31" i="9"/>
  <c r="AJ13" i="9"/>
  <c r="AJ12" i="9" s="1"/>
  <c r="AJ22" i="9"/>
  <c r="AJ26" i="9"/>
  <c r="AJ14" i="9"/>
  <c r="AJ11" i="9"/>
  <c r="AJ30" i="9"/>
  <c r="AJ18" i="9"/>
  <c r="BH20" i="9"/>
  <c r="BH28" i="9"/>
  <c r="BH5" i="21"/>
  <c r="BH31" i="9"/>
  <c r="BH23" i="9"/>
  <c r="BH6" i="21"/>
  <c r="BH18" i="9"/>
  <c r="BH26" i="9"/>
  <c r="BH32" i="9"/>
  <c r="BH21" i="9"/>
  <c r="BH24" i="9"/>
  <c r="BH7" i="21"/>
  <c r="BH33" i="9"/>
  <c r="BH19" i="9"/>
  <c r="BH27" i="9"/>
  <c r="BH30" i="9"/>
  <c r="BH25" i="9"/>
  <c r="BH22" i="9"/>
  <c r="BH13" i="9"/>
  <c r="BH29" i="9"/>
  <c r="BH14" i="9"/>
  <c r="BH12" i="9" s="1"/>
  <c r="BH11" i="9"/>
  <c r="AC5" i="21"/>
  <c r="AC6" i="21"/>
  <c r="AC21" i="9"/>
  <c r="AC29" i="9"/>
  <c r="AC24" i="9"/>
  <c r="AC32" i="9"/>
  <c r="AC7" i="21"/>
  <c r="AC19" i="9"/>
  <c r="AC27" i="9"/>
  <c r="AC22" i="9"/>
  <c r="AC30" i="9"/>
  <c r="AC25" i="9"/>
  <c r="AC33" i="9"/>
  <c r="AC18" i="9"/>
  <c r="AC26" i="9"/>
  <c r="AC31" i="9"/>
  <c r="AC23" i="9"/>
  <c r="AC13" i="9"/>
  <c r="AC12" i="9" s="1"/>
  <c r="AC14" i="9"/>
  <c r="AC28" i="9"/>
  <c r="AC11" i="9"/>
  <c r="AC20" i="9"/>
  <c r="BA5" i="21"/>
  <c r="BA6" i="21"/>
  <c r="BA25" i="9"/>
  <c r="BA26" i="9"/>
  <c r="BA27" i="9"/>
  <c r="BA26" i="11" s="1"/>
  <c r="BA28" i="9"/>
  <c r="BA29" i="9"/>
  <c r="BA30" i="9"/>
  <c r="BA31" i="9"/>
  <c r="BA32" i="9"/>
  <c r="BA33" i="9"/>
  <c r="BA18" i="9"/>
  <c r="BA19" i="9"/>
  <c r="BA20" i="9"/>
  <c r="BA21" i="9"/>
  <c r="BA22" i="9"/>
  <c r="BA23" i="9"/>
  <c r="BA14" i="9"/>
  <c r="BA13" i="9"/>
  <c r="BA12" i="9" s="1"/>
  <c r="BA7" i="21"/>
  <c r="BA11" i="9"/>
  <c r="N7" i="21"/>
  <c r="N5" i="21"/>
  <c r="N6" i="21"/>
  <c r="N21" i="9"/>
  <c r="N29" i="9"/>
  <c r="N24" i="9"/>
  <c r="N32" i="9"/>
  <c r="N18" i="9"/>
  <c r="N19" i="9"/>
  <c r="N27" i="9"/>
  <c r="N22" i="9"/>
  <c r="N30" i="9"/>
  <c r="N25" i="9"/>
  <c r="N33" i="9"/>
  <c r="N26" i="9"/>
  <c r="N23" i="9"/>
  <c r="N13" i="9"/>
  <c r="N12" i="9" s="1"/>
  <c r="N28" i="9"/>
  <c r="N11" i="9"/>
  <c r="N20" i="9"/>
  <c r="N14" i="9"/>
  <c r="N31" i="9"/>
  <c r="V7" i="21"/>
  <c r="V5" i="21"/>
  <c r="V6" i="21"/>
  <c r="V27" i="9"/>
  <c r="V20" i="9"/>
  <c r="V30" i="9"/>
  <c r="V22" i="9"/>
  <c r="V33" i="9"/>
  <c r="V25" i="9"/>
  <c r="V28" i="9"/>
  <c r="V31" i="9"/>
  <c r="V23" i="9"/>
  <c r="V18" i="9"/>
  <c r="V32" i="9"/>
  <c r="V24" i="9"/>
  <c r="V29" i="9"/>
  <c r="V13" i="9"/>
  <c r="V21" i="9"/>
  <c r="V14" i="9"/>
  <c r="V12" i="9" s="1"/>
  <c r="V26" i="9"/>
  <c r="V11" i="9"/>
  <c r="V19" i="9"/>
  <c r="BB5" i="21"/>
  <c r="BB6" i="21"/>
  <c r="BB24" i="9"/>
  <c r="BB25" i="9"/>
  <c r="BB26" i="9"/>
  <c r="BB27" i="9"/>
  <c r="BB28" i="9"/>
  <c r="BB29" i="9"/>
  <c r="BB30" i="9"/>
  <c r="BB31" i="9"/>
  <c r="BB32" i="9"/>
  <c r="BB33" i="9"/>
  <c r="BB18" i="9"/>
  <c r="BB19" i="9"/>
  <c r="BB20" i="9"/>
  <c r="BB21" i="9"/>
  <c r="BB22" i="9"/>
  <c r="BB23" i="9"/>
  <c r="BB7" i="21"/>
  <c r="BB14" i="9"/>
  <c r="BB13" i="9"/>
  <c r="BB12" i="9" s="1"/>
  <c r="BB11" i="9"/>
  <c r="AY5" i="21"/>
  <c r="AY6" i="21"/>
  <c r="AY25" i="9"/>
  <c r="AY26" i="9"/>
  <c r="AY27" i="9"/>
  <c r="AY28" i="9"/>
  <c r="AY29" i="9"/>
  <c r="AY30" i="9"/>
  <c r="AY31" i="9"/>
  <c r="AY32" i="9"/>
  <c r="AY33" i="9"/>
  <c r="AY18" i="9"/>
  <c r="AY19" i="9"/>
  <c r="AY20" i="9"/>
  <c r="AY21" i="9"/>
  <c r="AY22" i="9"/>
  <c r="AY23" i="9"/>
  <c r="AY24" i="9"/>
  <c r="AY7" i="21"/>
  <c r="AY13" i="9"/>
  <c r="AY14" i="9"/>
  <c r="AY12" i="9" s="1"/>
  <c r="AY11" i="9"/>
  <c r="AB5" i="21"/>
  <c r="AB6" i="21"/>
  <c r="AB7" i="21"/>
  <c r="AB24" i="9"/>
  <c r="AB32" i="9"/>
  <c r="AB19" i="9"/>
  <c r="AB27" i="9"/>
  <c r="AB22" i="9"/>
  <c r="AB30" i="9"/>
  <c r="AB25" i="9"/>
  <c r="AB33" i="9"/>
  <c r="AB20" i="9"/>
  <c r="AB28" i="9"/>
  <c r="AB21" i="9"/>
  <c r="AB29" i="9"/>
  <c r="AE29" i="9" s="1"/>
  <c r="AB23" i="9"/>
  <c r="AB13" i="9"/>
  <c r="AB14" i="9"/>
  <c r="AB12" i="9" s="1"/>
  <c r="AB26" i="9"/>
  <c r="AB11" i="9"/>
  <c r="AB18" i="9"/>
  <c r="AB31" i="9"/>
  <c r="AZ5" i="21"/>
  <c r="AZ6" i="21"/>
  <c r="AZ25" i="9"/>
  <c r="AZ26" i="9"/>
  <c r="AZ27" i="9"/>
  <c r="AZ28" i="9"/>
  <c r="AZ29" i="9"/>
  <c r="AZ30" i="9"/>
  <c r="AZ31" i="9"/>
  <c r="AZ32" i="9"/>
  <c r="AZ33" i="9"/>
  <c r="AZ18" i="9"/>
  <c r="AZ19" i="9"/>
  <c r="AZ20" i="9"/>
  <c r="AZ21" i="9"/>
  <c r="AZ22" i="9"/>
  <c r="AZ23" i="9"/>
  <c r="AZ24" i="9"/>
  <c r="AZ7" i="21"/>
  <c r="AZ14" i="9"/>
  <c r="AZ13" i="9"/>
  <c r="AZ12" i="9" s="1"/>
  <c r="AZ11" i="9"/>
  <c r="M5" i="21"/>
  <c r="M6" i="21"/>
  <c r="M7" i="21"/>
  <c r="M33" i="9"/>
  <c r="M26" i="9"/>
  <c r="M27" i="9"/>
  <c r="M22" i="9"/>
  <c r="M28" i="9"/>
  <c r="M23" i="9"/>
  <c r="M29" i="9"/>
  <c r="M24" i="9"/>
  <c r="M32" i="9"/>
  <c r="M30" i="9"/>
  <c r="M31" i="9"/>
  <c r="M11" i="9"/>
  <c r="M21" i="9"/>
  <c r="M14" i="9"/>
  <c r="M13" i="9"/>
  <c r="M12" i="9" s="1"/>
  <c r="U5" i="21"/>
  <c r="U6" i="21"/>
  <c r="U7" i="21"/>
  <c r="U26" i="9"/>
  <c r="U23" i="9"/>
  <c r="U31" i="9"/>
  <c r="U28" i="9"/>
  <c r="U25" i="9"/>
  <c r="U33" i="9"/>
  <c r="U19" i="9"/>
  <c r="U22" i="9"/>
  <c r="U30" i="9"/>
  <c r="U21" i="9"/>
  <c r="U29" i="9"/>
  <c r="U20" i="9"/>
  <c r="U24" i="9"/>
  <c r="U14" i="9"/>
  <c r="U32" i="9"/>
  <c r="U11" i="9"/>
  <c r="U27" i="9"/>
  <c r="U13" i="9"/>
  <c r="U12" i="9" s="1"/>
  <c r="U18" i="9"/>
  <c r="AS24" i="9"/>
  <c r="AS32" i="9"/>
  <c r="AS19" i="9"/>
  <c r="AS27" i="9"/>
  <c r="AS5" i="21"/>
  <c r="AS22" i="9"/>
  <c r="AS30" i="9"/>
  <c r="AS6" i="21"/>
  <c r="AS25" i="9"/>
  <c r="AS33" i="9"/>
  <c r="AS20" i="9"/>
  <c r="AS28" i="9"/>
  <c r="AS23" i="9"/>
  <c r="AS22" i="11" s="1"/>
  <c r="AS22" i="18" s="1"/>
  <c r="AS31" i="9"/>
  <c r="AS21" i="9"/>
  <c r="AS29" i="9"/>
  <c r="AS26" i="9"/>
  <c r="AS7" i="21"/>
  <c r="AS18" i="9"/>
  <c r="AS13" i="9"/>
  <c r="AS12" i="9" s="1"/>
  <c r="AS14" i="9"/>
  <c r="AS11" i="9"/>
  <c r="E5" i="21"/>
  <c r="E33" i="9"/>
  <c r="E6" i="21"/>
  <c r="E7" i="21"/>
  <c r="E19" i="9"/>
  <c r="E32" i="9"/>
  <c r="E18" i="9"/>
  <c r="E14" i="9"/>
  <c r="E20" i="9"/>
  <c r="E13" i="9"/>
  <c r="E12" i="9" s="1"/>
  <c r="E11" i="9"/>
  <c r="E21" i="9"/>
  <c r="E25" i="9"/>
  <c r="E27" i="9"/>
  <c r="E22" i="9"/>
  <c r="E28" i="9"/>
  <c r="E23" i="9"/>
  <c r="E29" i="9"/>
  <c r="E24" i="9"/>
  <c r="E31" i="9"/>
  <c r="E26" i="9"/>
  <c r="E30" i="9"/>
  <c r="AD5" i="21"/>
  <c r="AD6" i="21"/>
  <c r="AD7" i="21"/>
  <c r="AD18" i="9"/>
  <c r="AD26" i="9"/>
  <c r="AD24" i="9"/>
  <c r="AD32" i="9"/>
  <c r="AD19" i="9"/>
  <c r="AD27" i="9"/>
  <c r="AD22" i="9"/>
  <c r="AD30" i="9"/>
  <c r="AD23" i="9"/>
  <c r="AD31" i="9"/>
  <c r="AD20" i="9"/>
  <c r="AD33" i="9"/>
  <c r="AD13" i="9"/>
  <c r="AD25" i="9"/>
  <c r="AD14" i="9"/>
  <c r="AD12" i="9" s="1"/>
  <c r="AD28" i="9"/>
  <c r="AD11" i="9"/>
  <c r="AT21" i="9"/>
  <c r="AT29" i="9"/>
  <c r="AT24" i="9"/>
  <c r="AT32" i="9"/>
  <c r="AT19" i="9"/>
  <c r="AT27" i="9"/>
  <c r="AT5" i="21"/>
  <c r="AT22" i="9"/>
  <c r="AT30" i="9"/>
  <c r="AT6" i="21"/>
  <c r="AT25" i="9"/>
  <c r="AT33" i="9"/>
  <c r="AT20" i="9"/>
  <c r="AT28" i="9"/>
  <c r="AT7" i="21"/>
  <c r="AT18" i="9"/>
  <c r="AT26" i="9"/>
  <c r="AT23" i="9"/>
  <c r="AT31" i="9"/>
  <c r="AT13" i="9"/>
  <c r="AT12" i="9" s="1"/>
  <c r="AT11" i="9"/>
  <c r="AT14" i="9"/>
  <c r="F22" i="9"/>
  <c r="F20" i="9"/>
  <c r="F5" i="21"/>
  <c r="F7" i="21"/>
  <c r="F6" i="21"/>
  <c r="F33" i="9"/>
  <c r="F31" i="9"/>
  <c r="F28" i="9"/>
  <c r="F24" i="9"/>
  <c r="F25" i="9"/>
  <c r="F32" i="9"/>
  <c r="F19" i="9"/>
  <c r="F11" i="9"/>
  <c r="F14" i="9"/>
  <c r="F23" i="9"/>
  <c r="F13" i="9"/>
  <c r="F12" i="9" s="1"/>
  <c r="O7" i="21"/>
  <c r="O5" i="21"/>
  <c r="O26" i="9"/>
  <c r="O21" i="9"/>
  <c r="O29" i="9"/>
  <c r="O24" i="9"/>
  <c r="O32" i="9"/>
  <c r="O19" i="9"/>
  <c r="O27" i="9"/>
  <c r="O22" i="9"/>
  <c r="O30" i="9"/>
  <c r="O6" i="21"/>
  <c r="O23" i="9"/>
  <c r="O31" i="9"/>
  <c r="O18" i="9"/>
  <c r="O25" i="9"/>
  <c r="O13" i="9"/>
  <c r="O28" i="9"/>
  <c r="O11" i="9"/>
  <c r="O20" i="9"/>
  <c r="O33" i="9"/>
  <c r="O14" i="9"/>
  <c r="O12" i="9" s="1"/>
  <c r="W7" i="21"/>
  <c r="W5" i="21"/>
  <c r="W6" i="21"/>
  <c r="W18" i="9"/>
  <c r="W30" i="9"/>
  <c r="W22" i="9"/>
  <c r="W33" i="9"/>
  <c r="W25" i="9"/>
  <c r="W28" i="9"/>
  <c r="W31" i="9"/>
  <c r="W23" i="9"/>
  <c r="W26" i="9"/>
  <c r="W27" i="9"/>
  <c r="W20" i="9"/>
  <c r="W19" i="9"/>
  <c r="W21" i="9"/>
  <c r="W14" i="9"/>
  <c r="W12" i="9" s="1"/>
  <c r="W32" i="9"/>
  <c r="W11" i="9"/>
  <c r="W24" i="9"/>
  <c r="W29" i="9"/>
  <c r="W13" i="9"/>
  <c r="AE7" i="21"/>
  <c r="AE5" i="21"/>
  <c r="AE6" i="21"/>
  <c r="AE25" i="9"/>
  <c r="AE26" i="9"/>
  <c r="AE31" i="9"/>
  <c r="AE22" i="9"/>
  <c r="AE32" i="9"/>
  <c r="AE19" i="9"/>
  <c r="AE33" i="9"/>
  <c r="AE20" i="9"/>
  <c r="AE24" i="9"/>
  <c r="AE13" i="9"/>
  <c r="AE12" i="9" s="1"/>
  <c r="AE30" i="9"/>
  <c r="AE23" i="9"/>
  <c r="AE14" i="9"/>
  <c r="AE18" i="9"/>
  <c r="AE11" i="9"/>
  <c r="AM7" i="21"/>
  <c r="AM5" i="21"/>
  <c r="AM6" i="21"/>
  <c r="AM18" i="9"/>
  <c r="AM22" i="9"/>
  <c r="AM26" i="9"/>
  <c r="AM30" i="9"/>
  <c r="AM19" i="9"/>
  <c r="AM23" i="9"/>
  <c r="AM27" i="9"/>
  <c r="AM31" i="9"/>
  <c r="AM20" i="9"/>
  <c r="AM24" i="9"/>
  <c r="AM28" i="9"/>
  <c r="AM32" i="9"/>
  <c r="AM21" i="9"/>
  <c r="AM13" i="9"/>
  <c r="AM25" i="9"/>
  <c r="AM29" i="9"/>
  <c r="AM33" i="9"/>
  <c r="AM14" i="9"/>
  <c r="AM12" i="9" s="1"/>
  <c r="AM11" i="9"/>
  <c r="AU7" i="21"/>
  <c r="AU18" i="9"/>
  <c r="AU26" i="9"/>
  <c r="AU21" i="9"/>
  <c r="AU29" i="9"/>
  <c r="AU24" i="9"/>
  <c r="AU32" i="9"/>
  <c r="AU19" i="9"/>
  <c r="AU27" i="9"/>
  <c r="AU5" i="21"/>
  <c r="AU22" i="9"/>
  <c r="AU30" i="9"/>
  <c r="AU6" i="21"/>
  <c r="AU25" i="9"/>
  <c r="AU23" i="9"/>
  <c r="AU22" i="11" s="1"/>
  <c r="AU31" i="9"/>
  <c r="AU20" i="9"/>
  <c r="AU28" i="9"/>
  <c r="AU13" i="9"/>
  <c r="AU14" i="9"/>
  <c r="AU12" i="9" s="1"/>
  <c r="AU11" i="9"/>
  <c r="BC7" i="21"/>
  <c r="BC5" i="21"/>
  <c r="BC6" i="21"/>
  <c r="BC24" i="9"/>
  <c r="BC25" i="9"/>
  <c r="BC26" i="9"/>
  <c r="BC27" i="9"/>
  <c r="BC28" i="9"/>
  <c r="BC29" i="9"/>
  <c r="BC30" i="9"/>
  <c r="BC31" i="9"/>
  <c r="BC32" i="9"/>
  <c r="BC33" i="9"/>
  <c r="BC22" i="9"/>
  <c r="BC23" i="9"/>
  <c r="BC22" i="11" s="1"/>
  <c r="BC14" i="9"/>
  <c r="BC12" i="9" s="1"/>
  <c r="BC18" i="9"/>
  <c r="BC21" i="9"/>
  <c r="BC19" i="9"/>
  <c r="BC20" i="9"/>
  <c r="BC13" i="9"/>
  <c r="BC11" i="9"/>
  <c r="G7" i="21"/>
  <c r="G30" i="9"/>
  <c r="G29" i="11" s="1"/>
  <c r="G26" i="11"/>
  <c r="G5" i="21"/>
  <c r="G33" i="9"/>
  <c r="G22" i="9"/>
  <c r="G21" i="11" s="1"/>
  <c r="G19" i="9"/>
  <c r="G18" i="11" s="1"/>
  <c r="G21" i="9"/>
  <c r="G20" i="11" s="1"/>
  <c r="G28" i="9"/>
  <c r="G24" i="9"/>
  <c r="G23" i="11" s="1"/>
  <c r="G25" i="9"/>
  <c r="G24" i="11" s="1"/>
  <c r="G26" i="9"/>
  <c r="G25" i="11" s="1"/>
  <c r="G23" i="9"/>
  <c r="G22" i="11" s="1"/>
  <c r="G13" i="9"/>
  <c r="G12" i="9" s="1"/>
  <c r="G11" i="9"/>
  <c r="G6" i="21"/>
  <c r="G18" i="9"/>
  <c r="G32" i="9"/>
  <c r="G31" i="9"/>
  <c r="G20" i="9"/>
  <c r="G14" i="9"/>
  <c r="P7" i="21"/>
  <c r="P5" i="21"/>
  <c r="P6" i="21"/>
  <c r="P23" i="9"/>
  <c r="P31" i="9"/>
  <c r="P18" i="9"/>
  <c r="P26" i="9"/>
  <c r="P21" i="9"/>
  <c r="P29" i="9"/>
  <c r="P24" i="9"/>
  <c r="P32" i="9"/>
  <c r="P19" i="9"/>
  <c r="P27" i="9"/>
  <c r="P20" i="9"/>
  <c r="P28" i="9"/>
  <c r="P33" i="9"/>
  <c r="P25" i="9"/>
  <c r="P14" i="9"/>
  <c r="P30" i="9"/>
  <c r="P11" i="9"/>
  <c r="P22" i="9"/>
  <c r="P13" i="9"/>
  <c r="P12" i="9" s="1"/>
  <c r="X7" i="21"/>
  <c r="X5" i="21"/>
  <c r="X6" i="21"/>
  <c r="X33" i="9"/>
  <c r="X25" i="9"/>
  <c r="X20" i="9"/>
  <c r="X18" i="9"/>
  <c r="X28" i="9"/>
  <c r="X31" i="9"/>
  <c r="X23" i="9"/>
  <c r="X26" i="9"/>
  <c r="X29" i="9"/>
  <c r="X21" i="9"/>
  <c r="X19" i="9"/>
  <c r="X30" i="9"/>
  <c r="X22" i="9"/>
  <c r="X13" i="9"/>
  <c r="X12" i="9" s="1"/>
  <c r="X27" i="9"/>
  <c r="X32" i="9"/>
  <c r="X14" i="9"/>
  <c r="X24" i="9"/>
  <c r="X11" i="9"/>
  <c r="AF7" i="21"/>
  <c r="AF5" i="21"/>
  <c r="AF25" i="9"/>
  <c r="AF33" i="9"/>
  <c r="AF26" i="9"/>
  <c r="AF18" i="9"/>
  <c r="AF19" i="9"/>
  <c r="AF27" i="9"/>
  <c r="AF20" i="9"/>
  <c r="AF28" i="9"/>
  <c r="AF21" i="9"/>
  <c r="AF29" i="9"/>
  <c r="AF24" i="9"/>
  <c r="AF32" i="9"/>
  <c r="AF23" i="9"/>
  <c r="AF11" i="9"/>
  <c r="AF6" i="21"/>
  <c r="AF30" i="9"/>
  <c r="AF31" i="9"/>
  <c r="AF13" i="9"/>
  <c r="AF12" i="9" s="1"/>
  <c r="AF22" i="9"/>
  <c r="AF14" i="9"/>
  <c r="AN7" i="21"/>
  <c r="AN5" i="21"/>
  <c r="AN18" i="9"/>
  <c r="AN22" i="9"/>
  <c r="AN26" i="9"/>
  <c r="AN30" i="9"/>
  <c r="AN19" i="9"/>
  <c r="AN23" i="9"/>
  <c r="AN27" i="9"/>
  <c r="AN31" i="9"/>
  <c r="AN6" i="21"/>
  <c r="AN21" i="9"/>
  <c r="AN25" i="9"/>
  <c r="AN29" i="9"/>
  <c r="AN33" i="9"/>
  <c r="AN11" i="9"/>
  <c r="AN28" i="9"/>
  <c r="AN13" i="9"/>
  <c r="AN12" i="9" s="1"/>
  <c r="AN32" i="9"/>
  <c r="AN20" i="9"/>
  <c r="AN14" i="9"/>
  <c r="AN24" i="9"/>
  <c r="AV32" i="9"/>
  <c r="AV25" i="9"/>
  <c r="AV7" i="21"/>
  <c r="AV18" i="9"/>
  <c r="AV26" i="9"/>
  <c r="AV19" i="9"/>
  <c r="AV27" i="9"/>
  <c r="AV20" i="9"/>
  <c r="AV28" i="9"/>
  <c r="AV21" i="9"/>
  <c r="AV29" i="9"/>
  <c r="AV5" i="21"/>
  <c r="AV22" i="9"/>
  <c r="AV30" i="9"/>
  <c r="AV24" i="9"/>
  <c r="AV6" i="21"/>
  <c r="AV13" i="9"/>
  <c r="AV12" i="9" s="1"/>
  <c r="AV14" i="9"/>
  <c r="AV23" i="9"/>
  <c r="AV11" i="9"/>
  <c r="BD7" i="21"/>
  <c r="BD5" i="21"/>
  <c r="BD18" i="9"/>
  <c r="BD19" i="9"/>
  <c r="BD20" i="9"/>
  <c r="BD21" i="9"/>
  <c r="BD22" i="9"/>
  <c r="BD23" i="9"/>
  <c r="BD30" i="9"/>
  <c r="BD14" i="9"/>
  <c r="BD12" i="9" s="1"/>
  <c r="BD6" i="21"/>
  <c r="BD31" i="9"/>
  <c r="BD24" i="9"/>
  <c r="BD32" i="9"/>
  <c r="BD25" i="9"/>
  <c r="BD33" i="9"/>
  <c r="BD26" i="9"/>
  <c r="BD29" i="9"/>
  <c r="BD11" i="9"/>
  <c r="BD13" i="9"/>
  <c r="BD27" i="9"/>
  <c r="BD28" i="9"/>
  <c r="H29" i="9"/>
  <c r="H22" i="9"/>
  <c r="H7" i="21"/>
  <c r="H33" i="9"/>
  <c r="H30" i="9"/>
  <c r="H5" i="21"/>
  <c r="H6" i="21"/>
  <c r="H19" i="9"/>
  <c r="H24" i="9"/>
  <c r="H28" i="9"/>
  <c r="H20" i="9"/>
  <c r="H25" i="9"/>
  <c r="H18" i="9"/>
  <c r="H32" i="9"/>
  <c r="H23" i="9"/>
  <c r="H27" i="9"/>
  <c r="H26" i="9"/>
  <c r="H13" i="9"/>
  <c r="H12" i="9" s="1"/>
  <c r="H14" i="9"/>
  <c r="H31" i="9"/>
  <c r="H11" i="9"/>
  <c r="H21" i="9"/>
  <c r="Q6" i="21"/>
  <c r="Q7" i="21"/>
  <c r="Q5" i="21"/>
  <c r="Q22" i="9"/>
  <c r="Q30" i="9"/>
  <c r="Q27" i="9"/>
  <c r="Q20" i="9"/>
  <c r="Q24" i="9"/>
  <c r="Q32" i="9"/>
  <c r="Q21" i="9"/>
  <c r="Q29" i="9"/>
  <c r="Q26" i="9"/>
  <c r="Q25" i="9"/>
  <c r="Q33" i="9"/>
  <c r="Q13" i="9"/>
  <c r="Q14" i="9"/>
  <c r="Q12" i="9" s="1"/>
  <c r="Q28" i="9"/>
  <c r="Q23" i="9"/>
  <c r="Q11" i="9"/>
  <c r="Q31" i="9"/>
  <c r="Y6" i="21"/>
  <c r="Y7" i="21"/>
  <c r="Y19" i="9"/>
  <c r="Y28" i="9"/>
  <c r="Y5" i="21"/>
  <c r="Y31" i="9"/>
  <c r="Y23" i="9"/>
  <c r="Y20" i="9"/>
  <c r="Y18" i="9"/>
  <c r="Y26" i="9"/>
  <c r="Y29" i="9"/>
  <c r="Y21" i="9"/>
  <c r="Y32" i="9"/>
  <c r="Y24" i="9"/>
  <c r="Y33" i="9"/>
  <c r="Y25" i="9"/>
  <c r="Y22" i="9"/>
  <c r="Y30" i="9"/>
  <c r="Y27" i="9"/>
  <c r="Y13" i="9"/>
  <c r="Y11" i="9"/>
  <c r="Y14" i="9"/>
  <c r="Y12" i="9" s="1"/>
  <c r="AG7" i="21"/>
  <c r="AG6" i="21"/>
  <c r="AG21" i="9"/>
  <c r="AG25" i="9"/>
  <c r="AG29" i="9"/>
  <c r="AG33" i="9"/>
  <c r="AG5" i="21"/>
  <c r="AG18" i="9"/>
  <c r="AG22" i="9"/>
  <c r="AG26" i="9"/>
  <c r="AG30" i="9"/>
  <c r="AG19" i="9"/>
  <c r="AG23" i="9"/>
  <c r="AG27" i="9"/>
  <c r="AG31" i="9"/>
  <c r="AG28" i="9"/>
  <c r="AG14" i="9"/>
  <c r="AG24" i="9"/>
  <c r="AG11" i="9"/>
  <c r="AG32" i="9"/>
  <c r="AG20" i="9"/>
  <c r="AG13" i="9"/>
  <c r="AG12" i="9" s="1"/>
  <c r="AO7" i="21"/>
  <c r="AO6" i="21"/>
  <c r="AO21" i="9"/>
  <c r="AO25" i="9"/>
  <c r="AO29" i="9"/>
  <c r="AO33" i="9"/>
  <c r="AO18" i="9"/>
  <c r="AO22" i="9"/>
  <c r="AO26" i="9"/>
  <c r="AO30" i="9"/>
  <c r="AO5" i="21"/>
  <c r="AO19" i="9"/>
  <c r="AO23" i="9"/>
  <c r="AO27" i="9"/>
  <c r="AO31" i="9"/>
  <c r="AO24" i="9"/>
  <c r="AO11" i="9"/>
  <c r="AO28" i="9"/>
  <c r="AO13" i="9"/>
  <c r="AO12" i="9" s="1"/>
  <c r="AO32" i="9"/>
  <c r="AO20" i="9"/>
  <c r="AO14" i="9"/>
  <c r="AW19" i="9"/>
  <c r="AW27" i="9"/>
  <c r="AW20" i="9"/>
  <c r="AW28" i="9"/>
  <c r="AW7" i="21"/>
  <c r="AW21" i="9"/>
  <c r="AW29" i="9"/>
  <c r="AW22" i="9"/>
  <c r="AW30" i="9"/>
  <c r="AW23" i="9"/>
  <c r="AW31" i="9"/>
  <c r="AW24" i="9"/>
  <c r="AW32" i="9"/>
  <c r="AW6" i="21"/>
  <c r="AW26" i="9"/>
  <c r="AW18" i="9"/>
  <c r="AW5" i="21"/>
  <c r="AW25" i="9"/>
  <c r="AW11" i="9"/>
  <c r="AW13" i="9"/>
  <c r="AW33" i="9"/>
  <c r="AW14" i="9"/>
  <c r="AW12" i="9" s="1"/>
  <c r="BE18" i="9"/>
  <c r="BE19" i="9"/>
  <c r="BE20" i="9"/>
  <c r="BE21" i="9"/>
  <c r="BE22" i="9"/>
  <c r="BE23" i="9"/>
  <c r="BE7" i="21"/>
  <c r="BE6" i="21"/>
  <c r="BE24" i="9"/>
  <c r="BE25" i="9"/>
  <c r="BE26" i="9"/>
  <c r="BE27" i="9"/>
  <c r="BE28" i="9"/>
  <c r="BE29" i="9"/>
  <c r="BE30" i="9"/>
  <c r="BE31" i="9"/>
  <c r="BE32" i="9"/>
  <c r="BE33" i="9"/>
  <c r="BE14" i="9"/>
  <c r="BE12" i="9" s="1"/>
  <c r="BE13" i="9"/>
  <c r="BE5" i="21"/>
  <c r="BE11" i="9"/>
  <c r="I6" i="21"/>
  <c r="I22" i="9"/>
  <c r="I7" i="21"/>
  <c r="I33" i="9"/>
  <c r="I32" i="9"/>
  <c r="I23" i="9"/>
  <c r="I27" i="9"/>
  <c r="I19" i="9"/>
  <c r="I24" i="9"/>
  <c r="I28" i="9"/>
  <c r="I20" i="9"/>
  <c r="I25" i="9"/>
  <c r="I18" i="9"/>
  <c r="I29" i="9"/>
  <c r="I5" i="21"/>
  <c r="I31" i="9"/>
  <c r="I21" i="9"/>
  <c r="I30" i="9"/>
  <c r="I11" i="9"/>
  <c r="I26" i="9"/>
  <c r="I13" i="9"/>
  <c r="I12" i="9" s="1"/>
  <c r="I14" i="9"/>
  <c r="R6" i="21"/>
  <c r="R7" i="21"/>
  <c r="R5" i="21"/>
  <c r="R25" i="9"/>
  <c r="R33" i="9"/>
  <c r="R22" i="9"/>
  <c r="R30" i="9"/>
  <c r="R27" i="9"/>
  <c r="R24" i="9"/>
  <c r="R32" i="9"/>
  <c r="R19" i="9"/>
  <c r="R21" i="9"/>
  <c r="R29" i="9"/>
  <c r="R20" i="9"/>
  <c r="R28" i="9"/>
  <c r="R31" i="9"/>
  <c r="R18" i="9"/>
  <c r="R26" i="9"/>
  <c r="R13" i="9"/>
  <c r="R12" i="9" s="1"/>
  <c r="R23" i="9"/>
  <c r="R14" i="9"/>
  <c r="R11" i="9"/>
  <c r="Z6" i="21"/>
  <c r="Z7" i="21"/>
  <c r="Z5" i="21"/>
  <c r="Z31" i="9"/>
  <c r="Z23" i="9"/>
  <c r="Z19" i="9"/>
  <c r="Z26" i="9"/>
  <c r="Z29" i="9"/>
  <c r="Z21" i="9"/>
  <c r="Z20" i="9"/>
  <c r="Z18" i="9"/>
  <c r="Z32" i="9"/>
  <c r="Z24" i="9"/>
  <c r="Z27" i="9"/>
  <c r="Z28" i="9"/>
  <c r="Z33" i="9"/>
  <c r="Z13" i="9"/>
  <c r="Z12" i="9" s="1"/>
  <c r="Z25" i="9"/>
  <c r="Z14" i="9"/>
  <c r="Z30" i="9"/>
  <c r="Z22" i="9"/>
  <c r="Z11" i="9"/>
  <c r="AH6" i="21"/>
  <c r="AH7" i="21"/>
  <c r="AH5" i="21"/>
  <c r="AH21" i="9"/>
  <c r="AH25" i="9"/>
  <c r="AH29" i="9"/>
  <c r="AH33" i="9"/>
  <c r="AH18" i="9"/>
  <c r="AH22" i="9"/>
  <c r="AH26" i="9"/>
  <c r="AH30" i="9"/>
  <c r="AH20" i="9"/>
  <c r="AH24" i="9"/>
  <c r="AH28" i="9"/>
  <c r="AH32" i="9"/>
  <c r="AH19" i="9"/>
  <c r="AH14" i="9"/>
  <c r="AH12" i="9" s="1"/>
  <c r="AH11" i="9"/>
  <c r="AH23" i="9"/>
  <c r="AH22" i="11" s="1"/>
  <c r="AH13" i="9"/>
  <c r="AH27" i="9"/>
  <c r="AH31" i="9"/>
  <c r="AP6" i="21"/>
  <c r="AP7" i="21"/>
  <c r="AP5" i="21"/>
  <c r="AP21" i="9"/>
  <c r="AP25" i="9"/>
  <c r="AP29" i="9"/>
  <c r="AP33" i="9"/>
  <c r="AP18" i="9"/>
  <c r="AP22" i="9"/>
  <c r="AP26" i="9"/>
  <c r="AP30" i="9"/>
  <c r="AP20" i="9"/>
  <c r="AP24" i="9"/>
  <c r="AP28" i="9"/>
  <c r="AP32" i="9"/>
  <c r="AP14" i="9"/>
  <c r="AP31" i="9"/>
  <c r="AP11" i="9"/>
  <c r="AP19" i="9"/>
  <c r="AP13" i="9"/>
  <c r="AP12" i="9" s="1"/>
  <c r="AP23" i="9"/>
  <c r="AP27" i="9"/>
  <c r="AX6" i="21"/>
  <c r="AX25" i="9"/>
  <c r="AX26" i="9"/>
  <c r="AX27" i="9"/>
  <c r="AX28" i="9"/>
  <c r="AX29" i="9"/>
  <c r="AX30" i="9"/>
  <c r="AX31" i="9"/>
  <c r="AX32" i="9"/>
  <c r="AX33" i="9"/>
  <c r="AX18" i="9"/>
  <c r="AX19" i="9"/>
  <c r="AX20" i="9"/>
  <c r="AX21" i="9"/>
  <c r="AX22" i="9"/>
  <c r="AX23" i="9"/>
  <c r="AX24" i="9"/>
  <c r="AX7" i="21"/>
  <c r="AX5" i="21"/>
  <c r="AX14" i="9"/>
  <c r="AX12" i="9" s="1"/>
  <c r="AX13" i="9"/>
  <c r="AX11" i="9"/>
  <c r="BF6" i="21"/>
  <c r="BF18" i="9"/>
  <c r="BF26" i="9"/>
  <c r="BF21" i="9"/>
  <c r="BF24" i="9"/>
  <c r="BF7" i="21"/>
  <c r="BF32" i="9"/>
  <c r="BF19" i="9"/>
  <c r="BF27" i="9"/>
  <c r="BF33" i="9"/>
  <c r="BF22" i="9"/>
  <c r="BF30" i="9"/>
  <c r="BF25" i="9"/>
  <c r="BF5" i="21"/>
  <c r="BF23" i="9"/>
  <c r="BF20" i="9"/>
  <c r="BF13" i="9"/>
  <c r="BF12" i="9" s="1"/>
  <c r="BF28" i="9"/>
  <c r="BF14" i="9"/>
  <c r="BF11" i="9"/>
  <c r="L34" i="21"/>
  <c r="E39" i="21"/>
  <c r="G16" i="9" l="1"/>
  <c r="BA15" i="9"/>
  <c r="BA16" i="9"/>
  <c r="H33" i="21"/>
  <c r="H34" i="21"/>
  <c r="X34" i="21"/>
  <c r="X33" i="21"/>
  <c r="AU34" i="21"/>
  <c r="AU33" i="21"/>
  <c r="AE34" i="21"/>
  <c r="AE33" i="21"/>
  <c r="N34" i="21"/>
  <c r="N33" i="21"/>
  <c r="BH34" i="21"/>
  <c r="BH33" i="21"/>
  <c r="AJ34" i="21"/>
  <c r="AJ33" i="21"/>
  <c r="AH34" i="21"/>
  <c r="AH33" i="21"/>
  <c r="AW34" i="21"/>
  <c r="AW33" i="21"/>
  <c r="AD34" i="21"/>
  <c r="AD33" i="21"/>
  <c r="AS34" i="21"/>
  <c r="AS33" i="21"/>
  <c r="AB34" i="21"/>
  <c r="AB33" i="21"/>
  <c r="AA34" i="21"/>
  <c r="AA33" i="21"/>
  <c r="BD34" i="21"/>
  <c r="BD33" i="21"/>
  <c r="AF34" i="21"/>
  <c r="AF33" i="21"/>
  <c r="G34" i="21"/>
  <c r="G33" i="21"/>
  <c r="BC34" i="21"/>
  <c r="BC33" i="21"/>
  <c r="V34" i="21"/>
  <c r="V33" i="21"/>
  <c r="AI34" i="21"/>
  <c r="AI33" i="21"/>
  <c r="AK33" i="21"/>
  <c r="AK34" i="21"/>
  <c r="AX34" i="21"/>
  <c r="AX33" i="21"/>
  <c r="AP34" i="21"/>
  <c r="AP33" i="21"/>
  <c r="F34" i="21"/>
  <c r="F33" i="21"/>
  <c r="U33" i="21"/>
  <c r="U34" i="21"/>
  <c r="AZ34" i="21"/>
  <c r="AZ33" i="21"/>
  <c r="AQ34" i="21"/>
  <c r="AQ33" i="21"/>
  <c r="BF34" i="21"/>
  <c r="BF33" i="21"/>
  <c r="AV34" i="21"/>
  <c r="AV33" i="21"/>
  <c r="AN34" i="21"/>
  <c r="AN33" i="21"/>
  <c r="O33" i="21"/>
  <c r="O34" i="21"/>
  <c r="AC34" i="21"/>
  <c r="AC33" i="21"/>
  <c r="BG34" i="21"/>
  <c r="BG33" i="21"/>
  <c r="AL34" i="21"/>
  <c r="AL33" i="21"/>
  <c r="R34" i="21"/>
  <c r="R33" i="21"/>
  <c r="AO33" i="21"/>
  <c r="AO34" i="21"/>
  <c r="Q33" i="21"/>
  <c r="Q34" i="21"/>
  <c r="AT34" i="21"/>
  <c r="AT33" i="21"/>
  <c r="M34" i="21"/>
  <c r="M33" i="21"/>
  <c r="BB34" i="21"/>
  <c r="BB33" i="21"/>
  <c r="K34" i="21"/>
  <c r="K33" i="21"/>
  <c r="J34" i="21"/>
  <c r="J33" i="21"/>
  <c r="P34" i="21"/>
  <c r="P33" i="21"/>
  <c r="AM33" i="21"/>
  <c r="AM34" i="21"/>
  <c r="W34" i="21"/>
  <c r="W33" i="21"/>
  <c r="BA34" i="21"/>
  <c r="BA33" i="21"/>
  <c r="S34" i="21"/>
  <c r="S33" i="21"/>
  <c r="AR34" i="21"/>
  <c r="AR33" i="21"/>
  <c r="T34" i="21"/>
  <c r="T33" i="21"/>
  <c r="Z34" i="21"/>
  <c r="Z33" i="21"/>
  <c r="I33" i="21"/>
  <c r="I34" i="21"/>
  <c r="BE33" i="21"/>
  <c r="BE34" i="21"/>
  <c r="AG34" i="21"/>
  <c r="AG33" i="21"/>
  <c r="Y34" i="21"/>
  <c r="Y33" i="21"/>
  <c r="E17" i="9"/>
  <c r="E34" i="21"/>
  <c r="E33" i="21"/>
  <c r="AY34" i="21"/>
  <c r="AY33" i="21"/>
  <c r="AI3" i="13"/>
  <c r="AJ3" i="13"/>
  <c r="AK3" i="13"/>
  <c r="AL3" i="13"/>
  <c r="AM3" i="13"/>
  <c r="AN3" i="13"/>
  <c r="AO3" i="13"/>
  <c r="AP3" i="13"/>
  <c r="AQ3" i="13"/>
  <c r="AR3" i="13"/>
  <c r="AS3" i="13"/>
  <c r="AT3" i="13"/>
  <c r="AU3" i="13"/>
  <c r="AV3" i="13"/>
  <c r="AW3" i="13"/>
  <c r="AX3" i="13"/>
  <c r="AY3" i="13"/>
  <c r="AZ3" i="13"/>
  <c r="BA3" i="13"/>
  <c r="BB3" i="13"/>
  <c r="BC3" i="13"/>
  <c r="BD3" i="13"/>
  <c r="BE3" i="13"/>
  <c r="BF3" i="13"/>
  <c r="BG3" i="13"/>
  <c r="BH3" i="13"/>
  <c r="BI3" i="13"/>
  <c r="BJ3" i="13"/>
  <c r="BK3" i="13"/>
  <c r="BL3" i="13"/>
  <c r="AI5" i="13"/>
  <c r="AJ5" i="13"/>
  <c r="AK5" i="13"/>
  <c r="AL5" i="13"/>
  <c r="AM5" i="13"/>
  <c r="AN5" i="13"/>
  <c r="AO5" i="13"/>
  <c r="AP5" i="13"/>
  <c r="AQ5" i="13"/>
  <c r="AR5" i="13"/>
  <c r="AS5" i="13"/>
  <c r="AT5" i="13"/>
  <c r="AU5" i="13"/>
  <c r="AV5" i="13"/>
  <c r="AW5" i="13"/>
  <c r="AX5" i="13"/>
  <c r="AY5" i="13"/>
  <c r="AZ5" i="13"/>
  <c r="BA5" i="13"/>
  <c r="BB5" i="13"/>
  <c r="BC5" i="13"/>
  <c r="BD5" i="13"/>
  <c r="BE5" i="13"/>
  <c r="BF5" i="13"/>
  <c r="BG5" i="13"/>
  <c r="BH5" i="13"/>
  <c r="BI5" i="13"/>
  <c r="BJ5" i="13"/>
  <c r="BK5" i="13"/>
  <c r="BL5" i="13"/>
  <c r="AE3" i="13"/>
  <c r="AF3" i="13"/>
  <c r="AG3" i="13"/>
  <c r="AH3" i="13"/>
  <c r="AE5" i="13"/>
  <c r="AF5" i="13"/>
  <c r="AG5" i="13"/>
  <c r="AH5" i="13"/>
  <c r="I3" i="13"/>
  <c r="T3" i="13" l="1"/>
  <c r="U3" i="13"/>
  <c r="V3" i="13"/>
  <c r="W3" i="13"/>
  <c r="X3" i="13"/>
  <c r="Y3" i="13"/>
  <c r="Z3" i="13"/>
  <c r="AA3" i="13"/>
  <c r="AB3" i="13"/>
  <c r="AC3" i="13"/>
  <c r="AD3" i="13"/>
  <c r="J3" i="13"/>
  <c r="K3" i="13"/>
  <c r="L3" i="13"/>
  <c r="M3" i="13"/>
  <c r="N3" i="13"/>
  <c r="O3" i="13"/>
  <c r="P3" i="13"/>
  <c r="Q3" i="13"/>
  <c r="R3" i="13"/>
  <c r="S3" i="13"/>
  <c r="O5" i="13"/>
  <c r="P5" i="13"/>
  <c r="Q5" i="13"/>
  <c r="R5" i="13"/>
  <c r="S5" i="13"/>
  <c r="T5" i="13"/>
  <c r="U5" i="13"/>
  <c r="V5" i="13"/>
  <c r="W5" i="13"/>
  <c r="X5" i="13"/>
  <c r="Y5" i="13"/>
  <c r="Z5" i="13"/>
  <c r="AA5" i="13"/>
  <c r="AB5" i="13"/>
  <c r="AC5" i="13"/>
  <c r="AD5" i="13"/>
  <c r="J5" i="13"/>
  <c r="K5" i="13"/>
  <c r="L5" i="13"/>
  <c r="M5" i="13"/>
  <c r="N5" i="13"/>
  <c r="I5" i="13"/>
  <c r="AQ30" i="11" l="1"/>
  <c r="AZ27" i="21" l="1"/>
  <c r="BA27" i="21"/>
  <c r="BB27" i="21"/>
  <c r="BC27" i="21"/>
  <c r="BD27" i="21"/>
  <c r="BE27" i="21"/>
  <c r="BF27" i="21"/>
  <c r="AV27" i="21"/>
  <c r="AY27" i="21"/>
  <c r="AM27" i="21"/>
  <c r="AN27" i="21"/>
  <c r="AO27" i="21"/>
  <c r="AP27" i="21"/>
  <c r="AQ27" i="21"/>
  <c r="AR27" i="21"/>
  <c r="AS27" i="21"/>
  <c r="AT27" i="21"/>
  <c r="AU27" i="21"/>
  <c r="AI27" i="21"/>
  <c r="AJ27" i="21"/>
  <c r="AK27" i="21"/>
  <c r="AL27" i="21"/>
  <c r="AE27" i="21"/>
  <c r="AG27" i="21"/>
  <c r="AH27" i="21"/>
  <c r="AB27" i="21"/>
  <c r="AD27" i="21"/>
  <c r="AA27" i="21"/>
  <c r="Y27" i="21"/>
  <c r="Z27" i="21"/>
  <c r="S27" i="21"/>
  <c r="O27" i="21"/>
  <c r="I27" i="21"/>
  <c r="F27" i="21"/>
  <c r="BH16" i="21"/>
  <c r="BH27" i="21" s="1"/>
  <c r="AF16" i="21"/>
  <c r="AF27" i="21" s="1"/>
  <c r="AC16" i="21"/>
  <c r="AC27" i="21" s="1"/>
  <c r="U16" i="21"/>
  <c r="U27" i="21" s="1"/>
  <c r="V16" i="21"/>
  <c r="V27" i="21" s="1"/>
  <c r="W16" i="21"/>
  <c r="W27" i="21" s="1"/>
  <c r="T16" i="21"/>
  <c r="T27" i="21" s="1"/>
  <c r="P16" i="21"/>
  <c r="P27" i="21" s="1"/>
  <c r="K16" i="21"/>
  <c r="K27" i="21" s="1"/>
  <c r="J16" i="21"/>
  <c r="J27" i="21" s="1"/>
  <c r="H16" i="21"/>
  <c r="H27" i="21" s="1"/>
  <c r="G16" i="21"/>
  <c r="G27" i="21" s="1"/>
  <c r="E16" i="21"/>
  <c r="E27" i="21" s="1"/>
  <c r="E29" i="21" s="1"/>
  <c r="F19" i="11"/>
  <c r="F21" i="11"/>
  <c r="E24" i="11"/>
  <c r="F24" i="11"/>
  <c r="H24" i="11"/>
  <c r="E25" i="11"/>
  <c r="F25" i="11"/>
  <c r="H25" i="11"/>
  <c r="E27" i="11"/>
  <c r="F27" i="11"/>
  <c r="G27" i="11"/>
  <c r="H27" i="11"/>
  <c r="H28" i="11"/>
  <c r="H29" i="11"/>
  <c r="F30" i="11"/>
  <c r="G30" i="11"/>
  <c r="E31" i="11"/>
  <c r="F31" i="11"/>
  <c r="G31" i="11"/>
  <c r="H31" i="11"/>
  <c r="E32" i="11"/>
  <c r="F32" i="11"/>
  <c r="G32" i="11"/>
  <c r="H32" i="11"/>
  <c r="F11" i="14"/>
  <c r="J11" i="14"/>
  <c r="N11" i="14"/>
  <c r="S11" i="14"/>
  <c r="U11" i="14"/>
  <c r="V11" i="14"/>
  <c r="Z11" i="14"/>
  <c r="AA11" i="14"/>
  <c r="AD11" i="14"/>
  <c r="AE11" i="14"/>
  <c r="AF11" i="14"/>
  <c r="AG11" i="14"/>
  <c r="AH11" i="14"/>
  <c r="AK11" i="14"/>
  <c r="AN11" i="14"/>
  <c r="AO11" i="14"/>
  <c r="AP11" i="14"/>
  <c r="AQ11" i="14"/>
  <c r="AR11" i="14"/>
  <c r="AS11" i="14"/>
  <c r="AT11" i="14"/>
  <c r="AV11" i="14"/>
  <c r="AX11" i="14"/>
  <c r="AY11" i="14"/>
  <c r="BB11" i="14"/>
  <c r="BD11" i="14"/>
  <c r="BE11" i="14"/>
  <c r="BG11" i="14"/>
  <c r="E53" i="33" l="1"/>
  <c r="F53" i="33"/>
  <c r="G53" i="33"/>
  <c r="AA53" i="33"/>
  <c r="AB53" i="33"/>
  <c r="AC53" i="33"/>
  <c r="AD53" i="33"/>
  <c r="AF53" i="33"/>
  <c r="AP53" i="33"/>
  <c r="E55" i="33"/>
  <c r="F55" i="33"/>
  <c r="G55" i="33"/>
  <c r="AA55" i="33"/>
  <c r="AB55" i="33"/>
  <c r="AC55" i="33"/>
  <c r="AD55" i="33"/>
  <c r="AF55" i="33"/>
  <c r="AP55" i="33"/>
  <c r="E56" i="33"/>
  <c r="F56" i="33"/>
  <c r="G56" i="33"/>
  <c r="AA56" i="33"/>
  <c r="AB56" i="33"/>
  <c r="AC56" i="33"/>
  <c r="AD56" i="33"/>
  <c r="AF56" i="33"/>
  <c r="AP56" i="33"/>
  <c r="AD58" i="33"/>
  <c r="H59" i="33"/>
  <c r="K59" i="33"/>
  <c r="Q59" i="33"/>
  <c r="R59" i="33"/>
  <c r="T59" i="33"/>
  <c r="W59" i="33"/>
  <c r="Y59" i="33"/>
  <c r="AC59" i="33"/>
  <c r="AD59" i="33"/>
  <c r="AJ59" i="33"/>
  <c r="AK59" i="33"/>
  <c r="AL59" i="33"/>
  <c r="AM59" i="33"/>
  <c r="AR59" i="33"/>
  <c r="AW59" i="33"/>
  <c r="AX59" i="33"/>
  <c r="BA59" i="33"/>
  <c r="BC59" i="33"/>
  <c r="BH59" i="33"/>
  <c r="G61" i="33"/>
  <c r="J61" i="33"/>
  <c r="P61" i="33"/>
  <c r="R61" i="33"/>
  <c r="T61" i="33"/>
  <c r="U61" i="33"/>
  <c r="V61" i="33"/>
  <c r="W61" i="33"/>
  <c r="Y61" i="33"/>
  <c r="AA61" i="33"/>
  <c r="AD61" i="33"/>
  <c r="AF61" i="33"/>
  <c r="AH61" i="33"/>
  <c r="AK61" i="33"/>
  <c r="AL61" i="33"/>
  <c r="AM61" i="33"/>
  <c r="AQ61" i="33"/>
  <c r="AR61" i="33"/>
  <c r="AU61" i="33"/>
  <c r="AW61" i="33"/>
  <c r="AX61" i="33"/>
  <c r="AY61" i="33"/>
  <c r="AZ61" i="33"/>
  <c r="BB61" i="33"/>
  <c r="BD61" i="33"/>
  <c r="BE61" i="33"/>
  <c r="BH61" i="33"/>
  <c r="Y62" i="33"/>
  <c r="AD62" i="33"/>
  <c r="AX62" i="33"/>
  <c r="J66" i="33"/>
  <c r="W66" i="33"/>
  <c r="Y66" i="33"/>
  <c r="AD66" i="33"/>
  <c r="AF66" i="33"/>
  <c r="AH66" i="33"/>
  <c r="AK66" i="33"/>
  <c r="AL66" i="33"/>
  <c r="AR66" i="33"/>
  <c r="AU66" i="33"/>
  <c r="AW66" i="33"/>
  <c r="AX66" i="33"/>
  <c r="AY66" i="33"/>
  <c r="BA66" i="33"/>
  <c r="BB66" i="33"/>
  <c r="BD66" i="33"/>
  <c r="BE66" i="33"/>
  <c r="BH66" i="33"/>
  <c r="G69" i="33"/>
  <c r="J69" i="33"/>
  <c r="K69" i="33"/>
  <c r="L69" i="33"/>
  <c r="M69" i="33"/>
  <c r="N69" i="33"/>
  <c r="O69" i="33"/>
  <c r="P69" i="33"/>
  <c r="Q69" i="33"/>
  <c r="S69" i="33"/>
  <c r="T69" i="33"/>
  <c r="U69" i="33"/>
  <c r="V69" i="33"/>
  <c r="W69" i="33"/>
  <c r="Y69" i="33"/>
  <c r="Z69" i="33"/>
  <c r="AD69" i="33"/>
  <c r="AF69" i="33"/>
  <c r="AH69" i="33"/>
  <c r="AJ69" i="33"/>
  <c r="AK69" i="33"/>
  <c r="AL69" i="33"/>
  <c r="AN69" i="33"/>
  <c r="AP69" i="33"/>
  <c r="AQ69" i="33"/>
  <c r="AR69" i="33"/>
  <c r="AT69" i="33"/>
  <c r="AU69" i="33"/>
  <c r="AW69" i="33"/>
  <c r="AX69" i="33"/>
  <c r="AY69" i="33"/>
  <c r="BB69" i="33"/>
  <c r="BD69" i="33"/>
  <c r="BF69" i="33"/>
  <c r="E70" i="33"/>
  <c r="F70" i="33"/>
  <c r="G70" i="33"/>
  <c r="H70" i="33"/>
  <c r="I70" i="33"/>
  <c r="J70" i="33"/>
  <c r="K70" i="33"/>
  <c r="L70" i="33"/>
  <c r="M70" i="33"/>
  <c r="N70" i="33"/>
  <c r="O70" i="33"/>
  <c r="P70" i="33"/>
  <c r="Q70" i="33"/>
  <c r="R70" i="33"/>
  <c r="S70" i="33"/>
  <c r="T70" i="33"/>
  <c r="U70" i="33"/>
  <c r="V70" i="33"/>
  <c r="W70" i="33"/>
  <c r="X70" i="33"/>
  <c r="Y70" i="33"/>
  <c r="Z70" i="33"/>
  <c r="AA70" i="33"/>
  <c r="AC70" i="33"/>
  <c r="AD70" i="33"/>
  <c r="AF70" i="33"/>
  <c r="AG70" i="33"/>
  <c r="AH70" i="33"/>
  <c r="AJ70" i="33"/>
  <c r="AK70" i="33"/>
  <c r="AL70" i="33"/>
  <c r="AM70" i="33"/>
  <c r="AN70" i="33"/>
  <c r="AO70" i="33"/>
  <c r="AP70" i="33"/>
  <c r="AQ70" i="33"/>
  <c r="AR70" i="33"/>
  <c r="AT70" i="33"/>
  <c r="AU70" i="33"/>
  <c r="AW70" i="33"/>
  <c r="AX70" i="33"/>
  <c r="AY70" i="33"/>
  <c r="AZ70" i="33"/>
  <c r="BA70" i="33"/>
  <c r="BB70" i="33"/>
  <c r="BD70" i="33"/>
  <c r="BE70" i="33"/>
  <c r="BF70" i="33"/>
  <c r="BG70" i="33"/>
  <c r="BH70" i="33"/>
  <c r="H71" i="33"/>
  <c r="J71" i="33"/>
  <c r="K71" i="33"/>
  <c r="M71" i="33"/>
  <c r="N71" i="33"/>
  <c r="O71" i="33"/>
  <c r="P71" i="33"/>
  <c r="R71" i="33"/>
  <c r="S71" i="33"/>
  <c r="T71" i="33"/>
  <c r="U71" i="33"/>
  <c r="V71" i="33"/>
  <c r="W71" i="33"/>
  <c r="X71" i="33"/>
  <c r="Y71" i="33"/>
  <c r="AD71" i="33"/>
  <c r="AH71" i="33"/>
  <c r="AJ71" i="33"/>
  <c r="AK71" i="33"/>
  <c r="AL71" i="33"/>
  <c r="AM71" i="33"/>
  <c r="AR71" i="33"/>
  <c r="AW71" i="33"/>
  <c r="AX71" i="33"/>
  <c r="AY71" i="33"/>
  <c r="BB71" i="33"/>
  <c r="BD71" i="33"/>
  <c r="BE71" i="33"/>
  <c r="BH71" i="33"/>
  <c r="G72" i="33"/>
  <c r="H72" i="33"/>
  <c r="I72" i="33"/>
  <c r="J72" i="33"/>
  <c r="K72" i="33"/>
  <c r="L72" i="33"/>
  <c r="M72" i="33"/>
  <c r="N72" i="33"/>
  <c r="O72" i="33"/>
  <c r="P72" i="33"/>
  <c r="Q72" i="33"/>
  <c r="R72" i="33"/>
  <c r="S72" i="33"/>
  <c r="T72" i="33"/>
  <c r="U72" i="33"/>
  <c r="V72" i="33"/>
  <c r="W72" i="33"/>
  <c r="Y72" i="33"/>
  <c r="AD72" i="33"/>
  <c r="AF72" i="33"/>
  <c r="AH72" i="33"/>
  <c r="AK72" i="33"/>
  <c r="AL72" i="33"/>
  <c r="AM72" i="33"/>
  <c r="AN72" i="33"/>
  <c r="AQ72" i="33"/>
  <c r="AR72" i="33"/>
  <c r="AT72" i="33"/>
  <c r="AW72" i="33"/>
  <c r="AX72" i="33"/>
  <c r="AY72" i="33"/>
  <c r="AZ72" i="33"/>
  <c r="BA72" i="33"/>
  <c r="BB72" i="33"/>
  <c r="BD72" i="33"/>
  <c r="BE72" i="33"/>
  <c r="BH72" i="33"/>
  <c r="F73" i="33"/>
  <c r="G73" i="33"/>
  <c r="I73" i="33"/>
  <c r="J73" i="33"/>
  <c r="K73" i="33"/>
  <c r="L73" i="33"/>
  <c r="M73" i="33"/>
  <c r="N73" i="33"/>
  <c r="O73" i="33"/>
  <c r="P73" i="33"/>
  <c r="Q73" i="33"/>
  <c r="R73" i="33"/>
  <c r="S73" i="33"/>
  <c r="T73" i="33"/>
  <c r="U73" i="33"/>
  <c r="V73" i="33"/>
  <c r="W73" i="33"/>
  <c r="X73" i="33"/>
  <c r="Y73" i="33"/>
  <c r="Z73" i="33"/>
  <c r="AA73" i="33"/>
  <c r="AC73" i="33"/>
  <c r="AD73" i="33"/>
  <c r="AE73" i="33"/>
  <c r="AF73" i="33"/>
  <c r="AH73" i="33"/>
  <c r="AI73" i="33"/>
  <c r="AJ73" i="33"/>
  <c r="AK73" i="33"/>
  <c r="AL73" i="33"/>
  <c r="AM73" i="33"/>
  <c r="AN73" i="33"/>
  <c r="AO73" i="33"/>
  <c r="AP73" i="33"/>
  <c r="AQ73" i="33"/>
  <c r="AR73" i="33"/>
  <c r="AS73" i="33"/>
  <c r="AT73" i="33"/>
  <c r="AU73" i="33"/>
  <c r="AW73" i="33"/>
  <c r="AX73" i="33"/>
  <c r="AY73" i="33"/>
  <c r="BA73" i="33"/>
  <c r="BB73" i="33"/>
  <c r="BC73" i="33"/>
  <c r="BD73" i="33"/>
  <c r="BE73" i="33"/>
  <c r="BG73" i="33"/>
  <c r="BH73" i="33"/>
  <c r="E74" i="33"/>
  <c r="F74" i="33"/>
  <c r="G74" i="33"/>
  <c r="H74" i="33"/>
  <c r="I74" i="33"/>
  <c r="J74" i="33"/>
  <c r="K74" i="33"/>
  <c r="L74" i="33"/>
  <c r="M74" i="33"/>
  <c r="N74" i="33"/>
  <c r="O74" i="33"/>
  <c r="P74" i="33"/>
  <c r="Q74" i="33"/>
  <c r="R74" i="33"/>
  <c r="S74" i="33"/>
  <c r="T74" i="33"/>
  <c r="U74" i="33"/>
  <c r="V74" i="33"/>
  <c r="W74" i="33"/>
  <c r="X74" i="33"/>
  <c r="Y74" i="33"/>
  <c r="Z74" i="33"/>
  <c r="AA74" i="33"/>
  <c r="AB74" i="33"/>
  <c r="AC74" i="33"/>
  <c r="AD74" i="33"/>
  <c r="AE74" i="33"/>
  <c r="AF74" i="33"/>
  <c r="AG74" i="33"/>
  <c r="AH74" i="33"/>
  <c r="AI74" i="33"/>
  <c r="AJ74" i="33"/>
  <c r="AK74" i="33"/>
  <c r="AL74" i="33"/>
  <c r="AM74" i="33"/>
  <c r="AN74" i="33"/>
  <c r="AO74" i="33"/>
  <c r="AP74" i="33"/>
  <c r="AQ74" i="33"/>
  <c r="AR74" i="33"/>
  <c r="AS74" i="33"/>
  <c r="AT74" i="33"/>
  <c r="AU74" i="33"/>
  <c r="AV74" i="33"/>
  <c r="AW74" i="33"/>
  <c r="AX74" i="33"/>
  <c r="AY74" i="33"/>
  <c r="AZ74" i="33"/>
  <c r="BA74" i="33"/>
  <c r="BB74" i="33"/>
  <c r="BC74" i="33"/>
  <c r="BD74" i="33"/>
  <c r="BE74" i="33"/>
  <c r="BF74" i="33"/>
  <c r="BG74" i="33"/>
  <c r="BH74" i="33"/>
  <c r="E75" i="33"/>
  <c r="F75" i="33"/>
  <c r="G75" i="33"/>
  <c r="H75" i="33"/>
  <c r="I75" i="33"/>
  <c r="J75" i="33"/>
  <c r="K75" i="33"/>
  <c r="M75" i="33"/>
  <c r="N75" i="33"/>
  <c r="O75" i="33"/>
  <c r="P75" i="33"/>
  <c r="Q75" i="33"/>
  <c r="R75" i="33"/>
  <c r="S75" i="33"/>
  <c r="T75" i="33"/>
  <c r="U75" i="33"/>
  <c r="V75" i="33"/>
  <c r="W75" i="33"/>
  <c r="X75" i="33"/>
  <c r="Y75" i="33"/>
  <c r="Z75" i="33"/>
  <c r="AA75" i="33"/>
  <c r="AC75" i="33"/>
  <c r="AD75" i="33"/>
  <c r="AE75" i="33"/>
  <c r="AF75" i="33"/>
  <c r="AG75" i="33"/>
  <c r="AH75" i="33"/>
  <c r="AI75" i="33"/>
  <c r="AJ75" i="33"/>
  <c r="AK75" i="33"/>
  <c r="AL75" i="33"/>
  <c r="AM75" i="33"/>
  <c r="AN75" i="33"/>
  <c r="AO75" i="33"/>
  <c r="AP75" i="33"/>
  <c r="AQ75" i="33"/>
  <c r="AR75" i="33"/>
  <c r="AS75" i="33"/>
  <c r="AT75" i="33"/>
  <c r="AU75" i="33"/>
  <c r="AW75" i="33"/>
  <c r="AX75" i="33"/>
  <c r="AY75" i="33"/>
  <c r="AZ75" i="33"/>
  <c r="BB75" i="33"/>
  <c r="BC75" i="33"/>
  <c r="BD75" i="33"/>
  <c r="BE75" i="33"/>
  <c r="BG75" i="33"/>
  <c r="BH75" i="33"/>
  <c r="N17" i="33" l="1"/>
  <c r="J17" i="33" a="1"/>
  <c r="J17" i="33" s="1"/>
  <c r="G17" i="33"/>
  <c r="D17" i="33"/>
  <c r="O17" i="33" a="1"/>
  <c r="O17" i="33" s="1"/>
  <c r="I17" i="33"/>
  <c r="E17" i="33" a="1"/>
  <c r="E17" i="33" s="1"/>
  <c r="O21" i="33" a="1"/>
  <c r="O21" i="33" s="1"/>
  <c r="D21" i="33"/>
  <c r="N21" i="33"/>
  <c r="G21" i="33"/>
  <c r="J21" i="33" a="1"/>
  <c r="J21" i="33" s="1"/>
  <c r="I21" i="33"/>
  <c r="E21" i="33" a="1"/>
  <c r="E21" i="33" s="1"/>
  <c r="N42" i="33"/>
  <c r="E42" i="33" a="1"/>
  <c r="E42" i="33" s="1"/>
  <c r="D42" i="33"/>
  <c r="O42" i="33" a="1"/>
  <c r="O42" i="33" s="1"/>
  <c r="J42" i="33" a="1"/>
  <c r="J42" i="33" s="1"/>
  <c r="I42" i="33"/>
  <c r="BF72" i="33"/>
  <c r="AP71" i="33"/>
  <c r="AP72" i="33"/>
  <c r="AP61" i="33"/>
  <c r="AP66" i="33"/>
  <c r="AB75" i="33"/>
  <c r="AB73" i="33"/>
  <c r="AC72" i="33"/>
  <c r="AB72" i="33"/>
  <c r="AA72" i="33"/>
  <c r="AB71" i="33"/>
  <c r="AC71" i="33"/>
  <c r="AA71" i="33"/>
  <c r="AF71" i="33"/>
  <c r="AB70" i="33"/>
  <c r="AB69" i="33"/>
  <c r="AC69" i="33"/>
  <c r="AA69" i="33"/>
  <c r="AB66" i="33"/>
  <c r="AC66" i="33"/>
  <c r="AA66" i="33"/>
  <c r="AC61" i="33"/>
  <c r="AB61" i="33"/>
  <c r="G71" i="33"/>
  <c r="F22" i="11"/>
  <c r="E21" i="11"/>
  <c r="E20" i="11"/>
  <c r="F21" i="9"/>
  <c r="F20" i="11" s="1"/>
  <c r="E17" i="11"/>
  <c r="E62" i="33" l="1"/>
  <c r="E19" i="11"/>
  <c r="G66" i="33"/>
  <c r="E71" i="33"/>
  <c r="E28" i="11"/>
  <c r="F61" i="33"/>
  <c r="F18" i="11"/>
  <c r="E66" i="33"/>
  <c r="E23" i="11"/>
  <c r="F66" i="33"/>
  <c r="F23" i="11"/>
  <c r="E72" i="33"/>
  <c r="E29" i="11"/>
  <c r="E61" i="33"/>
  <c r="E18" i="11"/>
  <c r="E69" i="33"/>
  <c r="E26" i="11"/>
  <c r="E73" i="33"/>
  <c r="E30" i="11"/>
  <c r="BP43" i="9"/>
  <c r="BP44" i="9"/>
  <c r="BP45" i="9"/>
  <c r="BP46" i="9"/>
  <c r="BP47" i="9"/>
  <c r="BP48" i="9"/>
  <c r="BP49" i="9"/>
  <c r="BP50" i="9"/>
  <c r="BP51" i="9"/>
  <c r="BP52" i="9"/>
  <c r="BP53" i="9"/>
  <c r="BP54" i="9"/>
  <c r="BP55" i="9"/>
  <c r="BP56" i="9"/>
  <c r="BP57" i="9"/>
  <c r="BQ43" i="9"/>
  <c r="BS43" i="9" s="1"/>
  <c r="BQ44" i="9"/>
  <c r="BS44" i="9" s="1"/>
  <c r="BQ45" i="9"/>
  <c r="BS45" i="9" s="1"/>
  <c r="BQ46" i="9"/>
  <c r="BS46" i="9" s="1"/>
  <c r="BQ47" i="9"/>
  <c r="BS47" i="9" s="1"/>
  <c r="BQ48" i="9"/>
  <c r="BS48" i="9" s="1"/>
  <c r="BQ49" i="9"/>
  <c r="BS49" i="9" s="1"/>
  <c r="BQ50" i="9"/>
  <c r="BS50" i="9" s="1"/>
  <c r="BQ51" i="9"/>
  <c r="BS51" i="9" s="1"/>
  <c r="BQ52" i="9"/>
  <c r="BS52" i="9" s="1"/>
  <c r="BQ53" i="9"/>
  <c r="BQ54" i="9"/>
  <c r="BS54" i="9" s="1"/>
  <c r="BQ55" i="9"/>
  <c r="BS55" i="9" s="1"/>
  <c r="BQ56" i="9"/>
  <c r="BS56" i="9" s="1"/>
  <c r="BQ57" i="9"/>
  <c r="BS57" i="9" s="1"/>
  <c r="BQ42" i="9"/>
  <c r="BP42" i="9"/>
  <c r="BM43" i="9"/>
  <c r="BM44" i="9"/>
  <c r="BM45" i="9"/>
  <c r="BM46" i="9"/>
  <c r="BM47" i="9"/>
  <c r="BM48" i="9"/>
  <c r="BM49" i="9"/>
  <c r="BM50" i="9"/>
  <c r="BM51" i="9"/>
  <c r="BM52" i="9"/>
  <c r="BM53" i="9"/>
  <c r="BM54" i="9"/>
  <c r="BM55" i="9"/>
  <c r="BM56" i="9"/>
  <c r="BM57" i="9"/>
  <c r="BM42" i="9"/>
  <c r="BN42" i="9"/>
  <c r="BJ57" i="9"/>
  <c r="BJ43" i="9"/>
  <c r="BJ44" i="9"/>
  <c r="BJ45" i="9"/>
  <c r="BJ46" i="9"/>
  <c r="BJ47" i="9"/>
  <c r="BJ48" i="9"/>
  <c r="BJ49" i="9"/>
  <c r="BJ50" i="9"/>
  <c r="BJ51" i="9"/>
  <c r="BJ52" i="9"/>
  <c r="BJ53" i="9"/>
  <c r="BJ54" i="9"/>
  <c r="BJ55" i="9"/>
  <c r="BJ56" i="9"/>
  <c r="BJ42" i="9"/>
  <c r="BK42" i="9"/>
  <c r="BP58" i="9" l="1"/>
  <c r="BM58" i="9"/>
  <c r="BJ58" i="9"/>
  <c r="P23" i="24"/>
  <c r="E54" i="33" l="1"/>
  <c r="BO32" i="9"/>
  <c r="H8" i="14"/>
  <c r="K8" i="14"/>
  <c r="Q8" i="14"/>
  <c r="R8" i="14"/>
  <c r="T8" i="14"/>
  <c r="W8" i="14"/>
  <c r="Y8" i="14"/>
  <c r="AC8" i="14"/>
  <c r="AD8" i="14"/>
  <c r="AJ8" i="14"/>
  <c r="AK8" i="14"/>
  <c r="AL8" i="14"/>
  <c r="AM8" i="14"/>
  <c r="AR8" i="14"/>
  <c r="AW8" i="14"/>
  <c r="AX8" i="14"/>
  <c r="BA8" i="14"/>
  <c r="BC8" i="14"/>
  <c r="BH8" i="14"/>
  <c r="AD9" i="14"/>
  <c r="AB17" i="9"/>
  <c r="AB12" i="14"/>
  <c r="AB13" i="14"/>
  <c r="AB11" i="14" l="1"/>
  <c r="AB8" i="14"/>
  <c r="AB59" i="33"/>
  <c r="W62" i="33" l="1"/>
  <c r="F62" i="33"/>
  <c r="G62" i="33"/>
  <c r="J62" i="33"/>
  <c r="T62" i="33"/>
  <c r="V62" i="33"/>
  <c r="AA62" i="33"/>
  <c r="AB62" i="33"/>
  <c r="AC62" i="33"/>
  <c r="AF62" i="33"/>
  <c r="AH62" i="33"/>
  <c r="AK62" i="33"/>
  <c r="AL62" i="33"/>
  <c r="AN62" i="33"/>
  <c r="AP62" i="33"/>
  <c r="AQ62" i="33"/>
  <c r="AR62" i="33"/>
  <c r="AW62" i="33"/>
  <c r="AY62" i="33"/>
  <c r="BC62" i="33"/>
  <c r="BD62" i="33"/>
  <c r="BE62" i="33"/>
  <c r="BG62" i="33"/>
  <c r="BH62" i="33"/>
  <c r="E31" i="21"/>
  <c r="F39" i="21"/>
  <c r="G39" i="21"/>
  <c r="H39" i="21"/>
  <c r="I39" i="21"/>
  <c r="J39" i="21"/>
  <c r="K39" i="21"/>
  <c r="L39" i="21"/>
  <c r="M39" i="21"/>
  <c r="N39" i="21"/>
  <c r="O39" i="21"/>
  <c r="P39" i="21"/>
  <c r="Q39" i="21"/>
  <c r="R39" i="21"/>
  <c r="S39" i="21"/>
  <c r="T39" i="21"/>
  <c r="U39" i="21"/>
  <c r="V39" i="21"/>
  <c r="X39" i="21"/>
  <c r="Z39" i="21"/>
  <c r="AA39" i="21"/>
  <c r="AB39" i="21"/>
  <c r="AC39" i="21"/>
  <c r="AD39" i="21"/>
  <c r="AE39" i="21"/>
  <c r="AF39" i="21"/>
  <c r="AG39" i="21"/>
  <c r="AH39" i="21"/>
  <c r="AI39" i="21"/>
  <c r="AJ39" i="21"/>
  <c r="AM39" i="21"/>
  <c r="AN39" i="21"/>
  <c r="AO39" i="21"/>
  <c r="AP39" i="21"/>
  <c r="AQ39" i="21"/>
  <c r="AR39" i="21"/>
  <c r="AS39" i="21"/>
  <c r="AT39" i="21"/>
  <c r="AU39" i="21"/>
  <c r="AV39" i="21"/>
  <c r="AW39" i="21"/>
  <c r="AY39" i="21"/>
  <c r="AZ39" i="21"/>
  <c r="BA39" i="21"/>
  <c r="BB39" i="21"/>
  <c r="BC39" i="21"/>
  <c r="BD39" i="21"/>
  <c r="BE39" i="21"/>
  <c r="BF39" i="21"/>
  <c r="BG39" i="21"/>
  <c r="BH39" i="21"/>
  <c r="AA17" i="9"/>
  <c r="AA59" i="33" s="1"/>
  <c r="E67" i="33" l="1"/>
  <c r="E68" i="33"/>
  <c r="E65" i="33"/>
  <c r="E63" i="33"/>
  <c r="E64" i="33"/>
  <c r="E60" i="33"/>
  <c r="E8" i="14"/>
  <c r="E59" i="33"/>
  <c r="AA8" i="14"/>
  <c r="Y39" i="21"/>
  <c r="AX39" i="21"/>
  <c r="AL39" i="21"/>
  <c r="BE29" i="21"/>
  <c r="BE31" i="21" s="1"/>
  <c r="AV31" i="21"/>
  <c r="AV60" i="33" s="1"/>
  <c r="AG29" i="21"/>
  <c r="AG31" i="21" s="1"/>
  <c r="AD29" i="21"/>
  <c r="AD31" i="21" s="1"/>
  <c r="AC29" i="21"/>
  <c r="AC31" i="21" s="1"/>
  <c r="I29" i="21"/>
  <c r="I31" i="21" s="1"/>
  <c r="Q30" i="24"/>
  <c r="P30" i="24"/>
  <c r="Q29" i="24"/>
  <c r="P29" i="24"/>
  <c r="Q28" i="24"/>
  <c r="P28" i="24"/>
  <c r="Q27" i="24"/>
  <c r="P27" i="24"/>
  <c r="Q26" i="24"/>
  <c r="P26" i="24"/>
  <c r="Q25" i="24"/>
  <c r="P25" i="24"/>
  <c r="Q24" i="24"/>
  <c r="P24" i="24"/>
  <c r="Q23" i="24"/>
  <c r="BC29" i="21"/>
  <c r="BC31" i="21" s="1"/>
  <c r="AP29" i="21"/>
  <c r="AP31" i="21" s="1"/>
  <c r="AN29" i="21"/>
  <c r="AN31" i="21" s="1"/>
  <c r="AI29" i="21"/>
  <c r="AI31" i="21" s="1"/>
  <c r="AI68" i="33" s="1"/>
  <c r="AF29" i="21"/>
  <c r="AF31" i="21" s="1"/>
  <c r="AE29" i="21"/>
  <c r="AE31" i="21" s="1"/>
  <c r="AE60" i="33" s="1"/>
  <c r="AB29" i="21"/>
  <c r="AB31" i="21" s="1"/>
  <c r="AA29" i="21"/>
  <c r="AA31" i="21" s="1"/>
  <c r="J29" i="21"/>
  <c r="J31" i="21" s="1"/>
  <c r="H29" i="21"/>
  <c r="H31" i="21" s="1"/>
  <c r="G29" i="21"/>
  <c r="G31" i="21" s="1"/>
  <c r="F29" i="21"/>
  <c r="F31" i="21" s="1"/>
  <c r="BD29" i="21"/>
  <c r="BD31" i="21" s="1"/>
  <c r="AR29" i="21"/>
  <c r="AR31" i="21" s="1"/>
  <c r="AH29" i="21"/>
  <c r="O29" i="21"/>
  <c r="O31" i="21" s="1"/>
  <c r="AW18" i="21"/>
  <c r="X18" i="21"/>
  <c r="X16" i="21" s="1"/>
  <c r="X27" i="21" s="1"/>
  <c r="R18" i="21"/>
  <c r="N18" i="21"/>
  <c r="N16" i="21" s="1"/>
  <c r="N27" i="21" s="1"/>
  <c r="M18" i="21"/>
  <c r="M16" i="21" s="1"/>
  <c r="M27" i="21" s="1"/>
  <c r="L18" i="21"/>
  <c r="BG17" i="21"/>
  <c r="AX17" i="21"/>
  <c r="AX16" i="21" s="1"/>
  <c r="AX27" i="21" s="1"/>
  <c r="BH29" i="21"/>
  <c r="BH31" i="21" s="1"/>
  <c r="Q16" i="21"/>
  <c r="Q27" i="21" s="1"/>
  <c r="BH58" i="9"/>
  <c r="BG58" i="9"/>
  <c r="BF58" i="9"/>
  <c r="BE58" i="9"/>
  <c r="BD58" i="9"/>
  <c r="BC58" i="9"/>
  <c r="BB58" i="9"/>
  <c r="BA58" i="9"/>
  <c r="AZ58" i="9"/>
  <c r="AY58" i="9"/>
  <c r="AX58" i="9"/>
  <c r="AW58" i="9"/>
  <c r="AV58" i="9"/>
  <c r="AU58" i="9"/>
  <c r="AT58" i="9"/>
  <c r="AS58" i="9"/>
  <c r="AR58" i="9"/>
  <c r="AQ58" i="9"/>
  <c r="AP58" i="9"/>
  <c r="AO58" i="9"/>
  <c r="AN58" i="9"/>
  <c r="AM58" i="9"/>
  <c r="AL58" i="9"/>
  <c r="AK58" i="9"/>
  <c r="AJ58" i="9"/>
  <c r="AI58" i="9"/>
  <c r="AH58" i="9"/>
  <c r="AG58" i="9"/>
  <c r="AF58" i="9"/>
  <c r="AE58" i="9"/>
  <c r="AD58" i="9"/>
  <c r="AC58" i="9"/>
  <c r="AB58" i="9"/>
  <c r="AA58" i="9"/>
  <c r="Z58" i="9"/>
  <c r="Y58" i="9"/>
  <c r="X58" i="9"/>
  <c r="W58" i="9"/>
  <c r="V58" i="9"/>
  <c r="U58" i="9"/>
  <c r="T58" i="9"/>
  <c r="S58" i="9"/>
  <c r="R58" i="9"/>
  <c r="Q58" i="9"/>
  <c r="O58" i="9"/>
  <c r="N58" i="9"/>
  <c r="M58" i="9"/>
  <c r="L58" i="9"/>
  <c r="K58" i="9"/>
  <c r="J58" i="9"/>
  <c r="H58" i="9"/>
  <c r="G58" i="9"/>
  <c r="F58" i="9"/>
  <c r="E58" i="9"/>
  <c r="BO57" i="9"/>
  <c r="BN57" i="9"/>
  <c r="BL57" i="9"/>
  <c r="BK57" i="9"/>
  <c r="BO56" i="9"/>
  <c r="BN56" i="9"/>
  <c r="BL56" i="9"/>
  <c r="BK56" i="9"/>
  <c r="BO55" i="9"/>
  <c r="BN55" i="9"/>
  <c r="BL55" i="9"/>
  <c r="BK55" i="9"/>
  <c r="BO54" i="9"/>
  <c r="BN54" i="9"/>
  <c r="BL54" i="9"/>
  <c r="BK54" i="9"/>
  <c r="BO53" i="9"/>
  <c r="BN53" i="9"/>
  <c r="BL53" i="9"/>
  <c r="BK53" i="9"/>
  <c r="BO52" i="9"/>
  <c r="BN52" i="9"/>
  <c r="BL52" i="9"/>
  <c r="BK52" i="9"/>
  <c r="BO51" i="9"/>
  <c r="BN51" i="9"/>
  <c r="BL51" i="9"/>
  <c r="BK51" i="9"/>
  <c r="BO50" i="9"/>
  <c r="BN50" i="9"/>
  <c r="P58" i="9"/>
  <c r="BO49" i="9"/>
  <c r="BN49" i="9"/>
  <c r="BL49" i="9"/>
  <c r="BK49" i="9"/>
  <c r="BO48" i="9"/>
  <c r="BN48" i="9"/>
  <c r="BL48" i="9"/>
  <c r="BK48" i="9"/>
  <c r="BO47" i="9"/>
  <c r="BN47" i="9"/>
  <c r="BL47" i="9"/>
  <c r="BK47" i="9"/>
  <c r="BO46" i="9"/>
  <c r="BN46" i="9"/>
  <c r="BL46" i="9"/>
  <c r="BK46" i="9"/>
  <c r="BO45" i="9"/>
  <c r="BN45" i="9"/>
  <c r="BL45" i="9"/>
  <c r="BK45" i="9"/>
  <c r="BO44" i="9"/>
  <c r="BN44" i="9"/>
  <c r="BL44" i="9"/>
  <c r="BK44" i="9"/>
  <c r="BO43" i="9"/>
  <c r="BN43" i="9"/>
  <c r="BL43" i="9"/>
  <c r="BK43" i="9"/>
  <c r="BO42" i="9"/>
  <c r="BL42" i="9"/>
  <c r="BR42" i="9" s="1"/>
  <c r="BN33" i="9"/>
  <c r="L75" i="33"/>
  <c r="BN32" i="9"/>
  <c r="BN31" i="9"/>
  <c r="AV31" i="9"/>
  <c r="BF29" i="9" s="1"/>
  <c r="H30" i="11"/>
  <c r="BF29" i="11"/>
  <c r="BF29" i="18" s="1"/>
  <c r="AV72" i="33"/>
  <c r="AU72" i="33"/>
  <c r="AJ72" i="33"/>
  <c r="AI72" i="33"/>
  <c r="X72" i="33"/>
  <c r="F30" i="9"/>
  <c r="F29" i="11" s="1"/>
  <c r="BC71" i="33"/>
  <c r="BA71" i="33"/>
  <c r="AZ71" i="33"/>
  <c r="AN71" i="33"/>
  <c r="AE71" i="33"/>
  <c r="Z71" i="33"/>
  <c r="F29" i="9"/>
  <c r="F28" i="11" s="1"/>
  <c r="BN28" i="9"/>
  <c r="AV70" i="33"/>
  <c r="AI70" i="33"/>
  <c r="AE28" i="9"/>
  <c r="BH69" i="33"/>
  <c r="BE69" i="33"/>
  <c r="BA69" i="33"/>
  <c r="AZ69" i="33"/>
  <c r="AV69" i="33"/>
  <c r="AI69" i="33"/>
  <c r="AE27" i="9"/>
  <c r="AE69" i="33" s="1"/>
  <c r="I69" i="33"/>
  <c r="F27" i="9"/>
  <c r="F26" i="11" s="1"/>
  <c r="BC66" i="33"/>
  <c r="AZ66" i="33"/>
  <c r="AT66" i="33"/>
  <c r="AO66" i="33"/>
  <c r="AN66" i="33"/>
  <c r="AM66" i="33"/>
  <c r="AG66" i="33"/>
  <c r="S66" i="33"/>
  <c r="R66" i="33"/>
  <c r="K66" i="33"/>
  <c r="I66" i="33"/>
  <c r="H66" i="33"/>
  <c r="H22" i="11"/>
  <c r="H21" i="11"/>
  <c r="H20" i="11"/>
  <c r="F20" i="18"/>
  <c r="BA62" i="33"/>
  <c r="AZ62" i="33"/>
  <c r="AU62" i="33"/>
  <c r="AM62" i="33"/>
  <c r="AE62" i="33"/>
  <c r="X62" i="33"/>
  <c r="R62" i="33"/>
  <c r="K62" i="33"/>
  <c r="I62" i="33"/>
  <c r="H19" i="11"/>
  <c r="BG61" i="33"/>
  <c r="BC61" i="33"/>
  <c r="AV61" i="33"/>
  <c r="AN61" i="33"/>
  <c r="X61" i="33"/>
  <c r="O61" i="33"/>
  <c r="L61" i="33"/>
  <c r="K61" i="33"/>
  <c r="H18" i="11"/>
  <c r="BC60" i="33"/>
  <c r="H17" i="11"/>
  <c r="F18" i="9"/>
  <c r="F17" i="11" s="1"/>
  <c r="AY17" i="9"/>
  <c r="AP17" i="9"/>
  <c r="AF17" i="9"/>
  <c r="G17" i="9"/>
  <c r="K11" i="13" s="1"/>
  <c r="AY16" i="9"/>
  <c r="AX16" i="9"/>
  <c r="AX10" i="14" s="1"/>
  <c r="BB14" i="13" s="1"/>
  <c r="AR16" i="9"/>
  <c r="AP16" i="9"/>
  <c r="AP58" i="33" s="1"/>
  <c r="AK16" i="9"/>
  <c r="AF16" i="9"/>
  <c r="AC16" i="9"/>
  <c r="AB16" i="9"/>
  <c r="AB10" i="14" s="1"/>
  <c r="AF14" i="13" s="1"/>
  <c r="AA16" i="9"/>
  <c r="E16" i="9"/>
  <c r="E58" i="33" s="1"/>
  <c r="BH56" i="33"/>
  <c r="BG14" i="11"/>
  <c r="BF56" i="33"/>
  <c r="BD56" i="33"/>
  <c r="BC56" i="33"/>
  <c r="BB56" i="33"/>
  <c r="BA56" i="33"/>
  <c r="AZ56" i="33"/>
  <c r="AY56" i="33"/>
  <c r="AX56" i="33"/>
  <c r="AW56" i="33"/>
  <c r="AV56" i="33"/>
  <c r="AR56" i="33"/>
  <c r="AN56" i="33"/>
  <c r="AM56" i="33"/>
  <c r="AK56" i="33"/>
  <c r="AJ56" i="33"/>
  <c r="AI56" i="33"/>
  <c r="AH56" i="33"/>
  <c r="AE56" i="33"/>
  <c r="Z56" i="33"/>
  <c r="X56" i="33"/>
  <c r="W56" i="33"/>
  <c r="V56" i="33"/>
  <c r="S56" i="33"/>
  <c r="R56" i="33"/>
  <c r="P56" i="33"/>
  <c r="O56" i="33"/>
  <c r="N56" i="33"/>
  <c r="K56" i="33"/>
  <c r="J56" i="33"/>
  <c r="I56" i="33"/>
  <c r="H56" i="33"/>
  <c r="BH55" i="33"/>
  <c r="BG55" i="33"/>
  <c r="BE55" i="33"/>
  <c r="BD55" i="33"/>
  <c r="BC55" i="33"/>
  <c r="AZ55" i="33"/>
  <c r="AY55" i="33"/>
  <c r="AV55" i="33"/>
  <c r="AU55" i="33"/>
  <c r="AS55" i="33"/>
  <c r="AQ55" i="33"/>
  <c r="AM55" i="33"/>
  <c r="AL55" i="33"/>
  <c r="AJ55" i="33"/>
  <c r="AI55" i="33"/>
  <c r="AH55" i="33"/>
  <c r="AG13" i="18"/>
  <c r="Z55" i="33"/>
  <c r="Y55" i="33"/>
  <c r="X55" i="33"/>
  <c r="W55" i="33"/>
  <c r="V55" i="33"/>
  <c r="U55" i="33"/>
  <c r="T55" i="33"/>
  <c r="S55" i="33"/>
  <c r="R55" i="33"/>
  <c r="Q55" i="33"/>
  <c r="P55" i="33"/>
  <c r="N55" i="33"/>
  <c r="M55" i="33"/>
  <c r="L55" i="33"/>
  <c r="K55" i="33"/>
  <c r="J55" i="33"/>
  <c r="I55" i="33"/>
  <c r="H55" i="33"/>
  <c r="AP54" i="33"/>
  <c r="AF54" i="33"/>
  <c r="AD54" i="33"/>
  <c r="AA54" i="33"/>
  <c r="E15" i="9"/>
  <c r="BH53" i="33"/>
  <c r="BG53" i="33"/>
  <c r="BE53" i="33"/>
  <c r="BC53" i="33"/>
  <c r="AZ53" i="33"/>
  <c r="AY53" i="33"/>
  <c r="AW53" i="33"/>
  <c r="AU53" i="33"/>
  <c r="AX9" i="13"/>
  <c r="AS53" i="33"/>
  <c r="AQ53" i="33"/>
  <c r="AO11" i="18"/>
  <c r="AN53" i="33"/>
  <c r="AL53" i="33"/>
  <c r="AH53" i="33"/>
  <c r="V53" i="33"/>
  <c r="T53" i="33"/>
  <c r="S53" i="33"/>
  <c r="P53" i="33"/>
  <c r="O53" i="33"/>
  <c r="M53" i="33"/>
  <c r="L53" i="33"/>
  <c r="K53" i="33"/>
  <c r="J53" i="33"/>
  <c r="L9" i="13"/>
  <c r="BH9" i="11"/>
  <c r="BF9" i="11"/>
  <c r="BE9" i="18"/>
  <c r="BD9" i="18"/>
  <c r="BC9" i="18"/>
  <c r="BB9" i="11"/>
  <c r="BA9" i="11"/>
  <c r="AZ9" i="11"/>
  <c r="AY9" i="18"/>
  <c r="AX9" i="11"/>
  <c r="AV9" i="18"/>
  <c r="AT9" i="11"/>
  <c r="AS9" i="11"/>
  <c r="AR9" i="18"/>
  <c r="AP9" i="18"/>
  <c r="AO9" i="18"/>
  <c r="AN9" i="18"/>
  <c r="AL9" i="11"/>
  <c r="AK9" i="11"/>
  <c r="AJ9" i="18"/>
  <c r="AI9" i="18"/>
  <c r="AH9" i="11"/>
  <c r="AG9" i="18"/>
  <c r="AF9" i="11"/>
  <c r="AD9" i="11"/>
  <c r="AB9" i="11"/>
  <c r="Z9" i="11"/>
  <c r="Y9" i="11"/>
  <c r="X9" i="18"/>
  <c r="V9" i="11"/>
  <c r="T9" i="18"/>
  <c r="R9" i="11"/>
  <c r="Q9" i="11"/>
  <c r="O9" i="18"/>
  <c r="N9" i="11"/>
  <c r="M9" i="11"/>
  <c r="L9" i="18"/>
  <c r="J9" i="11"/>
  <c r="I9" i="11"/>
  <c r="H9" i="18"/>
  <c r="F9" i="11"/>
  <c r="E9" i="11"/>
  <c r="BH8" i="11"/>
  <c r="BF8" i="11"/>
  <c r="BE8" i="11"/>
  <c r="BD8" i="18"/>
  <c r="BB8" i="11"/>
  <c r="BA8" i="18"/>
  <c r="AZ8" i="18"/>
  <c r="AY8" i="18"/>
  <c r="AX8" i="11"/>
  <c r="AW8" i="11"/>
  <c r="AV8" i="11"/>
  <c r="AU8" i="11"/>
  <c r="AT8" i="11"/>
  <c r="AS8" i="18"/>
  <c r="AR8" i="18"/>
  <c r="AQ8" i="18"/>
  <c r="AP8" i="18"/>
  <c r="AN8" i="11"/>
  <c r="AL8" i="18"/>
  <c r="AK8" i="11"/>
  <c r="AJ8" i="11"/>
  <c r="AI8" i="18"/>
  <c r="AH8" i="11"/>
  <c r="AF8" i="11"/>
  <c r="AD8" i="11"/>
  <c r="AC8" i="18"/>
  <c r="Z8" i="11"/>
  <c r="Y8" i="11"/>
  <c r="X8" i="11"/>
  <c r="V8" i="11"/>
  <c r="T8" i="18"/>
  <c r="R8" i="11"/>
  <c r="Q8" i="11"/>
  <c r="P8" i="18"/>
  <c r="N8" i="11"/>
  <c r="M8" i="18"/>
  <c r="L8" i="11"/>
  <c r="K8" i="11"/>
  <c r="J8" i="11"/>
  <c r="I8" i="11"/>
  <c r="H8" i="18"/>
  <c r="F8" i="11"/>
  <c r="E8" i="11"/>
  <c r="BH7" i="14"/>
  <c r="BF7" i="11"/>
  <c r="BE7" i="18"/>
  <c r="BC7" i="11"/>
  <c r="BA7" i="14"/>
  <c r="AZ7" i="14"/>
  <c r="AS7" i="14"/>
  <c r="AR7" i="14"/>
  <c r="AP7" i="11"/>
  <c r="AO7" i="14"/>
  <c r="AN7" i="18"/>
  <c r="AK7" i="11"/>
  <c r="AG7" i="11"/>
  <c r="AB7" i="11"/>
  <c r="Z7" i="11"/>
  <c r="Y7" i="14"/>
  <c r="X7" i="18"/>
  <c r="W7" i="11"/>
  <c r="U7" i="18"/>
  <c r="S7" i="18"/>
  <c r="Q7" i="14"/>
  <c r="K7" i="18"/>
  <c r="J7" i="11"/>
  <c r="I7" i="18"/>
  <c r="H7" i="18"/>
  <c r="G7" i="11"/>
  <c r="L43" i="33"/>
  <c r="G43" i="33"/>
  <c r="L42" i="33"/>
  <c r="G42" i="33"/>
  <c r="L41" i="33"/>
  <c r="G41" i="33"/>
  <c r="L40" i="33"/>
  <c r="G40" i="33"/>
  <c r="L39" i="33"/>
  <c r="G39" i="33"/>
  <c r="L38" i="33"/>
  <c r="G38" i="33"/>
  <c r="L37" i="33"/>
  <c r="G37" i="33"/>
  <c r="L36" i="33"/>
  <c r="G36" i="33"/>
  <c r="L35" i="33"/>
  <c r="G35" i="33"/>
  <c r="L34" i="33"/>
  <c r="G34" i="33"/>
  <c r="L33" i="33"/>
  <c r="G33" i="33"/>
  <c r="L32" i="33"/>
  <c r="G32" i="33"/>
  <c r="L31" i="33"/>
  <c r="G31" i="33"/>
  <c r="L30" i="33"/>
  <c r="G30" i="33"/>
  <c r="L29" i="33"/>
  <c r="G29" i="33"/>
  <c r="BH13" i="14"/>
  <c r="AC13" i="14"/>
  <c r="G13" i="14"/>
  <c r="AC12" i="14"/>
  <c r="G12" i="14"/>
  <c r="E12" i="14"/>
  <c r="E11" i="14" s="1"/>
  <c r="AD10" i="14"/>
  <c r="AH14" i="13" s="1"/>
  <c r="BE7" i="14"/>
  <c r="BC7" i="14"/>
  <c r="BH32" i="11"/>
  <c r="BH32" i="18" s="1"/>
  <c r="BG32" i="11"/>
  <c r="BG32" i="18" s="1"/>
  <c r="BE32" i="11"/>
  <c r="BD32" i="11"/>
  <c r="BC32" i="11"/>
  <c r="BB32" i="11"/>
  <c r="AZ32" i="11"/>
  <c r="AZ32" i="18" s="1"/>
  <c r="AY32" i="11"/>
  <c r="AX32" i="11"/>
  <c r="AW32" i="11"/>
  <c r="AU32" i="11"/>
  <c r="AT32" i="11"/>
  <c r="AT32" i="18" s="1"/>
  <c r="AS32" i="11"/>
  <c r="AS32" i="18" s="1"/>
  <c r="AR32" i="11"/>
  <c r="AQ32" i="11"/>
  <c r="AQ32" i="18" s="1"/>
  <c r="AP32" i="11"/>
  <c r="AP32" i="18" s="1"/>
  <c r="AO32" i="11"/>
  <c r="AO32" i="18" s="1"/>
  <c r="AN32" i="11"/>
  <c r="AM32" i="11"/>
  <c r="AM32" i="18" s="1"/>
  <c r="AL32" i="11"/>
  <c r="AK32" i="11"/>
  <c r="AJ32" i="11"/>
  <c r="AJ32" i="18" s="1"/>
  <c r="AI32" i="11"/>
  <c r="AI32" i="18" s="1"/>
  <c r="AH32" i="11"/>
  <c r="AG32" i="11"/>
  <c r="AF32" i="11"/>
  <c r="AE32" i="11"/>
  <c r="AE32" i="18" s="1"/>
  <c r="AD32" i="11"/>
  <c r="AC32" i="11"/>
  <c r="AC32" i="18" s="1"/>
  <c r="AB32" i="11"/>
  <c r="AB32" i="18" s="1"/>
  <c r="AA32" i="11"/>
  <c r="AA32" i="18" s="1"/>
  <c r="Z32" i="11"/>
  <c r="Z32" i="18" s="1"/>
  <c r="Y32" i="11"/>
  <c r="X32" i="11"/>
  <c r="X32" i="18" s="1"/>
  <c r="W32" i="11"/>
  <c r="V32" i="11"/>
  <c r="V32" i="18" s="1"/>
  <c r="U32" i="11"/>
  <c r="U32" i="18" s="1"/>
  <c r="T32" i="11"/>
  <c r="T32" i="18" s="1"/>
  <c r="S32" i="11"/>
  <c r="S32" i="18" s="1"/>
  <c r="R32" i="11"/>
  <c r="Q32" i="11"/>
  <c r="Q32" i="18" s="1"/>
  <c r="P32" i="11"/>
  <c r="P32" i="18" s="1"/>
  <c r="O32" i="11"/>
  <c r="O32" i="18" s="1"/>
  <c r="N32" i="11"/>
  <c r="N32" i="18" s="1"/>
  <c r="M32" i="11"/>
  <c r="M32" i="18" s="1"/>
  <c r="K32" i="11"/>
  <c r="K32" i="18" s="1"/>
  <c r="J32" i="11"/>
  <c r="I32" i="11"/>
  <c r="I32" i="18" s="1"/>
  <c r="F32" i="18"/>
  <c r="BH31" i="11"/>
  <c r="BH31" i="18" s="1"/>
  <c r="BG31" i="11"/>
  <c r="BG31" i="18" s="1"/>
  <c r="BF31" i="11"/>
  <c r="BF31" i="18" s="1"/>
  <c r="BE31" i="11"/>
  <c r="BE31" i="18" s="1"/>
  <c r="BD31" i="11"/>
  <c r="BC31" i="11"/>
  <c r="BC31" i="18" s="1"/>
  <c r="BB31" i="11"/>
  <c r="BB31" i="18" s="1"/>
  <c r="BA31" i="11"/>
  <c r="AZ31" i="11"/>
  <c r="AZ31" i="18" s="1"/>
  <c r="AY31" i="11"/>
  <c r="AX31" i="11"/>
  <c r="AW31" i="11"/>
  <c r="AW31" i="18" s="1"/>
  <c r="AV31" i="11"/>
  <c r="AV31" i="18" s="1"/>
  <c r="AU31" i="11"/>
  <c r="AU31" i="18" s="1"/>
  <c r="AT31" i="11"/>
  <c r="AT31" i="18" s="1"/>
  <c r="AS31" i="11"/>
  <c r="AS31" i="18" s="1"/>
  <c r="AR31" i="11"/>
  <c r="AQ31" i="11"/>
  <c r="AP31" i="11"/>
  <c r="AP31" i="18" s="1"/>
  <c r="AO31" i="11"/>
  <c r="AO31" i="18" s="1"/>
  <c r="AN31" i="11"/>
  <c r="AN31" i="18" s="1"/>
  <c r="AM31" i="11"/>
  <c r="AM31" i="18" s="1"/>
  <c r="AL31" i="11"/>
  <c r="AL31" i="18" s="1"/>
  <c r="AK31" i="11"/>
  <c r="AJ31" i="11"/>
  <c r="AJ31" i="18" s="1"/>
  <c r="AI31" i="11"/>
  <c r="AI31" i="18" s="1"/>
  <c r="AH31" i="11"/>
  <c r="AH31" i="18" s="1"/>
  <c r="AG31" i="11"/>
  <c r="AG31" i="18" s="1"/>
  <c r="AF31" i="11"/>
  <c r="AE31" i="11"/>
  <c r="AE31" i="18" s="1"/>
  <c r="AD31" i="11"/>
  <c r="AC31" i="11"/>
  <c r="AC31" i="18" s="1"/>
  <c r="AB31" i="11"/>
  <c r="AB31" i="18" s="1"/>
  <c r="AA31" i="11"/>
  <c r="AA31" i="18" s="1"/>
  <c r="Z31" i="11"/>
  <c r="Z31" i="18" s="1"/>
  <c r="Y31" i="11"/>
  <c r="X31" i="11"/>
  <c r="X31" i="18" s="1"/>
  <c r="W31" i="11"/>
  <c r="W31" i="18" s="1"/>
  <c r="V31" i="11"/>
  <c r="V31" i="18" s="1"/>
  <c r="U31" i="11"/>
  <c r="U31" i="18" s="1"/>
  <c r="T31" i="11"/>
  <c r="T31" i="18" s="1"/>
  <c r="S31" i="11"/>
  <c r="S31" i="18" s="1"/>
  <c r="R31" i="11"/>
  <c r="R31" i="18" s="1"/>
  <c r="Q31" i="11"/>
  <c r="Q31" i="18" s="1"/>
  <c r="P31" i="11"/>
  <c r="P31" i="18" s="1"/>
  <c r="O31" i="11"/>
  <c r="O31" i="18" s="1"/>
  <c r="N31" i="11"/>
  <c r="N31" i="18" s="1"/>
  <c r="M31" i="11"/>
  <c r="M31" i="18" s="1"/>
  <c r="L31" i="11"/>
  <c r="L31" i="18" s="1"/>
  <c r="K31" i="11"/>
  <c r="K31" i="18" s="1"/>
  <c r="J31" i="11"/>
  <c r="J31" i="18" s="1"/>
  <c r="I31" i="11"/>
  <c r="I31" i="18" s="1"/>
  <c r="H31" i="18"/>
  <c r="G31" i="18"/>
  <c r="F31" i="18"/>
  <c r="E31" i="18"/>
  <c r="BH30" i="11"/>
  <c r="BG30" i="11"/>
  <c r="BG30" i="18" s="1"/>
  <c r="BE30" i="11"/>
  <c r="BD30" i="11"/>
  <c r="BC30" i="11"/>
  <c r="BC30" i="18" s="1"/>
  <c r="BB30" i="11"/>
  <c r="BA30" i="11"/>
  <c r="AY30" i="11"/>
  <c r="AX30" i="11"/>
  <c r="AW30" i="11"/>
  <c r="AW30" i="18" s="1"/>
  <c r="AU30" i="11"/>
  <c r="AT30" i="11"/>
  <c r="AT30" i="18" s="1"/>
  <c r="AS30" i="11"/>
  <c r="AS30" i="18" s="1"/>
  <c r="AR30" i="11"/>
  <c r="AP30" i="11"/>
  <c r="AO30" i="11"/>
  <c r="AO30" i="18" s="1"/>
  <c r="AN30" i="11"/>
  <c r="AM30" i="11"/>
  <c r="AM30" i="18" s="1"/>
  <c r="AL30" i="11"/>
  <c r="AL30" i="18" s="1"/>
  <c r="AK30" i="11"/>
  <c r="AJ30" i="11"/>
  <c r="AJ30" i="18" s="1"/>
  <c r="AI30" i="11"/>
  <c r="AI30" i="18" s="1"/>
  <c r="AH30" i="11"/>
  <c r="AF30" i="11"/>
  <c r="AE30" i="11"/>
  <c r="AD30" i="11"/>
  <c r="AC30" i="11"/>
  <c r="AC30" i="18" s="1"/>
  <c r="AB30" i="11"/>
  <c r="AB30" i="18" s="1"/>
  <c r="AA30" i="11"/>
  <c r="AA30" i="18" s="1"/>
  <c r="Z30" i="11"/>
  <c r="Y30" i="11"/>
  <c r="X30" i="11"/>
  <c r="X30" i="18" s="1"/>
  <c r="W30" i="11"/>
  <c r="W30" i="18" s="1"/>
  <c r="V30" i="11"/>
  <c r="V30" i="18" s="1"/>
  <c r="U30" i="11"/>
  <c r="U30" i="18" s="1"/>
  <c r="T30" i="11"/>
  <c r="T30" i="18" s="1"/>
  <c r="S30" i="11"/>
  <c r="S30" i="18" s="1"/>
  <c r="R30" i="11"/>
  <c r="Q30" i="11"/>
  <c r="Q30" i="18" s="1"/>
  <c r="P30" i="11"/>
  <c r="P30" i="18" s="1"/>
  <c r="O30" i="11"/>
  <c r="N30" i="11"/>
  <c r="N30" i="18" s="1"/>
  <c r="M30" i="11"/>
  <c r="M30" i="18" s="1"/>
  <c r="L30" i="11"/>
  <c r="L30" i="18" s="1"/>
  <c r="K30" i="11"/>
  <c r="K30" i="18" s="1"/>
  <c r="J30" i="11"/>
  <c r="J30" i="18" s="1"/>
  <c r="I30" i="11"/>
  <c r="I30" i="18" s="1"/>
  <c r="G30" i="18"/>
  <c r="F30" i="18"/>
  <c r="E30" i="18"/>
  <c r="BH29" i="11"/>
  <c r="BE29" i="11"/>
  <c r="BD29" i="11"/>
  <c r="BB29" i="11"/>
  <c r="BA29" i="11"/>
  <c r="BA29" i="18" s="1"/>
  <c r="AZ29" i="11"/>
  <c r="AY29" i="11"/>
  <c r="AX29" i="11"/>
  <c r="AW29" i="11"/>
  <c r="AT29" i="11"/>
  <c r="AR29" i="11"/>
  <c r="AQ29" i="11"/>
  <c r="AP29" i="11"/>
  <c r="AP29" i="18" s="1"/>
  <c r="AN29" i="11"/>
  <c r="AM29" i="11"/>
  <c r="AM29" i="18" s="1"/>
  <c r="AL29" i="11"/>
  <c r="AK29" i="11"/>
  <c r="AH29" i="11"/>
  <c r="AF29" i="11"/>
  <c r="AD29" i="11"/>
  <c r="AC29" i="11"/>
  <c r="AC29" i="18" s="1"/>
  <c r="AB29" i="11"/>
  <c r="AB29" i="18" s="1"/>
  <c r="AA29" i="11"/>
  <c r="AA29" i="18" s="1"/>
  <c r="Y29" i="11"/>
  <c r="W29" i="11"/>
  <c r="W29" i="18" s="1"/>
  <c r="V29" i="11"/>
  <c r="V29" i="18" s="1"/>
  <c r="U29" i="11"/>
  <c r="T29" i="11"/>
  <c r="T29" i="18" s="1"/>
  <c r="S29" i="11"/>
  <c r="S29" i="18" s="1"/>
  <c r="R29" i="11"/>
  <c r="R29" i="18" s="1"/>
  <c r="Q29" i="11"/>
  <c r="Q29" i="18" s="1"/>
  <c r="P29" i="11"/>
  <c r="P29" i="18" s="1"/>
  <c r="O29" i="11"/>
  <c r="O29" i="18" s="1"/>
  <c r="N29" i="11"/>
  <c r="N29" i="18" s="1"/>
  <c r="M29" i="11"/>
  <c r="M29" i="18" s="1"/>
  <c r="L29" i="11"/>
  <c r="L29" i="18" s="1"/>
  <c r="K29" i="11"/>
  <c r="K29" i="18" s="1"/>
  <c r="J29" i="11"/>
  <c r="J29" i="18" s="1"/>
  <c r="I29" i="11"/>
  <c r="I29" i="18" s="1"/>
  <c r="E29" i="18"/>
  <c r="BH28" i="11"/>
  <c r="BE28" i="11"/>
  <c r="BD28" i="11"/>
  <c r="BB28" i="11"/>
  <c r="AY28" i="11"/>
  <c r="AX28" i="11"/>
  <c r="AW28" i="11"/>
  <c r="AR28" i="11"/>
  <c r="AP28" i="11"/>
  <c r="AP28" i="18" s="1"/>
  <c r="AM28" i="11"/>
  <c r="AL28" i="11"/>
  <c r="AK28" i="11"/>
  <c r="AJ28" i="11"/>
  <c r="AH28" i="11"/>
  <c r="AF28" i="11"/>
  <c r="AF28" i="18" s="1"/>
  <c r="AD28" i="11"/>
  <c r="AC28" i="11"/>
  <c r="AC28" i="18" s="1"/>
  <c r="AB28" i="11"/>
  <c r="AB28" i="18" s="1"/>
  <c r="AA28" i="11"/>
  <c r="AA28" i="18" s="1"/>
  <c r="Y28" i="11"/>
  <c r="X28" i="11"/>
  <c r="X28" i="18" s="1"/>
  <c r="W28" i="11"/>
  <c r="V28" i="11"/>
  <c r="U28" i="11"/>
  <c r="T28" i="11"/>
  <c r="S28" i="11"/>
  <c r="R28" i="11"/>
  <c r="R28" i="18" s="1"/>
  <c r="P28" i="11"/>
  <c r="P28" i="18" s="1"/>
  <c r="O28" i="11"/>
  <c r="N28" i="11"/>
  <c r="M28" i="11"/>
  <c r="M28" i="18" s="1"/>
  <c r="K28" i="11"/>
  <c r="J28" i="11"/>
  <c r="J28" i="18" s="1"/>
  <c r="E28" i="18"/>
  <c r="BH27" i="11"/>
  <c r="BG27" i="11"/>
  <c r="BG27" i="18" s="1"/>
  <c r="BF27" i="11"/>
  <c r="BE27" i="11"/>
  <c r="BD27" i="11"/>
  <c r="BB27" i="11"/>
  <c r="BA27" i="11"/>
  <c r="AZ27" i="11"/>
  <c r="AZ27" i="18" s="1"/>
  <c r="AY27" i="11"/>
  <c r="AX27" i="11"/>
  <c r="AW27" i="11"/>
  <c r="AU27" i="11"/>
  <c r="AT27" i="11"/>
  <c r="AR27" i="11"/>
  <c r="AQ27" i="11"/>
  <c r="AQ27" i="18" s="1"/>
  <c r="AP27" i="11"/>
  <c r="AP27" i="18" s="1"/>
  <c r="AO27" i="11"/>
  <c r="AN27" i="11"/>
  <c r="AN27" i="18" s="1"/>
  <c r="AM27" i="11"/>
  <c r="AM27" i="18" s="1"/>
  <c r="AL27" i="11"/>
  <c r="AK27" i="11"/>
  <c r="AJ27" i="11"/>
  <c r="AH27" i="11"/>
  <c r="AG27" i="11"/>
  <c r="AG27" i="18" s="1"/>
  <c r="AF27" i="11"/>
  <c r="AD27" i="11"/>
  <c r="AC27" i="11"/>
  <c r="AC27" i="18" s="1"/>
  <c r="AB27" i="11"/>
  <c r="AB27" i="18" s="1"/>
  <c r="AA27" i="11"/>
  <c r="AA27" i="18" s="1"/>
  <c r="Z27" i="11"/>
  <c r="Z27" i="18" s="1"/>
  <c r="Y27" i="11"/>
  <c r="X27" i="11"/>
  <c r="X27" i="18" s="1"/>
  <c r="W27" i="11"/>
  <c r="W27" i="18" s="1"/>
  <c r="V27" i="11"/>
  <c r="V27" i="18" s="1"/>
  <c r="U27" i="11"/>
  <c r="U27" i="18" s="1"/>
  <c r="T27" i="11"/>
  <c r="T27" i="18" s="1"/>
  <c r="S27" i="11"/>
  <c r="S27" i="18" s="1"/>
  <c r="R27" i="11"/>
  <c r="R27" i="18" s="1"/>
  <c r="Q27" i="11"/>
  <c r="Q27" i="18" s="1"/>
  <c r="P27" i="11"/>
  <c r="P27" i="18" s="1"/>
  <c r="O27" i="11"/>
  <c r="O27" i="18" s="1"/>
  <c r="N27" i="11"/>
  <c r="N27" i="18" s="1"/>
  <c r="M27" i="11"/>
  <c r="M27" i="18" s="1"/>
  <c r="L27" i="11"/>
  <c r="L27" i="18" s="1"/>
  <c r="K27" i="11"/>
  <c r="K27" i="18" s="1"/>
  <c r="J27" i="11"/>
  <c r="J27" i="18" s="1"/>
  <c r="I27" i="11"/>
  <c r="I27" i="18" s="1"/>
  <c r="H27" i="18"/>
  <c r="G27" i="18"/>
  <c r="F27" i="18"/>
  <c r="E27" i="18"/>
  <c r="BF26" i="11"/>
  <c r="BD26" i="11"/>
  <c r="BB26" i="11"/>
  <c r="AY26" i="11"/>
  <c r="AX26" i="11"/>
  <c r="AW26" i="11"/>
  <c r="AU26" i="11"/>
  <c r="AT26" i="11"/>
  <c r="AR26" i="11"/>
  <c r="AQ26" i="11"/>
  <c r="AP26" i="11"/>
  <c r="AN26" i="11"/>
  <c r="AL26" i="11"/>
  <c r="AK26" i="11"/>
  <c r="AJ26" i="11"/>
  <c r="AH26" i="11"/>
  <c r="AF26" i="11"/>
  <c r="AD26" i="11"/>
  <c r="AC26" i="11"/>
  <c r="AC26" i="18" s="1"/>
  <c r="AB26" i="11"/>
  <c r="AB26" i="18" s="1"/>
  <c r="AA26" i="11"/>
  <c r="AA26" i="18" s="1"/>
  <c r="Z26" i="11"/>
  <c r="Z26" i="18" s="1"/>
  <c r="Y26" i="11"/>
  <c r="W26" i="11"/>
  <c r="W26" i="18" s="1"/>
  <c r="V26" i="11"/>
  <c r="V26" i="18" s="1"/>
  <c r="U26" i="11"/>
  <c r="T26" i="11"/>
  <c r="T26" i="18" s="1"/>
  <c r="S26" i="11"/>
  <c r="S26" i="18" s="1"/>
  <c r="Q26" i="11"/>
  <c r="Q26" i="18" s="1"/>
  <c r="P26" i="11"/>
  <c r="P26" i="18" s="1"/>
  <c r="O26" i="11"/>
  <c r="O26" i="18" s="1"/>
  <c r="N26" i="11"/>
  <c r="N26" i="18" s="1"/>
  <c r="M26" i="11"/>
  <c r="M26" i="18" s="1"/>
  <c r="L26" i="11"/>
  <c r="L26" i="18" s="1"/>
  <c r="K26" i="11"/>
  <c r="K26" i="18" s="1"/>
  <c r="J26" i="11"/>
  <c r="J26" i="18" s="1"/>
  <c r="E26" i="18"/>
  <c r="BH25" i="11"/>
  <c r="BH25" i="18" s="1"/>
  <c r="BG25" i="11"/>
  <c r="BG25" i="18" s="1"/>
  <c r="BF25" i="11"/>
  <c r="BF25" i="18" s="1"/>
  <c r="BE25" i="11"/>
  <c r="BE25" i="18" s="1"/>
  <c r="BD25" i="11"/>
  <c r="BD25" i="18" s="1"/>
  <c r="BC25" i="11"/>
  <c r="BC25" i="18" s="1"/>
  <c r="BB25" i="11"/>
  <c r="BB25" i="18" s="1"/>
  <c r="BA25" i="11"/>
  <c r="BA25" i="18" s="1"/>
  <c r="AZ25" i="11"/>
  <c r="AZ25" i="18" s="1"/>
  <c r="AY25" i="11"/>
  <c r="AX25" i="11"/>
  <c r="AX25" i="18" s="1"/>
  <c r="AW25" i="11"/>
  <c r="AW25" i="18" s="1"/>
  <c r="AV25" i="11"/>
  <c r="AV25" i="18" s="1"/>
  <c r="AU25" i="11"/>
  <c r="AU25" i="18" s="1"/>
  <c r="AT25" i="11"/>
  <c r="AT25" i="18" s="1"/>
  <c r="AS25" i="11"/>
  <c r="AS25" i="18" s="1"/>
  <c r="AR25" i="11"/>
  <c r="AR25" i="18" s="1"/>
  <c r="AQ25" i="11"/>
  <c r="AQ25" i="18" s="1"/>
  <c r="AP25" i="11"/>
  <c r="AP25" i="18" s="1"/>
  <c r="AO25" i="11"/>
  <c r="AO25" i="18" s="1"/>
  <c r="AN25" i="11"/>
  <c r="AN25" i="18" s="1"/>
  <c r="AM25" i="11"/>
  <c r="AM25" i="18" s="1"/>
  <c r="AL25" i="11"/>
  <c r="AL25" i="18" s="1"/>
  <c r="AK25" i="11"/>
  <c r="AJ25" i="11"/>
  <c r="AJ25" i="18" s="1"/>
  <c r="AI25" i="11"/>
  <c r="AI25" i="18" s="1"/>
  <c r="AH25" i="11"/>
  <c r="AH25" i="18" s="1"/>
  <c r="AG25" i="11"/>
  <c r="AG25" i="18" s="1"/>
  <c r="AF25" i="11"/>
  <c r="AF25" i="18" s="1"/>
  <c r="AD25" i="11"/>
  <c r="AC25" i="11"/>
  <c r="AC25" i="18" s="1"/>
  <c r="AB25" i="11"/>
  <c r="AB25" i="18" s="1"/>
  <c r="AA25" i="11"/>
  <c r="AA25" i="18" s="1"/>
  <c r="Z25" i="11"/>
  <c r="Z25" i="18" s="1"/>
  <c r="Y25" i="11"/>
  <c r="Y25" i="18" s="1"/>
  <c r="X25" i="11"/>
  <c r="X25" i="18" s="1"/>
  <c r="W25" i="11"/>
  <c r="W25" i="18" s="1"/>
  <c r="V25" i="11"/>
  <c r="V25" i="18" s="1"/>
  <c r="U25" i="11"/>
  <c r="U25" i="18" s="1"/>
  <c r="T25" i="11"/>
  <c r="T25" i="18" s="1"/>
  <c r="S25" i="11"/>
  <c r="S25" i="18" s="1"/>
  <c r="R25" i="11"/>
  <c r="R25" i="18" s="1"/>
  <c r="Q25" i="11"/>
  <c r="Q25" i="18" s="1"/>
  <c r="O25" i="11"/>
  <c r="O25" i="18" s="1"/>
  <c r="N25" i="11"/>
  <c r="N25" i="18" s="1"/>
  <c r="M25" i="11"/>
  <c r="M25" i="18" s="1"/>
  <c r="L25" i="11"/>
  <c r="L25" i="18" s="1"/>
  <c r="K25" i="11"/>
  <c r="K25" i="18" s="1"/>
  <c r="J25" i="11"/>
  <c r="J25" i="18" s="1"/>
  <c r="H25" i="18"/>
  <c r="G25" i="18"/>
  <c r="F25" i="18"/>
  <c r="E25" i="18"/>
  <c r="BH24" i="11"/>
  <c r="BE24" i="11"/>
  <c r="BD24" i="11"/>
  <c r="BC24" i="11"/>
  <c r="BB24" i="11"/>
  <c r="BB24" i="18" s="1"/>
  <c r="AZ24" i="11"/>
  <c r="AY24" i="11"/>
  <c r="AX24" i="11"/>
  <c r="AW24" i="11"/>
  <c r="AW24" i="18" s="1"/>
  <c r="AV24" i="11"/>
  <c r="AV24" i="18" s="1"/>
  <c r="AU24" i="11"/>
  <c r="AU24" i="18" s="1"/>
  <c r="AT24" i="11"/>
  <c r="AT24" i="18" s="1"/>
  <c r="AR24" i="11"/>
  <c r="AQ24" i="11"/>
  <c r="AQ24" i="18" s="1"/>
  <c r="AP24" i="11"/>
  <c r="AP24" i="18" s="1"/>
  <c r="AN24" i="11"/>
  <c r="AN24" i="18" s="1"/>
  <c r="AM24" i="11"/>
  <c r="AM24" i="18" s="1"/>
  <c r="AL24" i="11"/>
  <c r="AK24" i="11"/>
  <c r="AJ24" i="11"/>
  <c r="AH24" i="11"/>
  <c r="AG24" i="11"/>
  <c r="AG24" i="18" s="1"/>
  <c r="AF24" i="11"/>
  <c r="AE24" i="11"/>
  <c r="AE24" i="18" s="1"/>
  <c r="AD24" i="11"/>
  <c r="AC24" i="11"/>
  <c r="AC24" i="18" s="1"/>
  <c r="AA24" i="11"/>
  <c r="AA24" i="18" s="1"/>
  <c r="Z24" i="11"/>
  <c r="Z24" i="18" s="1"/>
  <c r="Y24" i="11"/>
  <c r="W24" i="11"/>
  <c r="V24" i="11"/>
  <c r="V24" i="18" s="1"/>
  <c r="U24" i="11"/>
  <c r="U24" i="18" s="1"/>
  <c r="T24" i="11"/>
  <c r="T24" i="18" s="1"/>
  <c r="R24" i="11"/>
  <c r="R24" i="18" s="1"/>
  <c r="Q24" i="11"/>
  <c r="P24" i="11"/>
  <c r="P24" i="18" s="1"/>
  <c r="K24" i="11"/>
  <c r="K24" i="18" s="1"/>
  <c r="J24" i="11"/>
  <c r="J24" i="18" s="1"/>
  <c r="I24" i="11"/>
  <c r="I24" i="18" s="1"/>
  <c r="H24" i="18"/>
  <c r="G24" i="18"/>
  <c r="F24" i="18"/>
  <c r="E24" i="18"/>
  <c r="BH23" i="11"/>
  <c r="BE23" i="11"/>
  <c r="BD23" i="11"/>
  <c r="BB23" i="11"/>
  <c r="BA23" i="11"/>
  <c r="AY23" i="11"/>
  <c r="AX23" i="11"/>
  <c r="AW23" i="11"/>
  <c r="AU23" i="11"/>
  <c r="AR23" i="11"/>
  <c r="AP23" i="11"/>
  <c r="AP23" i="18" s="1"/>
  <c r="AO23" i="11"/>
  <c r="AO23" i="18" s="1"/>
  <c r="AL23" i="11"/>
  <c r="AK23" i="11"/>
  <c r="AH23" i="11"/>
  <c r="AF23" i="11"/>
  <c r="AD23" i="11"/>
  <c r="AC23" i="11"/>
  <c r="AC23" i="18" s="1"/>
  <c r="AA23" i="11"/>
  <c r="AA23" i="18" s="1"/>
  <c r="Y23" i="11"/>
  <c r="W23" i="11"/>
  <c r="G23" i="18"/>
  <c r="F23" i="18"/>
  <c r="E23" i="18"/>
  <c r="AY22" i="11"/>
  <c r="AX22" i="11"/>
  <c r="AR22" i="11"/>
  <c r="AP22" i="11"/>
  <c r="AP22" i="18" s="1"/>
  <c r="AK22" i="11"/>
  <c r="AD22" i="11"/>
  <c r="AC22" i="11"/>
  <c r="AC22" i="18" s="1"/>
  <c r="AB22" i="11"/>
  <c r="AB22" i="18" s="1"/>
  <c r="AA22" i="11"/>
  <c r="AA22" i="18" s="1"/>
  <c r="G22" i="18"/>
  <c r="F22" i="18"/>
  <c r="BE21" i="11"/>
  <c r="BD21" i="11"/>
  <c r="AY21" i="11"/>
  <c r="AX21" i="11"/>
  <c r="AW21" i="11"/>
  <c r="AR21" i="11"/>
  <c r="AQ21" i="11"/>
  <c r="AP21" i="11"/>
  <c r="AP21" i="18" s="1"/>
  <c r="AN21" i="11"/>
  <c r="AM21" i="11"/>
  <c r="AL21" i="11"/>
  <c r="AK21" i="11"/>
  <c r="AH21" i="11"/>
  <c r="AF21" i="11"/>
  <c r="AE21" i="11"/>
  <c r="AD21" i="11"/>
  <c r="AC21" i="11"/>
  <c r="AC21" i="18" s="1"/>
  <c r="AB21" i="11"/>
  <c r="AB21" i="18" s="1"/>
  <c r="AA21" i="11"/>
  <c r="Z21" i="11"/>
  <c r="Y21" i="11"/>
  <c r="W21" i="11"/>
  <c r="T21" i="11"/>
  <c r="R21" i="11"/>
  <c r="J21" i="11"/>
  <c r="E21" i="18"/>
  <c r="BD20" i="11"/>
  <c r="BB20" i="11"/>
  <c r="AY20" i="11"/>
  <c r="AX20" i="11"/>
  <c r="AW20" i="11"/>
  <c r="AR20" i="11"/>
  <c r="AQ20" i="11"/>
  <c r="AP20" i="11"/>
  <c r="AP20" i="18" s="1"/>
  <c r="AM20" i="11"/>
  <c r="AL20" i="11"/>
  <c r="AK20" i="11"/>
  <c r="AH20" i="11"/>
  <c r="AF20" i="11"/>
  <c r="AD20" i="11"/>
  <c r="AC20" i="11"/>
  <c r="AC20" i="18" s="1"/>
  <c r="AB20" i="11"/>
  <c r="AB20" i="18" s="1"/>
  <c r="AA20" i="11"/>
  <c r="AA20" i="18" s="1"/>
  <c r="Z20" i="11"/>
  <c r="Y20" i="11"/>
  <c r="W20" i="11"/>
  <c r="V20" i="11"/>
  <c r="V20" i="18" s="1"/>
  <c r="T20" i="11"/>
  <c r="T20" i="18" s="1"/>
  <c r="S20" i="11"/>
  <c r="S20" i="18" s="1"/>
  <c r="R20" i="11"/>
  <c r="R20" i="18" s="1"/>
  <c r="P20" i="11"/>
  <c r="O20" i="11"/>
  <c r="O20" i="18" s="1"/>
  <c r="M20" i="11"/>
  <c r="M20" i="18" s="1"/>
  <c r="J20" i="11"/>
  <c r="J20" i="18" s="1"/>
  <c r="I20" i="11"/>
  <c r="I20" i="18" s="1"/>
  <c r="E20" i="18"/>
  <c r="BH19" i="11"/>
  <c r="BG19" i="11"/>
  <c r="BE19" i="11"/>
  <c r="BE19" i="18" s="1"/>
  <c r="BD19" i="11"/>
  <c r="BC19" i="11"/>
  <c r="AY19" i="11"/>
  <c r="AX19" i="11"/>
  <c r="AW19" i="11"/>
  <c r="AR19" i="11"/>
  <c r="AQ19" i="11"/>
  <c r="AP19" i="11"/>
  <c r="AP19" i="18" s="1"/>
  <c r="AN19" i="11"/>
  <c r="AL19" i="11"/>
  <c r="AK19" i="11"/>
  <c r="AH19" i="11"/>
  <c r="AF19" i="11"/>
  <c r="AF19" i="18" s="1"/>
  <c r="AD19" i="11"/>
  <c r="AC19" i="11"/>
  <c r="AC19" i="18" s="1"/>
  <c r="AB19" i="11"/>
  <c r="AB19" i="18" s="1"/>
  <c r="AA19" i="11"/>
  <c r="Y19" i="11"/>
  <c r="W19" i="11"/>
  <c r="V19" i="11"/>
  <c r="V19" i="18" s="1"/>
  <c r="T19" i="11"/>
  <c r="J19" i="11"/>
  <c r="J19" i="18" s="1"/>
  <c r="I19" i="11"/>
  <c r="I19" i="18" s="1"/>
  <c r="E19" i="18"/>
  <c r="BH18" i="11"/>
  <c r="BE18" i="11"/>
  <c r="BD18" i="11"/>
  <c r="BB18" i="11"/>
  <c r="AZ18" i="11"/>
  <c r="AY18" i="11"/>
  <c r="AX18" i="11"/>
  <c r="AW18" i="11"/>
  <c r="AU18" i="11"/>
  <c r="AR18" i="11"/>
  <c r="AQ18" i="11"/>
  <c r="AP18" i="11"/>
  <c r="AP18" i="18" s="1"/>
  <c r="AM18" i="11"/>
  <c r="AL18" i="11"/>
  <c r="AK18" i="11"/>
  <c r="AH18" i="11"/>
  <c r="AF18" i="11"/>
  <c r="AD18" i="11"/>
  <c r="AC18" i="11"/>
  <c r="AC18" i="18" s="1"/>
  <c r="AA18" i="11"/>
  <c r="Y18" i="11"/>
  <c r="W18" i="11"/>
  <c r="V18" i="11"/>
  <c r="V18" i="18" s="1"/>
  <c r="U18" i="11"/>
  <c r="T18" i="11"/>
  <c r="R18" i="11"/>
  <c r="P18" i="11"/>
  <c r="J18" i="11"/>
  <c r="F18" i="18"/>
  <c r="E18" i="18"/>
  <c r="BH17" i="11"/>
  <c r="BE17" i="11"/>
  <c r="BD17" i="11"/>
  <c r="BB17" i="11"/>
  <c r="AY17" i="11"/>
  <c r="AX17" i="11"/>
  <c r="AR17" i="11"/>
  <c r="AQ17" i="11"/>
  <c r="AL17" i="11"/>
  <c r="AK17" i="11"/>
  <c r="AH17" i="11"/>
  <c r="AD17" i="11"/>
  <c r="AA17" i="11"/>
  <c r="AA17" i="18" s="1"/>
  <c r="Y17" i="11"/>
  <c r="W17" i="11"/>
  <c r="U17" i="11"/>
  <c r="T17" i="11"/>
  <c r="O17" i="11"/>
  <c r="E17" i="18"/>
  <c r="AP14" i="11"/>
  <c r="AF14" i="11"/>
  <c r="AD14" i="11"/>
  <c r="AC14" i="11"/>
  <c r="AB14" i="11"/>
  <c r="AA14" i="11"/>
  <c r="G14" i="11"/>
  <c r="F14" i="11"/>
  <c r="E14" i="11"/>
  <c r="AP13" i="11"/>
  <c r="AF13" i="11"/>
  <c r="AD13" i="11"/>
  <c r="AC13" i="11"/>
  <c r="AB13" i="11"/>
  <c r="AA13" i="11"/>
  <c r="G13" i="11"/>
  <c r="F13" i="11"/>
  <c r="E13" i="11"/>
  <c r="E12" i="11"/>
  <c r="AP11" i="11"/>
  <c r="AF11" i="11"/>
  <c r="AD11" i="11"/>
  <c r="AC11" i="11"/>
  <c r="AB11" i="11"/>
  <c r="AA11" i="11"/>
  <c r="G11" i="11"/>
  <c r="F11" i="11"/>
  <c r="E11" i="11"/>
  <c r="AC8" i="11"/>
  <c r="AP14" i="18"/>
  <c r="AF14" i="18"/>
  <c r="AD14" i="18"/>
  <c r="AC14" i="18"/>
  <c r="AB14" i="18"/>
  <c r="AA14" i="18"/>
  <c r="G14" i="18"/>
  <c r="F14" i="18"/>
  <c r="E14" i="18"/>
  <c r="AP13" i="18"/>
  <c r="AF13" i="18"/>
  <c r="AD13" i="18"/>
  <c r="AC13" i="18"/>
  <c r="AB13" i="18"/>
  <c r="AA13" i="18"/>
  <c r="G13" i="18"/>
  <c r="F13" i="18"/>
  <c r="E13" i="18"/>
  <c r="E12" i="18"/>
  <c r="AP11" i="18"/>
  <c r="AF11" i="18"/>
  <c r="AD11" i="18"/>
  <c r="AC11" i="18"/>
  <c r="AB11" i="18"/>
  <c r="AA11" i="18"/>
  <c r="G11" i="18"/>
  <c r="F11" i="18"/>
  <c r="E11" i="18"/>
  <c r="BL11" i="13"/>
  <c r="BG11" i="13"/>
  <c r="BE11" i="13"/>
  <c r="BB11" i="13"/>
  <c r="BA11" i="13"/>
  <c r="AV11" i="13"/>
  <c r="AQ11" i="13"/>
  <c r="AP11" i="13"/>
  <c r="AO11" i="13"/>
  <c r="AN11" i="13"/>
  <c r="AH11" i="13"/>
  <c r="AG11" i="13"/>
  <c r="AF11" i="13"/>
  <c r="AE11" i="13"/>
  <c r="AC11" i="13"/>
  <c r="AA11" i="13"/>
  <c r="X11" i="13"/>
  <c r="V11" i="13"/>
  <c r="U11" i="13"/>
  <c r="O11" i="13"/>
  <c r="L11" i="13"/>
  <c r="I11" i="13"/>
  <c r="AT9" i="13"/>
  <c r="AJ9" i="13"/>
  <c r="AH9" i="13"/>
  <c r="AG9" i="13"/>
  <c r="AF9" i="13"/>
  <c r="AE9" i="13"/>
  <c r="K9" i="13"/>
  <c r="J9" i="13"/>
  <c r="I9" i="13"/>
  <c r="AA10" i="14" l="1"/>
  <c r="AE14" i="13" s="1"/>
  <c r="AE65" i="33"/>
  <c r="AE63" i="33"/>
  <c r="AD12" i="18"/>
  <c r="AN60" i="33"/>
  <c r="AI65" i="33"/>
  <c r="BE65" i="33"/>
  <c r="AI63" i="33"/>
  <c r="AN65" i="33"/>
  <c r="AH10" i="13"/>
  <c r="AH12" i="13" s="1"/>
  <c r="BE8" i="18"/>
  <c r="T9" i="13"/>
  <c r="AW7" i="18"/>
  <c r="H69" i="33"/>
  <c r="H26" i="11"/>
  <c r="H26" i="18" s="1"/>
  <c r="AK9" i="18"/>
  <c r="M8" i="11"/>
  <c r="AW16" i="21"/>
  <c r="AW27" i="21" s="1"/>
  <c r="J67" i="33"/>
  <c r="J68" i="33"/>
  <c r="J64" i="33"/>
  <c r="J63" i="33"/>
  <c r="BC68" i="33"/>
  <c r="BC67" i="33"/>
  <c r="I67" i="33"/>
  <c r="I63" i="33"/>
  <c r="J60" i="33"/>
  <c r="AV64" i="33"/>
  <c r="BC64" i="33"/>
  <c r="AA64" i="33"/>
  <c r="AA67" i="33"/>
  <c r="AA68" i="33"/>
  <c r="AA63" i="33"/>
  <c r="AA60" i="33"/>
  <c r="AA65" i="33"/>
  <c r="AC68" i="33"/>
  <c r="AC67" i="33"/>
  <c r="AC65" i="33"/>
  <c r="AC64" i="33"/>
  <c r="AC60" i="33"/>
  <c r="AC63" i="33"/>
  <c r="BE60" i="33"/>
  <c r="BE67" i="33"/>
  <c r="BE64" i="33"/>
  <c r="BE68" i="33"/>
  <c r="AF64" i="33"/>
  <c r="AF63" i="33"/>
  <c r="AF67" i="33"/>
  <c r="AF68" i="33"/>
  <c r="AF65" i="33"/>
  <c r="AF60" i="33"/>
  <c r="AV67" i="33"/>
  <c r="AV68" i="33"/>
  <c r="BC65" i="33"/>
  <c r="BG16" i="21"/>
  <c r="BG27" i="21" s="1"/>
  <c r="R16" i="21"/>
  <c r="R27" i="21" s="1"/>
  <c r="R29" i="21" s="1"/>
  <c r="AB68" i="33"/>
  <c r="AB64" i="33"/>
  <c r="AB65" i="33"/>
  <c r="AB67" i="33"/>
  <c r="AB60" i="33"/>
  <c r="AB63" i="33"/>
  <c r="AN64" i="33"/>
  <c r="AN67" i="33"/>
  <c r="AN68" i="33"/>
  <c r="AD63" i="33"/>
  <c r="AD64" i="33"/>
  <c r="AD68" i="33"/>
  <c r="AD60" i="33"/>
  <c r="AD65" i="33"/>
  <c r="AD67" i="33"/>
  <c r="L16" i="21"/>
  <c r="L27" i="21" s="1"/>
  <c r="AE67" i="33"/>
  <c r="AE64" i="33"/>
  <c r="AP67" i="33"/>
  <c r="AP68" i="33"/>
  <c r="AP65" i="33"/>
  <c r="AP64" i="33"/>
  <c r="AP63" i="33"/>
  <c r="AP60" i="33"/>
  <c r="AG67" i="33"/>
  <c r="AG68" i="33"/>
  <c r="BH63" i="33"/>
  <c r="BD60" i="33"/>
  <c r="BD68" i="33"/>
  <c r="BD63" i="33"/>
  <c r="BD64" i="33"/>
  <c r="BD67" i="33"/>
  <c r="AR60" i="33"/>
  <c r="AR63" i="33"/>
  <c r="AR64" i="33"/>
  <c r="AR68" i="33"/>
  <c r="AR65" i="33"/>
  <c r="AR67" i="33"/>
  <c r="F67" i="33"/>
  <c r="F68" i="33"/>
  <c r="F64" i="33"/>
  <c r="F63" i="33"/>
  <c r="F65" i="33"/>
  <c r="G64" i="33"/>
  <c r="G68" i="33"/>
  <c r="G63" i="33"/>
  <c r="G67" i="33"/>
  <c r="G65" i="33"/>
  <c r="G60" i="33"/>
  <c r="H68" i="33"/>
  <c r="H67" i="33"/>
  <c r="BH67" i="33"/>
  <c r="BH60" i="33"/>
  <c r="BH68" i="33"/>
  <c r="J22" i="33" a="1"/>
  <c r="J22" i="33" s="1"/>
  <c r="O22" i="33" a="1"/>
  <c r="O22" i="33" s="1"/>
  <c r="N22" i="33"/>
  <c r="D22" i="33"/>
  <c r="G22" i="33"/>
  <c r="I22" i="33"/>
  <c r="E22" i="33" a="1"/>
  <c r="E22" i="33" s="1"/>
  <c r="F22" i="33" s="1"/>
  <c r="G11" i="14"/>
  <c r="AC11" i="14"/>
  <c r="O13" i="18"/>
  <c r="O55" i="33"/>
  <c r="L14" i="18"/>
  <c r="L56" i="33"/>
  <c r="AT14" i="18"/>
  <c r="AT56" i="33"/>
  <c r="AX9" i="14"/>
  <c r="AX58" i="33"/>
  <c r="N17" i="11"/>
  <c r="N17" i="18" s="1"/>
  <c r="AO17" i="11"/>
  <c r="AO17" i="18" s="1"/>
  <c r="AO18" i="11"/>
  <c r="AO18" i="18" s="1"/>
  <c r="AO61" i="33"/>
  <c r="M19" i="11"/>
  <c r="M19" i="18" s="1"/>
  <c r="M62" i="33"/>
  <c r="AI19" i="11"/>
  <c r="AI19" i="18" s="1"/>
  <c r="AI62" i="33"/>
  <c r="AU17" i="9"/>
  <c r="AU59" i="33" s="1"/>
  <c r="BC20" i="11"/>
  <c r="BC20" i="18" s="1"/>
  <c r="BC63" i="33"/>
  <c r="V21" i="11"/>
  <c r="V21" i="18" s="1"/>
  <c r="AU21" i="11"/>
  <c r="AU21" i="18" s="1"/>
  <c r="BB21" i="11"/>
  <c r="BB21" i="18" s="1"/>
  <c r="O22" i="11"/>
  <c r="O22" i="18" s="1"/>
  <c r="S22" i="11"/>
  <c r="S22" i="18" s="1"/>
  <c r="Q23" i="11"/>
  <c r="Q23" i="18" s="1"/>
  <c r="Q66" i="33"/>
  <c r="BF24" i="11"/>
  <c r="BF24" i="18" s="1"/>
  <c r="AS28" i="11"/>
  <c r="AS28" i="18" s="1"/>
  <c r="AS71" i="33"/>
  <c r="H11" i="11"/>
  <c r="H53" i="33"/>
  <c r="AG13" i="11"/>
  <c r="AG55" i="33"/>
  <c r="U14" i="18"/>
  <c r="U56" i="33"/>
  <c r="AY9" i="14"/>
  <c r="AY58" i="33"/>
  <c r="AJ17" i="11"/>
  <c r="AJ17" i="18" s="1"/>
  <c r="BF17" i="11"/>
  <c r="BF17" i="18" s="1"/>
  <c r="BE20" i="11"/>
  <c r="BE20" i="18" s="1"/>
  <c r="BE63" i="33"/>
  <c r="X22" i="11"/>
  <c r="X22" i="18" s="1"/>
  <c r="AG22" i="11"/>
  <c r="AG22" i="18" s="1"/>
  <c r="AG65" i="33"/>
  <c r="BB22" i="11"/>
  <c r="BB22" i="18" s="1"/>
  <c r="O24" i="11"/>
  <c r="O24" i="18" s="1"/>
  <c r="AS27" i="11"/>
  <c r="AS27" i="18" s="1"/>
  <c r="AS70" i="33"/>
  <c r="AZ30" i="11"/>
  <c r="AZ30" i="18" s="1"/>
  <c r="AZ73" i="33"/>
  <c r="AA9" i="13"/>
  <c r="W53" i="33"/>
  <c r="AN9" i="13"/>
  <c r="AJ53" i="33"/>
  <c r="E15" i="18"/>
  <c r="E57" i="33"/>
  <c r="AE13" i="18"/>
  <c r="AE55" i="33"/>
  <c r="AO14" i="18"/>
  <c r="AO56" i="33"/>
  <c r="AF9" i="14"/>
  <c r="AF58" i="33"/>
  <c r="I17" i="11"/>
  <c r="I17" i="18" s="1"/>
  <c r="I60" i="33"/>
  <c r="AI17" i="11"/>
  <c r="AI17" i="18" s="1"/>
  <c r="AI60" i="33"/>
  <c r="AG18" i="11"/>
  <c r="AG18" i="18" s="1"/>
  <c r="AG61" i="33"/>
  <c r="H19" i="18"/>
  <c r="H62" i="33"/>
  <c r="Q19" i="11"/>
  <c r="Q19" i="18" s="1"/>
  <c r="Q62" i="33"/>
  <c r="P21" i="11"/>
  <c r="P21" i="18" s="1"/>
  <c r="AJ21" i="11"/>
  <c r="AJ21" i="18" s="1"/>
  <c r="BH21" i="11"/>
  <c r="BH21" i="18" s="1"/>
  <c r="BH64" i="33"/>
  <c r="M23" i="11"/>
  <c r="M23" i="18" s="1"/>
  <c r="M66" i="33"/>
  <c r="U23" i="11"/>
  <c r="U23" i="18" s="1"/>
  <c r="U66" i="33"/>
  <c r="AE23" i="11"/>
  <c r="AE23" i="18" s="1"/>
  <c r="AE66" i="33"/>
  <c r="AS23" i="11"/>
  <c r="AS23" i="18" s="1"/>
  <c r="AS66" i="33"/>
  <c r="AI24" i="11"/>
  <c r="AI24" i="18" s="1"/>
  <c r="AI67" i="33"/>
  <c r="AE25" i="11"/>
  <c r="AE25" i="18" s="1"/>
  <c r="AE68" i="33"/>
  <c r="R13" i="14"/>
  <c r="R69" i="33"/>
  <c r="AG29" i="11"/>
  <c r="AG29" i="18" s="1"/>
  <c r="AG72" i="33"/>
  <c r="X11" i="18"/>
  <c r="X53" i="33"/>
  <c r="AK9" i="13"/>
  <c r="AG53" i="33"/>
  <c r="AO9" i="13"/>
  <c r="AK53" i="33"/>
  <c r="AO11" i="11"/>
  <c r="AO53" i="33"/>
  <c r="AT11" i="18"/>
  <c r="AT53" i="33"/>
  <c r="AX11" i="18"/>
  <c r="AX53" i="33"/>
  <c r="BB11" i="18"/>
  <c r="BB53" i="33"/>
  <c r="BJ9" i="13"/>
  <c r="BF53" i="33"/>
  <c r="AC54" i="33"/>
  <c r="AC35" i="9"/>
  <c r="AC77" i="33" s="1"/>
  <c r="AG47" i="13" s="1"/>
  <c r="AX13" i="18"/>
  <c r="AX55" i="33"/>
  <c r="BF54" i="33"/>
  <c r="BF55" i="33"/>
  <c r="AL14" i="18"/>
  <c r="AL56" i="33"/>
  <c r="AQ14" i="11"/>
  <c r="AQ56" i="33"/>
  <c r="AU14" i="18"/>
  <c r="AU56" i="33"/>
  <c r="AA9" i="14"/>
  <c r="AA58" i="33"/>
  <c r="AY8" i="14"/>
  <c r="AY59" i="33"/>
  <c r="N19" i="11"/>
  <c r="N19" i="18" s="1"/>
  <c r="N62" i="33"/>
  <c r="Z19" i="11"/>
  <c r="Z19" i="18" s="1"/>
  <c r="Z62" i="33"/>
  <c r="AJ19" i="11"/>
  <c r="AJ19" i="18" s="1"/>
  <c r="AJ62" i="33"/>
  <c r="H20" i="18"/>
  <c r="H63" i="33"/>
  <c r="AG20" i="11"/>
  <c r="AG20" i="18" s="1"/>
  <c r="AG63" i="33"/>
  <c r="AV20" i="11"/>
  <c r="AV20" i="18" s="1"/>
  <c r="AV63" i="33"/>
  <c r="M21" i="11"/>
  <c r="M21" i="18" s="1"/>
  <c r="X21" i="11"/>
  <c r="X21" i="18" s="1"/>
  <c r="AO21" i="11"/>
  <c r="AO21" i="18" s="1"/>
  <c r="N23" i="11"/>
  <c r="N23" i="18" s="1"/>
  <c r="N66" i="33"/>
  <c r="V23" i="11"/>
  <c r="V23" i="18" s="1"/>
  <c r="V66" i="33"/>
  <c r="BF23" i="11"/>
  <c r="BF23" i="18" s="1"/>
  <c r="BF66" i="33"/>
  <c r="BG24" i="11"/>
  <c r="BG24" i="18" s="1"/>
  <c r="X26" i="11"/>
  <c r="X26" i="18" s="1"/>
  <c r="X69" i="33"/>
  <c r="F28" i="18"/>
  <c r="F71" i="33"/>
  <c r="AT28" i="11"/>
  <c r="AT28" i="18" s="1"/>
  <c r="AT71" i="33"/>
  <c r="BG29" i="11"/>
  <c r="BG29" i="18" s="1"/>
  <c r="BG72" i="33"/>
  <c r="AV32" i="11"/>
  <c r="AV32" i="18" s="1"/>
  <c r="AV75" i="33"/>
  <c r="BA9" i="18"/>
  <c r="P11" i="18"/>
  <c r="AH14" i="18"/>
  <c r="AG9" i="11"/>
  <c r="L11" i="11"/>
  <c r="AC12" i="11"/>
  <c r="M9" i="13"/>
  <c r="I53" i="33"/>
  <c r="Q11" i="18"/>
  <c r="Q53" i="33"/>
  <c r="U11" i="18"/>
  <c r="U53" i="33"/>
  <c r="AC9" i="13"/>
  <c r="Y53" i="33"/>
  <c r="G15" i="9"/>
  <c r="G57" i="33" s="1"/>
  <c r="G54" i="33"/>
  <c r="AB9" i="14"/>
  <c r="AB58" i="33"/>
  <c r="G8" i="14"/>
  <c r="G59" i="33"/>
  <c r="F17" i="18"/>
  <c r="F60" i="33"/>
  <c r="R17" i="11"/>
  <c r="R17" i="18" s="1"/>
  <c r="BG17" i="11"/>
  <c r="BG17" i="18" s="1"/>
  <c r="Z18" i="11"/>
  <c r="Z18" i="18" s="1"/>
  <c r="Z61" i="33"/>
  <c r="AJ18" i="11"/>
  <c r="AJ18" i="18" s="1"/>
  <c r="AJ61" i="33"/>
  <c r="AT18" i="11"/>
  <c r="AT18" i="18" s="1"/>
  <c r="AT61" i="33"/>
  <c r="BF18" i="11"/>
  <c r="BF18" i="18" s="1"/>
  <c r="BF61" i="33"/>
  <c r="O62" i="33"/>
  <c r="O17" i="9"/>
  <c r="O59" i="33" s="1"/>
  <c r="S19" i="11"/>
  <c r="S19" i="18" s="1"/>
  <c r="S62" i="33"/>
  <c r="BB19" i="11"/>
  <c r="BB19" i="18" s="1"/>
  <c r="BB62" i="33"/>
  <c r="K20" i="11"/>
  <c r="K20" i="18" s="1"/>
  <c r="U20" i="11"/>
  <c r="U20" i="18" s="1"/>
  <c r="AS20" i="11"/>
  <c r="AS20" i="18" s="1"/>
  <c r="BF17" i="9"/>
  <c r="I21" i="11"/>
  <c r="I21" i="18" s="1"/>
  <c r="I64" i="33"/>
  <c r="N21" i="11"/>
  <c r="N21" i="18" s="1"/>
  <c r="S21" i="11"/>
  <c r="S21" i="18" s="1"/>
  <c r="AG21" i="11"/>
  <c r="AG21" i="18" s="1"/>
  <c r="AG64" i="33"/>
  <c r="AS21" i="11"/>
  <c r="AS21" i="18" s="1"/>
  <c r="BF21" i="11"/>
  <c r="BF21" i="18" s="1"/>
  <c r="I22" i="11"/>
  <c r="I22" i="18" s="1"/>
  <c r="I65" i="33"/>
  <c r="M22" i="11"/>
  <c r="M22" i="18" s="1"/>
  <c r="Q22" i="11"/>
  <c r="Q22" i="18" s="1"/>
  <c r="U22" i="11"/>
  <c r="U22" i="18" s="1"/>
  <c r="Y12" i="14"/>
  <c r="Y11" i="14" s="1"/>
  <c r="AH17" i="9"/>
  <c r="AH59" i="33" s="1"/>
  <c r="AW22" i="11"/>
  <c r="AW22" i="18" s="1"/>
  <c r="O23" i="11"/>
  <c r="O23" i="18" s="1"/>
  <c r="O66" i="33"/>
  <c r="X23" i="11"/>
  <c r="X23" i="18" s="1"/>
  <c r="X66" i="33"/>
  <c r="AI23" i="11"/>
  <c r="AI23" i="18" s="1"/>
  <c r="AI66" i="33"/>
  <c r="AV23" i="11"/>
  <c r="AV23" i="18" s="1"/>
  <c r="AV66" i="33"/>
  <c r="BG23" i="11"/>
  <c r="BG23" i="18" s="1"/>
  <c r="BG66" i="33"/>
  <c r="S24" i="11"/>
  <c r="S24" i="18" s="1"/>
  <c r="AS24" i="11"/>
  <c r="AS24" i="18" s="1"/>
  <c r="I25" i="11"/>
  <c r="I25" i="18" s="1"/>
  <c r="I68" i="33"/>
  <c r="AO26" i="11"/>
  <c r="AO26" i="18" s="1"/>
  <c r="AO69" i="33"/>
  <c r="I28" i="11"/>
  <c r="I28" i="18" s="1"/>
  <c r="I71" i="33"/>
  <c r="AO28" i="11"/>
  <c r="AO28" i="18" s="1"/>
  <c r="AO71" i="33"/>
  <c r="AU28" i="11"/>
  <c r="AU28" i="18" s="1"/>
  <c r="AU71" i="33"/>
  <c r="Z29" i="11"/>
  <c r="Z29" i="18" s="1"/>
  <c r="Z72" i="33"/>
  <c r="H30" i="18"/>
  <c r="H73" i="33"/>
  <c r="BA32" i="11"/>
  <c r="BA32" i="18" s="1"/>
  <c r="BA75" i="33"/>
  <c r="AE11" i="18"/>
  <c r="AE53" i="33"/>
  <c r="BA11" i="18"/>
  <c r="BA53" i="33"/>
  <c r="AB12" i="11"/>
  <c r="AB54" i="33"/>
  <c r="AN13" i="18"/>
  <c r="AN55" i="33"/>
  <c r="AW13" i="18"/>
  <c r="AW55" i="33"/>
  <c r="BA13" i="11"/>
  <c r="BA55" i="33"/>
  <c r="T14" i="18"/>
  <c r="T56" i="33"/>
  <c r="AG14" i="18"/>
  <c r="AG56" i="33"/>
  <c r="G9" i="14"/>
  <c r="G58" i="33"/>
  <c r="AP8" i="14"/>
  <c r="AP59" i="33"/>
  <c r="X17" i="11"/>
  <c r="X17" i="18" s="1"/>
  <c r="I18" i="11"/>
  <c r="I18" i="18" s="1"/>
  <c r="I61" i="33"/>
  <c r="BA18" i="11"/>
  <c r="BA18" i="18" s="1"/>
  <c r="BA61" i="33"/>
  <c r="AS19" i="11"/>
  <c r="AS19" i="18" s="1"/>
  <c r="AS62" i="33"/>
  <c r="N20" i="11"/>
  <c r="N20" i="18" s="1"/>
  <c r="AN20" i="11"/>
  <c r="AN20" i="18" s="1"/>
  <c r="AN63" i="33"/>
  <c r="L21" i="11"/>
  <c r="L21" i="18" s="1"/>
  <c r="N24" i="11"/>
  <c r="N24" i="18" s="1"/>
  <c r="Q28" i="11"/>
  <c r="Q28" i="18" s="1"/>
  <c r="Q71" i="33"/>
  <c r="AI28" i="11"/>
  <c r="AI28" i="18" s="1"/>
  <c r="AI71" i="33"/>
  <c r="F29" i="18"/>
  <c r="F72" i="33"/>
  <c r="AS29" i="11"/>
  <c r="AS29" i="18" s="1"/>
  <c r="AS72" i="33"/>
  <c r="AV73" i="33"/>
  <c r="BF31" i="9"/>
  <c r="BF73" i="33" s="1"/>
  <c r="J10" i="13"/>
  <c r="F54" i="33"/>
  <c r="AK13" i="18"/>
  <c r="AK55" i="33"/>
  <c r="AO13" i="18"/>
  <c r="AO55" i="33"/>
  <c r="AT13" i="18"/>
  <c r="AT55" i="33"/>
  <c r="BB13" i="18"/>
  <c r="BB55" i="33"/>
  <c r="M14" i="18"/>
  <c r="M56" i="33"/>
  <c r="Q14" i="11"/>
  <c r="Q56" i="33"/>
  <c r="Y14" i="11"/>
  <c r="Y56" i="33"/>
  <c r="BG14" i="18"/>
  <c r="BG56" i="33"/>
  <c r="AK9" i="14"/>
  <c r="AK58" i="33"/>
  <c r="Z17" i="11"/>
  <c r="Z17" i="18" s="1"/>
  <c r="AS17" i="11"/>
  <c r="AS17" i="18" s="1"/>
  <c r="AI18" i="11"/>
  <c r="AI18" i="18" s="1"/>
  <c r="AI61" i="33"/>
  <c r="AS18" i="11"/>
  <c r="AS18" i="18" s="1"/>
  <c r="AS61" i="33"/>
  <c r="AT19" i="11"/>
  <c r="AT19" i="18" s="1"/>
  <c r="AT62" i="33"/>
  <c r="Q20" i="11"/>
  <c r="Q20" i="18" s="1"/>
  <c r="AO20" i="11"/>
  <c r="AO20" i="18" s="1"/>
  <c r="H21" i="18"/>
  <c r="H64" i="33"/>
  <c r="Q21" i="11"/>
  <c r="Q21" i="18" s="1"/>
  <c r="H22" i="18"/>
  <c r="H65" i="33"/>
  <c r="P22" i="11"/>
  <c r="P22" i="18" s="1"/>
  <c r="AV22" i="11"/>
  <c r="AV22" i="18" s="1"/>
  <c r="AV65" i="33"/>
  <c r="BF22" i="11"/>
  <c r="BF22" i="18" s="1"/>
  <c r="F26" i="18"/>
  <c r="F69" i="33"/>
  <c r="AM13" i="14"/>
  <c r="AM69" i="33"/>
  <c r="BG26" i="11"/>
  <c r="BG26" i="18" s="1"/>
  <c r="BG69" i="33"/>
  <c r="AK8" i="18"/>
  <c r="AN23" i="11"/>
  <c r="AN23" i="18" s="1"/>
  <c r="N11" i="18"/>
  <c r="N53" i="33"/>
  <c r="V9" i="13"/>
  <c r="R53" i="33"/>
  <c r="Z11" i="18"/>
  <c r="Z53" i="33"/>
  <c r="AI11" i="18"/>
  <c r="AI53" i="33"/>
  <c r="AQ9" i="13"/>
  <c r="AM53" i="33"/>
  <c r="AR11" i="11"/>
  <c r="AR53" i="33"/>
  <c r="AV11" i="18"/>
  <c r="AV53" i="33"/>
  <c r="BH9" i="13"/>
  <c r="BD53" i="33"/>
  <c r="AR13" i="11"/>
  <c r="AR55" i="33"/>
  <c r="AS14" i="18"/>
  <c r="AS56" i="33"/>
  <c r="BE14" i="11"/>
  <c r="BE56" i="33"/>
  <c r="AC9" i="14"/>
  <c r="AC58" i="33"/>
  <c r="AR10" i="14"/>
  <c r="AV14" i="13" s="1"/>
  <c r="AR58" i="33"/>
  <c r="AF8" i="14"/>
  <c r="AF59" i="33"/>
  <c r="H17" i="18"/>
  <c r="H60" i="33"/>
  <c r="L17" i="11"/>
  <c r="L17" i="18" s="1"/>
  <c r="AG17" i="11"/>
  <c r="AG17" i="18" s="1"/>
  <c r="AG60" i="33"/>
  <c r="BA17" i="11"/>
  <c r="BA17" i="18" s="1"/>
  <c r="H18" i="18"/>
  <c r="H61" i="33"/>
  <c r="N18" i="11"/>
  <c r="N18" i="18" s="1"/>
  <c r="N61" i="33"/>
  <c r="AE18" i="11"/>
  <c r="AE18" i="18" s="1"/>
  <c r="AE61" i="33"/>
  <c r="L19" i="11"/>
  <c r="L19" i="18" s="1"/>
  <c r="L62" i="33"/>
  <c r="P19" i="11"/>
  <c r="P19" i="18" s="1"/>
  <c r="P62" i="33"/>
  <c r="U19" i="11"/>
  <c r="U19" i="18" s="1"/>
  <c r="U62" i="33"/>
  <c r="AG19" i="11"/>
  <c r="AG19" i="18" s="1"/>
  <c r="AG62" i="33"/>
  <c r="AO19" i="11"/>
  <c r="AO19" i="18" s="1"/>
  <c r="AO62" i="33"/>
  <c r="AV19" i="11"/>
  <c r="AV19" i="18" s="1"/>
  <c r="AV62" i="33"/>
  <c r="BF19" i="11"/>
  <c r="BF19" i="18" s="1"/>
  <c r="BF62" i="33"/>
  <c r="L20" i="11"/>
  <c r="L20" i="18" s="1"/>
  <c r="X20" i="11"/>
  <c r="X20" i="18" s="1"/>
  <c r="AJ20" i="11"/>
  <c r="AJ20" i="18" s="1"/>
  <c r="AT20" i="11"/>
  <c r="AT20" i="18" s="1"/>
  <c r="BG20" i="11"/>
  <c r="BG20" i="18" s="1"/>
  <c r="K21" i="11"/>
  <c r="K21" i="18" s="1"/>
  <c r="O21" i="11"/>
  <c r="O21" i="18" s="1"/>
  <c r="U21" i="11"/>
  <c r="U21" i="18" s="1"/>
  <c r="AI21" i="11"/>
  <c r="AI21" i="18" s="1"/>
  <c r="AI64" i="33"/>
  <c r="AT21" i="11"/>
  <c r="AT21" i="18" s="1"/>
  <c r="BA21" i="11"/>
  <c r="BA21" i="18" s="1"/>
  <c r="BG21" i="11"/>
  <c r="BG21" i="18" s="1"/>
  <c r="J22" i="11"/>
  <c r="J22" i="18" s="1"/>
  <c r="J65" i="33"/>
  <c r="N22" i="11"/>
  <c r="N22" i="18" s="1"/>
  <c r="R22" i="11"/>
  <c r="R22" i="18" s="1"/>
  <c r="Z22" i="11"/>
  <c r="Z22" i="18" s="1"/>
  <c r="AT22" i="11"/>
  <c r="AT22" i="18" s="1"/>
  <c r="BD17" i="9"/>
  <c r="BD8" i="14" s="1"/>
  <c r="BD65" i="33"/>
  <c r="BH22" i="11"/>
  <c r="BH22" i="18" s="1"/>
  <c r="BH65" i="33"/>
  <c r="L23" i="11"/>
  <c r="L23" i="18" s="1"/>
  <c r="L66" i="33"/>
  <c r="P23" i="11"/>
  <c r="P23" i="18" s="1"/>
  <c r="P66" i="33"/>
  <c r="T23" i="11"/>
  <c r="T23" i="18" s="1"/>
  <c r="T66" i="33"/>
  <c r="Z23" i="11"/>
  <c r="Z23" i="18" s="1"/>
  <c r="Z66" i="33"/>
  <c r="AJ23" i="11"/>
  <c r="AJ23" i="18" s="1"/>
  <c r="AJ66" i="33"/>
  <c r="AQ23" i="11"/>
  <c r="AQ23" i="18" s="1"/>
  <c r="AQ66" i="33"/>
  <c r="L24" i="11"/>
  <c r="L24" i="18" s="1"/>
  <c r="X24" i="11"/>
  <c r="X24" i="18" s="1"/>
  <c r="BA24" i="11"/>
  <c r="BA24" i="18" s="1"/>
  <c r="P25" i="11"/>
  <c r="P25" i="18" s="1"/>
  <c r="AG26" i="11"/>
  <c r="AG26" i="18" s="1"/>
  <c r="AG69" i="33"/>
  <c r="AS26" i="11"/>
  <c r="AS26" i="18" s="1"/>
  <c r="AS69" i="33"/>
  <c r="BC26" i="11"/>
  <c r="BC26" i="18" s="1"/>
  <c r="BC69" i="33"/>
  <c r="AE27" i="11"/>
  <c r="AE27" i="18" s="1"/>
  <c r="AE70" i="33"/>
  <c r="BC27" i="11"/>
  <c r="BC27" i="18" s="1"/>
  <c r="BC70" i="33"/>
  <c r="L28" i="11"/>
  <c r="L28" i="18" s="1"/>
  <c r="L71" i="33"/>
  <c r="AG28" i="11"/>
  <c r="AG28" i="18" s="1"/>
  <c r="AG71" i="33"/>
  <c r="AQ28" i="11"/>
  <c r="AQ28" i="18" s="1"/>
  <c r="AQ71" i="33"/>
  <c r="AV28" i="11"/>
  <c r="AV28" i="18" s="1"/>
  <c r="AV71" i="33"/>
  <c r="BF71" i="33"/>
  <c r="BG28" i="11"/>
  <c r="BG28" i="18" s="1"/>
  <c r="BG71" i="33"/>
  <c r="AE29" i="11"/>
  <c r="AE29" i="18" s="1"/>
  <c r="AE72" i="33"/>
  <c r="AO29" i="11"/>
  <c r="AO29" i="18" s="1"/>
  <c r="AO72" i="33"/>
  <c r="BC29" i="11"/>
  <c r="BC29" i="18" s="1"/>
  <c r="BC72" i="33"/>
  <c r="AG30" i="11"/>
  <c r="AG30" i="18" s="1"/>
  <c r="AG73" i="33"/>
  <c r="BF32" i="11"/>
  <c r="BF32" i="18" s="1"/>
  <c r="BF75" i="33"/>
  <c r="Q31" i="24"/>
  <c r="Y8" i="18"/>
  <c r="M9" i="18"/>
  <c r="I7" i="11"/>
  <c r="AS8" i="11"/>
  <c r="U7" i="14"/>
  <c r="AS9" i="13"/>
  <c r="AG7" i="18"/>
  <c r="Q9" i="18"/>
  <c r="AG11" i="18"/>
  <c r="Y14" i="18"/>
  <c r="AQ14" i="18"/>
  <c r="AW7" i="11"/>
  <c r="AY14" i="11"/>
  <c r="V14" i="11"/>
  <c r="L18" i="11"/>
  <c r="L18" i="18" s="1"/>
  <c r="BF20" i="11"/>
  <c r="BF20" i="18" s="1"/>
  <c r="Y27" i="18"/>
  <c r="BL27" i="18" s="1"/>
  <c r="BN27" i="18" s="1"/>
  <c r="Y31" i="18"/>
  <c r="AJ29" i="11"/>
  <c r="AJ29" i="18" s="1"/>
  <c r="P14" i="18"/>
  <c r="X14" i="11"/>
  <c r="AZ9" i="18"/>
  <c r="K13" i="18"/>
  <c r="X14" i="18"/>
  <c r="AR8" i="11"/>
  <c r="AR9" i="11"/>
  <c r="AJ13" i="18"/>
  <c r="AK14" i="18"/>
  <c r="K13" i="11"/>
  <c r="AX14" i="11"/>
  <c r="I13" i="14"/>
  <c r="BA11" i="11"/>
  <c r="AJ13" i="11"/>
  <c r="AS13" i="18"/>
  <c r="K8" i="18"/>
  <c r="P9" i="13"/>
  <c r="BF9" i="13"/>
  <c r="AT11" i="13"/>
  <c r="AK7" i="18"/>
  <c r="Q8" i="18"/>
  <c r="AW8" i="18"/>
  <c r="Y9" i="18"/>
  <c r="H11" i="18"/>
  <c r="AN11" i="18"/>
  <c r="Q14" i="18"/>
  <c r="BF14" i="18"/>
  <c r="Y7" i="11"/>
  <c r="BE13" i="11"/>
  <c r="H14" i="11"/>
  <c r="R23" i="11"/>
  <c r="R23" i="18" s="1"/>
  <c r="AG7" i="14"/>
  <c r="AQ7" i="18"/>
  <c r="AQ8" i="11"/>
  <c r="W9" i="18"/>
  <c r="W9" i="11"/>
  <c r="AE9" i="11"/>
  <c r="AE9" i="18"/>
  <c r="AQ9" i="11"/>
  <c r="AQ9" i="18"/>
  <c r="BG9" i="11"/>
  <c r="BG9" i="18"/>
  <c r="V11" i="11"/>
  <c r="V11" i="18"/>
  <c r="BL9" i="13"/>
  <c r="BH11" i="11"/>
  <c r="AI13" i="18"/>
  <c r="S14" i="18"/>
  <c r="AE14" i="18"/>
  <c r="AE14" i="11"/>
  <c r="W7" i="18"/>
  <c r="W7" i="14"/>
  <c r="AE7" i="14"/>
  <c r="AE7" i="18"/>
  <c r="AE7" i="11"/>
  <c r="AU7" i="14"/>
  <c r="AU7" i="18"/>
  <c r="AU7" i="11"/>
  <c r="BG7" i="11"/>
  <c r="W8" i="18"/>
  <c r="W8" i="11"/>
  <c r="AE8" i="18"/>
  <c r="AE8" i="11"/>
  <c r="BC8" i="11"/>
  <c r="BC8" i="18"/>
  <c r="G9" i="11"/>
  <c r="G9" i="18"/>
  <c r="S9" i="11"/>
  <c r="S9" i="18"/>
  <c r="AA9" i="11"/>
  <c r="AA9" i="18"/>
  <c r="AM9" i="11"/>
  <c r="AM9" i="18"/>
  <c r="AF15" i="9"/>
  <c r="AJ10" i="13"/>
  <c r="AF12" i="11"/>
  <c r="AZ13" i="18"/>
  <c r="Z9" i="13"/>
  <c r="AU8" i="18"/>
  <c r="BH11" i="18"/>
  <c r="O7" i="11"/>
  <c r="O7" i="14"/>
  <c r="AM7" i="14"/>
  <c r="AM7" i="18"/>
  <c r="AY7" i="18"/>
  <c r="G8" i="11"/>
  <c r="G8" i="18"/>
  <c r="S8" i="11"/>
  <c r="S8" i="18"/>
  <c r="AM8" i="18"/>
  <c r="AM8" i="11"/>
  <c r="BG8" i="11"/>
  <c r="BG8" i="18"/>
  <c r="N9" i="13"/>
  <c r="J11" i="18"/>
  <c r="AZ11" i="11"/>
  <c r="AZ11" i="18"/>
  <c r="BD9" i="13"/>
  <c r="AA12" i="11"/>
  <c r="AA12" i="18"/>
  <c r="Z13" i="18"/>
  <c r="AJ14" i="18"/>
  <c r="O7" i="18"/>
  <c r="AF12" i="18"/>
  <c r="BC7" i="18"/>
  <c r="AM7" i="11"/>
  <c r="AM11" i="11"/>
  <c r="AV9" i="13"/>
  <c r="AE10" i="13"/>
  <c r="O9" i="11"/>
  <c r="J11" i="11"/>
  <c r="W13" i="18"/>
  <c r="AX14" i="18"/>
  <c r="W13" i="11"/>
  <c r="AE11" i="11"/>
  <c r="P14" i="11"/>
  <c r="X9" i="13"/>
  <c r="BE9" i="13"/>
  <c r="AO7" i="18"/>
  <c r="I8" i="18"/>
  <c r="I9" i="18"/>
  <c r="AS9" i="18"/>
  <c r="L11" i="18"/>
  <c r="BE13" i="18"/>
  <c r="H14" i="18"/>
  <c r="AY14" i="18"/>
  <c r="BD8" i="11"/>
  <c r="X9" i="11"/>
  <c r="AS13" i="11"/>
  <c r="AK14" i="11"/>
  <c r="BF14" i="11"/>
  <c r="AV21" i="11"/>
  <c r="AV21" i="18" s="1"/>
  <c r="AV7" i="14"/>
  <c r="AV7" i="11"/>
  <c r="BD7" i="14"/>
  <c r="BD7" i="18"/>
  <c r="S9" i="13"/>
  <c r="O11" i="18"/>
  <c r="AW11" i="11"/>
  <c r="K14" i="18"/>
  <c r="K14" i="11"/>
  <c r="O14" i="18"/>
  <c r="BE14" i="18"/>
  <c r="P8" i="11"/>
  <c r="O11" i="11"/>
  <c r="AI13" i="11"/>
  <c r="E7" i="18"/>
  <c r="E7" i="11"/>
  <c r="M7" i="11"/>
  <c r="M7" i="18"/>
  <c r="M7" i="14"/>
  <c r="Q7" i="11"/>
  <c r="AC7" i="11"/>
  <c r="AC7" i="18"/>
  <c r="AK7" i="14"/>
  <c r="AS7" i="11"/>
  <c r="AS7" i="18"/>
  <c r="BE7" i="11"/>
  <c r="U8" i="11"/>
  <c r="U8" i="18"/>
  <c r="AG8" i="11"/>
  <c r="AG8" i="18"/>
  <c r="AO8" i="11"/>
  <c r="AO8" i="18"/>
  <c r="U9" i="11"/>
  <c r="U9" i="18"/>
  <c r="AC9" i="11"/>
  <c r="AC9" i="18"/>
  <c r="AW9" i="11"/>
  <c r="AW9" i="18"/>
  <c r="AB9" i="13"/>
  <c r="AG11" i="11"/>
  <c r="AK11" i="18"/>
  <c r="AT11" i="11"/>
  <c r="BB9" i="13"/>
  <c r="BB11" i="11"/>
  <c r="BF11" i="11"/>
  <c r="BF11" i="18"/>
  <c r="O13" i="11"/>
  <c r="S13" i="11"/>
  <c r="S13" i="18"/>
  <c r="AE13" i="11"/>
  <c r="AN13" i="11"/>
  <c r="AW13" i="11"/>
  <c r="BA13" i="18"/>
  <c r="L14" i="11"/>
  <c r="T14" i="11"/>
  <c r="AG14" i="11"/>
  <c r="AO14" i="11"/>
  <c r="AT14" i="11"/>
  <c r="BB14" i="11"/>
  <c r="BB14" i="18"/>
  <c r="AB8" i="11"/>
  <c r="AB8" i="18"/>
  <c r="P9" i="11"/>
  <c r="P9" i="18"/>
  <c r="K11" i="11"/>
  <c r="O9" i="13"/>
  <c r="AR13" i="18"/>
  <c r="AV13" i="11"/>
  <c r="AW14" i="18"/>
  <c r="AW14" i="11"/>
  <c r="AI9" i="13"/>
  <c r="BE11" i="18"/>
  <c r="BD13" i="18"/>
  <c r="S14" i="11"/>
  <c r="BA9" i="13"/>
  <c r="Q7" i="18"/>
  <c r="Y7" i="18"/>
  <c r="AZ7" i="18"/>
  <c r="L8" i="18"/>
  <c r="AN8" i="18"/>
  <c r="BH8" i="18"/>
  <c r="AB12" i="18"/>
  <c r="R13" i="18"/>
  <c r="AN7" i="11"/>
  <c r="AZ7" i="11"/>
  <c r="H8" i="11"/>
  <c r="T8" i="11"/>
  <c r="AZ8" i="11"/>
  <c r="T9" i="11"/>
  <c r="AO9" i="11"/>
  <c r="BD9" i="11"/>
  <c r="P11" i="11"/>
  <c r="AJ11" i="11"/>
  <c r="AJ14" i="11"/>
  <c r="I7" i="14"/>
  <c r="AW7" i="14"/>
  <c r="W9" i="13"/>
  <c r="W11" i="11"/>
  <c r="W11" i="18"/>
  <c r="AS11" i="11"/>
  <c r="AS11" i="18"/>
  <c r="J13" i="18"/>
  <c r="AN14" i="18"/>
  <c r="AN14" i="11"/>
  <c r="BA14" i="11"/>
  <c r="BH7" i="11"/>
  <c r="H9" i="11"/>
  <c r="AJ9" i="11"/>
  <c r="AS14" i="11"/>
  <c r="AI22" i="11"/>
  <c r="AI22" i="18" s="1"/>
  <c r="BD22" i="11"/>
  <c r="BD22" i="18" s="1"/>
  <c r="E8" i="18"/>
  <c r="BI9" i="13"/>
  <c r="AF10" i="13"/>
  <c r="AV7" i="18"/>
  <c r="BA7" i="18"/>
  <c r="X8" i="18"/>
  <c r="AF8" i="18"/>
  <c r="AV8" i="18"/>
  <c r="E9" i="18"/>
  <c r="AF9" i="18"/>
  <c r="K11" i="18"/>
  <c r="T11" i="18"/>
  <c r="AJ11" i="18"/>
  <c r="AM13" i="18"/>
  <c r="BH13" i="18"/>
  <c r="U7" i="11"/>
  <c r="AO7" i="11"/>
  <c r="BA7" i="11"/>
  <c r="BA8" i="11"/>
  <c r="L9" i="11"/>
  <c r="X11" i="11"/>
  <c r="AK11" i="11"/>
  <c r="Z13" i="11"/>
  <c r="AC7" i="14"/>
  <c r="AN22" i="11"/>
  <c r="AN22" i="18" s="1"/>
  <c r="BH12" i="14"/>
  <c r="BH11" i="14" s="1"/>
  <c r="W12" i="14"/>
  <c r="W11" i="14" s="1"/>
  <c r="W22" i="11"/>
  <c r="W22" i="18" s="1"/>
  <c r="AU14" i="11"/>
  <c r="AV18" i="11"/>
  <c r="AV18" i="18" s="1"/>
  <c r="G7" i="18"/>
  <c r="G7" i="14"/>
  <c r="K7" i="14"/>
  <c r="K7" i="11"/>
  <c r="S7" i="14"/>
  <c r="S7" i="11"/>
  <c r="AA7" i="14"/>
  <c r="AA7" i="18"/>
  <c r="AA7" i="11"/>
  <c r="AI7" i="14"/>
  <c r="AI7" i="18"/>
  <c r="AI7" i="11"/>
  <c r="AQ7" i="14"/>
  <c r="AQ7" i="11"/>
  <c r="AY7" i="14"/>
  <c r="AY7" i="11"/>
  <c r="BG7" i="14"/>
  <c r="BG7" i="18"/>
  <c r="O8" i="11"/>
  <c r="O8" i="18"/>
  <c r="AA8" i="18"/>
  <c r="AA8" i="11"/>
  <c r="K9" i="18"/>
  <c r="K9" i="11"/>
  <c r="AU9" i="11"/>
  <c r="AU9" i="18"/>
  <c r="N11" i="11"/>
  <c r="R9" i="13"/>
  <c r="R11" i="18"/>
  <c r="R11" i="11"/>
  <c r="AD9" i="13"/>
  <c r="Z11" i="11"/>
  <c r="AM9" i="13"/>
  <c r="AI11" i="11"/>
  <c r="AM11" i="18"/>
  <c r="AR11" i="18"/>
  <c r="AZ9" i="13"/>
  <c r="AV11" i="11"/>
  <c r="BD11" i="11"/>
  <c r="BD11" i="18"/>
  <c r="BD16" i="9"/>
  <c r="AN18" i="11"/>
  <c r="AN18" i="18" s="1"/>
  <c r="I14" i="11"/>
  <c r="I14" i="18"/>
  <c r="BC14" i="11"/>
  <c r="BC14" i="18"/>
  <c r="AZ12" i="14"/>
  <c r="AZ11" i="14" s="1"/>
  <c r="BF13" i="18"/>
  <c r="BG18" i="11"/>
  <c r="BG18" i="18" s="1"/>
  <c r="I26" i="11"/>
  <c r="I26" i="18" s="1"/>
  <c r="P12" i="14"/>
  <c r="P11" i="14" s="1"/>
  <c r="T12" i="14"/>
  <c r="T11" i="14" s="1"/>
  <c r="AT10" i="13"/>
  <c r="BE26" i="11"/>
  <c r="BE26" i="18" s="1"/>
  <c r="Q13" i="14"/>
  <c r="Y13" i="18"/>
  <c r="Q13" i="11"/>
  <c r="AU13" i="11"/>
  <c r="R26" i="11"/>
  <c r="R26" i="18" s="1"/>
  <c r="BF12" i="14"/>
  <c r="X19" i="11"/>
  <c r="X19" i="18" s="1"/>
  <c r="BC11" i="13"/>
  <c r="AP12" i="18"/>
  <c r="I13" i="18"/>
  <c r="AP12" i="11"/>
  <c r="BC17" i="11"/>
  <c r="BC17" i="18" s="1"/>
  <c r="BH20" i="11"/>
  <c r="BH20" i="18" s="1"/>
  <c r="BC23" i="11"/>
  <c r="BC23" i="18" s="1"/>
  <c r="AV30" i="11"/>
  <c r="AV30" i="18" s="1"/>
  <c r="AY10" i="14"/>
  <c r="BC14" i="13" s="1"/>
  <c r="AM54" i="33"/>
  <c r="H7" i="14"/>
  <c r="H7" i="11"/>
  <c r="L7" i="14"/>
  <c r="L7" i="18"/>
  <c r="L7" i="11"/>
  <c r="P7" i="14"/>
  <c r="P7" i="11"/>
  <c r="P7" i="18"/>
  <c r="T7" i="14"/>
  <c r="T7" i="11"/>
  <c r="T7" i="18"/>
  <c r="X7" i="14"/>
  <c r="X7" i="11"/>
  <c r="AB7" i="14"/>
  <c r="AB7" i="18"/>
  <c r="AF7" i="14"/>
  <c r="AF7" i="11"/>
  <c r="AF7" i="18"/>
  <c r="AJ7" i="14"/>
  <c r="AJ7" i="11"/>
  <c r="AJ7" i="18"/>
  <c r="AN7" i="14"/>
  <c r="BO25" i="9"/>
  <c r="BO33" i="9"/>
  <c r="BO18" i="9"/>
  <c r="BO20" i="9"/>
  <c r="BO22" i="9"/>
  <c r="AW12" i="14"/>
  <c r="AW11" i="14" s="1"/>
  <c r="BO27" i="9"/>
  <c r="AE28" i="11"/>
  <c r="AE28" i="18" s="1"/>
  <c r="BO29" i="9"/>
  <c r="BO19" i="9"/>
  <c r="BO28" i="9"/>
  <c r="BO30" i="9"/>
  <c r="BO31" i="9"/>
  <c r="E7" i="14"/>
  <c r="AR9" i="13"/>
  <c r="AW9" i="13"/>
  <c r="I10" i="13"/>
  <c r="AR7" i="18"/>
  <c r="BH7" i="18"/>
  <c r="AJ8" i="18"/>
  <c r="AB9" i="18"/>
  <c r="BH9" i="18"/>
  <c r="S11" i="18"/>
  <c r="AW11" i="18"/>
  <c r="N13" i="18"/>
  <c r="V13" i="18"/>
  <c r="AR7" i="11"/>
  <c r="BD7" i="11"/>
  <c r="S11" i="11"/>
  <c r="AN11" i="11"/>
  <c r="BE11" i="11"/>
  <c r="AD12" i="11"/>
  <c r="J13" i="11"/>
  <c r="R13" i="11"/>
  <c r="BD13" i="11"/>
  <c r="O14" i="11"/>
  <c r="I23" i="11"/>
  <c r="I23" i="18" s="1"/>
  <c r="X29" i="11"/>
  <c r="X29" i="18" s="1"/>
  <c r="AI17" i="9"/>
  <c r="BO21" i="9"/>
  <c r="BO23" i="9"/>
  <c r="BO24" i="9"/>
  <c r="BO26" i="9"/>
  <c r="P31" i="24"/>
  <c r="G12" i="11"/>
  <c r="V13" i="11"/>
  <c r="AI26" i="11"/>
  <c r="AI26" i="18" s="1"/>
  <c r="AM12" i="14"/>
  <c r="AM11" i="14" s="1"/>
  <c r="AE17" i="9"/>
  <c r="AT17" i="11"/>
  <c r="AT17" i="18" s="1"/>
  <c r="AT17" i="9"/>
  <c r="AZ17" i="9"/>
  <c r="AE19" i="11"/>
  <c r="AE19" i="18" s="1"/>
  <c r="BF7" i="14"/>
  <c r="AP10" i="14"/>
  <c r="AT14" i="13" s="1"/>
  <c r="AP9" i="14"/>
  <c r="BB16" i="9"/>
  <c r="AG17" i="9"/>
  <c r="E9" i="14"/>
  <c r="E10" i="14"/>
  <c r="AR9" i="14"/>
  <c r="AV13" i="18"/>
  <c r="W14" i="18"/>
  <c r="BA14" i="18"/>
  <c r="T11" i="11"/>
  <c r="AX11" i="11"/>
  <c r="N13" i="11"/>
  <c r="AM13" i="11"/>
  <c r="AZ13" i="11"/>
  <c r="BH13" i="11"/>
  <c r="W14" i="11"/>
  <c r="O18" i="11"/>
  <c r="O18" i="18" s="1"/>
  <c r="AZ19" i="11"/>
  <c r="AZ19" i="18" s="1"/>
  <c r="AE20" i="11"/>
  <c r="AE20" i="18" s="1"/>
  <c r="AV26" i="11"/>
  <c r="AV26" i="18" s="1"/>
  <c r="AI27" i="11"/>
  <c r="AI27" i="18" s="1"/>
  <c r="AK10" i="14"/>
  <c r="AO14" i="13" s="1"/>
  <c r="J54" i="33"/>
  <c r="AO24" i="11"/>
  <c r="AO24" i="18" s="1"/>
  <c r="BJ10" i="13"/>
  <c r="AU9" i="13"/>
  <c r="AY9" i="13"/>
  <c r="BC9" i="13"/>
  <c r="BG9" i="13"/>
  <c r="BK9" i="13"/>
  <c r="K10" i="13"/>
  <c r="AG10" i="13"/>
  <c r="G12" i="18"/>
  <c r="U13" i="18"/>
  <c r="AH13" i="18"/>
  <c r="AL13" i="18"/>
  <c r="J14" i="18"/>
  <c r="N14" i="18"/>
  <c r="R14" i="18"/>
  <c r="V14" i="18"/>
  <c r="Z14" i="18"/>
  <c r="M13" i="11"/>
  <c r="AL13" i="11"/>
  <c r="AQ13" i="11"/>
  <c r="BG13" i="11"/>
  <c r="R14" i="11"/>
  <c r="O19" i="11"/>
  <c r="O19" i="18" s="1"/>
  <c r="AU19" i="11"/>
  <c r="AU19" i="18" s="1"/>
  <c r="K23" i="11"/>
  <c r="K23" i="18" s="1"/>
  <c r="S23" i="11"/>
  <c r="S23" i="18" s="1"/>
  <c r="AE26" i="11"/>
  <c r="AE26" i="18" s="1"/>
  <c r="AU12" i="14"/>
  <c r="AJ13" i="14"/>
  <c r="V54" i="33"/>
  <c r="AJ11" i="13"/>
  <c r="AC12" i="18"/>
  <c r="Q13" i="18"/>
  <c r="AQ13" i="18"/>
  <c r="AU13" i="18"/>
  <c r="AY13" i="18"/>
  <c r="BC13" i="18"/>
  <c r="BG13" i="18"/>
  <c r="AI14" i="18"/>
  <c r="AM14" i="18"/>
  <c r="I13" i="11"/>
  <c r="Y13" i="11"/>
  <c r="AH13" i="11"/>
  <c r="BC13" i="11"/>
  <c r="N14" i="11"/>
  <c r="AM14" i="11"/>
  <c r="K19" i="11"/>
  <c r="K19" i="18" s="1"/>
  <c r="AV27" i="11"/>
  <c r="AV27" i="18" s="1"/>
  <c r="BC28" i="11"/>
  <c r="BC28" i="18" s="1"/>
  <c r="AF10" i="14"/>
  <c r="AJ14" i="13" s="1"/>
  <c r="L12" i="14"/>
  <c r="M13" i="18"/>
  <c r="AR14" i="18"/>
  <c r="AV14" i="18"/>
  <c r="AZ14" i="18"/>
  <c r="BD14" i="18"/>
  <c r="BH14" i="18"/>
  <c r="U13" i="11"/>
  <c r="AY13" i="11"/>
  <c r="J14" i="11"/>
  <c r="Z14" i="11"/>
  <c r="AI14" i="11"/>
  <c r="AR14" i="11"/>
  <c r="AV14" i="11"/>
  <c r="AZ14" i="11"/>
  <c r="BD14" i="11"/>
  <c r="BH14" i="11"/>
  <c r="AE17" i="11"/>
  <c r="AE17" i="18" s="1"/>
  <c r="BH26" i="11"/>
  <c r="BH26" i="18" s="1"/>
  <c r="AV29" i="11"/>
  <c r="AV29" i="18" s="1"/>
  <c r="H13" i="14"/>
  <c r="BC13" i="14"/>
  <c r="AJ12" i="14"/>
  <c r="F7" i="14"/>
  <c r="F7" i="11"/>
  <c r="N7" i="14"/>
  <c r="N7" i="11"/>
  <c r="AT7" i="14"/>
  <c r="AT7" i="11"/>
  <c r="BB7" i="14"/>
  <c r="BB7" i="11"/>
  <c r="M11" i="11"/>
  <c r="G10" i="14"/>
  <c r="K14" i="13" s="1"/>
  <c r="I11" i="18"/>
  <c r="M11" i="18"/>
  <c r="Y11" i="18"/>
  <c r="AL8" i="11"/>
  <c r="AQ11" i="11"/>
  <c r="AU11" i="11"/>
  <c r="AY11" i="11"/>
  <c r="BC11" i="11"/>
  <c r="BG11" i="11"/>
  <c r="J7" i="14"/>
  <c r="H13" i="11"/>
  <c r="H13" i="18"/>
  <c r="L13" i="11"/>
  <c r="L13" i="18"/>
  <c r="P13" i="11"/>
  <c r="P13" i="18"/>
  <c r="T13" i="11"/>
  <c r="T13" i="18"/>
  <c r="X13" i="11"/>
  <c r="X13" i="18"/>
  <c r="AK13" i="11"/>
  <c r="AO13" i="11"/>
  <c r="AT13" i="11"/>
  <c r="AX13" i="11"/>
  <c r="BB13" i="11"/>
  <c r="BF13" i="11"/>
  <c r="M14" i="11"/>
  <c r="U14" i="11"/>
  <c r="AH14" i="11"/>
  <c r="AH54" i="33"/>
  <c r="AL14" i="11"/>
  <c r="AQ54" i="33"/>
  <c r="K18" i="11"/>
  <c r="K18" i="18" s="1"/>
  <c r="K12" i="14"/>
  <c r="K11" i="14" s="1"/>
  <c r="X18" i="11"/>
  <c r="X18" i="18" s="1"/>
  <c r="BC12" i="14"/>
  <c r="BC18" i="11"/>
  <c r="BC18" i="18" s="1"/>
  <c r="R12" i="14"/>
  <c r="R19" i="11"/>
  <c r="R19" i="18" s="1"/>
  <c r="BA19" i="11"/>
  <c r="BA19" i="18" s="1"/>
  <c r="BA12" i="14"/>
  <c r="BC21" i="11"/>
  <c r="BC21" i="18" s="1"/>
  <c r="L17" i="9"/>
  <c r="L22" i="11"/>
  <c r="AL16" i="9"/>
  <c r="AL12" i="14"/>
  <c r="AL11" i="14" s="1"/>
  <c r="AQ17" i="9"/>
  <c r="AQ22" i="11"/>
  <c r="AQ22" i="18" s="1"/>
  <c r="AG23" i="11"/>
  <c r="AG23" i="18" s="1"/>
  <c r="O12" i="14"/>
  <c r="O11" i="14" s="1"/>
  <c r="O16" i="9"/>
  <c r="AZ26" i="11"/>
  <c r="AZ26" i="18" s="1"/>
  <c r="AN28" i="11"/>
  <c r="AN28" i="18" s="1"/>
  <c r="BA28" i="11"/>
  <c r="BA28" i="18" s="1"/>
  <c r="BA13" i="14"/>
  <c r="AI29" i="11"/>
  <c r="AI29" i="18" s="1"/>
  <c r="AI13" i="14"/>
  <c r="AI11" i="14" s="1"/>
  <c r="AU29" i="11"/>
  <c r="AU29" i="18" s="1"/>
  <c r="AU13" i="14"/>
  <c r="L32" i="11"/>
  <c r="L32" i="18" s="1"/>
  <c r="L13" i="14"/>
  <c r="R7" i="14"/>
  <c r="R7" i="11"/>
  <c r="V7" i="14"/>
  <c r="V7" i="11"/>
  <c r="AD7" i="14"/>
  <c r="AD7" i="11"/>
  <c r="AH7" i="14"/>
  <c r="AH7" i="11"/>
  <c r="AL7" i="14"/>
  <c r="AL7" i="11"/>
  <c r="AX7" i="14"/>
  <c r="AX7" i="11"/>
  <c r="Q11" i="11"/>
  <c r="AH11" i="11"/>
  <c r="U9" i="13"/>
  <c r="J7" i="18"/>
  <c r="R7" i="18"/>
  <c r="AD7" i="18"/>
  <c r="AL7" i="18"/>
  <c r="AT7" i="18"/>
  <c r="BB7" i="18"/>
  <c r="F8" i="18"/>
  <c r="N8" i="18"/>
  <c r="Z8" i="18"/>
  <c r="AH8" i="18"/>
  <c r="AX8" i="18"/>
  <c r="F9" i="18"/>
  <c r="N9" i="18"/>
  <c r="V9" i="18"/>
  <c r="AD9" i="18"/>
  <c r="AL9" i="18"/>
  <c r="AT9" i="18"/>
  <c r="BB9" i="18"/>
  <c r="AU11" i="18"/>
  <c r="BC11" i="18"/>
  <c r="Z7" i="14"/>
  <c r="I11" i="11"/>
  <c r="U11" i="11"/>
  <c r="Y11" i="11"/>
  <c r="AL11" i="11"/>
  <c r="AL11" i="18"/>
  <c r="Q9" i="13"/>
  <c r="Y9" i="13"/>
  <c r="F7" i="18"/>
  <c r="N7" i="18"/>
  <c r="V7" i="18"/>
  <c r="Z7" i="18"/>
  <c r="AH7" i="18"/>
  <c r="AP7" i="18"/>
  <c r="AX7" i="18"/>
  <c r="BF7" i="18"/>
  <c r="J8" i="18"/>
  <c r="R8" i="18"/>
  <c r="V8" i="18"/>
  <c r="AD8" i="18"/>
  <c r="AT8" i="18"/>
  <c r="BB8" i="18"/>
  <c r="BF8" i="18"/>
  <c r="J9" i="18"/>
  <c r="R9" i="18"/>
  <c r="Z9" i="18"/>
  <c r="AH9" i="18"/>
  <c r="AX9" i="18"/>
  <c r="BF9" i="18"/>
  <c r="AH11" i="18"/>
  <c r="AQ11" i="18"/>
  <c r="AY11" i="18"/>
  <c r="BG11" i="18"/>
  <c r="AL9" i="13"/>
  <c r="AP9" i="13"/>
  <c r="AP7" i="14"/>
  <c r="H12" i="14"/>
  <c r="X12" i="14"/>
  <c r="X11" i="14" s="1"/>
  <c r="F12" i="11"/>
  <c r="F12" i="18"/>
  <c r="AC34" i="9"/>
  <c r="AC10" i="14"/>
  <c r="AG14" i="13" s="1"/>
  <c r="X17" i="9"/>
  <c r="F16" i="9"/>
  <c r="AN16" i="9"/>
  <c r="V16" i="9"/>
  <c r="R16" i="9"/>
  <c r="AR31" i="18"/>
  <c r="Q17" i="33"/>
  <c r="R17" i="33" s="1"/>
  <c r="L21" i="33"/>
  <c r="M21" i="33" s="1"/>
  <c r="Q42" i="33"/>
  <c r="R42" i="33" s="1"/>
  <c r="L17" i="33"/>
  <c r="M17" i="33" s="1"/>
  <c r="H21" i="33"/>
  <c r="Q21" i="33"/>
  <c r="R21" i="33" s="1"/>
  <c r="M42" i="33"/>
  <c r="H17" i="33"/>
  <c r="H42" i="33"/>
  <c r="Y29" i="21"/>
  <c r="Y31" i="21" s="1"/>
  <c r="J16" i="9"/>
  <c r="J17" i="9"/>
  <c r="AT16" i="9"/>
  <c r="P17" i="9"/>
  <c r="BA54" i="33"/>
  <c r="AN17" i="9"/>
  <c r="AN59" i="33" s="1"/>
  <c r="F17" i="9"/>
  <c r="F59" i="33" s="1"/>
  <c r="AD35" i="9"/>
  <c r="AD77" i="33" s="1"/>
  <c r="BN23" i="9"/>
  <c r="BN24" i="9"/>
  <c r="AY16" i="11"/>
  <c r="AY36" i="11" s="1"/>
  <c r="BC15" i="13" s="1"/>
  <c r="AD16" i="11"/>
  <c r="AD36" i="11" s="1"/>
  <c r="AH15" i="13" s="1"/>
  <c r="AX16" i="11"/>
  <c r="AX36" i="11" s="1"/>
  <c r="BB15" i="13" s="1"/>
  <c r="E15" i="11"/>
  <c r="K29" i="21"/>
  <c r="AK54" i="33"/>
  <c r="AO54" i="33"/>
  <c r="AQ16" i="9"/>
  <c r="AK16" i="11"/>
  <c r="AK36" i="11" s="1"/>
  <c r="AO15" i="13" s="1"/>
  <c r="AU29" i="21"/>
  <c r="W29" i="21"/>
  <c r="W31" i="21" s="1"/>
  <c r="AL29" i="21"/>
  <c r="AL31" i="21" s="1"/>
  <c r="AX29" i="21"/>
  <c r="AX31" i="21" s="1"/>
  <c r="S54" i="33"/>
  <c r="BB54" i="33"/>
  <c r="K16" i="9"/>
  <c r="AM29" i="21"/>
  <c r="AM31" i="21" s="1"/>
  <c r="N54" i="33"/>
  <c r="X54" i="33"/>
  <c r="BC54" i="33"/>
  <c r="AC15" i="9"/>
  <c r="AC57" i="33" s="1"/>
  <c r="AH16" i="9"/>
  <c r="E34" i="9"/>
  <c r="Q29" i="21"/>
  <c r="T29" i="21"/>
  <c r="T31" i="21" s="1"/>
  <c r="AA16" i="11"/>
  <c r="AR16" i="11"/>
  <c r="F16" i="11"/>
  <c r="AP15" i="9"/>
  <c r="AP57" i="33" s="1"/>
  <c r="E35" i="9"/>
  <c r="E77" i="33" s="1"/>
  <c r="Q19" i="9"/>
  <c r="Q61" i="33" s="1"/>
  <c r="M19" i="9"/>
  <c r="M61" i="33" s="1"/>
  <c r="Z17" i="9"/>
  <c r="L16" i="9"/>
  <c r="U17" i="9"/>
  <c r="AV17" i="9"/>
  <c r="BE16" i="9"/>
  <c r="BE17" i="9"/>
  <c r="BN22" i="9"/>
  <c r="AS17" i="9"/>
  <c r="G34" i="9"/>
  <c r="F15" i="9"/>
  <c r="F57" i="33" s="1"/>
  <c r="Z54" i="33"/>
  <c r="AV54" i="33"/>
  <c r="AG54" i="33"/>
  <c r="I54" i="33"/>
  <c r="Q54" i="33"/>
  <c r="Y54" i="33"/>
  <c r="BG54" i="33"/>
  <c r="AD15" i="9"/>
  <c r="AD57" i="33" s="1"/>
  <c r="W16" i="9"/>
  <c r="AJ16" i="9"/>
  <c r="AU16" i="9"/>
  <c r="G35" i="9"/>
  <c r="G77" i="33" s="1"/>
  <c r="I16" i="9"/>
  <c r="M18" i="9"/>
  <c r="AM16" i="9"/>
  <c r="AZ16" i="9"/>
  <c r="BN27" i="9"/>
  <c r="AP34" i="9"/>
  <c r="L54" i="33"/>
  <c r="R54" i="33"/>
  <c r="AA15" i="9"/>
  <c r="AA57" i="33" s="1"/>
  <c r="AJ54" i="33"/>
  <c r="Z16" i="9"/>
  <c r="AE16" i="9"/>
  <c r="AV16" i="9"/>
  <c r="BG17" i="9"/>
  <c r="S19" i="9"/>
  <c r="AO17" i="9"/>
  <c r="AO16" i="9"/>
  <c r="BN20" i="9"/>
  <c r="V17" i="9"/>
  <c r="BB17" i="9"/>
  <c r="M17" i="9"/>
  <c r="Y16" i="9"/>
  <c r="M25" i="9"/>
  <c r="BN30" i="9"/>
  <c r="AA35" i="9"/>
  <c r="AA77" i="33" s="1"/>
  <c r="AB15" i="9"/>
  <c r="AB57" i="33" s="1"/>
  <c r="AS54" i="33"/>
  <c r="AW54" i="33"/>
  <c r="BE54" i="33"/>
  <c r="U16" i="9"/>
  <c r="AA34" i="9"/>
  <c r="AA76" i="33" s="1"/>
  <c r="BG16" i="9"/>
  <c r="P16" i="9"/>
  <c r="AB35" i="9"/>
  <c r="AB77" i="33" s="1"/>
  <c r="Q18" i="9"/>
  <c r="N17" i="9"/>
  <c r="AG16" i="9"/>
  <c r="H16" i="9"/>
  <c r="X16" i="9"/>
  <c r="BN21" i="9"/>
  <c r="BN25" i="9"/>
  <c r="BR44" i="9"/>
  <c r="N16" i="9"/>
  <c r="AI16" i="9"/>
  <c r="BC16" i="9"/>
  <c r="BH16" i="9"/>
  <c r="AF35" i="9"/>
  <c r="AF77" i="33" s="1"/>
  <c r="AS16" i="9"/>
  <c r="AW16" i="9"/>
  <c r="T16" i="9"/>
  <c r="AP35" i="9"/>
  <c r="AP77" i="33" s="1"/>
  <c r="BN58" i="9"/>
  <c r="BR43" i="9"/>
  <c r="BR48" i="9"/>
  <c r="I58" i="9"/>
  <c r="BQ58" i="9"/>
  <c r="BK50" i="9"/>
  <c r="BK58" i="9" s="1"/>
  <c r="BL50" i="9"/>
  <c r="BL58" i="9" s="1"/>
  <c r="AK29" i="21"/>
  <c r="AK31" i="21" s="1"/>
  <c r="BO58" i="9"/>
  <c r="BR47" i="9"/>
  <c r="AZ29" i="21"/>
  <c r="AZ31" i="21" s="1"/>
  <c r="AZ60" i="33" s="1"/>
  <c r="BR46" i="9"/>
  <c r="BR51" i="9"/>
  <c r="BR52" i="9"/>
  <c r="BR53" i="9"/>
  <c r="BR54" i="9"/>
  <c r="BR55" i="9"/>
  <c r="BR56" i="9"/>
  <c r="BR57" i="9"/>
  <c r="BN29" i="9"/>
  <c r="AB34" i="9"/>
  <c r="BR45" i="9"/>
  <c r="BR49" i="9"/>
  <c r="AS29" i="21"/>
  <c r="M29" i="21"/>
  <c r="X29" i="21"/>
  <c r="X31" i="21" s="1"/>
  <c r="N29" i="21"/>
  <c r="N31" i="21" s="1"/>
  <c r="AT29" i="21"/>
  <c r="BF29" i="21"/>
  <c r="AY29" i="21"/>
  <c r="AY31" i="21" s="1"/>
  <c r="BB29" i="21"/>
  <c r="U29" i="21"/>
  <c r="O67" i="33"/>
  <c r="AJ11" i="14" l="1"/>
  <c r="BC11" i="14"/>
  <c r="O8" i="14"/>
  <c r="AH8" i="14"/>
  <c r="H11" i="14"/>
  <c r="BL25" i="18"/>
  <c r="BN25" i="18" s="1"/>
  <c r="BL31" i="18"/>
  <c r="BN31" i="18" s="1"/>
  <c r="BM25" i="18"/>
  <c r="BO25" i="18" s="1"/>
  <c r="BF12" i="18"/>
  <c r="BF15" i="9"/>
  <c r="BF57" i="33" s="1"/>
  <c r="BF12" i="11"/>
  <c r="AU31" i="21"/>
  <c r="M31" i="21"/>
  <c r="M64" i="33" s="1"/>
  <c r="U31" i="21"/>
  <c r="U65" i="33" s="1"/>
  <c r="BF31" i="21"/>
  <c r="BF67" i="33" s="1"/>
  <c r="BB31" i="21"/>
  <c r="BB65" i="33" s="1"/>
  <c r="N68" i="33"/>
  <c r="AS31" i="21"/>
  <c r="AS67" i="33" s="1"/>
  <c r="K31" i="21"/>
  <c r="K64" i="33" s="1"/>
  <c r="AZ65" i="33"/>
  <c r="L29" i="21"/>
  <c r="L31" i="21" s="1"/>
  <c r="BG29" i="21"/>
  <c r="BG31" i="21" s="1"/>
  <c r="AT31" i="21"/>
  <c r="AT67" i="33" s="1"/>
  <c r="AY65" i="33"/>
  <c r="AY68" i="33"/>
  <c r="AY64" i="33"/>
  <c r="AY60" i="33"/>
  <c r="AY63" i="33"/>
  <c r="AY67" i="33"/>
  <c r="X68" i="33"/>
  <c r="Q31" i="21"/>
  <c r="Q63" i="33" s="1"/>
  <c r="R31" i="21"/>
  <c r="R65" i="33" s="1"/>
  <c r="AW29" i="21"/>
  <c r="AW31" i="21" s="1"/>
  <c r="AZ67" i="33"/>
  <c r="AZ68" i="33"/>
  <c r="AZ64" i="33"/>
  <c r="AZ63" i="33"/>
  <c r="AU67" i="33"/>
  <c r="AU68" i="33"/>
  <c r="AU65" i="33"/>
  <c r="AK63" i="33"/>
  <c r="AK64" i="33"/>
  <c r="AK67" i="33"/>
  <c r="AK68" i="33"/>
  <c r="AK60" i="33"/>
  <c r="AK65" i="33"/>
  <c r="AL60" i="33"/>
  <c r="AL63" i="33"/>
  <c r="AL67" i="33"/>
  <c r="AL68" i="33"/>
  <c r="AL64" i="33"/>
  <c r="AL65" i="33"/>
  <c r="AH68" i="33"/>
  <c r="AH64" i="33"/>
  <c r="AH63" i="33"/>
  <c r="AH60" i="33"/>
  <c r="AH67" i="33"/>
  <c r="AH65" i="33"/>
  <c r="X65" i="33"/>
  <c r="Y63" i="33"/>
  <c r="Y68" i="33"/>
  <c r="Y60" i="33"/>
  <c r="Y64" i="33"/>
  <c r="Y67" i="33"/>
  <c r="Y65" i="33"/>
  <c r="X64" i="33"/>
  <c r="AX67" i="33"/>
  <c r="AX60" i="33"/>
  <c r="AX65" i="33"/>
  <c r="AX63" i="33"/>
  <c r="AX64" i="33"/>
  <c r="AX68" i="33"/>
  <c r="X63" i="33"/>
  <c r="X60" i="33"/>
  <c r="W68" i="33"/>
  <c r="W67" i="33"/>
  <c r="W64" i="33"/>
  <c r="W60" i="33"/>
  <c r="W63" i="33"/>
  <c r="X67" i="33"/>
  <c r="W65" i="33"/>
  <c r="O65" i="33"/>
  <c r="N65" i="33"/>
  <c r="O64" i="33"/>
  <c r="N63" i="33"/>
  <c r="N60" i="33"/>
  <c r="N67" i="33"/>
  <c r="O68" i="33"/>
  <c r="O60" i="33"/>
  <c r="O63" i="33"/>
  <c r="N64" i="33"/>
  <c r="AC35" i="11"/>
  <c r="BA11" i="14"/>
  <c r="AU11" i="14"/>
  <c r="J31" i="33" a="1"/>
  <c r="J31" i="33" s="1"/>
  <c r="N39" i="33"/>
  <c r="N37" i="33"/>
  <c r="E14" i="33" a="1"/>
  <c r="E14" i="33" s="1"/>
  <c r="F14" i="33" s="1"/>
  <c r="K22" i="33"/>
  <c r="E10" i="33" a="1"/>
  <c r="E10" i="33" s="1"/>
  <c r="F10" i="33" s="1"/>
  <c r="O10" i="33" a="1"/>
  <c r="O10" i="33" s="1"/>
  <c r="D10" i="33"/>
  <c r="N10" i="33"/>
  <c r="I10" i="33"/>
  <c r="G10" i="33"/>
  <c r="H10" i="33" s="1"/>
  <c r="J10" i="33" a="1"/>
  <c r="J10" i="33" s="1"/>
  <c r="J39" i="33" a="1"/>
  <c r="J39" i="33" s="1"/>
  <c r="J37" i="33" a="1"/>
  <c r="J37" i="33" s="1"/>
  <c r="E37" i="33" a="1"/>
  <c r="E37" i="33" s="1"/>
  <c r="F37" i="33" s="1"/>
  <c r="N14" i="33"/>
  <c r="E41" i="33" a="1"/>
  <c r="E41" i="33" s="1"/>
  <c r="J41" i="33" a="1"/>
  <c r="J41" i="33" s="1"/>
  <c r="I41" i="33"/>
  <c r="D41" i="33"/>
  <c r="N41" i="33"/>
  <c r="O41" i="33" a="1"/>
  <c r="O41" i="33" s="1"/>
  <c r="E39" i="33" a="1"/>
  <c r="E39" i="33" s="1"/>
  <c r="D37" i="33"/>
  <c r="O37" i="33" a="1"/>
  <c r="O37" i="33" s="1"/>
  <c r="J14" i="33" a="1"/>
  <c r="J14" i="33" s="1"/>
  <c r="O14" i="33" a="1"/>
  <c r="O14" i="33" s="1"/>
  <c r="I14" i="13"/>
  <c r="E38" i="33" a="1"/>
  <c r="E38" i="33" s="1"/>
  <c r="F38" i="33" s="1"/>
  <c r="I38" i="33"/>
  <c r="J38" i="33" a="1"/>
  <c r="J38" i="33" s="1"/>
  <c r="D38" i="33"/>
  <c r="O38" i="33" a="1"/>
  <c r="O38" i="33" s="1"/>
  <c r="N38" i="33"/>
  <c r="O30" i="33" a="1"/>
  <c r="O30" i="33" s="1"/>
  <c r="J30" i="33" a="1"/>
  <c r="J30" i="33" s="1"/>
  <c r="E16" i="33" a="1"/>
  <c r="E16" i="33" s="1"/>
  <c r="F16" i="33" s="1"/>
  <c r="G16" i="33"/>
  <c r="H16" i="33" s="1"/>
  <c r="N16" i="33"/>
  <c r="I16" i="33"/>
  <c r="O16" i="33" a="1"/>
  <c r="O16" i="33" s="1"/>
  <c r="J16" i="33" a="1"/>
  <c r="J16" i="33" s="1"/>
  <c r="D16" i="33"/>
  <c r="J19" i="33" a="1"/>
  <c r="J19" i="33" s="1"/>
  <c r="N19" i="33"/>
  <c r="O19" i="33" a="1"/>
  <c r="O19" i="33" s="1"/>
  <c r="G19" i="33"/>
  <c r="H19" i="33" s="1"/>
  <c r="E19" i="33" a="1"/>
  <c r="E19" i="33" s="1"/>
  <c r="F19" i="33" s="1"/>
  <c r="I19" i="33"/>
  <c r="D19" i="33"/>
  <c r="N20" i="33"/>
  <c r="D20" i="33"/>
  <c r="G20" i="33"/>
  <c r="H20" i="33" s="1"/>
  <c r="E20" i="33" a="1"/>
  <c r="E20" i="33" s="1"/>
  <c r="F20" i="33" s="1"/>
  <c r="J20" i="33" a="1"/>
  <c r="J20" i="33" s="1"/>
  <c r="O20" i="33" a="1"/>
  <c r="O20" i="33" s="1"/>
  <c r="I20" i="33"/>
  <c r="E18" i="33" a="1"/>
  <c r="E18" i="33" s="1"/>
  <c r="F18" i="33" s="1"/>
  <c r="G18" i="33"/>
  <c r="H18" i="33" s="1"/>
  <c r="D18" i="33"/>
  <c r="O18" i="33" a="1"/>
  <c r="O18" i="33" s="1"/>
  <c r="N18" i="33"/>
  <c r="I18" i="33"/>
  <c r="J18" i="33" a="1"/>
  <c r="J18" i="33" s="1"/>
  <c r="G28" i="11" s="1"/>
  <c r="O35" i="33" a="1"/>
  <c r="O35" i="33" s="1"/>
  <c r="J35" i="33" a="1"/>
  <c r="J35" i="33" s="1"/>
  <c r="I39" i="33"/>
  <c r="O39" i="33" a="1"/>
  <c r="O39" i="33" s="1"/>
  <c r="I37" i="33"/>
  <c r="O31" i="33" a="1"/>
  <c r="O31" i="33" s="1"/>
  <c r="G14" i="33"/>
  <c r="H14" i="33" s="1"/>
  <c r="D14" i="33"/>
  <c r="E43" i="33" a="1"/>
  <c r="E43" i="33" s="1"/>
  <c r="F43" i="33" s="1"/>
  <c r="O43" i="33" a="1"/>
  <c r="O43" i="33" s="1"/>
  <c r="J43" i="33" a="1"/>
  <c r="J43" i="33" s="1"/>
  <c r="D43" i="33"/>
  <c r="I43" i="33"/>
  <c r="N43" i="33"/>
  <c r="J40" i="33" a="1"/>
  <c r="J40" i="33" s="1"/>
  <c r="I40" i="33"/>
  <c r="E40" i="33" a="1"/>
  <c r="E40" i="33" s="1"/>
  <c r="F40" i="33" s="1"/>
  <c r="O40" i="33" a="1"/>
  <c r="O40" i="33" s="1"/>
  <c r="D40" i="33"/>
  <c r="N40" i="33"/>
  <c r="D39" i="33"/>
  <c r="I14" i="33"/>
  <c r="L11" i="14"/>
  <c r="R11" i="14"/>
  <c r="AU8" i="14"/>
  <c r="AL11" i="13"/>
  <c r="G15" i="11"/>
  <c r="N16" i="11"/>
  <c r="N36" i="11" s="1"/>
  <c r="R15" i="13" s="1"/>
  <c r="BB16" i="11"/>
  <c r="BB36" i="11" s="1"/>
  <c r="BF15" i="13" s="1"/>
  <c r="U16" i="11"/>
  <c r="U36" i="11" s="1"/>
  <c r="Y15" i="13" s="1"/>
  <c r="G15" i="18"/>
  <c r="BH9" i="14"/>
  <c r="BH58" i="33"/>
  <c r="BG9" i="14"/>
  <c r="BG58" i="33"/>
  <c r="AV9" i="14"/>
  <c r="AV58" i="33"/>
  <c r="F9" i="14"/>
  <c r="F58" i="33"/>
  <c r="BC9" i="14"/>
  <c r="BC58" i="33"/>
  <c r="BB8" i="14"/>
  <c r="BB59" i="33"/>
  <c r="L9" i="14"/>
  <c r="L58" i="33"/>
  <c r="K15" i="9"/>
  <c r="K57" i="33" s="1"/>
  <c r="K54" i="33"/>
  <c r="AI8" i="14"/>
  <c r="AI59" i="33"/>
  <c r="BD15" i="9"/>
  <c r="BD57" i="33" s="1"/>
  <c r="BD54" i="33"/>
  <c r="X10" i="13"/>
  <c r="X12" i="13" s="1"/>
  <c r="T54" i="33"/>
  <c r="M8" i="14"/>
  <c r="M59" i="33"/>
  <c r="AP76" i="33"/>
  <c r="AT46" i="13" s="1"/>
  <c r="AU9" i="14"/>
  <c r="AU58" i="33"/>
  <c r="U8" i="14"/>
  <c r="U59" i="33"/>
  <c r="AH9" i="14"/>
  <c r="AH58" i="33"/>
  <c r="AT15" i="9"/>
  <c r="AT57" i="33" s="1"/>
  <c r="AT54" i="33"/>
  <c r="O9" i="14"/>
  <c r="O58" i="33"/>
  <c r="H15" i="9"/>
  <c r="H57" i="33" s="1"/>
  <c r="H54" i="33"/>
  <c r="BB9" i="14"/>
  <c r="BB58" i="33"/>
  <c r="AT8" i="14"/>
  <c r="AT59" i="33"/>
  <c r="AW9" i="14"/>
  <c r="AW58" i="33"/>
  <c r="BA9" i="14"/>
  <c r="BA58" i="33"/>
  <c r="AE9" i="14"/>
  <c r="AE58" i="33"/>
  <c r="V15" i="9"/>
  <c r="V57" i="33" s="1"/>
  <c r="AJ9" i="14"/>
  <c r="AJ58" i="33"/>
  <c r="G76" i="33"/>
  <c r="K46" i="13" s="1"/>
  <c r="R9" i="14"/>
  <c r="R58" i="33"/>
  <c r="AS9" i="14"/>
  <c r="AS58" i="33"/>
  <c r="P9" i="14"/>
  <c r="P58" i="33"/>
  <c r="U9" i="14"/>
  <c r="U58" i="33"/>
  <c r="V8" i="14"/>
  <c r="V59" i="33"/>
  <c r="BN19" i="9"/>
  <c r="S61" i="33"/>
  <c r="D9" i="33" s="1"/>
  <c r="Z9" i="14"/>
  <c r="Z58" i="33"/>
  <c r="AZ9" i="14"/>
  <c r="AZ58" i="33"/>
  <c r="I9" i="14"/>
  <c r="I58" i="33"/>
  <c r="W9" i="14"/>
  <c r="W58" i="33"/>
  <c r="BE9" i="14"/>
  <c r="BE58" i="33"/>
  <c r="Z8" i="14"/>
  <c r="Z59" i="33"/>
  <c r="AX34" i="9"/>
  <c r="AX54" i="33"/>
  <c r="P8" i="14"/>
  <c r="P59" i="33"/>
  <c r="V9" i="14"/>
  <c r="V58" i="33"/>
  <c r="AL9" i="14"/>
  <c r="AL58" i="33"/>
  <c r="AL35" i="9"/>
  <c r="AL77" i="33" s="1"/>
  <c r="AP47" i="13" s="1"/>
  <c r="AL54" i="33"/>
  <c r="AI15" i="9"/>
  <c r="AI57" i="33" s="1"/>
  <c r="AI54" i="33"/>
  <c r="AR15" i="9"/>
  <c r="AR57" i="33" s="1"/>
  <c r="AR54" i="33"/>
  <c r="AI11" i="13"/>
  <c r="AE59" i="33"/>
  <c r="P15" i="9"/>
  <c r="P57" i="33" s="1"/>
  <c r="P54" i="33"/>
  <c r="U12" i="18"/>
  <c r="U54" i="33"/>
  <c r="BD9" i="14"/>
  <c r="BD58" i="33"/>
  <c r="AN12" i="18"/>
  <c r="AN54" i="33"/>
  <c r="T9" i="14"/>
  <c r="T58" i="33"/>
  <c r="H9" i="14"/>
  <c r="H58" i="33"/>
  <c r="AO9" i="14"/>
  <c r="AO58" i="33"/>
  <c r="K9" i="14"/>
  <c r="K58" i="33"/>
  <c r="AQ9" i="14"/>
  <c r="AQ58" i="33"/>
  <c r="J8" i="14"/>
  <c r="J59" i="33"/>
  <c r="AQ8" i="14"/>
  <c r="AQ59" i="33"/>
  <c r="L8" i="14"/>
  <c r="L59" i="33"/>
  <c r="AB76" i="33"/>
  <c r="AF46" i="13" s="1"/>
  <c r="AO8" i="14"/>
  <c r="AO59" i="33"/>
  <c r="BE8" i="14"/>
  <c r="BE59" i="33"/>
  <c r="J9" i="14"/>
  <c r="J58" i="33"/>
  <c r="X8" i="14"/>
  <c r="X59" i="33"/>
  <c r="BH35" i="9"/>
  <c r="BH77" i="33" s="1"/>
  <c r="BL47" i="13" s="1"/>
  <c r="BH54" i="33"/>
  <c r="AI9" i="14"/>
  <c r="AI58" i="33"/>
  <c r="AG9" i="14"/>
  <c r="AG58" i="33"/>
  <c r="N9" i="14"/>
  <c r="N58" i="33"/>
  <c r="X9" i="14"/>
  <c r="X58" i="33"/>
  <c r="N8" i="14"/>
  <c r="N59" i="33"/>
  <c r="Y9" i="14"/>
  <c r="Y58" i="33"/>
  <c r="BG8" i="14"/>
  <c r="BG59" i="33"/>
  <c r="AM9" i="14"/>
  <c r="AM58" i="33"/>
  <c r="AS8" i="14"/>
  <c r="AS59" i="33"/>
  <c r="AV8" i="14"/>
  <c r="AV59" i="33"/>
  <c r="E76" i="33"/>
  <c r="I46" i="13" s="1"/>
  <c r="AY35" i="9"/>
  <c r="AY77" i="33" s="1"/>
  <c r="BC47" i="13" s="1"/>
  <c r="AY54" i="33"/>
  <c r="W35" i="9"/>
  <c r="W77" i="33" s="1"/>
  <c r="AA47" i="13" s="1"/>
  <c r="W54" i="33"/>
  <c r="AE15" i="9"/>
  <c r="AE57" i="33" s="1"/>
  <c r="AE54" i="33"/>
  <c r="AT9" i="14"/>
  <c r="AT58" i="33"/>
  <c r="AN9" i="14"/>
  <c r="AN58" i="33"/>
  <c r="AC76" i="33"/>
  <c r="AG46" i="13" s="1"/>
  <c r="AU15" i="9"/>
  <c r="AU57" i="33" s="1"/>
  <c r="AU54" i="33"/>
  <c r="M15" i="9"/>
  <c r="M57" i="33" s="1"/>
  <c r="M54" i="33"/>
  <c r="AG8" i="14"/>
  <c r="AG59" i="33"/>
  <c r="AZ8" i="14"/>
  <c r="AZ59" i="33"/>
  <c r="O15" i="9"/>
  <c r="O57" i="33" s="1"/>
  <c r="O54" i="33"/>
  <c r="AZ12" i="18"/>
  <c r="AZ54" i="33"/>
  <c r="AF15" i="18"/>
  <c r="AF57" i="33"/>
  <c r="AC35" i="18"/>
  <c r="BH11" i="13"/>
  <c r="BD59" i="33"/>
  <c r="BF8" i="14"/>
  <c r="BF59" i="33"/>
  <c r="AL34" i="9"/>
  <c r="AL76" i="33" s="1"/>
  <c r="AP46" i="13" s="1"/>
  <c r="BD35" i="9"/>
  <c r="BD77" i="33" s="1"/>
  <c r="BH47" i="13" s="1"/>
  <c r="R10" i="14"/>
  <c r="V14" i="13" s="1"/>
  <c r="BH10" i="13"/>
  <c r="E30" i="33" a="1"/>
  <c r="E30" i="33" s="1"/>
  <c r="F30" i="33" s="1"/>
  <c r="E31" i="33" a="1"/>
  <c r="E31" i="33" s="1"/>
  <c r="F31" i="33" s="1"/>
  <c r="E35" i="33" a="1"/>
  <c r="E35" i="33" s="1"/>
  <c r="F35" i="33" s="1"/>
  <c r="AQ34" i="9"/>
  <c r="K12" i="13"/>
  <c r="K30" i="13" s="1"/>
  <c r="I12" i="13"/>
  <c r="AE12" i="13"/>
  <c r="AG12" i="13"/>
  <c r="AG30" i="13" s="1"/>
  <c r="AH30" i="13"/>
  <c r="AF12" i="13"/>
  <c r="AR10" i="13"/>
  <c r="I16" i="18"/>
  <c r="I39" i="18" s="1"/>
  <c r="AL15" i="9"/>
  <c r="BD34" i="9"/>
  <c r="AT12" i="13"/>
  <c r="AT30" i="13" s="1"/>
  <c r="AU11" i="13"/>
  <c r="AR35" i="9"/>
  <c r="AQ10" i="13"/>
  <c r="T15" i="9"/>
  <c r="T57" i="33" s="1"/>
  <c r="I16" i="11"/>
  <c r="I36" i="11" s="1"/>
  <c r="M15" i="13" s="1"/>
  <c r="AZ12" i="11"/>
  <c r="AJ12" i="13"/>
  <c r="AR34" i="9"/>
  <c r="AM15" i="9"/>
  <c r="AM57" i="33" s="1"/>
  <c r="AN12" i="11"/>
  <c r="AH15" i="9"/>
  <c r="AH57" i="33" s="1"/>
  <c r="AH35" i="9"/>
  <c r="AT34" i="9"/>
  <c r="W16" i="11"/>
  <c r="W36" i="11" s="1"/>
  <c r="AA15" i="13" s="1"/>
  <c r="AF15" i="11"/>
  <c r="AF34" i="9"/>
  <c r="AQ35" i="9"/>
  <c r="AN15" i="9"/>
  <c r="U15" i="9"/>
  <c r="T35" i="9"/>
  <c r="U12" i="11"/>
  <c r="AM35" i="9"/>
  <c r="AN35" i="9"/>
  <c r="BH16" i="11"/>
  <c r="BH36" i="11" s="1"/>
  <c r="BL15" i="13" s="1"/>
  <c r="AM11" i="13"/>
  <c r="Y10" i="13"/>
  <c r="T12" i="11"/>
  <c r="T12" i="18"/>
  <c r="AI35" i="9"/>
  <c r="AZ15" i="9"/>
  <c r="AZ57" i="33" s="1"/>
  <c r="BD16" i="11"/>
  <c r="BD36" i="11" s="1"/>
  <c r="BH15" i="13" s="1"/>
  <c r="BD10" i="13"/>
  <c r="L16" i="11"/>
  <c r="L36" i="11" s="1"/>
  <c r="P15" i="13" s="1"/>
  <c r="BD10" i="14"/>
  <c r="BH14" i="13" s="1"/>
  <c r="BB34" i="9"/>
  <c r="AQ15" i="9"/>
  <c r="AQ57" i="33" s="1"/>
  <c r="O34" i="9"/>
  <c r="X15" i="9"/>
  <c r="X57" i="33" s="1"/>
  <c r="L22" i="18"/>
  <c r="L16" i="18" s="1"/>
  <c r="AQ16" i="11"/>
  <c r="AQ36" i="11" s="1"/>
  <c r="AU15" i="13" s="1"/>
  <c r="F9" i="13"/>
  <c r="BM20" i="9"/>
  <c r="BD12" i="18"/>
  <c r="BD12" i="11"/>
  <c r="AM12" i="18"/>
  <c r="AM12" i="11"/>
  <c r="BM24" i="9"/>
  <c r="BM19" i="9"/>
  <c r="BM18" i="9"/>
  <c r="G9" i="13"/>
  <c r="BM22" i="9"/>
  <c r="BM27" i="9"/>
  <c r="BM33" i="9"/>
  <c r="BM21" i="9"/>
  <c r="BM28" i="9"/>
  <c r="BM25" i="9"/>
  <c r="BH15" i="9"/>
  <c r="AN34" i="9"/>
  <c r="BM26" i="9"/>
  <c r="BM23" i="9"/>
  <c r="BM30" i="9"/>
  <c r="BM29" i="9"/>
  <c r="AE8" i="14"/>
  <c r="BM32" i="9"/>
  <c r="P12" i="11"/>
  <c r="P12" i="18"/>
  <c r="T10" i="13"/>
  <c r="F8" i="14"/>
  <c r="F34" i="9"/>
  <c r="F76" i="33" s="1"/>
  <c r="N10" i="13"/>
  <c r="J12" i="18"/>
  <c r="J12" i="11"/>
  <c r="S10" i="13"/>
  <c r="O12" i="18"/>
  <c r="O12" i="11"/>
  <c r="X35" i="9"/>
  <c r="J15" i="9"/>
  <c r="O16" i="11"/>
  <c r="O36" i="11" s="1"/>
  <c r="S15" i="13" s="1"/>
  <c r="BA35" i="9"/>
  <c r="AB11" i="13"/>
  <c r="AK31" i="18"/>
  <c r="AX31" i="18"/>
  <c r="AN8" i="14"/>
  <c r="J34" i="9"/>
  <c r="R16" i="11"/>
  <c r="R36" i="11" s="1"/>
  <c r="V15" i="13" s="1"/>
  <c r="BL10" i="13"/>
  <c r="BH12" i="11"/>
  <c r="BH12" i="18"/>
  <c r="V12" i="18"/>
  <c r="Z10" i="13"/>
  <c r="V12" i="11"/>
  <c r="AX35" i="9"/>
  <c r="AI12" i="11"/>
  <c r="AM10" i="13"/>
  <c r="AI12" i="18"/>
  <c r="AV10" i="13"/>
  <c r="AR12" i="18"/>
  <c r="AR12" i="11"/>
  <c r="AR33" i="11" s="1"/>
  <c r="AU12" i="11"/>
  <c r="AU12" i="18"/>
  <c r="AY10" i="13"/>
  <c r="H12" i="11"/>
  <c r="H12" i="18"/>
  <c r="L10" i="13"/>
  <c r="H35" i="9"/>
  <c r="BB15" i="9"/>
  <c r="BB57" i="33" s="1"/>
  <c r="AE35" i="9"/>
  <c r="V34" i="9"/>
  <c r="AL10" i="14"/>
  <c r="AP14" i="13" s="1"/>
  <c r="AL12" i="11"/>
  <c r="AP10" i="13"/>
  <c r="AL12" i="18"/>
  <c r="M12" i="11"/>
  <c r="M12" i="18"/>
  <c r="Q10" i="13"/>
  <c r="AG16" i="11"/>
  <c r="AG36" i="11" s="1"/>
  <c r="AK15" i="13" s="1"/>
  <c r="AT12" i="11"/>
  <c r="AT12" i="18"/>
  <c r="AX10" i="13"/>
  <c r="AQ12" i="11"/>
  <c r="AU10" i="13"/>
  <c r="AQ12" i="18"/>
  <c r="X16" i="11"/>
  <c r="X36" i="11" s="1"/>
  <c r="AB15" i="13" s="1"/>
  <c r="P11" i="13"/>
  <c r="AH12" i="11"/>
  <c r="AH12" i="18"/>
  <c r="AL10" i="13"/>
  <c r="BD31" i="18"/>
  <c r="AY31" i="18"/>
  <c r="BA31" i="18"/>
  <c r="AD31" i="18"/>
  <c r="AQ31" i="18"/>
  <c r="AF31" i="18"/>
  <c r="BE35" i="9"/>
  <c r="BE77" i="33" s="1"/>
  <c r="AR11" i="13"/>
  <c r="AH47" i="13"/>
  <c r="AD35" i="18"/>
  <c r="AD35" i="11"/>
  <c r="BA12" i="18"/>
  <c r="BA12" i="11"/>
  <c r="BE10" i="13"/>
  <c r="AN10" i="14"/>
  <c r="AR14" i="13" s="1"/>
  <c r="X16" i="18"/>
  <c r="X39" i="18" s="1"/>
  <c r="AH10" i="14"/>
  <c r="AL14" i="13" s="1"/>
  <c r="AY12" i="11"/>
  <c r="AY33" i="11" s="1"/>
  <c r="BC10" i="13"/>
  <c r="AY12" i="18"/>
  <c r="K10" i="14"/>
  <c r="O14" i="13" s="1"/>
  <c r="S15" i="9"/>
  <c r="S57" i="33" s="1"/>
  <c r="S12" i="18"/>
  <c r="S12" i="11"/>
  <c r="W10" i="13"/>
  <c r="AQ10" i="14"/>
  <c r="AU14" i="13" s="1"/>
  <c r="AO15" i="9"/>
  <c r="AO57" i="33" s="1"/>
  <c r="AS10" i="13"/>
  <c r="AO12" i="11"/>
  <c r="AO12" i="18"/>
  <c r="BC12" i="11"/>
  <c r="BG10" i="13"/>
  <c r="BC12" i="18"/>
  <c r="W15" i="9"/>
  <c r="W57" i="33" s="1"/>
  <c r="W12" i="18"/>
  <c r="W12" i="11"/>
  <c r="AA10" i="13"/>
  <c r="V29" i="21"/>
  <c r="V31" i="21" s="1"/>
  <c r="BC15" i="9"/>
  <c r="BC57" i="33" s="1"/>
  <c r="H40" i="33"/>
  <c r="AY15" i="9"/>
  <c r="AY15" i="11" s="1"/>
  <c r="AY34" i="9"/>
  <c r="X12" i="11"/>
  <c r="AB10" i="13"/>
  <c r="X12" i="18"/>
  <c r="BB12" i="18"/>
  <c r="BB12" i="11"/>
  <c r="BF10" i="13"/>
  <c r="K35" i="9"/>
  <c r="K77" i="33" s="1"/>
  <c r="K12" i="11"/>
  <c r="K12" i="18"/>
  <c r="O10" i="13"/>
  <c r="AK35" i="9"/>
  <c r="AK77" i="33" s="1"/>
  <c r="AK34" i="9"/>
  <c r="AK76" i="33" s="1"/>
  <c r="AK15" i="9"/>
  <c r="AK57" i="33" s="1"/>
  <c r="AO10" i="13"/>
  <c r="AK12" i="11"/>
  <c r="AK33" i="11" s="1"/>
  <c r="AK12" i="18"/>
  <c r="H35" i="33"/>
  <c r="BC35" i="9"/>
  <c r="AQ29" i="21"/>
  <c r="AQ31" i="21" s="1"/>
  <c r="S29" i="21"/>
  <c r="S31" i="21" s="1"/>
  <c r="AH34" i="9"/>
  <c r="K34" i="9"/>
  <c r="K76" i="33" s="1"/>
  <c r="AC15" i="11"/>
  <c r="AC15" i="18"/>
  <c r="N15" i="9"/>
  <c r="N57" i="33" s="1"/>
  <c r="N12" i="11"/>
  <c r="R10" i="13"/>
  <c r="N12" i="18"/>
  <c r="AX15" i="9"/>
  <c r="AX57" i="33" s="1"/>
  <c r="AX12" i="11"/>
  <c r="AX33" i="11" s="1"/>
  <c r="AX12" i="18"/>
  <c r="BB10" i="13"/>
  <c r="AI10" i="13"/>
  <c r="AE12" i="11"/>
  <c r="AE12" i="18"/>
  <c r="M30" i="33"/>
  <c r="M16" i="9"/>
  <c r="M12" i="14"/>
  <c r="M11" i="14" s="1"/>
  <c r="M17" i="11"/>
  <c r="BC34" i="9"/>
  <c r="BC10" i="14"/>
  <c r="BG14" i="13" s="1"/>
  <c r="N35" i="9"/>
  <c r="N77" i="33" s="1"/>
  <c r="R11" i="13"/>
  <c r="AF47" i="13"/>
  <c r="AB35" i="11"/>
  <c r="AB35" i="18"/>
  <c r="AS15" i="9"/>
  <c r="AS57" i="33" s="1"/>
  <c r="AS12" i="11"/>
  <c r="AS12" i="18"/>
  <c r="AW10" i="13"/>
  <c r="BF13" i="14"/>
  <c r="BF11" i="14" s="1"/>
  <c r="BF28" i="11"/>
  <c r="S18" i="11"/>
  <c r="S18" i="18" s="1"/>
  <c r="AV34" i="9"/>
  <c r="AV10" i="14"/>
  <c r="AZ14" i="13" s="1"/>
  <c r="Z34" i="9"/>
  <c r="Z10" i="14"/>
  <c r="AD14" i="13" s="1"/>
  <c r="R35" i="9"/>
  <c r="R77" i="33" s="1"/>
  <c r="R15" i="9"/>
  <c r="R57" i="33" s="1"/>
  <c r="R34" i="9"/>
  <c r="R76" i="33" s="1"/>
  <c r="R12" i="11"/>
  <c r="R12" i="18"/>
  <c r="V10" i="13"/>
  <c r="AG15" i="9"/>
  <c r="AG57" i="33" s="1"/>
  <c r="AG12" i="11"/>
  <c r="AG12" i="18"/>
  <c r="AK10" i="13"/>
  <c r="F15" i="11"/>
  <c r="F15" i="18"/>
  <c r="O35" i="9"/>
  <c r="O77" i="33" s="1"/>
  <c r="O10" i="14"/>
  <c r="S14" i="13" s="1"/>
  <c r="S11" i="13"/>
  <c r="AB15" i="11"/>
  <c r="AB15" i="18"/>
  <c r="AA35" i="18"/>
  <c r="AA35" i="11"/>
  <c r="BF30" i="11"/>
  <c r="BF30" i="18" s="1"/>
  <c r="Q19" i="33"/>
  <c r="R19" i="33" s="1"/>
  <c r="L19" i="33"/>
  <c r="M19" i="33" s="1"/>
  <c r="Y34" i="9"/>
  <c r="Y10" i="14"/>
  <c r="AC14" i="13" s="1"/>
  <c r="BB35" i="9"/>
  <c r="BB77" i="33" s="1"/>
  <c r="BB10" i="14"/>
  <c r="BF14" i="13" s="1"/>
  <c r="BF11" i="13"/>
  <c r="AO34" i="9"/>
  <c r="AO10" i="14"/>
  <c r="AS14" i="13" s="1"/>
  <c r="BG35" i="9"/>
  <c r="BG77" i="33" s="1"/>
  <c r="BK11" i="13"/>
  <c r="AA15" i="11"/>
  <c r="AA15" i="18"/>
  <c r="L15" i="9"/>
  <c r="L57" i="33" s="1"/>
  <c r="L12" i="11"/>
  <c r="L12" i="18"/>
  <c r="P10" i="13"/>
  <c r="AZ34" i="9"/>
  <c r="AZ10" i="14"/>
  <c r="BD14" i="13" s="1"/>
  <c r="I34" i="9"/>
  <c r="AU34" i="9"/>
  <c r="AU10" i="14"/>
  <c r="AY14" i="13" s="1"/>
  <c r="BG15" i="9"/>
  <c r="BG57" i="33" s="1"/>
  <c r="BG12" i="11"/>
  <c r="BG12" i="18"/>
  <c r="BK10" i="13"/>
  <c r="AV15" i="9"/>
  <c r="AV57" i="33" s="1"/>
  <c r="AV12" i="11"/>
  <c r="AV12" i="18"/>
  <c r="AZ10" i="13"/>
  <c r="BI11" i="13"/>
  <c r="P35" i="9"/>
  <c r="P77" i="33" s="1"/>
  <c r="T11" i="13"/>
  <c r="BF16" i="9"/>
  <c r="BK30" i="9" s="1"/>
  <c r="Q18" i="11"/>
  <c r="Q18" i="18" s="1"/>
  <c r="Q14" i="33"/>
  <c r="R14" i="33" s="1"/>
  <c r="L14" i="33"/>
  <c r="M14" i="33" s="1"/>
  <c r="Q16" i="33"/>
  <c r="R16" i="33" s="1"/>
  <c r="L16" i="33"/>
  <c r="M16" i="33" s="1"/>
  <c r="AM34" i="9"/>
  <c r="AM10" i="14"/>
  <c r="AQ14" i="13" s="1"/>
  <c r="AD34" i="9"/>
  <c r="AD76" i="33" s="1"/>
  <c r="AD15" i="11"/>
  <c r="AD33" i="11" s="1"/>
  <c r="AD15" i="18"/>
  <c r="Z15" i="9"/>
  <c r="Z57" i="33" s="1"/>
  <c r="Z12" i="11"/>
  <c r="Z12" i="18"/>
  <c r="AD10" i="13"/>
  <c r="H22" i="33"/>
  <c r="Q22" i="33"/>
  <c r="R22" i="33" s="1"/>
  <c r="L22" i="33"/>
  <c r="M22" i="33" s="1"/>
  <c r="AS35" i="9"/>
  <c r="AS77" i="33" s="1"/>
  <c r="AW11" i="13"/>
  <c r="Z35" i="9"/>
  <c r="Z77" i="33" s="1"/>
  <c r="AD11" i="13"/>
  <c r="M18" i="11"/>
  <c r="M18" i="18" s="1"/>
  <c r="AR36" i="11"/>
  <c r="AV15" i="13" s="1"/>
  <c r="AJ47" i="13"/>
  <c r="AF35" i="11"/>
  <c r="AF35" i="18"/>
  <c r="M35" i="33"/>
  <c r="I35" i="33"/>
  <c r="Q35" i="33"/>
  <c r="R35" i="33" s="1"/>
  <c r="N35" i="33"/>
  <c r="D35" i="33"/>
  <c r="X34" i="9"/>
  <c r="X10" i="14"/>
  <c r="AB14" i="13" s="1"/>
  <c r="Q37" i="33"/>
  <c r="R37" i="33" s="1"/>
  <c r="M37" i="33"/>
  <c r="H37" i="33"/>
  <c r="AU35" i="9"/>
  <c r="AU77" i="33" s="1"/>
  <c r="AY11" i="13"/>
  <c r="BE15" i="9"/>
  <c r="BE57" i="33" s="1"/>
  <c r="BE12" i="11"/>
  <c r="BE12" i="18"/>
  <c r="BI10" i="13"/>
  <c r="Q38" i="33"/>
  <c r="R38" i="33" s="1"/>
  <c r="M38" i="33"/>
  <c r="W34" i="9"/>
  <c r="W10" i="14"/>
  <c r="AA14" i="13" s="1"/>
  <c r="Q15" i="9"/>
  <c r="Q57" i="33" s="1"/>
  <c r="Q35" i="9"/>
  <c r="Q77" i="33" s="1"/>
  <c r="Q12" i="11"/>
  <c r="Q12" i="18"/>
  <c r="U10" i="13"/>
  <c r="AP15" i="11"/>
  <c r="AP15" i="18"/>
  <c r="H38" i="33"/>
  <c r="AH31" i="13"/>
  <c r="BR50" i="9"/>
  <c r="BR58" i="9" s="1"/>
  <c r="AT47" i="13"/>
  <c r="AP35" i="11"/>
  <c r="AP35" i="18"/>
  <c r="Q16" i="9"/>
  <c r="Q17" i="11"/>
  <c r="Q12" i="14"/>
  <c r="Q11" i="14" s="1"/>
  <c r="P34" i="9"/>
  <c r="P10" i="14"/>
  <c r="T14" i="13" s="1"/>
  <c r="Z29" i="21"/>
  <c r="Z31" i="21" s="1"/>
  <c r="AO29" i="21"/>
  <c r="AO31" i="21" s="1"/>
  <c r="BM31" i="9"/>
  <c r="T34" i="9"/>
  <c r="T10" i="14"/>
  <c r="X14" i="13" s="1"/>
  <c r="J35" i="9"/>
  <c r="J77" i="33" s="1"/>
  <c r="J10" i="14"/>
  <c r="N14" i="13" s="1"/>
  <c r="N11" i="13"/>
  <c r="AI34" i="9"/>
  <c r="AI10" i="14"/>
  <c r="AM14" i="13" s="1"/>
  <c r="Q40" i="33"/>
  <c r="R40" i="33" s="1"/>
  <c r="M40" i="33"/>
  <c r="BA34" i="9"/>
  <c r="BA10" i="14"/>
  <c r="BE14" i="13" s="1"/>
  <c r="AG34" i="9"/>
  <c r="AG10" i="14"/>
  <c r="AK14" i="13" s="1"/>
  <c r="BG34" i="9"/>
  <c r="BG10" i="14"/>
  <c r="BK14" i="13" s="1"/>
  <c r="AW15" i="9"/>
  <c r="AW57" i="33" s="1"/>
  <c r="AW35" i="9"/>
  <c r="AW77" i="33" s="1"/>
  <c r="AW12" i="11"/>
  <c r="AW12" i="18"/>
  <c r="BA10" i="13"/>
  <c r="M24" i="11"/>
  <c r="M24" i="18" s="1"/>
  <c r="AO35" i="9"/>
  <c r="AO77" i="33" s="1"/>
  <c r="AS11" i="13"/>
  <c r="N30" i="33"/>
  <c r="I30" i="33"/>
  <c r="D30" i="33"/>
  <c r="Q30" i="33"/>
  <c r="R30" i="33" s="1"/>
  <c r="L18" i="33"/>
  <c r="M18" i="33" s="1"/>
  <c r="Q18" i="33"/>
  <c r="R18" i="33" s="1"/>
  <c r="BF35" i="9"/>
  <c r="BF77" i="33" s="1"/>
  <c r="BJ11" i="13"/>
  <c r="AW34" i="9"/>
  <c r="AW10" i="14"/>
  <c r="BA14" i="13" s="1"/>
  <c r="AS34" i="9"/>
  <c r="AS10" i="14"/>
  <c r="AW14" i="13" s="1"/>
  <c r="BH34" i="9"/>
  <c r="BH10" i="14"/>
  <c r="BL14" i="13" s="1"/>
  <c r="N34" i="9"/>
  <c r="N10" i="14"/>
  <c r="R14" i="13" s="1"/>
  <c r="L10" i="33"/>
  <c r="M10" i="33" s="1"/>
  <c r="Q10" i="33"/>
  <c r="R10" i="33" s="1"/>
  <c r="H34" i="9"/>
  <c r="H10" i="14"/>
  <c r="L14" i="13" s="1"/>
  <c r="AG35" i="9"/>
  <c r="AG77" i="33" s="1"/>
  <c r="AK11" i="13"/>
  <c r="F35" i="9"/>
  <c r="F77" i="33" s="1"/>
  <c r="F10" i="14"/>
  <c r="J11" i="13"/>
  <c r="U34" i="9"/>
  <c r="U10" i="14"/>
  <c r="Y14" i="13" s="1"/>
  <c r="Q43" i="33"/>
  <c r="R43" i="33" s="1"/>
  <c r="H43" i="33"/>
  <c r="Q20" i="33"/>
  <c r="R20" i="33" s="1"/>
  <c r="L20" i="33"/>
  <c r="M20" i="33" s="1"/>
  <c r="M35" i="9"/>
  <c r="M77" i="33" s="1"/>
  <c r="Q11" i="13"/>
  <c r="V35" i="9"/>
  <c r="V77" i="33" s="1"/>
  <c r="V10" i="14"/>
  <c r="Z14" i="13" s="1"/>
  <c r="Z11" i="13"/>
  <c r="L35" i="9"/>
  <c r="L77" i="33" s="1"/>
  <c r="AE34" i="9"/>
  <c r="AE10" i="14"/>
  <c r="AJ35" i="9"/>
  <c r="AJ77" i="33" s="1"/>
  <c r="AJ15" i="9"/>
  <c r="AJ57" i="33" s="1"/>
  <c r="AJ12" i="11"/>
  <c r="AJ12" i="18"/>
  <c r="AN10" i="13"/>
  <c r="AZ35" i="9"/>
  <c r="AZ77" i="33" s="1"/>
  <c r="BD11" i="13"/>
  <c r="AT35" i="9"/>
  <c r="AT77" i="33" s="1"/>
  <c r="AT10" i="14"/>
  <c r="AX14" i="13" s="1"/>
  <c r="AX11" i="13"/>
  <c r="S16" i="9"/>
  <c r="S17" i="9"/>
  <c r="S59" i="33" s="1"/>
  <c r="S17" i="11"/>
  <c r="K47" i="13"/>
  <c r="G35" i="18"/>
  <c r="G35" i="11"/>
  <c r="AJ34" i="9"/>
  <c r="AJ10" i="14"/>
  <c r="AN14" i="13" s="1"/>
  <c r="Y15" i="9"/>
  <c r="Y57" i="33" s="1"/>
  <c r="Y35" i="9"/>
  <c r="Y77" i="33" s="1"/>
  <c r="Y12" i="11"/>
  <c r="Y12" i="18"/>
  <c r="AC10" i="13"/>
  <c r="I15" i="9"/>
  <c r="I12" i="11"/>
  <c r="I12" i="18"/>
  <c r="M10" i="13"/>
  <c r="BE34" i="9"/>
  <c r="BE10" i="14"/>
  <c r="BI14" i="13" s="1"/>
  <c r="AV35" i="9"/>
  <c r="AV77" i="33" s="1"/>
  <c r="AZ11" i="13"/>
  <c r="Q31" i="33"/>
  <c r="R31" i="33" s="1"/>
  <c r="N31" i="33"/>
  <c r="D31" i="33"/>
  <c r="H31" i="33"/>
  <c r="M31" i="33"/>
  <c r="I31" i="33"/>
  <c r="U35" i="9"/>
  <c r="U77" i="33" s="1"/>
  <c r="Y11" i="13"/>
  <c r="L34" i="9"/>
  <c r="L10" i="14"/>
  <c r="P14" i="13" s="1"/>
  <c r="E35" i="18"/>
  <c r="E35" i="11"/>
  <c r="M43" i="33"/>
  <c r="F36" i="11"/>
  <c r="J15" i="13" s="1"/>
  <c r="F33" i="11"/>
  <c r="AA36" i="11"/>
  <c r="AE15" i="13" s="1"/>
  <c r="AA33" i="11"/>
  <c r="H30" i="33"/>
  <c r="W35" i="18" l="1"/>
  <c r="V15" i="11"/>
  <c r="AT15" i="18"/>
  <c r="U67" i="33"/>
  <c r="R60" i="33"/>
  <c r="R63" i="33"/>
  <c r="R68" i="33"/>
  <c r="R67" i="33"/>
  <c r="U63" i="33"/>
  <c r="V15" i="18"/>
  <c r="AR15" i="11"/>
  <c r="AE15" i="11"/>
  <c r="AR15" i="18"/>
  <c r="P15" i="18"/>
  <c r="U68" i="33"/>
  <c r="U60" i="33"/>
  <c r="P15" i="11"/>
  <c r="AL35" i="18"/>
  <c r="AT15" i="11"/>
  <c r="AL35" i="11"/>
  <c r="H15" i="18"/>
  <c r="H15" i="11"/>
  <c r="K67" i="33"/>
  <c r="K15" i="11"/>
  <c r="M63" i="33"/>
  <c r="K68" i="33"/>
  <c r="BF15" i="18"/>
  <c r="BF15" i="11"/>
  <c r="AI15" i="11"/>
  <c r="AS60" i="33"/>
  <c r="K60" i="33"/>
  <c r="AS64" i="33"/>
  <c r="K63" i="33"/>
  <c r="Q64" i="33"/>
  <c r="T15" i="18"/>
  <c r="AU15" i="11"/>
  <c r="BB33" i="11"/>
  <c r="W35" i="11"/>
  <c r="K15" i="18"/>
  <c r="BD15" i="11"/>
  <c r="K65" i="33"/>
  <c r="R64" i="33"/>
  <c r="U64" i="33"/>
  <c r="BG68" i="33"/>
  <c r="BG60" i="33"/>
  <c r="L68" i="33"/>
  <c r="L63" i="33"/>
  <c r="L67" i="33"/>
  <c r="L60" i="33"/>
  <c r="L65" i="33"/>
  <c r="L64" i="33"/>
  <c r="BD15" i="18"/>
  <c r="AT65" i="33"/>
  <c r="BB64" i="33"/>
  <c r="BB68" i="33"/>
  <c r="BB67" i="33"/>
  <c r="AT60" i="33"/>
  <c r="BF64" i="33"/>
  <c r="BB63" i="33"/>
  <c r="AT68" i="33"/>
  <c r="BB60" i="33"/>
  <c r="Q68" i="33"/>
  <c r="BD35" i="11"/>
  <c r="Q67" i="33"/>
  <c r="I30" i="13"/>
  <c r="BD35" i="18"/>
  <c r="BM31" i="18"/>
  <c r="BO31" i="18" s="1"/>
  <c r="BH35" i="11"/>
  <c r="P14" i="33"/>
  <c r="M15" i="18"/>
  <c r="N33" i="11"/>
  <c r="K16" i="33"/>
  <c r="M15" i="11"/>
  <c r="AW64" i="33"/>
  <c r="AW60" i="33"/>
  <c r="AW68" i="33"/>
  <c r="AW63" i="33"/>
  <c r="AW67" i="33"/>
  <c r="AW65" i="33"/>
  <c r="M67" i="33"/>
  <c r="BG67" i="33"/>
  <c r="AS63" i="33"/>
  <c r="AS68" i="33"/>
  <c r="Q65" i="33"/>
  <c r="AU60" i="33"/>
  <c r="AU64" i="33"/>
  <c r="K14" i="33"/>
  <c r="H23" i="11"/>
  <c r="BG64" i="33"/>
  <c r="AS65" i="33"/>
  <c r="BF65" i="33"/>
  <c r="BF60" i="33"/>
  <c r="BF63" i="33"/>
  <c r="AU63" i="33"/>
  <c r="M65" i="33"/>
  <c r="M68" i="33"/>
  <c r="BG65" i="33"/>
  <c r="BG63" i="33"/>
  <c r="Q60" i="33"/>
  <c r="AT63" i="33"/>
  <c r="AT64" i="33"/>
  <c r="M60" i="33"/>
  <c r="BF68" i="33"/>
  <c r="AQ60" i="33"/>
  <c r="AQ63" i="33"/>
  <c r="AQ64" i="33"/>
  <c r="AQ68" i="33"/>
  <c r="AQ67" i="33"/>
  <c r="AQ65" i="33"/>
  <c r="AM68" i="33"/>
  <c r="AM64" i="33"/>
  <c r="AM67" i="33"/>
  <c r="AM63" i="33"/>
  <c r="AM65" i="33"/>
  <c r="AM60" i="33"/>
  <c r="AO68" i="33"/>
  <c r="AO65" i="33"/>
  <c r="AO67" i="33"/>
  <c r="AO63" i="33"/>
  <c r="AO60" i="33"/>
  <c r="AO64" i="33"/>
  <c r="Z63" i="33"/>
  <c r="Z67" i="33"/>
  <c r="Z68" i="33"/>
  <c r="Z64" i="33"/>
  <c r="Z60" i="33"/>
  <c r="Z65" i="33"/>
  <c r="S63" i="33"/>
  <c r="S68" i="33"/>
  <c r="S65" i="33"/>
  <c r="S64" i="33"/>
  <c r="S67" i="33"/>
  <c r="S60" i="33"/>
  <c r="V67" i="33"/>
  <c r="V63" i="33"/>
  <c r="V68" i="33"/>
  <c r="V60" i="33"/>
  <c r="V65" i="33"/>
  <c r="V64" i="33"/>
  <c r="T64" i="33"/>
  <c r="T63" i="33"/>
  <c r="T60" i="33"/>
  <c r="T67" i="33"/>
  <c r="T68" i="33"/>
  <c r="T65" i="33"/>
  <c r="K10" i="33"/>
  <c r="G19" i="11"/>
  <c r="G19" i="18" s="1"/>
  <c r="P10" i="33"/>
  <c r="U33" i="11"/>
  <c r="BH12" i="13"/>
  <c r="BH31" i="13" s="1"/>
  <c r="P18" i="33"/>
  <c r="K18" i="33"/>
  <c r="G9" i="33"/>
  <c r="H9" i="33" s="1"/>
  <c r="I9" i="33"/>
  <c r="J9" i="33" a="1"/>
  <c r="J9" i="33" s="1"/>
  <c r="E9" i="33" a="1"/>
  <c r="E9" i="33" s="1"/>
  <c r="F9" i="33" s="1"/>
  <c r="K19" i="33"/>
  <c r="O9" i="33" a="1"/>
  <c r="O9" i="33" s="1"/>
  <c r="N9" i="33"/>
  <c r="K20" i="33"/>
  <c r="N76" i="33"/>
  <c r="R46" i="13" s="1"/>
  <c r="T76" i="33"/>
  <c r="X46" i="13" s="1"/>
  <c r="W76" i="33"/>
  <c r="AA46" i="13" s="1"/>
  <c r="AN76" i="33"/>
  <c r="AR46" i="13" s="1"/>
  <c r="AN35" i="18"/>
  <c r="AN77" i="33"/>
  <c r="AR47" i="13" s="1"/>
  <c r="T35" i="11"/>
  <c r="T77" i="33"/>
  <c r="X47" i="13" s="1"/>
  <c r="AF76" i="33"/>
  <c r="AJ46" i="13" s="1"/>
  <c r="AH35" i="11"/>
  <c r="AH77" i="33"/>
  <c r="AL47" i="13" s="1"/>
  <c r="AR76" i="33"/>
  <c r="AV46" i="13" s="1"/>
  <c r="AY35" i="11"/>
  <c r="O15" i="18"/>
  <c r="AG76" i="33"/>
  <c r="AK46" i="13" s="1"/>
  <c r="BK22" i="9"/>
  <c r="BF58" i="33"/>
  <c r="AU76" i="33"/>
  <c r="AY46" i="13" s="1"/>
  <c r="AO76" i="33"/>
  <c r="AS46" i="13" s="1"/>
  <c r="AY15" i="18"/>
  <c r="AY57" i="33"/>
  <c r="V76" i="33"/>
  <c r="Z46" i="13" s="1"/>
  <c r="AX35" i="18"/>
  <c r="AX77" i="33"/>
  <c r="BB47" i="13" s="1"/>
  <c r="J76" i="33"/>
  <c r="N46" i="13" s="1"/>
  <c r="J15" i="11"/>
  <c r="J57" i="33"/>
  <c r="BH15" i="11"/>
  <c r="BH57" i="33"/>
  <c r="O76" i="33"/>
  <c r="S46" i="13" s="1"/>
  <c r="AM35" i="18"/>
  <c r="AM77" i="33"/>
  <c r="AQ47" i="13" s="1"/>
  <c r="U15" i="11"/>
  <c r="U57" i="33"/>
  <c r="BD76" i="33"/>
  <c r="BH46" i="13" s="1"/>
  <c r="L76" i="33"/>
  <c r="P46" i="13" s="1"/>
  <c r="BE76" i="33"/>
  <c r="BI46" i="13" s="1"/>
  <c r="Q9" i="14"/>
  <c r="Q58" i="33"/>
  <c r="X76" i="33"/>
  <c r="AB46" i="13" s="1"/>
  <c r="AY76" i="33"/>
  <c r="BC46" i="13" s="1"/>
  <c r="H77" i="33"/>
  <c r="L47" i="13" s="1"/>
  <c r="AY35" i="18"/>
  <c r="O15" i="11"/>
  <c r="S9" i="14"/>
  <c r="S58" i="33"/>
  <c r="AE76" i="33"/>
  <c r="AI46" i="13" s="1"/>
  <c r="BH76" i="33"/>
  <c r="BL46" i="13" s="1"/>
  <c r="AW76" i="33"/>
  <c r="BA46" i="13" s="1"/>
  <c r="P76" i="33"/>
  <c r="T46" i="13" s="1"/>
  <c r="I76" i="33"/>
  <c r="M46" i="13" s="1"/>
  <c r="Y76" i="33"/>
  <c r="AC46" i="13" s="1"/>
  <c r="Z76" i="33"/>
  <c r="AD46" i="13" s="1"/>
  <c r="M9" i="14"/>
  <c r="M58" i="33"/>
  <c r="AH76" i="33"/>
  <c r="AL46" i="13" s="1"/>
  <c r="BC35" i="11"/>
  <c r="BC77" i="33"/>
  <c r="BG47" i="13" s="1"/>
  <c r="AE35" i="11"/>
  <c r="AE77" i="33"/>
  <c r="AI47" i="13" s="1"/>
  <c r="BA35" i="18"/>
  <c r="BA77" i="33"/>
  <c r="BE47" i="13" s="1"/>
  <c r="X35" i="18"/>
  <c r="X77" i="33"/>
  <c r="AB47" i="13" s="1"/>
  <c r="AI77" i="33"/>
  <c r="AM47" i="13" s="1"/>
  <c r="AN15" i="11"/>
  <c r="AN57" i="33"/>
  <c r="AR77" i="33"/>
  <c r="AV47" i="13" s="1"/>
  <c r="AL15" i="11"/>
  <c r="AL57" i="33"/>
  <c r="AX76" i="33"/>
  <c r="BB46" i="13" s="1"/>
  <c r="AJ76" i="33"/>
  <c r="AN46" i="13" s="1"/>
  <c r="U76" i="33"/>
  <c r="Y46" i="13" s="1"/>
  <c r="H76" i="33"/>
  <c r="L46" i="13" s="1"/>
  <c r="AS76" i="33"/>
  <c r="AW46" i="13" s="1"/>
  <c r="AZ76" i="33"/>
  <c r="BD46" i="13" s="1"/>
  <c r="AV76" i="33"/>
  <c r="AZ46" i="13" s="1"/>
  <c r="AQ76" i="33"/>
  <c r="AU46" i="13" s="1"/>
  <c r="I17" i="9"/>
  <c r="BN18" i="9" s="1"/>
  <c r="I57" i="33"/>
  <c r="BG76" i="33"/>
  <c r="BK46" i="13" s="1"/>
  <c r="BA76" i="33"/>
  <c r="BE46" i="13" s="1"/>
  <c r="AI76" i="33"/>
  <c r="AM46" i="13" s="1"/>
  <c r="AE15" i="18"/>
  <c r="AM76" i="33"/>
  <c r="AQ46" i="13" s="1"/>
  <c r="BH35" i="18"/>
  <c r="AU15" i="18"/>
  <c r="BC76" i="33"/>
  <c r="BG46" i="13" s="1"/>
  <c r="AI15" i="18"/>
  <c r="BA15" i="18"/>
  <c r="BA57" i="33"/>
  <c r="BB76" i="33"/>
  <c r="BF46" i="13" s="1"/>
  <c r="AQ77" i="33"/>
  <c r="AU47" i="13" s="1"/>
  <c r="AT76" i="33"/>
  <c r="AX46" i="13" s="1"/>
  <c r="BC35" i="18"/>
  <c r="AL15" i="18"/>
  <c r="AM15" i="18"/>
  <c r="AM15" i="11"/>
  <c r="BC15" i="18"/>
  <c r="F41" i="33"/>
  <c r="F39" i="33"/>
  <c r="K40" i="33"/>
  <c r="K38" i="33"/>
  <c r="P30" i="33"/>
  <c r="P37" i="33"/>
  <c r="K37" i="33"/>
  <c r="AM19" i="11"/>
  <c r="AM19" i="18" s="1"/>
  <c r="K31" i="33"/>
  <c r="K30" i="33"/>
  <c r="K35" i="33"/>
  <c r="P31" i="33"/>
  <c r="K43" i="33"/>
  <c r="P35" i="33"/>
  <c r="I33" i="18"/>
  <c r="M45" i="13" s="1"/>
  <c r="AR12" i="13"/>
  <c r="AR30" i="13" s="1"/>
  <c r="BB12" i="13"/>
  <c r="BB31" i="13" s="1"/>
  <c r="AO12" i="13"/>
  <c r="AO31" i="13" s="1"/>
  <c r="AL12" i="13"/>
  <c r="AL30" i="13" s="1"/>
  <c r="L12" i="13"/>
  <c r="L30" i="13" s="1"/>
  <c r="BL12" i="13"/>
  <c r="BL31" i="13" s="1"/>
  <c r="AF30" i="13"/>
  <c r="O12" i="13"/>
  <c r="O30" i="13" s="1"/>
  <c r="BG12" i="13"/>
  <c r="BG30" i="13" s="1"/>
  <c r="BE12" i="13"/>
  <c r="BE30" i="13" s="1"/>
  <c r="AV12" i="13"/>
  <c r="AV31" i="13" s="1"/>
  <c r="BH30" i="13"/>
  <c r="AQ12" i="13"/>
  <c r="AQ30" i="13" s="1"/>
  <c r="AA12" i="13"/>
  <c r="AA31" i="13" s="1"/>
  <c r="BC12" i="13"/>
  <c r="BC30" i="13" s="1"/>
  <c r="AJ30" i="13"/>
  <c r="AI12" i="13"/>
  <c r="AP12" i="13"/>
  <c r="AP30" i="13" s="1"/>
  <c r="AE30" i="13"/>
  <c r="AU12" i="13"/>
  <c r="AU31" i="13" s="1"/>
  <c r="BD33" i="11"/>
  <c r="I36" i="18"/>
  <c r="M16" i="13" s="1"/>
  <c r="I33" i="11"/>
  <c r="AR35" i="18"/>
  <c r="AR35" i="11"/>
  <c r="AB12" i="13"/>
  <c r="AB31" i="13" s="1"/>
  <c r="AN35" i="11"/>
  <c r="AI35" i="11"/>
  <c r="U15" i="18"/>
  <c r="AM12" i="13"/>
  <c r="AZ15" i="18"/>
  <c r="BC15" i="11"/>
  <c r="AH15" i="18"/>
  <c r="W33" i="11"/>
  <c r="T15" i="11"/>
  <c r="T35" i="18"/>
  <c r="AZ15" i="11"/>
  <c r="AH15" i="11"/>
  <c r="AX35" i="11"/>
  <c r="AI35" i="18"/>
  <c r="AQ35" i="11"/>
  <c r="AQ35" i="18"/>
  <c r="AQ33" i="11"/>
  <c r="AH35" i="18"/>
  <c r="AN15" i="18"/>
  <c r="J15" i="18"/>
  <c r="AM35" i="11"/>
  <c r="H9" i="13"/>
  <c r="X15" i="18"/>
  <c r="L33" i="11"/>
  <c r="BK27" i="9"/>
  <c r="BH15" i="18"/>
  <c r="BK21" i="9"/>
  <c r="X15" i="11"/>
  <c r="BK24" i="9"/>
  <c r="BH33" i="11"/>
  <c r="AQ15" i="18"/>
  <c r="X35" i="11"/>
  <c r="BA15" i="11"/>
  <c r="BB15" i="18"/>
  <c r="BB15" i="11"/>
  <c r="AQ15" i="11"/>
  <c r="AG33" i="11"/>
  <c r="R33" i="11"/>
  <c r="AE35" i="18"/>
  <c r="O33" i="11"/>
  <c r="BA35" i="11"/>
  <c r="BK28" i="9"/>
  <c r="BF9" i="14"/>
  <c r="BL28" i="9"/>
  <c r="S8" i="14"/>
  <c r="BK25" i="9"/>
  <c r="BK20" i="9"/>
  <c r="BK23" i="9"/>
  <c r="BK31" i="9"/>
  <c r="BK18" i="9"/>
  <c r="BM34" i="9"/>
  <c r="BJ30" i="9"/>
  <c r="BJ23" i="9"/>
  <c r="BJ24" i="9"/>
  <c r="H35" i="18"/>
  <c r="X33" i="11"/>
  <c r="BK26" i="9"/>
  <c r="H35" i="11"/>
  <c r="M41" i="33"/>
  <c r="Q41" i="33"/>
  <c r="R41" i="33" s="1"/>
  <c r="H41" i="33"/>
  <c r="X33" i="18"/>
  <c r="AB45" i="13" s="1"/>
  <c r="Q9" i="33"/>
  <c r="R9" i="33" s="1"/>
  <c r="X36" i="18"/>
  <c r="AB16" i="13" s="1"/>
  <c r="O46" i="13"/>
  <c r="AK15" i="11"/>
  <c r="AK15" i="18"/>
  <c r="S15" i="18"/>
  <c r="S15" i="11"/>
  <c r="AO47" i="13"/>
  <c r="AK35" i="18"/>
  <c r="AK35" i="11"/>
  <c r="O47" i="13"/>
  <c r="K35" i="11"/>
  <c r="K35" i="18"/>
  <c r="BJ19" i="9"/>
  <c r="BL24" i="9"/>
  <c r="M39" i="33"/>
  <c r="BL20" i="9"/>
  <c r="H39" i="33"/>
  <c r="N15" i="11"/>
  <c r="N15" i="18"/>
  <c r="AO46" i="13"/>
  <c r="W15" i="11"/>
  <c r="W15" i="18"/>
  <c r="BJ18" i="9"/>
  <c r="AX15" i="18"/>
  <c r="AX15" i="11"/>
  <c r="AO15" i="11"/>
  <c r="AO15" i="18"/>
  <c r="Y12" i="13"/>
  <c r="AZ47" i="13"/>
  <c r="AV35" i="11"/>
  <c r="AV35" i="18"/>
  <c r="Y15" i="11"/>
  <c r="Y15" i="18"/>
  <c r="S17" i="18"/>
  <c r="S16" i="11"/>
  <c r="AJ15" i="11"/>
  <c r="AJ15" i="18"/>
  <c r="P47" i="13"/>
  <c r="L35" i="11"/>
  <c r="L35" i="18"/>
  <c r="Z47" i="13"/>
  <c r="V35" i="11"/>
  <c r="V35" i="18"/>
  <c r="I47" i="13"/>
  <c r="BD47" i="13"/>
  <c r="AZ35" i="11"/>
  <c r="AZ35" i="18"/>
  <c r="Z12" i="13"/>
  <c r="Z30" i="18"/>
  <c r="R30" i="18"/>
  <c r="Y30" i="18"/>
  <c r="O30" i="18"/>
  <c r="AS12" i="13"/>
  <c r="N12" i="13"/>
  <c r="N47" i="13"/>
  <c r="J35" i="18"/>
  <c r="J35" i="11"/>
  <c r="Y47" i="13"/>
  <c r="U35" i="11"/>
  <c r="U35" i="18"/>
  <c r="F10" i="13"/>
  <c r="AK12" i="13"/>
  <c r="G10" i="13"/>
  <c r="AL19" i="18"/>
  <c r="AH19" i="18"/>
  <c r="BG19" i="18"/>
  <c r="BC19" i="18"/>
  <c r="AY19" i="18"/>
  <c r="AK19" i="18"/>
  <c r="AA19" i="18"/>
  <c r="AW19" i="18"/>
  <c r="AR19" i="18"/>
  <c r="AN19" i="18"/>
  <c r="BH19" i="18"/>
  <c r="BD19" i="18"/>
  <c r="AQ19" i="18"/>
  <c r="AC12" i="13"/>
  <c r="AX47" i="13"/>
  <c r="AT35" i="11"/>
  <c r="AT35" i="18"/>
  <c r="AI14" i="13"/>
  <c r="F19" i="18"/>
  <c r="W19" i="18"/>
  <c r="T19" i="18"/>
  <c r="AE31" i="13"/>
  <c r="S35" i="9"/>
  <c r="S77" i="33" s="1"/>
  <c r="W11" i="13"/>
  <c r="BL21" i="9"/>
  <c r="S34" i="9"/>
  <c r="S10" i="14"/>
  <c r="W14" i="13" s="1"/>
  <c r="AX12" i="13"/>
  <c r="BD12" i="13"/>
  <c r="AN47" i="13"/>
  <c r="AJ35" i="11"/>
  <c r="AJ35" i="18"/>
  <c r="J14" i="13"/>
  <c r="BJ12" i="13"/>
  <c r="G28" i="18"/>
  <c r="T28" i="18"/>
  <c r="H28" i="18"/>
  <c r="W28" i="18"/>
  <c r="V28" i="18"/>
  <c r="K28" i="18"/>
  <c r="U28" i="18"/>
  <c r="O28" i="18"/>
  <c r="Z28" i="11"/>
  <c r="N28" i="18"/>
  <c r="Y28" i="18"/>
  <c r="S28" i="18"/>
  <c r="BA47" i="13"/>
  <c r="AW35" i="18"/>
  <c r="AW35" i="11"/>
  <c r="BL31" i="9"/>
  <c r="I15" i="11"/>
  <c r="I15" i="18"/>
  <c r="BL18" i="9"/>
  <c r="BL27" i="9"/>
  <c r="Q47" i="13"/>
  <c r="M35" i="11"/>
  <c r="M35" i="18"/>
  <c r="J47" i="13"/>
  <c r="F35" i="11"/>
  <c r="F35" i="18"/>
  <c r="BL22" i="9"/>
  <c r="AK47" i="13"/>
  <c r="AG35" i="11"/>
  <c r="AG35" i="18"/>
  <c r="BA12" i="13"/>
  <c r="AW15" i="11"/>
  <c r="AW15" i="18"/>
  <c r="BL29" i="9"/>
  <c r="Q34" i="9"/>
  <c r="Q10" i="14"/>
  <c r="U14" i="13" s="1"/>
  <c r="U47" i="13"/>
  <c r="Q35" i="11"/>
  <c r="Q35" i="18"/>
  <c r="BH27" i="18"/>
  <c r="BD27" i="18"/>
  <c r="AR27" i="18"/>
  <c r="AJ27" i="18"/>
  <c r="AF27" i="18"/>
  <c r="BE27" i="18"/>
  <c r="AY27" i="18"/>
  <c r="AT27" i="18"/>
  <c r="AO27" i="18"/>
  <c r="AD27" i="18"/>
  <c r="AX27" i="18"/>
  <c r="AH27" i="18"/>
  <c r="BB27" i="18"/>
  <c r="AW27" i="18"/>
  <c r="AL27" i="18"/>
  <c r="BA27" i="18"/>
  <c r="AU27" i="18"/>
  <c r="AK27" i="18"/>
  <c r="BF27" i="18"/>
  <c r="BE15" i="11"/>
  <c r="BE15" i="18"/>
  <c r="AY12" i="13"/>
  <c r="AH46" i="13"/>
  <c r="AZ12" i="13"/>
  <c r="AV15" i="11"/>
  <c r="AV15" i="18"/>
  <c r="AE47" i="13"/>
  <c r="V46" i="13"/>
  <c r="BF28" i="18"/>
  <c r="BF16" i="11"/>
  <c r="AS15" i="11"/>
  <c r="AS15" i="18"/>
  <c r="BL19" i="9"/>
  <c r="M34" i="9"/>
  <c r="M10" i="14"/>
  <c r="Q14" i="13" s="1"/>
  <c r="BJ29" i="9"/>
  <c r="BJ26" i="9"/>
  <c r="BJ31" i="9"/>
  <c r="BJ32" i="9"/>
  <c r="BJ20" i="9"/>
  <c r="BJ22" i="9"/>
  <c r="BJ25" i="9"/>
  <c r="BJ27" i="9"/>
  <c r="BJ21" i="9"/>
  <c r="AC47" i="13"/>
  <c r="Y35" i="11"/>
  <c r="Y35" i="18"/>
  <c r="AN12" i="13"/>
  <c r="BJ28" i="9"/>
  <c r="BD32" i="18"/>
  <c r="AR32" i="18"/>
  <c r="AN32" i="18"/>
  <c r="AF32" i="18"/>
  <c r="AW32" i="18"/>
  <c r="AD32" i="18"/>
  <c r="BE32" i="18"/>
  <c r="AL32" i="18"/>
  <c r="AH32" i="18"/>
  <c r="BC32" i="18"/>
  <c r="AY32" i="18"/>
  <c r="AU32" i="18"/>
  <c r="AK32" i="18"/>
  <c r="AG32" i="18"/>
  <c r="BB32" i="18"/>
  <c r="AX32" i="18"/>
  <c r="AE46" i="13"/>
  <c r="J12" i="13"/>
  <c r="BJ47" i="13"/>
  <c r="BF35" i="18"/>
  <c r="BF35" i="11"/>
  <c r="AS47" i="13"/>
  <c r="AO35" i="11"/>
  <c r="AO35" i="18"/>
  <c r="BL30" i="9"/>
  <c r="BL32" i="9"/>
  <c r="X30" i="13"/>
  <c r="P29" i="21"/>
  <c r="P31" i="21" s="1"/>
  <c r="U12" i="13"/>
  <c r="Q15" i="11"/>
  <c r="Q15" i="18"/>
  <c r="BI12" i="13"/>
  <c r="J46" i="13"/>
  <c r="L33" i="18"/>
  <c r="P45" i="13" s="1"/>
  <c r="L36" i="18"/>
  <c r="P16" i="13" s="1"/>
  <c r="L39" i="18"/>
  <c r="AD12" i="13"/>
  <c r="Z15" i="11"/>
  <c r="Z15" i="18"/>
  <c r="U26" i="18"/>
  <c r="Y26" i="18"/>
  <c r="G26" i="18"/>
  <c r="Q39" i="33"/>
  <c r="R39" i="33" s="1"/>
  <c r="BF34" i="9"/>
  <c r="BF10" i="14"/>
  <c r="BJ14" i="13" s="1"/>
  <c r="BK33" i="9"/>
  <c r="BK12" i="13"/>
  <c r="BK47" i="13"/>
  <c r="BG35" i="18"/>
  <c r="BG35" i="11"/>
  <c r="BF47" i="13"/>
  <c r="BB35" i="18"/>
  <c r="BB35" i="11"/>
  <c r="H29" i="18"/>
  <c r="Y29" i="18"/>
  <c r="U29" i="18"/>
  <c r="G29" i="18"/>
  <c r="S12" i="13"/>
  <c r="S47" i="13"/>
  <c r="O35" i="18"/>
  <c r="O35" i="11"/>
  <c r="V12" i="13"/>
  <c r="R15" i="11"/>
  <c r="R15" i="18"/>
  <c r="AW12" i="13"/>
  <c r="R12" i="13"/>
  <c r="Q12" i="13"/>
  <c r="G11" i="13"/>
  <c r="AB18" i="11"/>
  <c r="AB18" i="18" s="1"/>
  <c r="BB18" i="18"/>
  <c r="AX18" i="18"/>
  <c r="AL18" i="18"/>
  <c r="AH18" i="18"/>
  <c r="AD18" i="18"/>
  <c r="BD18" i="18"/>
  <c r="AY18" i="18"/>
  <c r="BH18" i="18"/>
  <c r="AW18" i="18"/>
  <c r="AR18" i="18"/>
  <c r="AQ18" i="18"/>
  <c r="AK18" i="18"/>
  <c r="AF18" i="18"/>
  <c r="AA18" i="18"/>
  <c r="BE18" i="18"/>
  <c r="AZ18" i="18"/>
  <c r="AU18" i="18"/>
  <c r="BH29" i="18"/>
  <c r="BD29" i="18"/>
  <c r="AZ29" i="18"/>
  <c r="AR29" i="18"/>
  <c r="AN29" i="18"/>
  <c r="AF29" i="18"/>
  <c r="AX29" i="18"/>
  <c r="AT29" i="18"/>
  <c r="BB29" i="18"/>
  <c r="AW29" i="18"/>
  <c r="AD29" i="18"/>
  <c r="AQ29" i="18"/>
  <c r="AL29" i="18"/>
  <c r="AH29" i="18"/>
  <c r="AY29" i="18"/>
  <c r="AK29" i="18"/>
  <c r="BE29" i="18"/>
  <c r="BL25" i="9"/>
  <c r="BL33" i="9"/>
  <c r="BL23" i="9"/>
  <c r="AM26" i="11"/>
  <c r="AM26" i="18" s="1"/>
  <c r="BD26" i="18"/>
  <c r="AR26" i="18"/>
  <c r="AN26" i="18"/>
  <c r="AJ26" i="18"/>
  <c r="AF26" i="18"/>
  <c r="BF26" i="18"/>
  <c r="AU26" i="18"/>
  <c r="AP26" i="18"/>
  <c r="AK26" i="18"/>
  <c r="AY26" i="18"/>
  <c r="AT26" i="18"/>
  <c r="AD26" i="18"/>
  <c r="AX26" i="18"/>
  <c r="AH26" i="18"/>
  <c r="AQ26" i="18"/>
  <c r="BA26" i="18"/>
  <c r="AL26" i="18"/>
  <c r="BB26" i="18"/>
  <c r="AW26" i="18"/>
  <c r="AD47" i="13"/>
  <c r="Z35" i="11"/>
  <c r="Z35" i="18"/>
  <c r="AW47" i="13"/>
  <c r="AS35" i="18"/>
  <c r="AS35" i="11"/>
  <c r="Y23" i="18"/>
  <c r="W23" i="18"/>
  <c r="J23" i="18"/>
  <c r="T12" i="13"/>
  <c r="T47" i="13"/>
  <c r="P35" i="11"/>
  <c r="P35" i="18"/>
  <c r="BI47" i="13"/>
  <c r="BE35" i="11"/>
  <c r="BE35" i="18"/>
  <c r="BJ33" i="9"/>
  <c r="BG15" i="11"/>
  <c r="BG15" i="18"/>
  <c r="P12" i="13"/>
  <c r="L15" i="11"/>
  <c r="L15" i="18"/>
  <c r="BF12" i="13"/>
  <c r="BA29" i="21"/>
  <c r="BA31" i="21" s="1"/>
  <c r="L9" i="33"/>
  <c r="M9" i="33" s="1"/>
  <c r="V47" i="13"/>
  <c r="R35" i="11"/>
  <c r="R35" i="18"/>
  <c r="BK19" i="9"/>
  <c r="BK29" i="9"/>
  <c r="M16" i="11"/>
  <c r="M17" i="18"/>
  <c r="BK32" i="9"/>
  <c r="Q16" i="11"/>
  <c r="Q17" i="18"/>
  <c r="AY47" i="13"/>
  <c r="AU35" i="18"/>
  <c r="AU35" i="11"/>
  <c r="AT23" i="11"/>
  <c r="BE23" i="18"/>
  <c r="BA23" i="18"/>
  <c r="AW23" i="18"/>
  <c r="AK23" i="18"/>
  <c r="AB23" i="11"/>
  <c r="AB23" i="18" s="1"/>
  <c r="BB23" i="18"/>
  <c r="AL23" i="18"/>
  <c r="AF23" i="18"/>
  <c r="AZ23" i="11"/>
  <c r="AZ23" i="18" s="1"/>
  <c r="AM23" i="11"/>
  <c r="AM23" i="18" s="1"/>
  <c r="BH23" i="18"/>
  <c r="AU23" i="18"/>
  <c r="AY23" i="18"/>
  <c r="AH23" i="18"/>
  <c r="BD23" i="18"/>
  <c r="AX23" i="18"/>
  <c r="AR23" i="18"/>
  <c r="AD23" i="18"/>
  <c r="H32" i="18"/>
  <c r="R32" i="18"/>
  <c r="J32" i="18"/>
  <c r="E32" i="18"/>
  <c r="Y32" i="18"/>
  <c r="G32" i="18"/>
  <c r="W32" i="18"/>
  <c r="AJ29" i="21"/>
  <c r="AJ31" i="21" s="1"/>
  <c r="AG15" i="11"/>
  <c r="AG15" i="18"/>
  <c r="R47" i="13"/>
  <c r="N35" i="11"/>
  <c r="N35" i="18"/>
  <c r="BM32" i="18" l="1"/>
  <c r="BO32" i="18" s="1"/>
  <c r="BM29" i="18"/>
  <c r="BO29" i="18" s="1"/>
  <c r="BL29" i="18"/>
  <c r="BN29" i="18" s="1"/>
  <c r="BM27" i="18"/>
  <c r="BO27" i="18" s="1"/>
  <c r="BL26" i="18"/>
  <c r="BN26" i="18" s="1"/>
  <c r="BL32" i="18"/>
  <c r="BN32" i="18" s="1"/>
  <c r="BM26" i="18"/>
  <c r="BO26" i="18" s="1"/>
  <c r="BL30" i="18"/>
  <c r="BN30" i="18" s="1"/>
  <c r="BA68" i="33"/>
  <c r="BA67" i="33"/>
  <c r="BA65" i="33"/>
  <c r="BA64" i="33"/>
  <c r="BA63" i="33"/>
  <c r="BA60" i="33"/>
  <c r="AJ67" i="33"/>
  <c r="AJ68" i="33"/>
  <c r="AJ65" i="33"/>
  <c r="AJ64" i="33"/>
  <c r="AJ63" i="33"/>
  <c r="AJ60" i="33"/>
  <c r="P63" i="33"/>
  <c r="P67" i="33"/>
  <c r="P60" i="33"/>
  <c r="P64" i="33"/>
  <c r="P68" i="33"/>
  <c r="P65" i="33"/>
  <c r="K9" i="33"/>
  <c r="Q76" i="33"/>
  <c r="U46" i="13" s="1"/>
  <c r="I8" i="14"/>
  <c r="I59" i="33"/>
  <c r="BF76" i="33"/>
  <c r="BJ46" i="13" s="1"/>
  <c r="M76" i="33"/>
  <c r="Q46" i="13" s="1"/>
  <c r="S76" i="33"/>
  <c r="W46" i="13" s="1"/>
  <c r="U18" i="18"/>
  <c r="K39" i="33"/>
  <c r="AR30" i="18"/>
  <c r="K41" i="33"/>
  <c r="P39" i="33"/>
  <c r="AU30" i="13"/>
  <c r="AA30" i="13"/>
  <c r="BL30" i="13"/>
  <c r="S30" i="13"/>
  <c r="BF31" i="13"/>
  <c r="P30" i="13"/>
  <c r="AW30" i="13"/>
  <c r="BK30" i="13"/>
  <c r="BI30" i="13"/>
  <c r="BD30" i="13"/>
  <c r="AK30" i="13"/>
  <c r="AB30" i="13"/>
  <c r="BC31" i="13"/>
  <c r="BB30" i="13"/>
  <c r="T30" i="13"/>
  <c r="R31" i="13"/>
  <c r="AC30" i="13"/>
  <c r="J31" i="13"/>
  <c r="AN30" i="13"/>
  <c r="AZ30" i="13"/>
  <c r="AY30" i="13"/>
  <c r="AX30" i="13"/>
  <c r="AS30" i="13"/>
  <c r="Y30" i="13"/>
  <c r="AD30" i="13"/>
  <c r="AB13" i="13"/>
  <c r="AB17" i="13" s="1"/>
  <c r="AM30" i="13"/>
  <c r="AV30" i="13"/>
  <c r="AO30" i="13"/>
  <c r="V31" i="13"/>
  <c r="V30" i="13"/>
  <c r="H10" i="13"/>
  <c r="AH30" i="18"/>
  <c r="BA30" i="18"/>
  <c r="BD30" i="18"/>
  <c r="AK30" i="18"/>
  <c r="BB30" i="18"/>
  <c r="AP30" i="18"/>
  <c r="AQ30" i="18"/>
  <c r="AF30" i="18"/>
  <c r="BH30" i="18"/>
  <c r="AE30" i="18"/>
  <c r="AU30" i="18"/>
  <c r="BE30" i="18"/>
  <c r="AN30" i="18"/>
  <c r="AX30" i="18"/>
  <c r="AY30" i="18"/>
  <c r="AD30" i="18"/>
  <c r="BJ34" i="9"/>
  <c r="J18" i="18"/>
  <c r="G18" i="18"/>
  <c r="W18" i="18"/>
  <c r="AB32" i="13"/>
  <c r="Y18" i="18"/>
  <c r="P18" i="18"/>
  <c r="R18" i="18"/>
  <c r="T18" i="18"/>
  <c r="BF30" i="13"/>
  <c r="P31" i="13"/>
  <c r="BK34" i="9"/>
  <c r="S31" i="13"/>
  <c r="R30" i="13"/>
  <c r="P32" i="13"/>
  <c r="W12" i="13"/>
  <c r="Q36" i="11"/>
  <c r="U15" i="13" s="1"/>
  <c r="Q33" i="11"/>
  <c r="M16" i="18"/>
  <c r="BH28" i="18"/>
  <c r="BD28" i="18"/>
  <c r="AR28" i="18"/>
  <c r="AJ28" i="18"/>
  <c r="AX28" i="18"/>
  <c r="AM28" i="18"/>
  <c r="AH28" i="18"/>
  <c r="AZ28" i="11"/>
  <c r="AZ28" i="18" s="1"/>
  <c r="BB28" i="18"/>
  <c r="AW28" i="18"/>
  <c r="AL28" i="18"/>
  <c r="AK28" i="18"/>
  <c r="AY28" i="18"/>
  <c r="BE28" i="18"/>
  <c r="AD28" i="18"/>
  <c r="BF16" i="18"/>
  <c r="U30" i="13"/>
  <c r="AT23" i="18"/>
  <c r="BM23" i="18" s="1"/>
  <c r="BO23" i="18" s="1"/>
  <c r="AT16" i="11"/>
  <c r="M33" i="11"/>
  <c r="M36" i="11"/>
  <c r="Q15" i="13" s="1"/>
  <c r="P13" i="13"/>
  <c r="BF36" i="11"/>
  <c r="BJ15" i="13" s="1"/>
  <c r="BF33" i="11"/>
  <c r="I35" i="9"/>
  <c r="I77" i="33" s="1"/>
  <c r="I12" i="14"/>
  <c r="I11" i="14" s="1"/>
  <c r="M11" i="13"/>
  <c r="F11" i="13" s="1"/>
  <c r="I10" i="14"/>
  <c r="BK10" i="14" s="1"/>
  <c r="J30" i="13"/>
  <c r="BL10" i="14"/>
  <c r="G12" i="13"/>
  <c r="BJ30" i="13"/>
  <c r="Q30" i="13"/>
  <c r="BL12" i="14"/>
  <c r="S36" i="11"/>
  <c r="W15" i="13" s="1"/>
  <c r="S33" i="11"/>
  <c r="H23" i="18"/>
  <c r="H16" i="11"/>
  <c r="AK31" i="13"/>
  <c r="G47" i="13"/>
  <c r="N30" i="13"/>
  <c r="BL34" i="9"/>
  <c r="N16" i="18"/>
  <c r="BL9" i="14"/>
  <c r="S16" i="18"/>
  <c r="AG16" i="18"/>
  <c r="Z30" i="13"/>
  <c r="Z28" i="18"/>
  <c r="BL28" i="18" s="1"/>
  <c r="BN28" i="18" s="1"/>
  <c r="Z16" i="11"/>
  <c r="W47" i="13"/>
  <c r="S35" i="18"/>
  <c r="S35" i="11"/>
  <c r="BA30" i="13"/>
  <c r="AI30" i="13"/>
  <c r="Y31" i="13"/>
  <c r="G30" i="13" l="1" a="1"/>
  <c r="G30" i="13" s="1"/>
  <c r="BL23" i="18"/>
  <c r="BN23" i="18" s="1"/>
  <c r="BM28" i="18"/>
  <c r="BO28" i="18" s="1"/>
  <c r="BM30" i="18"/>
  <c r="BO30" i="18" s="1"/>
  <c r="BL18" i="18"/>
  <c r="BN18" i="18" s="1"/>
  <c r="BR27" i="18"/>
  <c r="BR31" i="18"/>
  <c r="BR28" i="18"/>
  <c r="BR26" i="18"/>
  <c r="BR29" i="18"/>
  <c r="BR30" i="18"/>
  <c r="BO12" i="14"/>
  <c r="BO10" i="14"/>
  <c r="J34" i="33" a="1"/>
  <c r="J34" i="33" s="1"/>
  <c r="O34" i="33" a="1"/>
  <c r="O34" i="33" s="1"/>
  <c r="O33" i="33" a="1"/>
  <c r="O33" i="33" s="1"/>
  <c r="J33" i="33" a="1"/>
  <c r="J33" i="33" s="1"/>
  <c r="O29" i="33" a="1"/>
  <c r="O29" i="33" s="1"/>
  <c r="J29" i="33" a="1"/>
  <c r="J29" i="33" s="1"/>
  <c r="J32" i="33" a="1"/>
  <c r="J32" i="33" s="1"/>
  <c r="O32" i="33" a="1"/>
  <c r="O32" i="33" s="1"/>
  <c r="E36" i="33" a="1"/>
  <c r="E36" i="33" s="1"/>
  <c r="F36" i="33" s="1"/>
  <c r="J36" i="33" a="1"/>
  <c r="J36" i="33" s="1"/>
  <c r="O36" i="33" a="1"/>
  <c r="O36" i="33" s="1"/>
  <c r="E12" i="33" a="1"/>
  <c r="E12" i="33" s="1"/>
  <c r="F12" i="33" s="1"/>
  <c r="D12" i="33"/>
  <c r="N12" i="33"/>
  <c r="I12" i="33"/>
  <c r="G12" i="33"/>
  <c r="H12" i="33" s="1"/>
  <c r="J12" i="33" a="1"/>
  <c r="J12" i="33" s="1"/>
  <c r="O12" i="33" a="1"/>
  <c r="O12" i="33" s="1"/>
  <c r="E8" i="33" a="1"/>
  <c r="E8" i="33" s="1"/>
  <c r="F8" i="33" s="1"/>
  <c r="D8" i="33"/>
  <c r="I8" i="33"/>
  <c r="J8" i="33" a="1"/>
  <c r="J8" i="33" s="1"/>
  <c r="O8" i="33" a="1"/>
  <c r="O8" i="33" s="1"/>
  <c r="G8" i="33"/>
  <c r="H8" i="33" s="1"/>
  <c r="N8" i="33"/>
  <c r="I13" i="33"/>
  <c r="E13" i="33" a="1"/>
  <c r="E13" i="33" s="1"/>
  <c r="F13" i="33" s="1"/>
  <c r="D13" i="33"/>
  <c r="O13" i="33" a="1"/>
  <c r="O13" i="33" s="1"/>
  <c r="G13" i="33"/>
  <c r="H13" i="33" s="1"/>
  <c r="N13" i="33"/>
  <c r="J13" i="33" a="1"/>
  <c r="J13" i="33" s="1"/>
  <c r="E15" i="33" a="1"/>
  <c r="E15" i="33" s="1"/>
  <c r="F15" i="33" s="1"/>
  <c r="J15" i="33" a="1"/>
  <c r="J15" i="33" s="1"/>
  <c r="N15" i="33"/>
  <c r="D15" i="33"/>
  <c r="I15" i="33"/>
  <c r="G15" i="33"/>
  <c r="H15" i="33" s="1"/>
  <c r="O15" i="33" a="1"/>
  <c r="O15" i="33" s="1"/>
  <c r="O11" i="33" a="1"/>
  <c r="O11" i="33" s="1"/>
  <c r="E11" i="33" a="1"/>
  <c r="E11" i="33" s="1"/>
  <c r="F11" i="33" s="1"/>
  <c r="J11" i="33" a="1"/>
  <c r="J11" i="33" s="1"/>
  <c r="I11" i="33"/>
  <c r="N11" i="33"/>
  <c r="G11" i="33"/>
  <c r="H11" i="33" s="1"/>
  <c r="D11" i="33"/>
  <c r="BL11" i="14"/>
  <c r="BO11" i="14" s="1"/>
  <c r="F46" i="13"/>
  <c r="E32" i="33" a="1"/>
  <c r="E32" i="33" s="1"/>
  <c r="F32" i="33" s="1"/>
  <c r="E33" i="33" a="1"/>
  <c r="E33" i="33" s="1"/>
  <c r="F33" i="33" s="1"/>
  <c r="E29" i="33" a="1"/>
  <c r="E29" i="33" s="1"/>
  <c r="F29" i="33" s="1"/>
  <c r="E34" i="33" a="1"/>
  <c r="E34" i="33" s="1"/>
  <c r="N34" i="33"/>
  <c r="Q34" i="33"/>
  <c r="R34" i="33" s="1"/>
  <c r="M34" i="33"/>
  <c r="D34" i="33"/>
  <c r="I34" i="33"/>
  <c r="M36" i="33"/>
  <c r="Q36" i="33"/>
  <c r="R36" i="33" s="1"/>
  <c r="N36" i="33"/>
  <c r="H36" i="33"/>
  <c r="D36" i="33"/>
  <c r="I36" i="33"/>
  <c r="AG36" i="18"/>
  <c r="AK16" i="13" s="1"/>
  <c r="AG33" i="18"/>
  <c r="AK45" i="13" s="1"/>
  <c r="AG39" i="18"/>
  <c r="AG38" i="18"/>
  <c r="Q13" i="33"/>
  <c r="R13" i="33" s="1"/>
  <c r="L13" i="33"/>
  <c r="M13" i="33" s="1"/>
  <c r="G26" i="13"/>
  <c r="M12" i="13"/>
  <c r="AT36" i="11"/>
  <c r="AX15" i="13" s="1"/>
  <c r="AT33" i="11"/>
  <c r="W30" i="13"/>
  <c r="M33" i="18"/>
  <c r="Q45" i="13" s="1"/>
  <c r="M36" i="18"/>
  <c r="Q16" i="13" s="1"/>
  <c r="M39" i="18"/>
  <c r="H29" i="33"/>
  <c r="S36" i="18"/>
  <c r="W16" i="13" s="1"/>
  <c r="S33" i="18"/>
  <c r="W45" i="13" s="1"/>
  <c r="S39" i="18"/>
  <c r="H36" i="11"/>
  <c r="L15" i="13" s="1"/>
  <c r="H33" i="11"/>
  <c r="Q8" i="33"/>
  <c r="R8" i="33" s="1"/>
  <c r="L8" i="33"/>
  <c r="M8" i="33" s="1"/>
  <c r="L15" i="33"/>
  <c r="M15" i="33" s="1"/>
  <c r="Q15" i="33"/>
  <c r="R15" i="33" s="1"/>
  <c r="Q31" i="13"/>
  <c r="AT16" i="18"/>
  <c r="I29" i="33"/>
  <c r="M29" i="33"/>
  <c r="N29" i="33"/>
  <c r="D29" i="33"/>
  <c r="Q29" i="33"/>
  <c r="R29" i="33" s="1"/>
  <c r="H34" i="33"/>
  <c r="M14" i="13"/>
  <c r="BK12" i="14"/>
  <c r="BM10" i="14"/>
  <c r="BM12" i="14"/>
  <c r="BM9" i="14"/>
  <c r="BK9" i="14"/>
  <c r="BN10" i="14" s="1"/>
  <c r="I35" i="11"/>
  <c r="I35" i="18"/>
  <c r="BJ31" i="13"/>
  <c r="P17" i="13"/>
  <c r="U31" i="13"/>
  <c r="Z36" i="11"/>
  <c r="AD15" i="13" s="1"/>
  <c r="Z33" i="11"/>
  <c r="N36" i="18"/>
  <c r="R16" i="13" s="1"/>
  <c r="N33" i="18"/>
  <c r="R45" i="13" s="1"/>
  <c r="N39" i="18"/>
  <c r="H16" i="18"/>
  <c r="W31" i="13"/>
  <c r="Q12" i="33"/>
  <c r="R12" i="33" s="1"/>
  <c r="L12" i="33"/>
  <c r="M12" i="33" s="1"/>
  <c r="Q11" i="33"/>
  <c r="R11" i="33" s="1"/>
  <c r="L11" i="33"/>
  <c r="M11" i="33" s="1"/>
  <c r="AB18" i="13"/>
  <c r="BF39" i="18"/>
  <c r="BF36" i="18"/>
  <c r="BJ16" i="13" s="1"/>
  <c r="BF33" i="18"/>
  <c r="BJ45" i="13" s="1"/>
  <c r="BF38" i="18"/>
  <c r="N33" i="33"/>
  <c r="I33" i="33"/>
  <c r="M33" i="33"/>
  <c r="Q33" i="33"/>
  <c r="R33" i="33" s="1"/>
  <c r="H33" i="33"/>
  <c r="D33" i="33"/>
  <c r="I32" i="33"/>
  <c r="N32" i="33"/>
  <c r="Q32" i="33"/>
  <c r="R32" i="33" s="1"/>
  <c r="D32" i="33"/>
  <c r="M32" i="33"/>
  <c r="H32" i="33"/>
  <c r="BO36" i="18" l="1"/>
  <c r="BP10" i="14"/>
  <c r="BT29" i="18"/>
  <c r="BS29" i="18"/>
  <c r="BS27" i="18"/>
  <c r="BT27" i="18"/>
  <c r="BS26" i="18"/>
  <c r="BZ19" i="18" s="1"/>
  <c r="BT26" i="18"/>
  <c r="CA19" i="18" s="1"/>
  <c r="BS31" i="18"/>
  <c r="BT31" i="18"/>
  <c r="BS30" i="18"/>
  <c r="BT30" i="18"/>
  <c r="BT28" i="18"/>
  <c r="BS28" i="18"/>
  <c r="BN12" i="14"/>
  <c r="BP12" i="14"/>
  <c r="K12" i="33"/>
  <c r="P8" i="33"/>
  <c r="K11" i="33"/>
  <c r="K15" i="33"/>
  <c r="G17" i="11"/>
  <c r="K8" i="33"/>
  <c r="P13" i="33"/>
  <c r="E22" i="11"/>
  <c r="K13" i="33"/>
  <c r="BK11" i="14"/>
  <c r="BN11" i="14" s="1"/>
  <c r="BM11" i="14"/>
  <c r="BP11" i="14" s="1"/>
  <c r="P34" i="33"/>
  <c r="P36" i="33"/>
  <c r="P32" i="33"/>
  <c r="F34" i="33"/>
  <c r="K33" i="33"/>
  <c r="P29" i="33"/>
  <c r="K32" i="33"/>
  <c r="K29" i="33"/>
  <c r="K36" i="33"/>
  <c r="K34" i="33"/>
  <c r="P33" i="33"/>
  <c r="F14" i="13"/>
  <c r="F12" i="13"/>
  <c r="F26" i="13" s="1"/>
  <c r="H11" i="13"/>
  <c r="Y20" i="18"/>
  <c r="W20" i="18"/>
  <c r="G20" i="18"/>
  <c r="P20" i="18"/>
  <c r="Z20" i="18"/>
  <c r="Y21" i="18"/>
  <c r="R21" i="18"/>
  <c r="J21" i="18"/>
  <c r="F21" i="18"/>
  <c r="Z21" i="18"/>
  <c r="G21" i="18"/>
  <c r="T21" i="18"/>
  <c r="W21" i="18"/>
  <c r="R32" i="13"/>
  <c r="R13" i="13"/>
  <c r="AP17" i="11"/>
  <c r="AC17" i="11"/>
  <c r="BB17" i="18"/>
  <c r="AX17" i="18"/>
  <c r="AL17" i="18"/>
  <c r="AH17" i="18"/>
  <c r="AD17" i="18"/>
  <c r="AN17" i="11"/>
  <c r="AF17" i="11"/>
  <c r="AB17" i="11"/>
  <c r="BH17" i="18"/>
  <c r="BD17" i="18"/>
  <c r="AY17" i="18"/>
  <c r="AV17" i="11"/>
  <c r="AR17" i="18"/>
  <c r="BE17" i="18"/>
  <c r="AQ17" i="18"/>
  <c r="AK17" i="18"/>
  <c r="AM17" i="11"/>
  <c r="AU17" i="11"/>
  <c r="AZ17" i="11"/>
  <c r="AW17" i="11"/>
  <c r="AT36" i="18"/>
  <c r="AX16" i="13" s="1"/>
  <c r="AT33" i="18"/>
  <c r="AX45" i="13" s="1"/>
  <c r="AT39" i="18"/>
  <c r="AT38" i="18"/>
  <c r="J17" i="11"/>
  <c r="U17" i="18"/>
  <c r="Y17" i="18"/>
  <c r="T17" i="18"/>
  <c r="O17" i="18"/>
  <c r="W17" i="18"/>
  <c r="K17" i="11"/>
  <c r="V17" i="11"/>
  <c r="P17" i="11"/>
  <c r="M32" i="13"/>
  <c r="M31" i="13"/>
  <c r="AW20" i="18"/>
  <c r="AK20" i="18"/>
  <c r="AI20" i="11"/>
  <c r="AX20" i="18"/>
  <c r="AR20" i="18"/>
  <c r="AM20" i="18"/>
  <c r="AH20" i="18"/>
  <c r="BB20" i="18"/>
  <c r="AF20" i="18"/>
  <c r="AL20" i="18"/>
  <c r="BD20" i="18"/>
  <c r="AY20" i="18"/>
  <c r="AQ20" i="18"/>
  <c r="AD20" i="18"/>
  <c r="AU20" i="11"/>
  <c r="AU20" i="18" s="1"/>
  <c r="AZ20" i="11"/>
  <c r="AZ20" i="18" s="1"/>
  <c r="BA20" i="11"/>
  <c r="BJ32" i="13"/>
  <c r="W32" i="13"/>
  <c r="W13" i="13"/>
  <c r="Q32" i="13"/>
  <c r="Q13" i="13"/>
  <c r="BE21" i="18"/>
  <c r="AW21" i="18"/>
  <c r="AK21" i="18"/>
  <c r="AR21" i="18"/>
  <c r="AN21" i="18"/>
  <c r="AE21" i="18"/>
  <c r="AA21" i="18"/>
  <c r="AQ21" i="18"/>
  <c r="AL21" i="18"/>
  <c r="AF21" i="18"/>
  <c r="BD21" i="18"/>
  <c r="AD21" i="18"/>
  <c r="AY21" i="18"/>
  <c r="AH21" i="18"/>
  <c r="AX21" i="18"/>
  <c r="AM21" i="18"/>
  <c r="AZ21" i="11"/>
  <c r="AZ21" i="18" s="1"/>
  <c r="M30" i="13"/>
  <c r="M13" i="13"/>
  <c r="Y24" i="18"/>
  <c r="Q24" i="18"/>
  <c r="W24" i="18"/>
  <c r="L31" i="13"/>
  <c r="AX31" i="13"/>
  <c r="BE24" i="18"/>
  <c r="AK24" i="18"/>
  <c r="AZ24" i="18"/>
  <c r="AJ24" i="18"/>
  <c r="AB24" i="11"/>
  <c r="AB24" i="18" s="1"/>
  <c r="BD24" i="18"/>
  <c r="AX24" i="18"/>
  <c r="AL24" i="18"/>
  <c r="AD24" i="18"/>
  <c r="BC24" i="18"/>
  <c r="BH24" i="18"/>
  <c r="AH24" i="18"/>
  <c r="AY24" i="18"/>
  <c r="AR24" i="18"/>
  <c r="AF24" i="18"/>
  <c r="BE22" i="11"/>
  <c r="AK22" i="18"/>
  <c r="AF22" i="11"/>
  <c r="AF22" i="18" s="1"/>
  <c r="BG22" i="11"/>
  <c r="AE22" i="11"/>
  <c r="AL22" i="11"/>
  <c r="AY22" i="18"/>
  <c r="AX22" i="18"/>
  <c r="AD22" i="18"/>
  <c r="AR22" i="18"/>
  <c r="AU22" i="18"/>
  <c r="AZ22" i="11"/>
  <c r="AZ22" i="18" s="1"/>
  <c r="AM22" i="11"/>
  <c r="AM22" i="18" s="1"/>
  <c r="AO22" i="11"/>
  <c r="BA22" i="11"/>
  <c r="BA22" i="18" s="1"/>
  <c r="AJ22" i="11"/>
  <c r="AK32" i="13"/>
  <c r="AK13" i="13"/>
  <c r="AB29" i="13"/>
  <c r="BJ13" i="13"/>
  <c r="H33" i="18"/>
  <c r="L45" i="13" s="1"/>
  <c r="H36" i="18"/>
  <c r="L16" i="13" s="1"/>
  <c r="H39" i="18"/>
  <c r="AD31" i="13"/>
  <c r="P18" i="13"/>
  <c r="M47" i="13"/>
  <c r="F47" i="13" s="1"/>
  <c r="K22" i="11"/>
  <c r="K22" i="18" s="1"/>
  <c r="Y22" i="11"/>
  <c r="T22" i="11"/>
  <c r="V22" i="11"/>
  <c r="V22" i="18" s="1"/>
  <c r="F21" i="13" l="1"/>
  <c r="F30" i="13" a="1"/>
  <c r="F30" i="13" s="1"/>
  <c r="H30" i="13" a="1"/>
  <c r="H30" i="13" s="1"/>
  <c r="BL20" i="18"/>
  <c r="BN20" i="18" s="1"/>
  <c r="BM21" i="18"/>
  <c r="BO21" i="18" s="1"/>
  <c r="BL21" i="18"/>
  <c r="BN21" i="18" s="1"/>
  <c r="BM24" i="18"/>
  <c r="BO24" i="18" s="1"/>
  <c r="BL24" i="18"/>
  <c r="BN24" i="18" s="1"/>
  <c r="AX13" i="13"/>
  <c r="AL22" i="18"/>
  <c r="AL16" i="11"/>
  <c r="AK17" i="13"/>
  <c r="AS16" i="11"/>
  <c r="AE22" i="18"/>
  <c r="AE16" i="18" s="1"/>
  <c r="AE16" i="11"/>
  <c r="M17" i="13"/>
  <c r="P16" i="11"/>
  <c r="P17" i="18"/>
  <c r="O16" i="18"/>
  <c r="G16" i="11"/>
  <c r="G17" i="18"/>
  <c r="AX32" i="13"/>
  <c r="AM16" i="11"/>
  <c r="AM17" i="18"/>
  <c r="AR16" i="18"/>
  <c r="AR39" i="18" s="1"/>
  <c r="BH16" i="18"/>
  <c r="BB16" i="18"/>
  <c r="F16" i="18"/>
  <c r="Y22" i="18"/>
  <c r="Y16" i="11"/>
  <c r="L32" i="13"/>
  <c r="BC22" i="18"/>
  <c r="BC16" i="11"/>
  <c r="Q16" i="18"/>
  <c r="AA16" i="18"/>
  <c r="Q17" i="13"/>
  <c r="P29" i="13"/>
  <c r="AO22" i="18"/>
  <c r="AO16" i="11"/>
  <c r="BG22" i="18"/>
  <c r="BG16" i="11"/>
  <c r="BE22" i="18"/>
  <c r="BE16" i="11"/>
  <c r="V16" i="11"/>
  <c r="V17" i="18"/>
  <c r="AW16" i="11"/>
  <c r="AW17" i="18"/>
  <c r="AK16" i="18"/>
  <c r="AV16" i="11"/>
  <c r="AV17" i="18"/>
  <c r="AB16" i="11"/>
  <c r="AB17" i="18"/>
  <c r="AC16" i="11"/>
  <c r="AC17" i="18"/>
  <c r="R17" i="13"/>
  <c r="Z16" i="18"/>
  <c r="AJ16" i="11"/>
  <c r="AJ22" i="18"/>
  <c r="L13" i="13"/>
  <c r="BA20" i="18"/>
  <c r="BA16" i="11"/>
  <c r="W16" i="18"/>
  <c r="U16" i="18"/>
  <c r="AU16" i="11"/>
  <c r="AU17" i="18"/>
  <c r="BD16" i="18"/>
  <c r="AN17" i="18"/>
  <c r="AN16" i="11"/>
  <c r="AP16" i="11"/>
  <c r="AP17" i="18"/>
  <c r="T22" i="18"/>
  <c r="T16" i="11"/>
  <c r="E22" i="18"/>
  <c r="E16" i="11"/>
  <c r="BJ17" i="13"/>
  <c r="AH22" i="18"/>
  <c r="AH16" i="11"/>
  <c r="AH36" i="11" s="1"/>
  <c r="W17" i="13"/>
  <c r="AI16" i="11"/>
  <c r="AI36" i="11" s="1"/>
  <c r="AI20" i="18"/>
  <c r="K16" i="11"/>
  <c r="K17" i="18"/>
  <c r="J16" i="11"/>
  <c r="J17" i="18"/>
  <c r="AZ16" i="11"/>
  <c r="AZ17" i="18"/>
  <c r="AQ16" i="18"/>
  <c r="AY16" i="18"/>
  <c r="AF16" i="11"/>
  <c r="AF17" i="18"/>
  <c r="R16" i="18"/>
  <c r="H12" i="13"/>
  <c r="BL22" i="18" l="1"/>
  <c r="BN22" i="18" s="1"/>
  <c r="BL17" i="18"/>
  <c r="BM20" i="18"/>
  <c r="BO20" i="18" s="1"/>
  <c r="BM17" i="18"/>
  <c r="BM22" i="18"/>
  <c r="BO22" i="18" s="1"/>
  <c r="AX17" i="13"/>
  <c r="AX18" i="13" s="1"/>
  <c r="AL16" i="18"/>
  <c r="AL39" i="18" s="1"/>
  <c r="BH38" i="18"/>
  <c r="BH39" i="18"/>
  <c r="BE16" i="18"/>
  <c r="BE36" i="18" s="1"/>
  <c r="BI16" i="13" s="1"/>
  <c r="AY36" i="18"/>
  <c r="BC16" i="13" s="1"/>
  <c r="AY33" i="18"/>
  <c r="BC45" i="13" s="1"/>
  <c r="AY38" i="18"/>
  <c r="AY39" i="18"/>
  <c r="AI16" i="18"/>
  <c r="AN36" i="11"/>
  <c r="AR15" i="13" s="1"/>
  <c r="AN33" i="11"/>
  <c r="BA36" i="11"/>
  <c r="BE15" i="13" s="1"/>
  <c r="BA33" i="11"/>
  <c r="R18" i="13"/>
  <c r="AW36" i="11"/>
  <c r="BA15" i="13" s="1"/>
  <c r="AW33" i="11"/>
  <c r="E36" i="11"/>
  <c r="I15" i="13" s="1"/>
  <c r="E33" i="11"/>
  <c r="AP36" i="11"/>
  <c r="AT15" i="13" s="1"/>
  <c r="AP33" i="11"/>
  <c r="AN16" i="18"/>
  <c r="BA16" i="18"/>
  <c r="Z36" i="18"/>
  <c r="AD16" i="13" s="1"/>
  <c r="Z33" i="18"/>
  <c r="AD45" i="13" s="1"/>
  <c r="Z39" i="18"/>
  <c r="AC16" i="18"/>
  <c r="AB16" i="18"/>
  <c r="AK36" i="18"/>
  <c r="AO16" i="13" s="1"/>
  <c r="AK33" i="18"/>
  <c r="AO45" i="13" s="1"/>
  <c r="AK39" i="18"/>
  <c r="AK38" i="18"/>
  <c r="T16" i="18"/>
  <c r="BE36" i="11"/>
  <c r="BI15" i="13" s="1"/>
  <c r="BE33" i="11"/>
  <c r="AO36" i="11"/>
  <c r="AS15" i="13" s="1"/>
  <c r="AO33" i="11"/>
  <c r="Q18" i="13"/>
  <c r="AM36" i="11"/>
  <c r="AQ15" i="13" s="1"/>
  <c r="AM33" i="11"/>
  <c r="G36" i="11"/>
  <c r="K15" i="13" s="1"/>
  <c r="G33" i="11"/>
  <c r="P36" i="11"/>
  <c r="T15" i="13" s="1"/>
  <c r="P33" i="11"/>
  <c r="M18" i="13"/>
  <c r="AS36" i="11"/>
  <c r="AW15" i="13" s="1"/>
  <c r="AW31" i="13" s="1"/>
  <c r="AS33" i="11"/>
  <c r="AZ16" i="18"/>
  <c r="AP16" i="18"/>
  <c r="U36" i="18"/>
  <c r="Y16" i="13" s="1"/>
  <c r="U33" i="18"/>
  <c r="Y45" i="13" s="1"/>
  <c r="U39" i="18"/>
  <c r="AJ36" i="11"/>
  <c r="AN15" i="13" s="1"/>
  <c r="AJ33" i="11"/>
  <c r="F36" i="18"/>
  <c r="J16" i="13" s="1"/>
  <c r="F33" i="18"/>
  <c r="J45" i="13" s="1"/>
  <c r="F39" i="18"/>
  <c r="BH33" i="18"/>
  <c r="BL45" i="13" s="1"/>
  <c r="BH36" i="18"/>
  <c r="BL16" i="13" s="1"/>
  <c r="G16" i="18"/>
  <c r="AE36" i="11"/>
  <c r="AI15" i="13" s="1"/>
  <c r="AE33" i="11"/>
  <c r="AZ36" i="11"/>
  <c r="BD15" i="13" s="1"/>
  <c r="AZ33" i="11"/>
  <c r="AM15" i="13"/>
  <c r="AI33" i="11"/>
  <c r="R33" i="18"/>
  <c r="V45" i="13" s="1"/>
  <c r="R39" i="18"/>
  <c r="R36" i="18"/>
  <c r="V16" i="13" s="1"/>
  <c r="AF16" i="18"/>
  <c r="AQ36" i="18"/>
  <c r="AU16" i="13" s="1"/>
  <c r="AQ33" i="18"/>
  <c r="AU45" i="13" s="1"/>
  <c r="AQ38" i="18"/>
  <c r="AQ39" i="18"/>
  <c r="J16" i="18"/>
  <c r="K16" i="18"/>
  <c r="W18" i="13"/>
  <c r="BJ18" i="13"/>
  <c r="E16" i="18"/>
  <c r="BD33" i="18"/>
  <c r="BH45" i="13" s="1"/>
  <c r="BD36" i="18"/>
  <c r="BH16" i="13" s="1"/>
  <c r="BD39" i="18"/>
  <c r="BD38" i="18"/>
  <c r="AU16" i="18"/>
  <c r="W36" i="18"/>
  <c r="AA16" i="13" s="1"/>
  <c r="W33" i="18"/>
  <c r="AA45" i="13" s="1"/>
  <c r="W39" i="18"/>
  <c r="L17" i="13"/>
  <c r="AC36" i="11"/>
  <c r="AG15" i="13" s="1"/>
  <c r="AC33" i="11"/>
  <c r="AB36" i="11"/>
  <c r="AF15" i="13" s="1"/>
  <c r="AB33" i="11"/>
  <c r="AO16" i="18"/>
  <c r="Q36" i="18"/>
  <c r="U16" i="13" s="1"/>
  <c r="Q33" i="18"/>
  <c r="U45" i="13" s="1"/>
  <c r="Q39" i="18"/>
  <c r="BC33" i="11"/>
  <c r="BC36" i="11"/>
  <c r="BG15" i="13" s="1"/>
  <c r="Y36" i="11"/>
  <c r="AC15" i="13" s="1"/>
  <c r="Y33" i="11"/>
  <c r="AR33" i="18"/>
  <c r="AV45" i="13" s="1"/>
  <c r="AR36" i="18"/>
  <c r="AV16" i="13" s="1"/>
  <c r="AR38" i="18"/>
  <c r="O36" i="18"/>
  <c r="S16" i="13" s="1"/>
  <c r="O33" i="18"/>
  <c r="S45" i="13" s="1"/>
  <c r="O39" i="18"/>
  <c r="AE36" i="18"/>
  <c r="AI16" i="13" s="1"/>
  <c r="AE33" i="18"/>
  <c r="AI45" i="13" s="1"/>
  <c r="AE39" i="18"/>
  <c r="AE38" i="18"/>
  <c r="AS16" i="18"/>
  <c r="AL36" i="11"/>
  <c r="AP15" i="13" s="1"/>
  <c r="AL33" i="11"/>
  <c r="AV36" i="11"/>
  <c r="AZ15" i="13" s="1"/>
  <c r="AV33" i="11"/>
  <c r="V36" i="11"/>
  <c r="Z15" i="13" s="1"/>
  <c r="V33" i="11"/>
  <c r="BG16" i="18"/>
  <c r="BB36" i="18"/>
  <c r="BF16" i="13" s="1"/>
  <c r="BB33" i="18"/>
  <c r="BF45" i="13" s="1"/>
  <c r="BB39" i="18"/>
  <c r="BB38" i="18"/>
  <c r="P16" i="18"/>
  <c r="AF36" i="11"/>
  <c r="AJ15" i="13" s="1"/>
  <c r="AF33" i="11"/>
  <c r="J36" i="11"/>
  <c r="N15" i="13" s="1"/>
  <c r="J33" i="11"/>
  <c r="K36" i="11"/>
  <c r="O15" i="13" s="1"/>
  <c r="K33" i="11"/>
  <c r="AH33" i="11"/>
  <c r="AL15" i="13"/>
  <c r="AL31" i="13" s="1"/>
  <c r="T36" i="11"/>
  <c r="X15" i="13" s="1"/>
  <c r="T33" i="11"/>
  <c r="AU36" i="11"/>
  <c r="AY15" i="13" s="1"/>
  <c r="AU33" i="11"/>
  <c r="AJ16" i="18"/>
  <c r="AH16" i="18"/>
  <c r="AV16" i="18"/>
  <c r="AW16" i="18"/>
  <c r="V16" i="18"/>
  <c r="BG36" i="11"/>
  <c r="BK15" i="13" s="1"/>
  <c r="BG33" i="11"/>
  <c r="AA36" i="18"/>
  <c r="AE16" i="13" s="1"/>
  <c r="AA33" i="18"/>
  <c r="AE45" i="13" s="1"/>
  <c r="AA38" i="18"/>
  <c r="AA39" i="18"/>
  <c r="BC16" i="18"/>
  <c r="AK18" i="13"/>
  <c r="BN17" i="18" l="1"/>
  <c r="BO17" i="18"/>
  <c r="E39" i="18"/>
  <c r="AL33" i="18"/>
  <c r="AP45" i="13" s="1"/>
  <c r="AL36" i="18"/>
  <c r="AP16" i="13" s="1"/>
  <c r="AL38" i="18"/>
  <c r="BE38" i="18"/>
  <c r="BE33" i="18"/>
  <c r="BI45" i="13" s="1"/>
  <c r="AA32" i="13"/>
  <c r="AA13" i="13"/>
  <c r="E36" i="18"/>
  <c r="I16" i="13" s="1"/>
  <c r="E33" i="18"/>
  <c r="I45" i="13" s="1"/>
  <c r="AW36" i="18"/>
  <c r="BA16" i="13" s="1"/>
  <c r="AW33" i="18"/>
  <c r="BA45" i="13" s="1"/>
  <c r="AW38" i="18"/>
  <c r="AW39" i="18"/>
  <c r="AH33" i="18"/>
  <c r="AL45" i="13" s="1"/>
  <c r="AH36" i="18"/>
  <c r="AL16" i="13" s="1"/>
  <c r="AH38" i="18"/>
  <c r="AH39" i="18"/>
  <c r="AY31" i="13"/>
  <c r="O31" i="13"/>
  <c r="AJ31" i="13"/>
  <c r="AP31" i="13"/>
  <c r="AO36" i="18"/>
  <c r="AS16" i="13" s="1"/>
  <c r="AO39" i="18"/>
  <c r="AO33" i="18"/>
  <c r="AS45" i="13" s="1"/>
  <c r="AO38" i="18"/>
  <c r="AF31" i="13"/>
  <c r="G15" i="13"/>
  <c r="AU36" i="18"/>
  <c r="AY16" i="13" s="1"/>
  <c r="AU33" i="18"/>
  <c r="AY45" i="13" s="1"/>
  <c r="AU39" i="18"/>
  <c r="AU38" i="18"/>
  <c r="BH32" i="13"/>
  <c r="BH13" i="13"/>
  <c r="K36" i="18"/>
  <c r="O16" i="13" s="1"/>
  <c r="K33" i="18"/>
  <c r="O45" i="13" s="1"/>
  <c r="K39" i="18"/>
  <c r="AF33" i="18"/>
  <c r="AJ45" i="13" s="1"/>
  <c r="AF36" i="18"/>
  <c r="AJ16" i="13" s="1"/>
  <c r="AF39" i="18"/>
  <c r="AF38" i="18"/>
  <c r="BD31" i="13"/>
  <c r="AX29" i="13"/>
  <c r="M29" i="13"/>
  <c r="K31" i="13"/>
  <c r="AS31" i="13"/>
  <c r="AC33" i="18"/>
  <c r="AG45" i="13" s="1"/>
  <c r="AC36" i="18"/>
  <c r="AG16" i="13" s="1"/>
  <c r="AC39" i="18"/>
  <c r="AC38" i="18"/>
  <c r="AD32" i="13"/>
  <c r="AD13" i="13"/>
  <c r="I31" i="13"/>
  <c r="F15" i="13"/>
  <c r="R29" i="13"/>
  <c r="AR31" i="13"/>
  <c r="T33" i="18"/>
  <c r="X45" i="13" s="1"/>
  <c r="T36" i="18"/>
  <c r="X16" i="13" s="1"/>
  <c r="T39" i="18"/>
  <c r="BC36" i="18"/>
  <c r="BG16" i="13" s="1"/>
  <c r="BC33" i="18"/>
  <c r="BG45" i="13" s="1"/>
  <c r="BC38" i="18"/>
  <c r="BC39" i="18"/>
  <c r="BK31" i="13"/>
  <c r="AJ33" i="18"/>
  <c r="AN45" i="13" s="1"/>
  <c r="AJ36" i="18"/>
  <c r="AN16" i="13" s="1"/>
  <c r="AJ39" i="18"/>
  <c r="AJ38" i="18"/>
  <c r="BF32" i="13"/>
  <c r="BF13" i="13"/>
  <c r="Z31" i="13"/>
  <c r="AS33" i="18"/>
  <c r="AW45" i="13" s="1"/>
  <c r="AS36" i="18"/>
  <c r="AW16" i="13" s="1"/>
  <c r="AS39" i="18"/>
  <c r="AS38" i="18"/>
  <c r="AV32" i="13"/>
  <c r="AV13" i="13"/>
  <c r="AC31" i="13"/>
  <c r="Y32" i="13"/>
  <c r="Y13" i="13"/>
  <c r="AZ33" i="18"/>
  <c r="BD45" i="13" s="1"/>
  <c r="AZ36" i="18"/>
  <c r="BD16" i="13" s="1"/>
  <c r="AZ39" i="18"/>
  <c r="AZ38" i="18"/>
  <c r="BA36" i="18"/>
  <c r="BE16" i="13" s="1"/>
  <c r="BA33" i="18"/>
  <c r="BE45" i="13" s="1"/>
  <c r="BA39" i="18"/>
  <c r="BA38" i="18"/>
  <c r="AI36" i="18"/>
  <c r="AM16" i="13" s="1"/>
  <c r="AI33" i="18"/>
  <c r="AM45" i="13" s="1"/>
  <c r="AI39" i="18"/>
  <c r="AI38" i="18"/>
  <c r="AE32" i="13"/>
  <c r="AE13" i="13"/>
  <c r="X31" i="13"/>
  <c r="AZ31" i="13"/>
  <c r="AI32" i="13"/>
  <c r="L18" i="13"/>
  <c r="BJ29" i="13"/>
  <c r="AU32" i="13"/>
  <c r="AU13" i="13"/>
  <c r="AI31" i="13"/>
  <c r="AI13" i="13"/>
  <c r="AO32" i="13"/>
  <c r="AO13" i="13"/>
  <c r="AN33" i="18"/>
  <c r="AR45" i="13" s="1"/>
  <c r="AN36" i="18"/>
  <c r="AR16" i="13" s="1"/>
  <c r="AN38" i="18"/>
  <c r="AN39" i="18"/>
  <c r="AK29" i="13"/>
  <c r="V36" i="18"/>
  <c r="Z16" i="13" s="1"/>
  <c r="V33" i="18"/>
  <c r="Z45" i="13" s="1"/>
  <c r="V39" i="18"/>
  <c r="AV33" i="18"/>
  <c r="AZ45" i="13" s="1"/>
  <c r="AV36" i="18"/>
  <c r="AZ16" i="13" s="1"/>
  <c r="AV39" i="18"/>
  <c r="AV38" i="18"/>
  <c r="N31" i="13"/>
  <c r="P33" i="18"/>
  <c r="T45" i="13" s="1"/>
  <c r="P36" i="18"/>
  <c r="T16" i="13" s="1"/>
  <c r="P39" i="18"/>
  <c r="BG36" i="18"/>
  <c r="BK16" i="13" s="1"/>
  <c r="BG33" i="18"/>
  <c r="BK45" i="13" s="1"/>
  <c r="BG38" i="18"/>
  <c r="BG39" i="18"/>
  <c r="BI32" i="13"/>
  <c r="S32" i="13"/>
  <c r="S13" i="13"/>
  <c r="BG31" i="13"/>
  <c r="U32" i="13"/>
  <c r="U13" i="13"/>
  <c r="AG31" i="13"/>
  <c r="W29" i="13"/>
  <c r="J39" i="18"/>
  <c r="J36" i="18"/>
  <c r="N16" i="13" s="1"/>
  <c r="J33" i="18"/>
  <c r="N45" i="13" s="1"/>
  <c r="V32" i="13"/>
  <c r="V13" i="13"/>
  <c r="AM31" i="13"/>
  <c r="G36" i="18"/>
  <c r="K16" i="13" s="1"/>
  <c r="G33" i="18"/>
  <c r="K45" i="13" s="1"/>
  <c r="G39" i="18"/>
  <c r="BL32" i="13"/>
  <c r="BL13" i="13"/>
  <c r="J32" i="13"/>
  <c r="J13" i="13"/>
  <c r="AN31" i="13"/>
  <c r="AP36" i="18"/>
  <c r="AT16" i="13" s="1"/>
  <c r="AP33" i="18"/>
  <c r="AT45" i="13" s="1"/>
  <c r="AP39" i="18"/>
  <c r="AP38" i="18"/>
  <c r="T31" i="13"/>
  <c r="AQ31" i="13"/>
  <c r="Q29" i="13"/>
  <c r="BI31" i="13"/>
  <c r="BI13" i="13"/>
  <c r="AB33" i="18"/>
  <c r="AF45" i="13" s="1"/>
  <c r="AB36" i="18"/>
  <c r="AF16" i="13" s="1"/>
  <c r="AB39" i="18"/>
  <c r="AB38" i="18"/>
  <c r="AT31" i="13"/>
  <c r="BA31" i="13"/>
  <c r="BE31" i="13"/>
  <c r="BC32" i="13"/>
  <c r="BC13" i="13"/>
  <c r="F31" i="13" l="1" a="1"/>
  <c r="F31" i="13" s="1"/>
  <c r="H31" i="13" a="1"/>
  <c r="H31" i="13" s="1"/>
  <c r="G31" i="13" a="1"/>
  <c r="G31" i="13" s="1"/>
  <c r="Y19" i="18"/>
  <c r="AG13" i="13"/>
  <c r="AG17" i="13" s="1"/>
  <c r="I13" i="13"/>
  <c r="I17" i="13" s="1"/>
  <c r="AM13" i="13"/>
  <c r="AM17" i="13" s="1"/>
  <c r="N13" i="13"/>
  <c r="N17" i="13" s="1"/>
  <c r="AZ13" i="13"/>
  <c r="AZ17" i="13" s="1"/>
  <c r="Z13" i="13"/>
  <c r="Z17" i="13" s="1"/>
  <c r="AS13" i="13"/>
  <c r="AS17" i="13" s="1"/>
  <c r="AL13" i="13"/>
  <c r="AL17" i="13" s="1"/>
  <c r="BE13" i="13"/>
  <c r="BE17" i="13" s="1"/>
  <c r="AW13" i="13"/>
  <c r="AW17" i="13" s="1"/>
  <c r="AT13" i="13"/>
  <c r="AT17" i="13" s="1"/>
  <c r="BD13" i="13"/>
  <c r="BD17" i="13" s="1"/>
  <c r="AN13" i="13"/>
  <c r="X13" i="13"/>
  <c r="X17" i="13" s="1"/>
  <c r="AP13" i="13"/>
  <c r="AP17" i="13" s="1"/>
  <c r="AM18" i="18"/>
  <c r="AP32" i="13"/>
  <c r="AD19" i="18"/>
  <c r="AX19" i="18"/>
  <c r="V17" i="13"/>
  <c r="T32" i="13"/>
  <c r="BA32" i="13"/>
  <c r="T13" i="13"/>
  <c r="AR32" i="13"/>
  <c r="AU17" i="13"/>
  <c r="AV17" i="13"/>
  <c r="AJ32" i="13"/>
  <c r="O32" i="13"/>
  <c r="AY32" i="13"/>
  <c r="AS32" i="13"/>
  <c r="AJ13" i="13"/>
  <c r="O13" i="13"/>
  <c r="K32" i="13"/>
  <c r="Y17" i="13"/>
  <c r="BG32" i="13"/>
  <c r="BA13" i="13"/>
  <c r="BI17" i="13"/>
  <c r="S17" i="13"/>
  <c r="BK32" i="13"/>
  <c r="AI17" i="13"/>
  <c r="L29" i="13"/>
  <c r="BD32" i="13"/>
  <c r="AW32" i="13"/>
  <c r="BK13" i="13"/>
  <c r="X32" i="13"/>
  <c r="AR13" i="13"/>
  <c r="H15" i="13"/>
  <c r="H22" i="13" s="1"/>
  <c r="G22" i="13"/>
  <c r="AY13" i="13"/>
  <c r="I32" i="13"/>
  <c r="AT32" i="13"/>
  <c r="J17" i="13"/>
  <c r="N32" i="13"/>
  <c r="U17" i="13"/>
  <c r="AE17" i="13"/>
  <c r="AN32" i="13"/>
  <c r="AG32" i="13"/>
  <c r="BC17" i="13"/>
  <c r="AF32" i="13"/>
  <c r="BL17" i="13"/>
  <c r="BG13" i="13"/>
  <c r="AZ32" i="13"/>
  <c r="Z32" i="13"/>
  <c r="AO17" i="13"/>
  <c r="AM32" i="13"/>
  <c r="BE32" i="13"/>
  <c r="BF17" i="13"/>
  <c r="F22" i="13"/>
  <c r="AD17" i="13"/>
  <c r="K13" i="13"/>
  <c r="BH17" i="13"/>
  <c r="AF13" i="13"/>
  <c r="AL32" i="13"/>
  <c r="AA17" i="13"/>
  <c r="BM19" i="18" l="1"/>
  <c r="BO19" i="18" s="1"/>
  <c r="BM18" i="18"/>
  <c r="BL19" i="18"/>
  <c r="AN17" i="13"/>
  <c r="AM16" i="18"/>
  <c r="AM36" i="18" s="1"/>
  <c r="AQ16" i="13" s="1"/>
  <c r="Y16" i="18"/>
  <c r="AD16" i="18"/>
  <c r="AX16" i="18"/>
  <c r="AV18" i="13"/>
  <c r="AU18" i="13"/>
  <c r="I18" i="13"/>
  <c r="AT18" i="13"/>
  <c r="AL18" i="13"/>
  <c r="BH18" i="13"/>
  <c r="U18" i="13"/>
  <c r="AJ17" i="13"/>
  <c r="BG17" i="13"/>
  <c r="BC18" i="13"/>
  <c r="AP18" i="13"/>
  <c r="BE18" i="13"/>
  <c r="BI18" i="13"/>
  <c r="Z18" i="13"/>
  <c r="AW18" i="13"/>
  <c r="AM18" i="13"/>
  <c r="AE18" i="13"/>
  <c r="AY17" i="13"/>
  <c r="AS18" i="13"/>
  <c r="X18" i="13"/>
  <c r="T17" i="13"/>
  <c r="V18" i="13"/>
  <c r="AG18" i="13"/>
  <c r="N18" i="13"/>
  <c r="J18" i="13"/>
  <c r="K17" i="13"/>
  <c r="BF18" i="13"/>
  <c r="AO18" i="13"/>
  <c r="BL18" i="13"/>
  <c r="BK17" i="13"/>
  <c r="AI18" i="13"/>
  <c r="S18" i="13"/>
  <c r="BA17" i="13"/>
  <c r="AA18" i="13"/>
  <c r="AF17" i="13"/>
  <c r="AD18" i="13"/>
  <c r="AR17" i="13"/>
  <c r="BD18" i="13"/>
  <c r="Y18" i="13"/>
  <c r="O17" i="13"/>
  <c r="AZ18" i="13"/>
  <c r="BJ19" i="18" l="1"/>
  <c r="BJ26" i="18"/>
  <c r="BK18" i="18"/>
  <c r="BK25" i="18"/>
  <c r="BK20" i="18"/>
  <c r="BK24" i="18"/>
  <c r="BK27" i="18"/>
  <c r="BK31" i="18"/>
  <c r="BK21" i="18"/>
  <c r="BK22" i="18"/>
  <c r="BK32" i="18"/>
  <c r="BK17" i="18"/>
  <c r="BK23" i="18"/>
  <c r="BK26" i="18"/>
  <c r="BK30" i="18"/>
  <c r="BK29" i="18"/>
  <c r="BK28" i="18"/>
  <c r="BK19" i="18"/>
  <c r="BO18" i="18"/>
  <c r="BO33" i="18" s="1"/>
  <c r="BM33" i="18"/>
  <c r="BJ17" i="18"/>
  <c r="BJ22" i="18"/>
  <c r="BJ30" i="18"/>
  <c r="BJ18" i="18"/>
  <c r="BJ20" i="18"/>
  <c r="BJ24" i="18"/>
  <c r="BJ27" i="18"/>
  <c r="BJ29" i="18"/>
  <c r="BJ28" i="18"/>
  <c r="BJ25" i="18"/>
  <c r="BJ23" i="18"/>
  <c r="BJ31" i="18"/>
  <c r="BJ32" i="18"/>
  <c r="BJ21" i="18"/>
  <c r="BN19" i="18"/>
  <c r="BL33" i="18"/>
  <c r="AN18" i="13"/>
  <c r="AN29" i="13" s="1"/>
  <c r="AX33" i="18"/>
  <c r="BB45" i="13" s="1"/>
  <c r="Y33" i="18"/>
  <c r="AC45" i="13" s="1"/>
  <c r="F45" i="13" s="1"/>
  <c r="Y36" i="18"/>
  <c r="AC16" i="13" s="1"/>
  <c r="AM33" i="18"/>
  <c r="AQ45" i="13" s="1"/>
  <c r="AD33" i="18"/>
  <c r="AH45" i="13" s="1"/>
  <c r="G46" i="13" s="1"/>
  <c r="AD36" i="18"/>
  <c r="AH16" i="13" s="1"/>
  <c r="AH32" i="13" s="1"/>
  <c r="AX36" i="18"/>
  <c r="BB16" i="13" s="1"/>
  <c r="BL29" i="13"/>
  <c r="BF29" i="13"/>
  <c r="AG29" i="13"/>
  <c r="AS29" i="13"/>
  <c r="AY18" i="13"/>
  <c r="AW29" i="13"/>
  <c r="BE29" i="13"/>
  <c r="BG18" i="13"/>
  <c r="AL29" i="13"/>
  <c r="AT29" i="13"/>
  <c r="AU29" i="13"/>
  <c r="V29" i="13"/>
  <c r="AP29" i="13"/>
  <c r="U29" i="13"/>
  <c r="AE29" i="13"/>
  <c r="AM29" i="13"/>
  <c r="BI29" i="13"/>
  <c r="AJ18" i="13"/>
  <c r="BH29" i="13"/>
  <c r="AV29" i="13"/>
  <c r="Y29" i="13"/>
  <c r="AR18" i="13"/>
  <c r="AF18" i="13"/>
  <c r="BA18" i="13"/>
  <c r="AI29" i="13"/>
  <c r="J29" i="13"/>
  <c r="X29" i="13"/>
  <c r="BD29" i="13"/>
  <c r="AZ29" i="13"/>
  <c r="O18" i="13"/>
  <c r="AD29" i="13"/>
  <c r="AA29" i="13"/>
  <c r="S29" i="13"/>
  <c r="BK18" i="13"/>
  <c r="AO29" i="13"/>
  <c r="K18" i="13"/>
  <c r="N29" i="13"/>
  <c r="T18" i="13"/>
  <c r="AQ32" i="13"/>
  <c r="AQ13" i="13"/>
  <c r="Z29" i="13"/>
  <c r="BC29" i="13"/>
  <c r="I29" i="13"/>
  <c r="BR19" i="18" l="1"/>
  <c r="BO35" i="18"/>
  <c r="BR25" i="18"/>
  <c r="BR23" i="18"/>
  <c r="BR18" i="18"/>
  <c r="BR22" i="18"/>
  <c r="BR20" i="18"/>
  <c r="BR17" i="18"/>
  <c r="BS17" i="18" s="1"/>
  <c r="BZ17" i="18" s="1"/>
  <c r="BN33" i="18"/>
  <c r="BR24" i="18"/>
  <c r="BR21" i="18"/>
  <c r="BB32" i="13"/>
  <c r="AH13" i="13"/>
  <c r="AC32" i="13"/>
  <c r="AC13" i="13"/>
  <c r="F16" i="13"/>
  <c r="G16" i="13"/>
  <c r="G45" i="13"/>
  <c r="BB13" i="13"/>
  <c r="BG29" i="13"/>
  <c r="AF29" i="13"/>
  <c r="AJ29" i="13"/>
  <c r="O29" i="13"/>
  <c r="AY29" i="13"/>
  <c r="T29" i="13"/>
  <c r="BA29" i="13"/>
  <c r="AQ17" i="13"/>
  <c r="K29" i="13"/>
  <c r="BK29" i="13"/>
  <c r="AR29" i="13"/>
  <c r="H32" i="13" l="1" a="1"/>
  <c r="H32" i="13" s="1"/>
  <c r="F32" i="13" a="1"/>
  <c r="F32" i="13" s="1"/>
  <c r="G32" i="13" a="1"/>
  <c r="G32" i="13" s="1"/>
  <c r="BS23" i="18"/>
  <c r="BT23" i="18"/>
  <c r="BT21" i="18"/>
  <c r="BS21" i="18"/>
  <c r="BT20" i="18"/>
  <c r="BS20" i="18"/>
  <c r="BT25" i="18"/>
  <c r="CA21" i="18" s="1"/>
  <c r="BS25" i="18"/>
  <c r="BZ21" i="18" s="1"/>
  <c r="BT24" i="18"/>
  <c r="BS24" i="18"/>
  <c r="BS22" i="18"/>
  <c r="BT22" i="18"/>
  <c r="BT17" i="18"/>
  <c r="CA17" i="18" s="1"/>
  <c r="BS18" i="18"/>
  <c r="BZ18" i="18" s="1"/>
  <c r="BT18" i="18"/>
  <c r="CA18" i="18" s="1"/>
  <c r="BS19" i="18"/>
  <c r="BT19" i="18"/>
  <c r="BB17" i="13"/>
  <c r="BB18" i="13" s="1"/>
  <c r="AC17" i="13"/>
  <c r="AC18" i="13" s="1"/>
  <c r="AH17" i="13"/>
  <c r="AH18" i="13" s="1"/>
  <c r="F13" i="13"/>
  <c r="G14" i="13"/>
  <c r="G21" i="13" s="1"/>
  <c r="G23" i="13"/>
  <c r="F23" i="13"/>
  <c r="H16" i="13"/>
  <c r="H23" i="13" s="1"/>
  <c r="AQ18" i="13"/>
  <c r="BZ20" i="18" l="1"/>
  <c r="CA20" i="18"/>
  <c r="BS33" i="18"/>
  <c r="BU20" i="18" s="1"/>
  <c r="BT33" i="18"/>
  <c r="BV18" i="18" s="1"/>
  <c r="K52" i="13"/>
  <c r="Z52" i="13"/>
  <c r="X52" i="13"/>
  <c r="R52" i="13"/>
  <c r="O52" i="13"/>
  <c r="P52" i="13"/>
  <c r="U52" i="13"/>
  <c r="J52" i="13"/>
  <c r="W52" i="13"/>
  <c r="Q52" i="13"/>
  <c r="Y52" i="13"/>
  <c r="AD52" i="13"/>
  <c r="AA52" i="13"/>
  <c r="I52" i="13"/>
  <c r="AB52" i="13"/>
  <c r="V52" i="13"/>
  <c r="S52" i="13"/>
  <c r="T52" i="13"/>
  <c r="N52" i="13"/>
  <c r="L52" i="13"/>
  <c r="AC52" i="13"/>
  <c r="M52" i="13"/>
  <c r="AH52" i="13"/>
  <c r="AU52" i="13"/>
  <c r="AT52" i="13"/>
  <c r="AQ52" i="13"/>
  <c r="AP52" i="13"/>
  <c r="BC52" i="13"/>
  <c r="BB52" i="13"/>
  <c r="AJ52" i="13"/>
  <c r="AF52" i="13"/>
  <c r="BA52" i="13"/>
  <c r="BI52" i="13"/>
  <c r="AS52" i="13"/>
  <c r="AW52" i="13"/>
  <c r="AE52" i="13"/>
  <c r="AM52" i="13"/>
  <c r="AL52" i="13"/>
  <c r="AY52" i="13"/>
  <c r="AX52" i="13"/>
  <c r="BD52" i="13"/>
  <c r="BH52" i="13"/>
  <c r="AV52" i="13"/>
  <c r="AZ52" i="13"/>
  <c r="AK52" i="13"/>
  <c r="AO52" i="13"/>
  <c r="BE52" i="13"/>
  <c r="AI52" i="13"/>
  <c r="BK52" i="13"/>
  <c r="BJ52" i="13"/>
  <c r="BG52" i="13"/>
  <c r="BF52" i="13"/>
  <c r="BF53" i="13" s="1"/>
  <c r="AN52" i="13"/>
  <c r="AR52" i="13"/>
  <c r="BL52" i="13"/>
  <c r="AG52" i="13"/>
  <c r="F17" i="13"/>
  <c r="F18" i="13" s="1"/>
  <c r="F20" i="13" s="1"/>
  <c r="H14" i="13"/>
  <c r="H21" i="13" s="1"/>
  <c r="G13" i="13"/>
  <c r="BB29" i="13"/>
  <c r="AQ29" i="13"/>
  <c r="AC29" i="13"/>
  <c r="AH29" i="13"/>
  <c r="H29" i="13" l="1"/>
  <c r="F37" i="13" a="1"/>
  <c r="F37" i="13" s="1"/>
  <c r="F34" i="13" a="1"/>
  <c r="F34" i="13" s="1"/>
  <c r="G37" i="13" a="1"/>
  <c r="G37" i="13" s="1"/>
  <c r="F36" i="13" a="1"/>
  <c r="F36" i="13" s="1"/>
  <c r="H38" i="13" a="1"/>
  <c r="H38" i="13" s="1"/>
  <c r="H37" i="13" a="1"/>
  <c r="H37" i="13" s="1"/>
  <c r="H36" i="13" a="1"/>
  <c r="H36" i="13" s="1"/>
  <c r="G38" i="13" a="1"/>
  <c r="G38" i="13" s="1"/>
  <c r="G36" i="13" a="1"/>
  <c r="G36" i="13" s="1"/>
  <c r="F43" i="13"/>
  <c r="F42" i="13"/>
  <c r="F41" i="13"/>
  <c r="G41" i="13"/>
  <c r="G42" i="13"/>
  <c r="G43" i="13"/>
  <c r="BU25" i="18"/>
  <c r="G39" i="13" a="1"/>
  <c r="G39" i="13" s="1"/>
  <c r="G34" i="13" a="1"/>
  <c r="G34" i="13" s="1"/>
  <c r="G35" i="13" a="1"/>
  <c r="G35" i="13" s="1"/>
  <c r="BV21" i="18"/>
  <c r="BV22" i="18"/>
  <c r="BV17" i="18"/>
  <c r="F39" i="13" a="1"/>
  <c r="F39" i="13" s="1"/>
  <c r="H39" i="13" a="1"/>
  <c r="H39" i="13" s="1"/>
  <c r="H34" i="13" a="1"/>
  <c r="H34" i="13" s="1"/>
  <c r="F35" i="13" a="1"/>
  <c r="F35" i="13" s="1"/>
  <c r="F38" i="13" a="1"/>
  <c r="F38" i="13" s="1"/>
  <c r="H35" i="13" a="1"/>
  <c r="H35" i="13" s="1"/>
  <c r="BV24" i="18"/>
  <c r="BV23" i="18"/>
  <c r="BV25" i="18"/>
  <c r="BV19" i="18"/>
  <c r="BU24" i="18"/>
  <c r="BV32" i="18"/>
  <c r="BV30" i="18"/>
  <c r="BV31" i="18"/>
  <c r="BV26" i="18"/>
  <c r="BV27" i="18"/>
  <c r="BV28" i="18"/>
  <c r="BV29" i="18"/>
  <c r="BU22" i="18"/>
  <c r="BU32" i="18"/>
  <c r="BU28" i="18"/>
  <c r="BU30" i="18"/>
  <c r="BU26" i="18"/>
  <c r="BU31" i="18"/>
  <c r="BU27" i="18"/>
  <c r="BU29" i="18"/>
  <c r="BU19" i="18"/>
  <c r="BU21" i="18"/>
  <c r="BU17" i="18"/>
  <c r="BU23" i="18"/>
  <c r="BV20" i="18"/>
  <c r="BU18" i="18"/>
  <c r="H41" i="13"/>
  <c r="H43" i="13"/>
  <c r="H42" i="13"/>
  <c r="G17" i="13"/>
  <c r="H13" i="13"/>
  <c r="F29" i="13"/>
  <c r="BB56" i="13"/>
  <c r="BB53" i="13"/>
  <c r="BB57" i="13"/>
  <c r="BB54" i="13"/>
  <c r="BB58" i="13"/>
  <c r="BB55" i="13"/>
  <c r="AZ54" i="13"/>
  <c r="AZ58" i="13"/>
  <c r="AZ55" i="13"/>
  <c r="AZ56" i="13"/>
  <c r="AZ53" i="13"/>
  <c r="AZ57" i="13"/>
  <c r="L56" i="13"/>
  <c r="L55" i="13"/>
  <c r="L54" i="13"/>
  <c r="L58" i="13"/>
  <c r="L57" i="13"/>
  <c r="L53" i="13"/>
  <c r="AB56" i="13"/>
  <c r="AB55" i="13"/>
  <c r="AB54" i="13"/>
  <c r="AB58" i="13"/>
  <c r="AB57" i="13"/>
  <c r="AB53" i="13"/>
  <c r="AS53" i="13"/>
  <c r="AS57" i="13"/>
  <c r="AS54" i="13"/>
  <c r="AS58" i="13"/>
  <c r="AS55" i="13"/>
  <c r="AS56" i="13"/>
  <c r="AK53" i="13"/>
  <c r="AK54" i="13"/>
  <c r="AK55" i="13"/>
  <c r="AK56" i="13"/>
  <c r="AK57" i="13"/>
  <c r="AK58" i="13"/>
  <c r="AX56" i="13"/>
  <c r="AX53" i="13"/>
  <c r="AX57" i="13"/>
  <c r="AX54" i="13"/>
  <c r="AX58" i="13"/>
  <c r="AX55" i="13"/>
  <c r="AV54" i="13"/>
  <c r="AV58" i="13"/>
  <c r="AV55" i="13"/>
  <c r="AV56" i="13"/>
  <c r="AV53" i="13"/>
  <c r="AV57" i="13"/>
  <c r="BK55" i="13"/>
  <c r="BK56" i="13"/>
  <c r="BK53" i="13"/>
  <c r="BK57" i="13"/>
  <c r="BK58" i="13"/>
  <c r="BK54" i="13"/>
  <c r="AL56" i="13"/>
  <c r="AL53" i="13"/>
  <c r="AL55" i="13"/>
  <c r="AL57" i="13"/>
  <c r="AL54" i="13"/>
  <c r="AL58" i="13"/>
  <c r="AW53" i="13"/>
  <c r="AW57" i="13"/>
  <c r="AW54" i="13"/>
  <c r="AW58" i="13"/>
  <c r="AW55" i="13"/>
  <c r="AW56" i="13"/>
  <c r="BJ56" i="13"/>
  <c r="BJ53" i="13"/>
  <c r="BJ57" i="13"/>
  <c r="BJ54" i="13"/>
  <c r="BJ58" i="13"/>
  <c r="BJ55" i="13"/>
  <c r="U53" i="13"/>
  <c r="U57" i="13"/>
  <c r="U56" i="13"/>
  <c r="U55" i="13"/>
  <c r="U54" i="13"/>
  <c r="U58" i="13"/>
  <c r="I58" i="13"/>
  <c r="I54" i="13"/>
  <c r="I57" i="13"/>
  <c r="I53" i="13"/>
  <c r="I55" i="13"/>
  <c r="I56" i="13"/>
  <c r="K53" i="13"/>
  <c r="K57" i="13"/>
  <c r="K54" i="13"/>
  <c r="K58" i="13"/>
  <c r="K55" i="13"/>
  <c r="K56" i="13"/>
  <c r="Z54" i="13"/>
  <c r="Z53" i="13"/>
  <c r="Z57" i="13"/>
  <c r="Z56" i="13"/>
  <c r="Z55" i="13"/>
  <c r="Z58" i="13"/>
  <c r="Q53" i="13"/>
  <c r="Q57" i="13"/>
  <c r="Q56" i="13"/>
  <c r="Q55" i="13"/>
  <c r="Q54" i="13"/>
  <c r="Q58" i="13"/>
  <c r="BE53" i="13"/>
  <c r="BE57" i="13"/>
  <c r="BE54" i="13"/>
  <c r="BE58" i="13"/>
  <c r="BE55" i="13"/>
  <c r="BE56" i="13"/>
  <c r="BF56" i="13"/>
  <c r="BF57" i="13"/>
  <c r="BF54" i="13"/>
  <c r="BF58" i="13"/>
  <c r="BF55" i="13"/>
  <c r="AO53" i="13"/>
  <c r="AO57" i="13"/>
  <c r="AO54" i="13"/>
  <c r="AO58" i="13"/>
  <c r="AO55" i="13"/>
  <c r="AO56" i="13"/>
  <c r="J55" i="13"/>
  <c r="J56" i="13"/>
  <c r="J54" i="13"/>
  <c r="J53" i="13"/>
  <c r="J57" i="13"/>
  <c r="J58" i="13"/>
  <c r="N54" i="13"/>
  <c r="N58" i="13"/>
  <c r="N53" i="13"/>
  <c r="N57" i="13"/>
  <c r="N56" i="13"/>
  <c r="N55" i="13"/>
  <c r="M53" i="13"/>
  <c r="M57" i="13"/>
  <c r="M56" i="13"/>
  <c r="M55" i="13"/>
  <c r="M58" i="13"/>
  <c r="M54" i="13"/>
  <c r="AJ53" i="13"/>
  <c r="AJ54" i="13"/>
  <c r="AJ55" i="13"/>
  <c r="AJ56" i="13"/>
  <c r="AJ57" i="13"/>
  <c r="AJ58" i="13"/>
  <c r="AI53" i="13"/>
  <c r="AI54" i="13"/>
  <c r="AI55" i="13"/>
  <c r="AI56" i="13"/>
  <c r="AI57" i="13"/>
  <c r="AI58" i="13"/>
  <c r="AN54" i="13"/>
  <c r="AN58" i="13"/>
  <c r="AN55" i="13"/>
  <c r="AN56" i="13"/>
  <c r="AN53" i="13"/>
  <c r="AN57" i="13"/>
  <c r="BA53" i="13"/>
  <c r="BA57" i="13"/>
  <c r="BA54" i="13"/>
  <c r="BA58" i="13"/>
  <c r="BA55" i="13"/>
  <c r="BA56" i="13"/>
  <c r="AG53" i="13"/>
  <c r="AG54" i="13"/>
  <c r="AG55" i="13"/>
  <c r="AG56" i="13"/>
  <c r="AG57" i="13"/>
  <c r="AG58" i="13"/>
  <c r="AF53" i="13"/>
  <c r="AF54" i="13"/>
  <c r="AF55" i="13"/>
  <c r="AF56" i="13"/>
  <c r="AF57" i="13"/>
  <c r="AF58" i="13"/>
  <c r="AP56" i="13"/>
  <c r="AP53" i="13"/>
  <c r="AP57" i="13"/>
  <c r="AP54" i="13"/>
  <c r="AP58" i="13"/>
  <c r="AP55" i="13"/>
  <c r="BI53" i="13"/>
  <c r="BI57" i="13"/>
  <c r="BI54" i="13"/>
  <c r="BI58" i="13"/>
  <c r="BI55" i="13"/>
  <c r="BI56" i="13"/>
  <c r="AM53" i="13"/>
  <c r="AM54" i="13"/>
  <c r="AM55" i="13"/>
  <c r="AM56" i="13"/>
  <c r="AM57" i="13"/>
  <c r="AM58" i="13"/>
  <c r="T56" i="13"/>
  <c r="T55" i="13"/>
  <c r="T54" i="13"/>
  <c r="T58" i="13"/>
  <c r="T53" i="13"/>
  <c r="T57" i="13"/>
  <c r="Y53" i="13"/>
  <c r="Y57" i="13"/>
  <c r="Y56" i="13"/>
  <c r="Y55" i="13"/>
  <c r="Y54" i="13"/>
  <c r="Y58" i="13"/>
  <c r="AC53" i="13"/>
  <c r="AC57" i="13"/>
  <c r="AC56" i="13"/>
  <c r="AC55" i="13"/>
  <c r="AC58" i="13"/>
  <c r="AC54" i="13"/>
  <c r="R54" i="13"/>
  <c r="R58" i="13"/>
  <c r="R53" i="13"/>
  <c r="R57" i="13"/>
  <c r="R56" i="13"/>
  <c r="R55" i="13"/>
  <c r="O55" i="13"/>
  <c r="O54" i="13"/>
  <c r="O58" i="13"/>
  <c r="O53" i="13"/>
  <c r="O57" i="13"/>
  <c r="O56" i="13"/>
  <c r="X56" i="13"/>
  <c r="X55" i="13"/>
  <c r="X54" i="13"/>
  <c r="X58" i="13"/>
  <c r="X53" i="13"/>
  <c r="X57" i="13"/>
  <c r="BG55" i="13"/>
  <c r="BG56" i="13"/>
  <c r="BG53" i="13"/>
  <c r="BG57" i="13"/>
  <c r="BG54" i="13"/>
  <c r="BG58" i="13"/>
  <c r="AQ55" i="13"/>
  <c r="AQ56" i="13"/>
  <c r="AQ53" i="13"/>
  <c r="AQ57" i="13"/>
  <c r="AQ54" i="13"/>
  <c r="AQ58" i="13"/>
  <c r="AE55" i="13"/>
  <c r="AE58" i="13"/>
  <c r="AE54" i="13"/>
  <c r="AE57" i="13"/>
  <c r="AE53" i="13"/>
  <c r="AE56" i="13"/>
  <c r="V54" i="13"/>
  <c r="V53" i="13"/>
  <c r="V57" i="13"/>
  <c r="V56" i="13"/>
  <c r="V58" i="13"/>
  <c r="V55" i="13"/>
  <c r="AU55" i="13"/>
  <c r="AU56" i="13"/>
  <c r="AU53" i="13"/>
  <c r="AU57" i="13"/>
  <c r="AU58" i="13"/>
  <c r="AU54" i="13"/>
  <c r="BC55" i="13"/>
  <c r="BC56" i="13"/>
  <c r="BC53" i="13"/>
  <c r="BC57" i="13"/>
  <c r="BC54" i="13"/>
  <c r="BC58" i="13"/>
  <c r="BL54" i="13"/>
  <c r="BL58" i="13"/>
  <c r="BL55" i="13"/>
  <c r="BL56" i="13"/>
  <c r="BL53" i="13"/>
  <c r="BL57" i="13"/>
  <c r="AY55" i="13"/>
  <c r="AY56" i="13"/>
  <c r="AY53" i="13"/>
  <c r="AY57" i="13"/>
  <c r="AY58" i="13"/>
  <c r="AY54" i="13"/>
  <c r="AH53" i="13"/>
  <c r="AH55" i="13"/>
  <c r="AH57" i="13"/>
  <c r="AH54" i="13"/>
  <c r="AH56" i="13"/>
  <c r="AH58" i="13"/>
  <c r="BD54" i="13"/>
  <c r="BD58" i="13"/>
  <c r="BD55" i="13"/>
  <c r="BD56" i="13"/>
  <c r="BD53" i="13"/>
  <c r="BD57" i="13"/>
  <c r="AT56" i="13"/>
  <c r="AT53" i="13"/>
  <c r="AT57" i="13"/>
  <c r="AT54" i="13"/>
  <c r="AT58" i="13"/>
  <c r="AT55" i="13"/>
  <c r="BH54" i="13"/>
  <c r="BH58" i="13"/>
  <c r="BH55" i="13"/>
  <c r="BH56" i="13"/>
  <c r="BH57" i="13"/>
  <c r="BH53" i="13"/>
  <c r="AR54" i="13"/>
  <c r="AR58" i="13"/>
  <c r="AR55" i="13"/>
  <c r="AR53" i="13"/>
  <c r="AR56" i="13"/>
  <c r="AR57" i="13"/>
  <c r="AA55" i="13"/>
  <c r="AA54" i="13"/>
  <c r="AA58" i="13"/>
  <c r="AA53" i="13"/>
  <c r="AA57" i="13"/>
  <c r="AA56" i="13"/>
  <c r="P56" i="13"/>
  <c r="P55" i="13"/>
  <c r="P54" i="13"/>
  <c r="P58" i="13"/>
  <c r="P57" i="13"/>
  <c r="P53" i="13"/>
  <c r="AD54" i="13"/>
  <c r="AD53" i="13"/>
  <c r="AD57" i="13"/>
  <c r="AD56" i="13"/>
  <c r="AD58" i="13"/>
  <c r="AD55" i="13"/>
  <c r="W55" i="13"/>
  <c r="W54" i="13"/>
  <c r="W58" i="13"/>
  <c r="W53" i="13"/>
  <c r="W57" i="13"/>
  <c r="W56" i="13"/>
  <c r="S55" i="13"/>
  <c r="S54" i="13"/>
  <c r="S58" i="13"/>
  <c r="S53" i="13"/>
  <c r="S57" i="13"/>
  <c r="S56" i="13"/>
  <c r="G29" i="13"/>
  <c r="F25" i="13"/>
  <c r="G18" i="13" l="1"/>
  <c r="H17" i="13"/>
  <c r="G25" i="13" l="1"/>
  <c r="G20" i="13"/>
  <c r="H18" i="13"/>
  <c r="H20" i="13" s="1"/>
</calcChain>
</file>

<file path=xl/comments1.xml><?xml version="1.0" encoding="utf-8"?>
<comments xmlns="http://schemas.openxmlformats.org/spreadsheetml/2006/main">
  <authors>
    <author>tc={E5AE093D-DB8C-40A8-9491-48C680409ADA}</author>
  </authors>
  <commentList>
    <comment ref="AH7" authorId="0"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This report covers the period from January 1 to December 31, 2018 and SER initiatives by the as Hon Hai Precision Industry Co., Ltd (also known as Foxconn Technology Group) and its majority-owned subsidiary companies, controlled entities, and affiliates, hereinafter referred to as "Foxconn".</t>
        </r>
      </text>
    </comment>
  </commentList>
</comments>
</file>

<file path=xl/comments2.xml><?xml version="1.0" encoding="utf-8"?>
<comments xmlns="http://schemas.openxmlformats.org/spreadsheetml/2006/main">
  <authors>
    <author>tc={452B7320-5BB3-4440-B45B-30CEA32A44CE}</author>
    <author>tc={D665709E-597E-4287-BE14-48F22AB6F8F6}</author>
    <author>tc={BF5538C6-3AE4-46F0-9794-73D3C8834B04}</author>
    <author>tc={8B910403-B8B4-4BED-8D3F-5028B5F4E74B}</author>
  </authors>
  <commentList>
    <comment ref="AM18" authorId="0"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Special case: absence of emission predictor for "capital goods" for BOE Technology Group --&gt; calculation according to the harmonized distribution of scope 3 emissions of THE companies</t>
        </r>
      </text>
    </comment>
    <comment ref="Y19" authorId="1"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Special case: absence of emission predictor for "fuel- and energy-related activities" for Shopify --&gt; calculation according to the harmonized distribution of scope 3 emissions of ITSS companies</t>
        </r>
      </text>
    </comment>
    <comment ref="AD19" authorId="2"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Special case: absence of emission predictor for "fuel- and energy-related activities" for Hon Hai Precision --&gt; calculation according to the harmonized distribution of scope 3 emissions of THE companies</t>
        </r>
      </text>
    </comment>
    <comment ref="AX19" authorId="3"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Special case: absence of emission predictor for "fuel- and energy-related activities" for Hoya --&gt; calculation according to the harmonized distribution of scope 3 emissions of THE companies</t>
        </r>
      </text>
    </comment>
  </commentList>
</comments>
</file>

<file path=xl/comments3.xml><?xml version="1.0" encoding="utf-8"?>
<comments xmlns="http://schemas.openxmlformats.org/spreadsheetml/2006/main">
  <authors>
    <author>tc={CEB0E9A1-221A-46E1-B733-F5E7F6C523DA}</author>
  </authors>
  <commentList>
    <comment ref="AD7" authorId="0"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This report covers the period from January 1 to December 31, 2018 and SER initiatives by the as Hon Hai Precision Industry Co., Ltd (also known as Foxconn Technology Group) and its majority-owned subsidiary companies, controlled entities, and affiliates, hereinafter referred to as "Foxconn".</t>
        </r>
      </text>
    </comment>
  </commentList>
</comments>
</file>

<file path=xl/comments4.xml><?xml version="1.0" encoding="utf-8"?>
<comments xmlns="http://schemas.openxmlformats.org/spreadsheetml/2006/main">
  <authors>
    <author>tc={5B9D3AC7-E403-45DF-B3CD-EBB963E6D223}</author>
    <author>tc={7DD57A19-3D40-45F4-B59C-15219F28F173}</author>
    <author>tc={60BEDE19-7066-4D36-8DB9-F7DFCA058D75}</author>
    <author>tc={693DF40E-2DCE-49EE-84BA-F7BFDB8FAF35}</author>
    <author>tc={A590C7CA-98E5-4939-9B8A-C9AEF46D0BED}</author>
    <author>tc={EA518951-F301-4A2D-84C4-290939FEA2CF}</author>
    <author>tc={1665F11E-14E3-458B-9760-B74A733F2C42}</author>
    <author>tc={49E6934F-FACF-4E11-A43F-A1692CD07BB1}</author>
    <author>tc={8A8A8B88-DD72-4293-8F46-6D92853D9BC2}</author>
    <author>tc={C4271226-4F86-4163-B215-5BAB1EE4FC0B}</author>
    <author>tc={09016A6C-1AB6-4226-8362-050FDD0684E5}</author>
    <author>tc={F45ED5F7-7C06-4E93-9760-D27F692946AC}</author>
    <author>tc={9F40D0AE-2958-42DB-BBA6-A0906DD49BD0}</author>
    <author>Klaassen  Lena Francoise Marianne</author>
    <author>tc={7D767079-3694-4A75-AC45-2B682A966C56}</author>
    <author>tc={93745160-2135-4497-B29F-71D43DC84252}</author>
    <author>tc={4E8B071A-FD72-4209-8CA6-F35C8EF7170F}</author>
    <author>tc={DABA6531-F774-4642-8B13-24F5040A8D41}</author>
    <author>tc={3100C252-E5BE-4D62-BCBE-320B18773D08}</author>
    <author>tc={61779EEE-8920-4ADC-B63C-96E02CEC0538}</author>
    <author>tc={B57CC88B-C821-44BB-9F92-FA53DECCDCF6}</author>
    <author>tc={177760C9-574B-47FD-8096-17FFD88129F9}</author>
    <author>tc={E5E7E145-BF5A-481F-9A0E-D911256C0884}</author>
    <author>tc={102B6032-E5DA-4D38-B536-BB4AE00D198A}</author>
    <author>tc={CBDDCC43-B027-41A5-94B7-2AF3B94B0F3D}</author>
    <author>tc={0BF1B46C-606D-4828-8E2E-639CED5E6204}</author>
  </authors>
  <commentList>
    <comment ref="AD7" authorId="0"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This report covers the period from January 1 to December 31, 2018 and SER initiatives by the as Hon Hai Precision Industry Co., Ltd (also known as Foxconn Technology Group) and its majority-owned subsidiary companies, controlled entities, and affiliates, hereinafter referred to as "Foxconn".</t>
        </r>
      </text>
    </comment>
    <comment ref="AB17" authorId="1"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Sustainability report indicates emissions from suppliers (7,952 kt), emissions from logistics (7,846 kt), and emissions from business trips (110 kt) --&gt; total deviation of 98 kt that is not compatible with CDP data</t>
        </r>
      </text>
    </comment>
    <comment ref="AQ17" authorId="2"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Emissions in CR higher: Additional scope 3 emission from Product transportation (215kt)</t>
        </r>
      </text>
    </comment>
    <comment ref="BD17" authorId="3"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Higher scope 3 emission in CSR because of sponsored buses for employee commuting (23,691)</t>
        </r>
      </text>
    </comment>
    <comment ref="F18" authorId="4"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10919000 t CO2e other emissions. Spread according to the distribution of Mircosoft.</t>
        </r>
      </text>
    </comment>
    <comment ref="M18" authorId="5"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448051 t CO2e "purchased goods and services". Spread according to the distribution of WMware.</t>
        </r>
      </text>
    </comment>
    <comment ref="Q18" authorId="6"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4070624 t CO2e "purchased goods and services". Spread according to the distribution of WMware.</t>
        </r>
      </text>
    </comment>
    <comment ref="S18" authorId="7"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82246 t CO2e "purchased goods and services". Spread according to the distribution of WMware.</t>
        </r>
      </text>
    </comment>
    <comment ref="M19" authorId="8"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448051 t CO2e "purchased goods and services" include "capital goods". Spread according to the distribution of WMware.</t>
        </r>
      </text>
    </comment>
    <comment ref="Q19" authorId="9"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4070624 t CO2e "purchased goods and services" include "capital goods". Spread according to the distribution of WMware.</t>
        </r>
      </text>
    </comment>
    <comment ref="S19" authorId="10"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82246 t CO2e "purchased goods and services" include "capital goods". Spread according to the distribution of WMware.</t>
        </r>
      </text>
    </comment>
    <comment ref="F21" authorId="11"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475000 t CO2e for "upstream and downstream transportation". Spread equally on both categories.</t>
        </r>
      </text>
    </comment>
    <comment ref="AE21" authorId="12"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1800000 tCO2 of "upstream transportation and distribution" include "downstream transportation and distribution". Split equally on both categories.</t>
        </r>
      </text>
    </comment>
    <comment ref="BA24" authorId="13" shapeId="0">
      <text>
        <r>
          <rPr>
            <b/>
            <sz val="9"/>
            <color indexed="81"/>
            <rFont val="Tahoma"/>
          </rPr>
          <t>Klaassen  Lena Francoise Marianne: same number and explanation given as for business travel --&gt; mistake by OMRON and therefore considered excluded</t>
        </r>
      </text>
    </comment>
    <comment ref="M25" authorId="14"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448051 t CO2e "purchased goods and services" include "upstream leased assets". Spread according to the distribution of WMware.</t>
        </r>
      </text>
    </comment>
    <comment ref="F27" authorId="15"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475000 t CO2e for "upstream and downstream transportation". Spread equally on both categories.</t>
        </r>
      </text>
    </comment>
    <comment ref="AE27" authorId="16"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1800000 tCO2 of "upstream transportation and distribution" include "downstream transportation and distribution". Split equally on both categories.</t>
        </r>
      </text>
    </comment>
    <comment ref="AE28" authorId="17"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23300000 t CO2e "use of sold products" include "processing of sold products". Spread according to the distribution of Samsung Electronics.</t>
        </r>
      </text>
    </comment>
    <comment ref="F29" authorId="18"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10919000 t CO2e other emissions. Spread according to the distribution of Mircosoft.</t>
        </r>
      </text>
    </comment>
    <comment ref="AE29" authorId="19"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23300000 t CO2e "use of sold products" include "processing of sold products". Spread according to the distribution of Samsung Electronics.</t>
        </r>
      </text>
    </comment>
    <comment ref="BF29" authorId="20"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93400 t CO2e "use of sold products" include Downstream leased assets". Spread according to the distribution of NEC.</t>
        </r>
      </text>
    </comment>
    <comment ref="F30" authorId="21"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10919000 t CO2e other emissions. Spread according to the distribution of Mircosoft.</t>
        </r>
      </text>
    </comment>
    <comment ref="AV31" authorId="22"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10,000 tCO2 of "investments" include "downstream leased assets". Split equally on both categories.</t>
        </r>
      </text>
    </comment>
    <comment ref="BF31" authorId="23"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93400 t CO2e "use of sold products" include Downstream leased assets". Spread according to the distribution of NEC.</t>
        </r>
      </text>
    </comment>
    <comment ref="AQ33" authorId="24"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Investment and acquisitions are integrated as part of other categories, as soon as the investments and acquisitions are operational and financially integrated in Ericsson business. For more information please see: Ericsson Annual Report 2018 (Page 183)</t>
        </r>
      </text>
    </comment>
    <comment ref="AV33" authorId="25"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10,000 tCO2 of "investments" include "downstream leased assets". Split equally on both categories.</t>
        </r>
      </text>
    </comment>
  </commentList>
</comments>
</file>

<file path=xl/comments5.xml><?xml version="1.0" encoding="utf-8"?>
<comments xmlns="http://schemas.openxmlformats.org/spreadsheetml/2006/main">
  <authors>
    <author>tc={E57A5454-D1BD-462E-9234-43768696E123}</author>
    <author>tc={160FD880-B877-4B9D-B383-4B02E3415777}</author>
    <author>tc={BE301501-5FBB-43FB-87C7-39B55DC001B6}</author>
    <author>tc={B1C31F29-E05B-4304-AE53-6E9490BC3D73}</author>
  </authors>
  <commentList>
    <comment ref="AD5" authorId="0"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This report covers the period from January 1 to December 31, 2018 and SER initiatives by the as Hon Hai Precision Industry Co., Ltd (also known as Foxconn Technology Group) and its majority-owned subsidiary companies, controlled entities, and affiliates, hereinafter referred to as "Foxconn".</t>
        </r>
      </text>
    </comment>
    <comment ref="R12" authorId="1"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corrected according to From 10-K</t>
        </r>
      </text>
    </comment>
    <comment ref="H18" authorId="2"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3782M$: Cloud services and license support
2851M$: Services</t>
        </r>
      </text>
    </comment>
    <comment ref="AP24" authorId="3" shapeId="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2658 M$: selling and distribution
2209 M$: administrative expenses
59 M$: other operating expenses</t>
        </r>
      </text>
    </comment>
  </commentList>
</comments>
</file>

<file path=xl/sharedStrings.xml><?xml version="1.0" encoding="utf-8"?>
<sst xmlns="http://schemas.openxmlformats.org/spreadsheetml/2006/main" count="8547" uniqueCount="1689">
  <si>
    <t>Microsoft</t>
  </si>
  <si>
    <t>Apple</t>
  </si>
  <si>
    <t>Facebook</t>
  </si>
  <si>
    <t>Company</t>
  </si>
  <si>
    <t>Purchased goods and services</t>
  </si>
  <si>
    <t>Capital goods</t>
  </si>
  <si>
    <t>Upstream transportation and distribution</t>
  </si>
  <si>
    <t>Waste generated in operations</t>
  </si>
  <si>
    <t>Business travel</t>
  </si>
  <si>
    <t>Employee commuting</t>
  </si>
  <si>
    <t>Upstream leased assets</t>
  </si>
  <si>
    <t>Downstream transportation and distribution</t>
  </si>
  <si>
    <t>Processing of sold products</t>
  </si>
  <si>
    <t>Use of sold products</t>
  </si>
  <si>
    <t>Downstream leased assets</t>
  </si>
  <si>
    <t>Franchises</t>
  </si>
  <si>
    <t>Investments</t>
  </si>
  <si>
    <t>market-based</t>
  </si>
  <si>
    <t>location-based</t>
  </si>
  <si>
    <t>Upstream</t>
  </si>
  <si>
    <t xml:space="preserve">Downstream </t>
  </si>
  <si>
    <t>Microsoft Corporation</t>
  </si>
  <si>
    <t>Total Scope 1+2 emissions</t>
  </si>
  <si>
    <t>Other (upstream)</t>
  </si>
  <si>
    <t>SAP</t>
  </si>
  <si>
    <t>IBM</t>
  </si>
  <si>
    <t>-</t>
  </si>
  <si>
    <t>04/2018-03/2019</t>
  </si>
  <si>
    <t>Samsung Electronics</t>
  </si>
  <si>
    <t>CDP</t>
  </si>
  <si>
    <t>Hon Hai Precision Industry</t>
  </si>
  <si>
    <t>Alphabet</t>
  </si>
  <si>
    <t>Dell Technologies</t>
  </si>
  <si>
    <t>Intel</t>
  </si>
  <si>
    <t>HP</t>
  </si>
  <si>
    <t>Lenovo Group</t>
  </si>
  <si>
    <t>Cisco Systems</t>
  </si>
  <si>
    <t>Pegatron</t>
  </si>
  <si>
    <t>Accenture</t>
  </si>
  <si>
    <t>Micron Technology</t>
  </si>
  <si>
    <t>Wistron</t>
  </si>
  <si>
    <t>Nokia</t>
  </si>
  <si>
    <t>Xiaomi</t>
  </si>
  <si>
    <t>Flex</t>
  </si>
  <si>
    <t>Oracle</t>
  </si>
  <si>
    <t>SK Hynix</t>
  </si>
  <si>
    <t>Quanta Computer</t>
  </si>
  <si>
    <t>Compal Electronics</t>
  </si>
  <si>
    <t>Hewlett Packard Enterprise</t>
  </si>
  <si>
    <t>D</t>
  </si>
  <si>
    <t>A</t>
  </si>
  <si>
    <t>C</t>
  </si>
  <si>
    <t>B</t>
  </si>
  <si>
    <t>F</t>
  </si>
  <si>
    <t>A-</t>
  </si>
  <si>
    <t>B-</t>
  </si>
  <si>
    <t>Relevant, not yet calculated</t>
  </si>
  <si>
    <t>Country</t>
  </si>
  <si>
    <t>Industry</t>
  </si>
  <si>
    <t>Scope 1</t>
  </si>
  <si>
    <t>Scope 2</t>
  </si>
  <si>
    <t>South Korea</t>
  </si>
  <si>
    <t>Taiwan</t>
  </si>
  <si>
    <t>China</t>
  </si>
  <si>
    <t>Japan</t>
  </si>
  <si>
    <t>Ireland</t>
  </si>
  <si>
    <t>Germany</t>
  </si>
  <si>
    <t>Finland</t>
  </si>
  <si>
    <t>Singapore</t>
  </si>
  <si>
    <t xml:space="preserve"> t CO2e</t>
  </si>
  <si>
    <t>g CO2e / USD</t>
  </si>
  <si>
    <t>t CO2e</t>
  </si>
  <si>
    <t>g CO2 e</t>
  </si>
  <si>
    <t>Downstream</t>
  </si>
  <si>
    <t>Reporting year</t>
  </si>
  <si>
    <t>Start date</t>
  </si>
  <si>
    <t>January 1 2018</t>
  </si>
  <si>
    <t>End date</t>
  </si>
  <si>
    <t>December 31 2018</t>
  </si>
  <si>
    <t>Relevant, calculated</t>
  </si>
  <si>
    <t>Fuel-and-energy-related activities (not included in Scope 1 or 2)</t>
  </si>
  <si>
    <t>End of life treatment of sold products</t>
  </si>
  <si>
    <t>Not relevant, explanation provided</t>
  </si>
  <si>
    <t>Other (downstream)</t>
  </si>
  <si>
    <t>September 29 2017</t>
  </si>
  <si>
    <t>September 29 2018</t>
  </si>
  <si>
    <t>Line losses do not result in material Scope 3 emissions. We calculated this figure in a previous CDP submission (covering fiscal year 2013), and found that it represented less than 0.1 percent of our Scope 3 carbon footprint. This amount has not increased substantively and therefore is still not relevant.</t>
  </si>
  <si>
    <t>To calculate product transportation and distribution (both upstream and downstream), we used data provided by Worldwide Logistics at Apple based on fiscal year 2018 shipment data. The detailed dataset provides resolution to final destinations at the country level. Two shipment scenarios are created based on the operation of Worldwide Logistics: 1) Hub shipping refers to shipments that are from final assembly site to an Apple operated or affiliated logistics hub, and then delivered to retail stores. 2) Direct shipping refers to shipment sent from final assembly site directly to a customer. Before point of sale shipment includes shipments that are shipped from final assembly site to an Apple operated or affiliated logistics hub, and then delivered to retail stores. Representative hub locations are modeled using the location of major logistics hubs in use. Final truck shipment from distribution centers to final destination is estimated as 200 kilometers. [Calculated in accordance to ISO 14040 and ISO 14044.]</t>
  </si>
  <si>
    <t>Emissions from employee travel are calculated using trip distance data obtained from our travel partner that manages all travel for Apple employees. We consider the data we obtain from our travel partner to be real data that provides roughly 90 percent of the calculation. However, we do not use carrier-specific fuel consumption data (which we would also interpret as primary data).</t>
  </si>
  <si>
    <t>We do not ask employees to report commute mileage directly, nor do we track fuel receipts. We do use employee demographic data (e.g., zip codes) and survey results of commute habits to estimate the average commute distance and to distribute the commuters among single-occupancy cars, car pools, bicycles, transit, Apple Transit, work-from-home, and other commute modes.</t>
  </si>
  <si>
    <t>Any upstream leased asset is included in our Scope 1 and Scope 2 emissions. So 100% of the emissions from our leased assets are captured in Scope 1 and 2, leaving 0 emissions relevant to our Scope 3 calculations.</t>
  </si>
  <si>
    <t>Not applicable as Apple does not produce intermediate goods, so we do not have activities that fall into this category.</t>
  </si>
  <si>
    <t>We use detailed primary data regarding the quantity of energy our products consume when in certain operational modes. Daily usage patterns are specific to each product and are based on historical customer use data.</t>
  </si>
  <si>
    <t>Downstream leased assets (such as Apple-operated product recycling facilities) are included in our Scope 1 and Scope 2 emissions; so there are no emissions in this category that fall under our Scope 3 emissions.</t>
  </si>
  <si>
    <t>April 1 2018</t>
  </si>
  <si>
    <t>March 31 2019</t>
  </si>
  <si>
    <t>These emissions are calculated from the electricity and purchased commodities (steam, hot water and chilled water) IBM consumed, according to the methodologies provided by The Greenhouse Gas Protocol.</t>
  </si>
  <si>
    <t>There is no rational basis or reliable information on which to estimate or report the embedded emissions of our purchased capital equipment. Any estimation would require gross assumptions to arrive at the product level embedded GHG estimates for building materials, IT equipment, etc. without necessary validity or basis in reality</t>
  </si>
  <si>
    <t>Lease Vehicle Emission Calculation: IBM car fleet data related to vehicle make and model, term and mileage, fuel type and fuel consumption are collected through our lease vehicle suppliers. All reported vehicles have been active at least one day during the reporting year and only the reporting year's mileage is reported. In some cases, the CO2 emissions associated with the lease car use are supplied directly by our suppliers. In all other cases, we calculate the CO2 emissions based on the car and fuel type, dividing the mileage traveled by average mile per gallon for the car type and then calculating the CO2 emissions using the appropriate fuel emission factor.</t>
  </si>
  <si>
    <t>IBM's upstream suppliers manage their own logistics / shipping operations. There is a large number of suppliers and locations from which IBM sources parts and components. It is appropriate that our suppliers managed transportation and packaging of components and parts to IBM as they are doing the same for multiple customers. We influence the reduction in this by focusing on working with our suppliers to reduce packaging volume and weight to make shipping more efficient, through the use of packaging specifications to drive suppliers toward improving their packaging, reducing the use of materials, fuel and costs. Please see the discussion under Purchased Goods and Services; and the Protective Product packaging sections of the IBM Environmental Report for further explanation of our methodology and position.</t>
  </si>
  <si>
    <t>These are the emissions from business air travel on commercial carriers and car rentals. The CO2 emissions from rental cars are directly provided by our suppliers, who multiply mileage driven by CO2 emission factor from the vehicle manufacturers to estimate total emissions. The CO2 emissions calculation for air travel is based on European standards as outlined in UNECE/EMEP Emission Inventory Guidebook (SNAP/CORINAIR). Fuel burn (in kg) is per aircraft and total is a combination of LTO activities (taxi, take out, take off, climb out) and CCD activities (climb, cruise, descent, approach, landing, taxi in). Methodology used for airline combustion tables: 1. Total amount of fuel used (in kilo tonnes) 2. Total number of LTO activities per aircraft (for each aircraft type fuel use factor is used) 3. Total number of CCD (subtracting total amount of fuel for LTO from total amount of fuel used) 4. Calculating emissions from LTO activities per aircraft type (number of LTOs for each aircraft type is multiplied by the emission factor related to the particular aircraft type and pollutant) 5. Calculating emissions from CCD activities using the corresponding emission factor for the most common aircraft types used. 6. Calculating total emissions for LTO and CCD activities CO2 calculation: CO2 emissions / fuel burn ratio = 3.15 kg CO2/ kg fuel. Emissions are allocated per seat.</t>
  </si>
  <si>
    <t>This item reports CO2 emission associated with IBM's airline travel and use of rental cars.</t>
  </si>
  <si>
    <t>IBM estimates its CO2 emissions from employee commuters in the United States. This estimate was made using the following assumptions: traditional employees commuted 235 days a year; mobile employees commuted 141 days a year; and home office employees commuted 47 days a year; with an average round trip of 25.4 miles using total vehicle distance traveled in miles; CO2 emission factor of 0.392 MT CO2/1000 miles).</t>
  </si>
  <si>
    <t>Estimates of IBM commuter travel in the United States where the most common mode of transportation is driving and where we have a significant number of employees. This figure was calculating using IBM internal data on employee work type assignments and assumptions about the frequency with which the different work types drive to the office or a customer location. CO2 emissions were calculated by multiplying estimated commuter mileage times the appropriate emission factors.</t>
  </si>
  <si>
    <t>IBM does not have a meaningful inventory of upstream leased assets.</t>
  </si>
  <si>
    <t>Logistics and shipping activities directly supporting IBM's operations are managed by a 4PL (4th party logistics) provider. IBM's logistic operations are too widely dispersed across geographies, shippers and consolidated loads to allow credible estimates of CO2 emissions. For this reason, IBM does not presently have plans to try to determine the mileage, weight and GHG emissions associated with the transport of parts and components between suppliers and IBM's manufacturing and assembly locations. We do work to maximize the efficiency of our logistics operations for activities we can control. IBM has a packaging engineering organization which designs and/or improve the efficiencies of packaging for IBM products and packaging used to move components to IBM product assembly locations. These engineering efforts have reduced packaging volume and weight to make shipping more efficient by increasing shipping density. Efficient packaging also results from collaboration with the product design teams to increase product ruggedness and through the use of lighter, more environmentally preferable packaging materials. All these results effectively reduce the CO2 emissions associated with product shipment, in addition to the direct reductions in packaging materials. The IBM Worldwide Packaging Engineering organization boasts a decades-long record of continually improving packaging solutions to reduce shipping weight and packaging volume and sharing our knowledge with our supplier network. Descriptions of these projects can be found in the IBM Environmental report in the Protective Product Packaging section.</t>
  </si>
  <si>
    <t>IBM divested virtually all operations that produce products for subsequent processing during 2015 as the result of the sale of its semiconductor manufacturing operations.</t>
  </si>
  <si>
    <t>Reporting Annual Estimated Emissions Associated with Products SOLD in 2018: IMPORTANT: The reported number only estimates the annual quantity of power used by products sold by IBM in 2018 and only reflect the stated assumptions. It does NOT include emissions of the entirety of our product installed base. The total estimated emissions are Metric Tons of CO2. Assumptions: 1. Scope: server and storage systems sold by IBM in 2018. 2. Maximum name plate power an average maximum name plate power use is assigned to each machine type. 3. Actual power use estimate: The assigned maximum power is discounted, considering the many product configurations that are sold and the fact that systems do not operate in a fully loaded mode at all times. 4. Cooling requirements: a. It is assumed that for every watt of power required to run a server or storage system, 0.5 watts of power is required for cooling. 5. Operating requirements: Servers and storage systems run 24 hours per day, 7 days per week, 365 days per year. 6. The GHG emissions factor for electricity is 0.314 Metric Tons CO2 per MWH. Estimated annual CO2 emissions during use phase of servers and storage systems sold in 2018: multiply the following: Number of Units sold in 2017; 0.314 MT CO2/MWh consumed; Discount factor; assigned average maximum name plate power; 8,760 hours of operation in 2018, Power Use Effectiveness factor of 1.5.</t>
  </si>
  <si>
    <t>IBM does not believe there is meaningful value to estimating and reporting downstream emissions associated with product use. Installed base quantity, configuration differences, customer use patterns, differences in applications, and the very different electricity CO2 emissions factor depending on where the electricity is sourced make any calculation highly uncertain at best. Environmental impacts, including energy requirements during the use phase of a product should be evaluated in the design process. Careful evaluation of the use conditions and the power or fuel use will allow the designers to determine which hardware components and functions offer opportunities for reduced energy use and should be prioritized for improvements in energy efficiency. Moreover, the emission calculated for the products we sell become our client's scope 1 and scope 2 emissions. Since the ultimate goal for climate protection is for global societies to achieve demonstrable reductions in actual GHG emissions, we believe real results in GHG emissions reduction are directly achieved when each enterprise takes responsibility to address its own emissions and improve its energy efficiency.</t>
  </si>
  <si>
    <t>IBM does not attempt to estimate GHG emissions associated with disposal of its products at end of life. There is no accepted standard or practice for how to determine when a product (in particular non consumer products) will reach end of life or the ways it will be reused and recycled. There are too many variables and too much uncertainty in establishing assumptions and the analysis to generate credible scope 3 data associated with product disposal. IBM focuses its resources on its product design activities to make systems upgrade-able and easy for of disassembly, to allow components to be reused or recycled at end of life, to minimize energy use over the life of the product, and to enable product end of life recycling.</t>
  </si>
  <si>
    <t>IBM does lease equipment to clients. These emissions are included in the use of sold products.</t>
  </si>
  <si>
    <t>IBM does not operate franchises.</t>
  </si>
  <si>
    <t>IBM's scope 3 emissions result from supplier activities and purchases to support its direct operations. IBM does not make significant investment outside of its own operations.</t>
  </si>
  <si>
    <t>There are no other upstream scope 3 emissions categories associated with IBM operations.</t>
  </si>
  <si>
    <t>There are no other downstream scope 3 emissions categories associated with IBM operations.</t>
  </si>
  <si>
    <t>Not evaluated</t>
  </si>
  <si>
    <t>February 1 2018</t>
  </si>
  <si>
    <t>January 31 2019</t>
  </si>
  <si>
    <t>Scope 3 categories that represent less than 1% of Dell's total Scope 3 footprint are not currently considered relevant.</t>
  </si>
  <si>
    <t>Emissions were calculated using UK (Defra), IEA and eGrid emissions factors specific to each source, for the 6 types of fuels used and 77 countries.</t>
  </si>
  <si>
    <t>We are developing the methodology to calculate these emissions.</t>
  </si>
  <si>
    <t>Not relevant, calculated</t>
  </si>
  <si>
    <t>Data used in these calculations were provided by Dell's travel management partner.</t>
  </si>
  <si>
    <t>All calculations use the International Energy Agency 2016 Worldwide Emissions Factor. The reported number is based on estimated lifetime energy use for individual products, multiplied by number of units sold of a given product type.</t>
  </si>
  <si>
    <t>n/a</t>
  </si>
  <si>
    <t>Scope 3 categories that represent less than 1% of Dell's total Scope 3 footprint are not currently considered relevant</t>
  </si>
  <si>
    <t>i. Emissions from capital goods were estimated based on capital goods purchased in FY 2018/19. All capital goods were converted to the common currency unit and categorized to align Lenovo asset classes with UNSPSC codes and SIC codes. ii. Lenovo believes that data quality of reported emissions falls in a range of reasonable materiality (+/- 5%). This Scope 3 category was externally verified by the third independent party. iii. The capital goods emissions were calculated as follows - capital good purchase in USD * emission factors for different type of capital goods taken from 2012 Guidelines to Defra GHG Conversion Factors for Company Reporting, Annex 13 adjusted for inflation rate and exchange rate. The following assumptions and uncertainties were taken into account: not exactly same description for Lenovo asset classes and industry codes, average inflation rate and average exchange rate. The Greenhouse Gas Protocol: The Corporate Value Chain (Scope 3) Accounting and Reporting Standard was used for guidance and calculations of the capital goods category.</t>
  </si>
  <si>
    <t>i. Emissions from product transportation were estimated based on the shipment data received from key Lenovo's carriers which represented 62% of worldwide global logistics spend. The following calculation formula was used - chargeable weight (shipment weight and shipment volume) * distance (origin, destination, route information) * emission factor per transport mode (container size, container type, carrier if available). The emission factors were obtained from Network for Transport and Environment (air), BSR Clean Cargo Working Group (ocean), HBEFA - Handbook Emission Factors for Road Transport (road) and EcoTransit for energy consumption rail type in combination with direct emission factors for fuel combustion from International Energy Agency (rail). ii. Lenovo believes that data quality of reported emissions falls in a range of reasonable materiality (+/- 5%). This Scope 3 category was externally verified by the third independent party. iii. Lenovo used EcoTransIT carbon dashboard for calculating emissions from upstream transportation and distribution. International air and ocean transport were included along with domestic transport in China (road and rail).</t>
  </si>
  <si>
    <t>i. The generated waste included non-hazardous waste, hazardous waste and waste water from all Lenovo's manufacturing, research and development locations and some large offices. No product waste was included. The waste-type specific method described in The Greenhouse Gas Protocol: Technical Guidance for Calculating Scope 3 Emissions was used for estimating CO2e emissions - waste produced * waste type and waste treatment specific emission factor. The emission factors for non-hazardous waste were found in the EPA Report (2006): Solid Waste Management and Greenhouse Gases - A Life-Cycle Assessment of Emissions and Sinks and the emission factors for hazardous waste and waste water were found in the Ecoinvent Database. ii. Lenovo believes that data quality of reported emissions falls in a range of reasonable materiality (+/- 5%). This Scope 3 category was externally verified by the third independent party. iii. The Greenhouse Gas Protocol: Corporate Value Chain (Scope 3) Accounting and Reporting Standard and Technical Guidance for Calculating Scope 3 Emissions were used for guidance and calculating emissions from waste generated in operations.</t>
  </si>
  <si>
    <t>i. Lenovo's business travel consisted of two parts: (1) travel agencies CO2e emissions report for air travel of Lenovo's employees and (2) miles travelled by Lenovo's employees in rented cars and associated CO2e emissions provided by a car renting agency. ii. Lenovo believes that data quality of reported emissions falls in a range of reasonable materiality (+/- 5%). This Scope 3 category was externally verified by the third independent party. iii. Methodologies used by the travel agencies were based on DEFRA data source, CORINAR methodology and other proprietary accounting methods. Guidance from World Resource Institute, the GHG Protocol tool for mobile combustion was used for calculating emissions from miles travelled in rented cars (using published carbon emission factors).</t>
  </si>
  <si>
    <t>i. Lenovo conducted a worldwide employee survey in April/May 2019 and received 9.36% response rate. Based on employees' responses and their extrapolation, the CO2e emissions were estimated. The following data was collected through a survey: region in which employee worked, average distance travelled by employees per day, average number of days per week employee worked in the last fiscal year, average number of days per year employee worked in the last fiscal year, most frequent mode of transport used for commuting, second mode of transport if more than one mode used, fuel type and vehicle type if applicable. The employee commuting company-specific method described in The Greenhouse Gas Protocol: Technical Guidance for Calculating Scope 3 Emissions was used for estimating CO2e emissions --&gt; total distance travelled by vehicle type * vehicle specific emission factors. The GHG Protocol tool for mobile combustion. Version 2.6, was used for calculating emissions from miles travelled by vehicle type (emission factors embedded in the tool). ii. Lenovo believes that data quality of reported emissions falls in a range of reasonable materiality (+/-5%). This Scope 3 category was externally verified by the third independent party. iii. The Greenhouse Gas Protocol: Corporate Value Chain (Scope 3) Accounting and Reporting Standard and Technical Guidance for Calculating Scope 3 Emissions were used for guidance and calculating emissions from employee commuting.</t>
  </si>
  <si>
    <t>Lenovo believes that we captured emissions data for upstream leased assets in either Scope 1 or Scope 2 or in other Scope 3 categories.</t>
  </si>
  <si>
    <t>Lenovo evaluated downstream transportation and distribution and determined that it is not significant because most of transportation and distribution can be classified as upstream (paid by Lenovo).</t>
  </si>
  <si>
    <t>i, ii, iii. Lenovo is engaged with other members of the information and communication technology (ICT) industry and academia in the development of a tool to simplify and expedite determination of the PCF for ICT products through the Product Attribute Impact Algorithm (PAIA) project. Lenovo used the current PAIA notebook, desktop, monitor, tablet, all-in-one, ThinClient and server tool for calculating emissions of Lenovo's typical notebook, desktop, monitor, tablet, all-in-one, ThinClient and server. The calculated results show emissions distribution by different parts and also for use, packaging, transportation and end of life treatment categories. The emissions associated with use of sold products were estimated on a "narrow" baseline for the typical notebook, desktop, monitor, tablet, all-in-one, ThinClient and server multiplied by sold/shipped product volumes.</t>
  </si>
  <si>
    <t>i, ii, iii. Lenovo is engaged with other members of the information and communication technology (ICT) industry and academia in the development of a tool to simplify and expedite determination of the PCF for ICT products through the Product Attribute Impact Algorithm (PAIA) project. Lenovo used the current PAIA notebook, desktop, monitor, tablet, all-in-one, ThinClient and server tool for calculating emissions of Lenovo's typical notebook, desktop, monitor, tablet, all-in-one, ThinClient and server. The calculated results show emissions distribution by different parts and also for use, packaging, transportation and end of life treatment categories. The emissions associated with end of life treatment of sold products were estimated on a "narrow" baseline for the typical notebook, desktop, monitor, tablet, all-in-one,ThinClient and server multiplied by sold/shipped product volumes.</t>
  </si>
  <si>
    <t>August 1 2017</t>
  </si>
  <si>
    <t>July 31 2018</t>
  </si>
  <si>
    <t>The Energy Information Administration (EIA) estimates that approximately 6 percent of total electricity input in the US is lost to transmission and distribution (US Energy Information Administration, http://205.254.135.7/tools/faqs/faq.cfm?id=105&amp;t=3). Cisco used this figure to estimate emissions associated with energy-related activities that are not included in location based Scope 2 emissions reported in FY2018.</t>
  </si>
  <si>
    <t>Cisco completed an employee commuting survey in FY2018 in order to estimate this figure. Our GHG emissions from employee commuting increased between FY17 and FY18 by 1.1%. Also, Cisco estimates that it avoided 55,317 tCO2e in incremental commuting emissions in FY2018 due to its flexible remote work policy.</t>
  </si>
  <si>
    <t>Any upstream leased assets are included in the boundary of our Scope 1+2 emissions.</t>
  </si>
  <si>
    <t>Our products are in the final form when it is sold to the customer. It may be packaged up as a total solution with other equipment, but the product is not processed in a manner that changes the final good.</t>
  </si>
  <si>
    <t>Any downstream leased assets are included in the boundary of our Scope 1+2 emissions.</t>
  </si>
  <si>
    <t>This category is not applicable to Cisco because we don't own or sell franchises.</t>
  </si>
  <si>
    <t>According to the GHG protocol, this category is applicable only to financial institutions which Cisco is not, and therefore this does not apply to Cisco. (http://www.ghgprotocol.org/feature/scope-3-calculation-guidance).</t>
  </si>
  <si>
    <t>We estimated that the emissions associated with fuel-and-energy-related activities not covered in our Scope 1 and 2 are de minimis relative to our overall footprint.</t>
  </si>
  <si>
    <t>We calculated GHG emissions from transportation and warehousing of our consumer products, data center equipment, and Google Shopping deliveries by third party logistics providers, both inbound and outbound, paid for by Alphabet. Some transportation providers reported customer-allocated GHG emissions that they calculated aligned with the GHG Protocol based on fuel use or weight-distance data and routing associated with a shipment. We used activity data to calculate GHG emissions from the other transportation providers, obtained directly from the providers or from our internal databases tracking weight and origin and destination of each shipment. Electricity and natural gas use in warehousing were estimated using average energy consumption per square foot from the 2012 Commercial Buildings Energy Consumption Survey (CBECS) and then multiplied by the square feet allocated from the warehouse to Alphabet. This excluded any refrigerants, and also likely overestimated natural gas use.</t>
  </si>
  <si>
    <t>We estimated employee commuting using internal data on employees and applying the average one-way commuting distance and average passenger vehicle fuel economy from U.S. government data sources. We excluded trips made by our shuttles, vanpools, and self-powered commuters (walking, biking, etc.) as these commuting emissions were captured in Scope 1 emissions or are 0. We also accounted for commuters using electric vehicles (as EV charging on Google campuses is part of our Scope 2). The quality of this estimate is probably moderate as we used a US-average commute distance given the lack of better data.</t>
  </si>
  <si>
    <t>Up until 2016, we included onsite fuel consumption in leased buildings as part of our Scope 3 emissions. In 2017, we moved this category into our Scope 2 emissions as per the requirements of WRI's GHG Protocol Scope 2 Guidance. Our estimation methodology for this category has not changed: we estimated our emissions from onsite fuel consumption by taking the square footage of our leased space and multiplying it by standard office fuel usage and emissions factors from CBECS, a government data source. Assuming that the CBECS emissions factor data is good, the quality of the estimate is likely moderate given that we have a robust internal real estate square footage tracking system.</t>
  </si>
  <si>
    <t>We estimated downstream transportation and distribution for those Alphabet activities that we estimated to be significant compared to our overall footprint. We used internal shipment data and emission estimates provided by transportation vendors. Overall, the quality of this data is estimated to be moderate.</t>
  </si>
  <si>
    <t>We included outbound transportation (paid by Alphabet) in the "upstream transportation and distribution" category.</t>
  </si>
  <si>
    <t>We do not sell intermediate goods that require further processing.</t>
  </si>
  <si>
    <t>The GHG emissions from use of sold products were calculated for 99.9% of Google's flagship products sold in 2018. Use impact was calculated through laboratory power draw measurements and common industry assumptions of use patterns. The quality of the estimate is likely moderate, given that assumptions of use patterns might not be fully representative of actual use patterns. We are not breaking this data out specifically for business reasons. The total is included in the "Other (upstream)" category below.</t>
  </si>
  <si>
    <t>We calculated emissions associated with the end-of-life treatment of sold products through our life cycle assessment process and we will continue to expand this assessment over time. Our initial assessments identify this category to be one that does not have significant life cycle impact. We continue to develop programs to extend the life of our sold products and also to ensure efficient management of end-of-life materials. We are not breaking this data out specifically for business reasons. The total is included in the "Other (upstream)" category below.</t>
  </si>
  <si>
    <t>We do not have any significant activity leasing assets to other organizations.</t>
  </si>
  <si>
    <t>We do not have franchises.</t>
  </si>
  <si>
    <t>We have selected the "operational control" boundary method. We do not have any additional entities over which we exert operational control that are not already included in our inventory.</t>
  </si>
  <si>
    <t>July 1 2017</t>
  </si>
  <si>
    <t>June 30 2018</t>
  </si>
  <si>
    <t>Microsoft is committed to global renewable electricity procurement through power purchase agreements (PPAs) and other contracting instruments and as a result has low-carbon operations in Scope 2 market-based emissions.</t>
  </si>
  <si>
    <t>Included in this category are emissions from commercial air travel. Microsoft Corporate Travel provides flight-level airport codes and cabin class data. The airport codes are used to calculate distances to determine whether the flights were short, medium, or long haul. The distance thresholds and cabin class are used with appropriate emission factors to calculate CO2e (CO2, CH4, and N2O emission factors source: 2018 Guidelines to Defra/DECC's GHG Conversion Factors for Company Reporting). Global warming potentials (GWPs) are from the IPCC Fourth Assessment Report, 100-year average.</t>
  </si>
  <si>
    <t>Microsoft includes leased assets in its Scope 1 and Scope 2 emissions reporting boundary.</t>
  </si>
  <si>
    <t>Included in this category are the emissions from transporting and warehousing Microsoft devices sold in FY18 (including Xbox devices, Microsoft Surface devices, keyboards, mice, and other peripherals) from Microsoft manufacturing sites to retailers and customers. Calculations are based on standard assumptions of distance between retailers and their distribution centers and warehouse floorspace from an MWPVL analysis of Walmart's distribution center network. Assumptions about the energy intensity of warehouses come from the US Energy Information Administration (EIA)'s Commercial Buildings Energy Consumption Survey (2012). Emission factors for shipping come from the GaBi database. Global warming potentials (GWPs) are from the IPCC Fourth Assessment Report, 100-year average.</t>
  </si>
  <si>
    <t>Microsoft did not have any physical intermediate products in the reporting year.</t>
  </si>
  <si>
    <t>Included in this category is the lifetime electricity use of Microsoft devices sold in FY18 including Xbox devices, Surface devices, keyboards, mice, and other peripherals. Lifetime electricity use per device is calculated based on standard product-use assumptions as included in our ISO 14040– and ISO 14044–compliant lifecycle analyses. Sales geography is used to determine the electricity emission factor used to calculate emissions. Global warming potentials (GWPs) are from the IPCC Fourth Assessment Report, 100-year average.</t>
  </si>
  <si>
    <t>Included in this category is the end-of-life treatment of Microsoft devices sold in FY18 including Xbox devices, Surface devices, keyboards, mice, and other peripherals. End-of-life emissions for each product are based on modeling within our ISO 14040– and ISO 14044–compliant lifecycle analyses. To generate a conservative estimate for this category, it is assumed that all devices are sent to landfills at the end of their useful life. Global warming potentials (GWPs) are from the IPCC Fourth Assessment Report, 100-year average.</t>
  </si>
  <si>
    <t>Emissions associated with sublets are calculated using the intensities derived from data collected for the primary leased space (for example, kWh/SF) and prorated for the square footage of the sublet space. In this way, it is assumed that the emissions intensities of the leased spaces are the same as the overall buildings in which they reside. Estimated refrigerants are calculated using the same methodology and intensity as used to calculate refrigerant intensities for assets occupied by Microsoft. Electricity emission factors used are those appropriate to each location, as utilized in our Scope 1 and Scope 2 location-based inventory. Global warming potentials (GWPs) are from the IPCC Fourth Assessment Report, 100-year average.</t>
  </si>
  <si>
    <t>Microsoft did not operate franchises in the reporting year.</t>
  </si>
  <si>
    <t>Joint ventures, actively managed investments, and direct equity investments totaled less than 2 percent of Microsoft market capitalization at the end of the reporting period. Microsoft has not engaged in the long-term financing of projects and the proceeds for each debt issuance have been for general corporate purposes.</t>
  </si>
  <si>
    <t>Basis: GHG Scope 3 Protocol. Globally available monetary information is used to assess the carbon emitted in the production of goods and services by different sectors in the economy. The financial data used covers about 90-95% of our purchased goods and services.</t>
  </si>
  <si>
    <t>Basis: GHG Scope 3 Protocol. Globally available monetary information is used to assess the carbon emitted in the production of capital goods by different sectors in the economy (financial data coverage: 100%).</t>
  </si>
  <si>
    <t>Basis: GHG Scope 3 Protocol. Upstream emissions of purchased fuels, upstream emissions of purchased electricity, and transmission and distribution losses. Emissions are calculated based on fuel and electricity consumption data and on regional emission factors for energy losses and fuel production in CO2 equivalents.</t>
  </si>
  <si>
    <t>We have excluded this source of scope 3 emissions from our inventory because leased cars and rented office space is already covered in Scope 1+2 as SAP follows the operational control approach.</t>
  </si>
  <si>
    <t>Basis: GHG Scope 3 Protocol. Includes all recyclable and non-recyclable waste (including e-waste) generated by offices and data centers from our global operations. Estimates are based on German totals and are extrapolated by FTE headcount. Emissions are calculated using Scope 1 and 2 emission factors for end-of-life treatment. Data on municipal waste was provided (estimated) for about 40% of the total space, e-waste data was provided for about 25% of the FTEs (for Germany).</t>
  </si>
  <si>
    <t>Basis: GHG Scope 3 Protocol. - Business Flights: Average emission factors for business flights are calculated based on short-, medium-, and long-haul flights; extrapolation of CO2 is based on the actual distance travelled and the net (excluding tax) costs (60% data coverage). - Rental Cars: Average emission factors from rental cars are calculated based on actual distance travelled and these factors are used for extrapolation based on the costs (95% data coverage). - Train Travel: Average emission factors from train travel are calculated based on an actual distance travelled and these factors are used for extrapolation based on costs (32% data coverage). - Business Trips with Private Cars: Carbon calculations based on distance traveled with a private car. Company car trips are excluded from this activity type (100% data coverage).</t>
  </si>
  <si>
    <t>Basis: GHG Scope 3 Protocol. A system-integrated commuting survey about the distance to work and the mode of transport is conducted annually for SAP globally. Approximately 30,000 employees responded to the survey in 2017. Commuting for non- responding employees and quarterly updates are extrapolated based on the number of FTEs excluding those employees who own a corporate car.</t>
  </si>
  <si>
    <t>Basis: GHG Scope 3 Protocol. Calculation is based on the actual number of parcels and mail sent from the German logistics center and is extrapolated globally.</t>
  </si>
  <si>
    <t>We have excluded this source of scope 3 emissions from our inventory because our products (software and services) do not need any further processing and because development is already covered in scope 1+2.</t>
  </si>
  <si>
    <t>We have excluded this source of scope 3 emissions from our inventory because software as a product does not have an end of life impact.</t>
  </si>
  <si>
    <t>We have excluded this source of scope 3 emissions from our inventory because SAP does not lease any significant assets.</t>
  </si>
  <si>
    <t>We have excluded this source of scope 3 emissions from our inventory because SAP does not follow any franchise business model.</t>
  </si>
  <si>
    <t>We have excluded this source of scope 3 emissions from our inventory as all investments are acquisitions that are already covered in other scope 1, 2 and 3 emissions.</t>
  </si>
  <si>
    <t>External Data Centers. Basis: GHG Scope 3 Protocol. Updated CO2 conversion factors and inclusion of CH4 and N2O based on country specific grid factors; electricity consumption for external data centers is extrapolated based on the data center capacity, a utilization and power usage effectiveness (PUE) factor. As the utilization and PUE factor is not available for all external data centers, the average of all provided factors is used as estimate for external data centers with missing information.</t>
  </si>
  <si>
    <t>All relevant scope 3 emissions have been covered.</t>
  </si>
  <si>
    <t>November 1 2017</t>
  </si>
  <si>
    <t>October 31 2018</t>
  </si>
  <si>
    <t>For more information, see HP Carbon Accounting Manual at http://h20195.www2.hp.com/V2/GetDocument.aspx?docname=c05179524</t>
  </si>
  <si>
    <t>This category accounts for all of the upstream emissions associated with the energy purchased by HP (Scope 1) and electricity consumed by HP (Scope 2) for facilities under our operational control and as defined by the boundary for Scope 1 and 2 emissions. This category excludes emissions from the combustion of fuels or electricity consumed by the reporting company, since they are already included in Scope 1 or Scope 2. A total factor of 18% was applied to estimate the upstream impacts and is based on transportation and distribution losses, plant use losses and emissions associated with extraction and transportation of fuels. Location-based Scope 2 emissions were used to calculate this category value.</t>
  </si>
  <si>
    <t>The calculation methodology for all LCAs encompasses the following Scope 3 categories: 1 Purchased Goods and Services, 4 and 9 for Transportation; 11 for Use of Sold Products; 12 for End-of-Life Treatment of Sold Products. HP also provides data reported by logistics service providers (LSP) that HP contracts to deliver our products. They differ from the larger product life cycle assessment-based estimate, which includes additional upstream and downstream transport related to our products, as well as retail and storage. Our global CO2e footprint from our logistic service providers for 2018 was approximately 1,3000,000 metric tonnes CO2e. This is reported additionally in "Other: Downstream" category below. Due to the nature of the LCA based analysis used to capture the complete transportation emissions for this category, it is difficult to compare the primary data to the calculated total. The emissions are reported as separate line items (see Other downstream emissions below), but should not be added together to avoid double counting.</t>
  </si>
  <si>
    <t>Calculated figure is 1,109 which is considered de minis based on HP's reporting conventions and is rounded to zero. De minimis values are less than 0.25% of total Scope 3 emissions. Waste generated in operations is relevant category. For more information, see HP Carbon Accounting Manual at http://h20195.www2.hp.com/V2/GetDocument.aspx?docname=c05179524</t>
  </si>
  <si>
    <t>Using the UK Department of Energy, Food and Rural Affairs (DEFRA) methodology, for air travel, the estimation takes into account the type of aircraft, passenger load, cabin class and miles travelled for each ticketed purchase. For rail, the estimation takes into account the miles travelled and the rail supplier information, to apply the emissions factors for rail (Eurostar vs. everyone else). HP includes emissions from commercial air and rail travel but excludes emissions relating to car rental and hotel stays since the data is currently not available. Emissions from transportation in vehicles owned or controlled by HP are accounted for in Scope 1 (for fuel use).</t>
  </si>
  <si>
    <t>HP does not have any upstream leased assets. Leased furniture and equipment are included within Category 2. Capital Goods. All facilities under operational control that are leased by HP are accounted for in Scope 1 and 2. As indicated in the 2018 HP10-K (p. 26), HP owned or leased approximately 18.3 million square meters as of October 31, 2018 (end of our FY18). HP directly tracked data from invoices and other documents representing 91% of total electricity use, 81% of total natural gas use, 90% of total water consumption, 68% of total nonhazardous waste, and 100% of total hazardous waste.</t>
  </si>
  <si>
    <t>This category is calculated using the methods described for Category 1 (Purchased Goods and Services) and is considered together with Category 4 (Upstream transportation). It is included in the "Upstream Transportation and Distribution" number above.</t>
  </si>
  <si>
    <t>Products shipped is accounted for in the Lifecycle analysis of each Business group and HP does not currently have any major product lines that require additional processing. This category is calculated using the methods described for Category 1 (Purchased Goods and Services) and is considered together with Category 11 (Use of sold products). It is included in the "Use of sold products" number below.</t>
  </si>
  <si>
    <t>Products shipped are accounted for in the Lifecycle analysis of each Business group and HP does not currently have any major product lines that require additional processing. HP believes that the additional processing of sold products that is not already accounted for in the ship volumes would be negligible. Original equipment manufacturers that integrate products with their own hardware or software and sell as integrated products would show up in the business group ship volumes This category is calculated using the methods described for Category 1 (Purchased Goods and Services) and is considered together with Category 11 (Use of sold products). It is included in the "Use of sold products" number below.</t>
  </si>
  <si>
    <t>HP does not operate franchises. This category is not relevant.</t>
  </si>
  <si>
    <t>Together with the Responsible Business Alliance (formerly the Electronic Industry Citizenship Coalition or EICC)), HP developed the RBA Online environmental reporting system, a standard approach to measuring and reporting carbon emissions in the global electronics supply chain. It is based on global standards such as the WRI Greenhouse Gas Protocol and CDP. In 2016 HP joined the CDP Supply Chain Program to deepen our engagement with direct and indirect suppliers and to support cross-industry best reporting practices. HP asks suppliers to report and share emissions data with their customers in a standardized questionnaire including quantitative GHG emissions and energy data, as well as qualitative information on carbon and energy management practices. Our supplier emissions data covered 95% of our first-tier production suppliers (by spend), extrapolated to 100%, and 39% of our strategic non-production suppliers (by spend) in 2017, the most recent year that data is available. Total emissions of these suppliers during 2017 equalled 3,080,000 metric tonnes CO2e and together represent 94% of our direct and indirect suppliers (by spend). Supply chain emissions are allocated to HP based on suppliers' dollar volume of HP business compared with their total revenue. This methodology derives an estimated HP supply chain carbon footprint. The reported GHG emissions account for our first-tier final assembly, materials, and components (direct) suppliers as well as non-production (indirect) suppliers of goods and services HP uses for its own operations such as staffing, telecommunications, and travel.</t>
  </si>
  <si>
    <t>Together with the Responsible Business Alliance (RBA), HP developed the RBA Online environmental reporting system, a standard approach to measuring and reporting carbon emissions in the global electronics supply chain. It is based on global standards such as the WRI Greenhouse Gas Protocol and CDP. In 2016 HP joined the CDP Supply Chain Program to deepen our engagement with suppliers and to support cross-industry best reporting practices. HP asks suppliers to disclose actual emissions and suggests the GHG Protocol be used, however, some may use ISO 14064. Through CDP and RBA Online, companies can report and share emissions data with their customers in a standardized questionnaire including quantitative carbon emissions and energy data, as well as qualitative information on carbon and energy management practices and goals. Supply chain emissions are allocated to HP based on suppliers' dollar volume of HP business compared with their total revenue. This methodology derives an estimated HP supply chain carbon footprint. The reported GHG emissions account for our first-tier final assembly, materials, and components (direct) suppliers as well as non-production (indirect) suppliers of goods and services HP uses for its own operations such as staffing, telecommunications, and travel.. Data reported above in "Purchased goods and services" is calculated through LCA based analysis to capture the complete supply chain from cradle-to-gate. LCA-based data and primary supplier data reported here are difficult to compare. The emissions are reported as separate line items, but should not be added together to avoid double counting.</t>
  </si>
  <si>
    <t>Components purchased during the fiscal year × Emissions per unit of purchases (Source: Embodied Energy and Emission Intensity Data (3EID) published by the National Institute for Environmental Studies Center for Global Environmental Research)</t>
  </si>
  <si>
    <t>Monetary value of capital × Emissions value per unit of capital value (Source: Embodied Energy and Emission Intensity Data (3EID) published by the National Institute for Environmental Studies Center for Global Environmental Research)</t>
  </si>
  <si>
    <t>Annual amounts of fuel oil and gas, electricity and heat purchased (consumed) mainly at business sites owned by Fujitsu × Emissions per unit (Source: Basic Guidelines for Calculating Greenhouse Gas Emissions Via Supply Chains and the Carbon Footprint Communication Program Basic Database Ver. 1 published by the Ministry of the Environment and the Ministry of Economy, Trade and Industry)</t>
  </si>
  <si>
    <t>(By means of transport) Σ (Transportation expense payment × Emissions per unit) (Source: Basic Guidelines for Calculating Greenhouse Gas Emissions Via Supply Chains Ver. 2.3 and Emissions per Unit Database Ver. 2.6 published by the Ministry of the Environment and the Ministry of Economy, Trade and Industry)</t>
  </si>
  <si>
    <t>For portions of commute by public transportation: (By means of transport) Σ (Transportation expense payment x Emissions per unit) (Source: As above) For portions of commute by private automobile: Σ (Transported persons-kilometer × Emissions per unit) (Source: As above) Transported persons-kilometer is calculated from transportation expense payment, price of gasoline, and fuel efficiency.</t>
  </si>
  <si>
    <t>Annual amounts of fuel oil, gas, electricity, and heat consumed mainly at leased business sites × Emissions per unit of fuel oil, gas, electricity, and heat consumed (Sources - Japan: Act on Promotion of Global Warming Countermeasures - GHG Emissions Accounting, Reporting, and Disclosure System; Overseas: IEA CO2 Emissions from Fuel Combustion 2018)</t>
  </si>
  <si>
    <t>We set the scenario for the movement of consumers at the time of purchase, then calculated multiplying activity data (person-kilometers) by emission factor (source: GHG measurement, monitoring and reporting scheme in Law Concerning the Promotion of the Measures to Cope with Global Warming).</t>
  </si>
  <si>
    <t>In the Fujitsu Group, those that are less than 0.1% of the total amount of Scope 3 are regarded as irrelevant, and this category meets that threshold.</t>
  </si>
  <si>
    <t>The leasing business is classified as "Not relevant" given we have no accounting items pertaining to sales from leasing.</t>
  </si>
  <si>
    <t>The franchise business is classified as "Not relevant" given we have no accounting items pertaining to sales from franchises.</t>
  </si>
  <si>
    <t>The investment business is classified as "Not relevant" given we are not acquiring the stocks in which it aims at the investment business.</t>
  </si>
  <si>
    <t>NA</t>
  </si>
  <si>
    <t>We will consider to identify the emission source of scope 3 emission, and to do some investigations about the applicable activity data.</t>
  </si>
  <si>
    <t>September 1 2017</t>
  </si>
  <si>
    <t>August 31 2018</t>
  </si>
  <si>
    <t>Capital goods are not material for Accenture because Accenture is a global professional services company, providing a broad range of services and solutions in strategy, consulting, digital, technology and operations. Due to the nature of our business, we do not manufacture or produce goods. We also lease almost all of our office facilities.</t>
  </si>
  <si>
    <t>Accenture is a global professional services company, providing a broad range of services and solutions in strategy, consulting, digital, technology and operations. Due to the nature of our business, we provide our clients with services and solutions rather than goods, and as such, transportation and distribution of goods are not relevant for us.</t>
  </si>
  <si>
    <t>Accenture is a global professional services company, providing a broad range of services and solutions in strategy, consulting, digital, technology and operations. Due to the nature of our business, waste generation is not a material source of GHG emissions. However, we do manage and track our e-waste as part of a broader environmental program. In fiscal 2018, more than 99 percent of our total disposed e-waste avoided landfill.</t>
  </si>
  <si>
    <t>Accenture leases almost all its several hundred office facilities. We report emissions associated with energy usage in those facilities under Scope 1 and 2 emissions.</t>
  </si>
  <si>
    <t>Accenture is a global professional services company, providing a broad range of services and solutions in strategy, consulting, digital, technology and operations. We do not transport or distribute products.</t>
  </si>
  <si>
    <t>Accenture does not sell products or dispose of products for other organizations.</t>
  </si>
  <si>
    <t>Accenture does not lease assets to other organizations in any material way and therefore this is not in our operational boundary for GHG emissions measurement.</t>
  </si>
  <si>
    <t>Accenture is a global professional services company, providing a broad range of services and solutions in strategy, consulting, digital, technology and operations. As such, Accenture does not have a franchise structure.</t>
  </si>
  <si>
    <t>This figure represents the estimated emissions associated with key categories of purchased goods and services, representing a significant portion of our total spend. The emissions reported cover our direct hardware suppliers, as well as material indirect procurement categories (e.g. furniture, telecommunications, and computers). The emissions were calculated by multiplying the spend data for each category of goods by the corresponding conversion factors as outlined in the DEFRA 2012 Conversion Factor Repository, Annex 13.</t>
  </si>
  <si>
    <t>Emissions from capital goods are calculated using spend analysis of Oracle's material capital expenditures. The emissions were calculated by multiplying the spend data for each category of goods by the corresponding conversion factors as outlined in the DEFRA 2012 Conversion Factor Repository, Annex 13.</t>
  </si>
  <si>
    <t>According to the Energy Information Administration (EIA), approximately 6 percent of total electricity input in the US is lost to transmission and distribution. Based on this assumption, we calculated 6 percent of our total Scope 2 emissions to estimate the Scope 3 emissions around fuel- and energy-related activities. The Scope 2 emissions figure was calculated using the following standards: EPA eGRID 2012 for U.S. Electricity; EPA GHG Emission Factors Hub for U.S. Natural Gas; National Greenhouse Accounts Factors for Australia Electricity and Natural Gas; DEFRA Greenhouse Gas Conversion Factor Repository (2016) for Electricity and Natural Gas in all other countries.</t>
  </si>
  <si>
    <t>Our transportation and distribution vendors provide us with annual emissions data, including both upstream and downstream emissions. We estimate that upstream emissions account for approximately 20% of those emissions, whereas downstream emissions account for 80%.</t>
  </si>
  <si>
    <t>This data represents emissions produced in landfills from waste generated in the total area under our operational control at Oracle-owned buildings globally. The volume of waste was converted to lbs using an average density of 450 lbs per yd3. The emissions calculation was based on the EPA Waste Reduction Model (WARM) version 14 (updated March 2016) using the 0.35 National Average Emission Factor for Landfilling.</t>
  </si>
  <si>
    <t>The figure represents emissions data from our employee shuttle providers for our offices in Redwood Shores and Santa Clara, California. This figure does not include emissions from individual employee commuting. With more than 137,000 employees globally, located in over 80 countries, flex working schedules and telecommuting, we are unable to provide a calculation for individual employees.</t>
  </si>
  <si>
    <t>Oracle leases a number of facilities and equipment such as copiers. All emissions related to these upstream leased assets are within our Scope 1 and 2 GHG inventory.</t>
  </si>
  <si>
    <t>Subsequent to manufacturing, Oracle hardware is not processed further.</t>
  </si>
  <si>
    <t>With Oracle's ongoing transition to the Cloud, we have determined that our key impact in this category lies in the delivery of Oracle Cloud products and services. To this end, we continue to work with our colocation data center providers to build a cloud infrastructure that is clean, efficient, and circular. All emissions resulting from the use of our cloud offerings are included in our Scope 2 emissions inventory, hence we have determined that this Scope 3 category is not relevant to us.</t>
  </si>
  <si>
    <t>Upon evaluating the estimated emissions associated with the disposal and treatment of Oracle-branded products, we determined that this source is not relevant and the emissions are not material to our Scope 3 emissions footprint. We offer product take-back to all of our customers to help ensure products are recycled or disposed of responsibly and in compliance with the law. Products that cannot be remanufactured by Oracle for reuse are sent to our contracted recyclers, who responsibly recycle, or resell the remaining material - sending only 0.5% to landfill. In FY18, Oracle took back more than 3 million lbs of product, of which 92.4% was recycled, 7.1% reused, and 0.5% sent to landfill. Oracle conducts audits to help ensure that our recyclers and their downstream processors have proper Health &amp; Safety controls in place and are compliant with local law. By expanding the number of sites in our recycling network and increasing the percentage of material reused vs. recycled, we reduce shipping miles and conserve raw materials, both of which have an environmental benefit. We assist our customers in their end-of-life planning and in many cases offer de-install, data destruction, transportation and recycling services at no charge. More information of Oracle's Take Back and Recycling programs can be found at; http://www.oracle.com/us/products/servers-storage/take-back-and-recycling/index.html</t>
  </si>
  <si>
    <t>This figure was calculated by multiplying the total square feet of subleased space by 15.9 kWH of electricity consumption per square feet (taken from the EIA CBECS survey) and the eGRID subregion US average emission factor of 1,136.53 lbs/MWH.</t>
  </si>
  <si>
    <t>Oracle does not have any franchises.</t>
  </si>
  <si>
    <t>Oracle is not a financial institution. Our "investments" are primarily debt investments without known use of proceeds.</t>
  </si>
  <si>
    <t>ISO 14064-1, ISO 14067, PAS 2050</t>
  </si>
  <si>
    <t>HPE uses separate LCA methods to calculate GHG emissions from purchased goods and services that directly and indirectly support product development. Products can be classified in the following categories: - Servers, including all BLs, DLs, MLs, SLs, and MicroServers - Storage products - CPU - Memory - Hard drives (HDD &amp; SDD) - PCB cards HPE uses annual sales data to identify the highest quantity of sold products for each product category. We perform LCAs using the Product Attribute to Impact Algorithm (PAIA) for all product categories and use the sales data to identify products representing approximately 80% of all sales. PAIA was created by HPE and other manufacturers. The inputs to the PAIA model include component characteristics, product energy use and transport information. For purchased goods and services that are classified as indirect spend, HPE uses annual indirect procurement spend data and EIO-LCA model to quantify GHG emissions.</t>
  </si>
  <si>
    <t>HPE uses electricity grid specific T+D losses as well as fuel-mix specific energy supply chains to calculate GHG emissions. Location-based method Scope 2 emissions are used to calculate this category.</t>
  </si>
  <si>
    <t>Emissions from upstream transportation and subsequent distribution come directly from contracted suppliers. In cases where a supplier is unresponsive or unable to provide data, HPE estimates data for that supplier based on (1) historical data (if provided) or (2) emissions intensity based on spend and emissions data reported from other suppliers providing a similar transport scope for the same region of the world.</t>
  </si>
  <si>
    <t>HPE calculates GHG emissions from air travel, rail travel, and rental cars. Air travel data are collected through our online booking system and organized according to type of aircraft, cabin class, and miles travelled. Likewise, rail travel data are collected through our online booking system. We use the most recent version of DEFRA emission factors to calculate GHG emissions from air and rail travel. Air and rail travel data is tracked for all countries in which HPE is deployed except for Belarus. Rental car emissions are calculated through our vendor, who electronically track rental car mile. The most recent DEFRA emission factors are used to calculate GHG emissions. Rental car data is tracked for all countries with more than 50 employees.</t>
  </si>
  <si>
    <t>HPE calculates the GHG emissions from the downstream transportation and distribution of sold products using the Product Attribute to Impact Algorithm (PAIA) model. PAIA was created by HPE and other manufacturers. The inputs to the PAIA model include component characteristics, product energy use and transport information.</t>
  </si>
  <si>
    <t>HPE products do not require additional processing. Therefore, this category is not relevant.</t>
  </si>
  <si>
    <t>HPE calculates the GHG emissions from the use of products that can be classified in the following categories: • Servers, including all BLs, DLs, MLs, SLs, and MicroServers • Storage products • CPU • Memory • Hard drives (HDD &amp; SDD) • PCB cards Product LCAs are derived using a detailed energy analysis for use phase, the primary Scope 3 impact. The energy consumption is calculated using the publicly available HPE Power Advisor using the configurations (memory, processor, chassis, etc.) that represent 80% of products sold, by product category, as determined by annual sales data. Utilization is estimated between 15% and 30%, which differs by the server family, running 365 days by 24 hours per day. We assume products have a 5 year lifespan.</t>
  </si>
  <si>
    <t>HPE calculates the GHG emissions from the end-of-life treatment of sold products using the Product Attribute to Impact Algorithm (PAIA) model. PAIA was created by HPE and other manufacturers. The inputs to the PAIA model include component characteristics, product energy use and transport information.</t>
  </si>
  <si>
    <t>HPE does not operate franchises.</t>
  </si>
  <si>
    <t>It is assumed that this category is negligible. Investments in the reporting year are predominately in software-related businesses where the associated GHG emissions are relatively low. If the investments increase within HPE, the team will consider looking closer at each investment for possible inclusion in the Scope 3 GHG emission calculation.</t>
  </si>
  <si>
    <t>Not yet calculated</t>
  </si>
  <si>
    <t>All fuel-and-energy-related activities are considered in Scope 1 and 2 GHG emission calculation.</t>
  </si>
  <si>
    <t>Wistron is an ODM/OEM company with only has B to B business. Not applicable.</t>
  </si>
  <si>
    <t>The relevance of emissions from this category to be included in the Scope 3 inventory is assessed each year, as capital goods purchases vary from year to year. The threshold for inclusion is 0.5% of total Scope 1+2+3 emissions. Emissions from capital goods are based on financial data on property, plant, and equipment additions during the reporting year and estimated by using the GHG Protocol Scope 3 Evaluator tool.</t>
  </si>
  <si>
    <t>Capital goods emission are calculated based on Nokia's financial numbers by GHG Protocol Scope 3 Evaluator tool.</t>
  </si>
  <si>
    <t>Emissions are reported for business air travel, which has the biggest impact out of business travel modes. Travel information is obtained from our assigned Travel Agencies. Supplied data includes distance travelled, delineated by flight distance ranges and cabin class. Data from travel agencies is consolidated in a system which is used to calculate emissions from air travel. Emissions factors are obtained from EPA.</t>
  </si>
  <si>
    <t>We conducted an employee commuting survey in 2018. Survey results are a representative sample from several countries. Those results are prorated to represent commuting of all employees.</t>
  </si>
  <si>
    <t>Upstream leased assets are not considered relevant as leased vehicles and facilities are presently assessed in Scope 1 emissions.</t>
  </si>
  <si>
    <t>Emissions from downstream transportation and distribution are not considered relevant as the share of transportation and distribution paid by the customers is so small that emissions of this category were below 0.5% of total Scope 3 emissions.</t>
  </si>
  <si>
    <t>Not considered relevant because processing is not required for sold Nokia products.</t>
  </si>
  <si>
    <t>Not considered relevant. Based on an LCA done by Nokia for a typical Nokia mobile network product (urban base station site in Europe), the use- phase accounts for over 84% of global warming potential, production (supply chain and own operations) for 14%, logistics for 2% and end- of-life treatment rounds to 0%. End-of-life treatment emissions are not significant either in other Nokia product categories.</t>
  </si>
  <si>
    <t>Emissions from downstream leased assets are not considered relevant because emissions are by calculation less than 0.1% of total Scope 3 emissions.</t>
  </si>
  <si>
    <t>Not applicable, as Nokia does not have franchises.</t>
  </si>
  <si>
    <t>Investments category is designed primarily for private financial institutions. Not applicable, as Nokia is not a private financial institute.</t>
  </si>
  <si>
    <t>For the most part, the accounting data and environmental data that is used is from the NEC Group. However, some of the data used was obtained from suppliers.</t>
  </si>
  <si>
    <t>After multiplying the expense data related to depreciation by the emission factor referred by "Database on Emissions Intensities for Calculating Greenhouse Gas Emissions, etc. through a Supply Chain Ver. 2.1" provided by the Ministry of the Environment and the Ministry of Economy, Trade and Industry, each sum is calculated.</t>
  </si>
  <si>
    <t>All the data used is accounting data from the NEC Group.</t>
  </si>
  <si>
    <t>After multiplying the amount of energy consumed by the NEC Group by the emission factor referred by the "Basic Database of the Carbon Footprint Communication Program" provided by the Japan Environmental Management Association for Industry, we calculated the sum for each.</t>
  </si>
  <si>
    <t>The energy consumption data of the NEC Group is collected, and regarding areas from which data could not be collected, emissions calculated on the basis of the sales ratio are plugged in, and the result is treated as the total emissions of the NEC Group.</t>
  </si>
  <si>
    <t>We use the CO2 emissions data of transport companies that are NEC affiliates. The portion used by transport companies that are not NEC affiliates is calculated as a percentage of the CO2 emissions data of transport companies that are NEC affiliates, and the combined total is used as the CO2 emissions of the NEC Group as a whole.</t>
  </si>
  <si>
    <t>We are collecting data focusing mainly on the type and weight of waste generated by the NEC Group.</t>
  </si>
  <si>
    <t>The relationship between the CO2 emissions associated with business trips of the NEC Group and business trip expenses is calculated, and regarding areas from which data could not be collected, emissions calculated on the basis of the sales ratio are plugged in, and the result is treated as the total emissions of the NEC Group.</t>
  </si>
  <si>
    <t>The relationship between the CO2 emissions associated with commuting of the NEC Group and business trip expenses is calculated, and regarding areas from which data could not be collected, emissions calculated on the basis of the sales ratio are plugged in, and the result is treated as the total emissions of the NEC Group.</t>
  </si>
  <si>
    <t>Because our leases are mainly for IT equipment, power consumption accounts for the source of CO2 so that Scope 2 was used for counting it.</t>
  </si>
  <si>
    <t>Product weight, shipment distance (using an established model), and emission factor are multiplied to calculate by using the ton-kilometer method.</t>
  </si>
  <si>
    <t>For product weight, the data of the NEC Group is used. For travel distance, the PCR values of mobile phones used in Japan are used.</t>
  </si>
  <si>
    <t>The data used is data from the NEC Group.</t>
  </si>
  <si>
    <t>The CO2 emissions during operations are calculated from the NEC Group hardware product Life Cycle Assessment (LCA) data.</t>
  </si>
  <si>
    <t>For NEC brand products, the environmental data of the NEC Group is used, and for externally procured products, emissions calculated from the NEC Group's environmental data and accounting data are plugged in, and the result is treated as the total emissions of the NEC Group.</t>
  </si>
  <si>
    <t>Because the lease companies within the NEC Group lease to companies other than NEC and also have businesses other than leasing, it is difficult to extract the data related to this category, so it has been included in the calculations for Category 15 (Investment).</t>
  </si>
  <si>
    <t>We do not conduct any franchise businesses.</t>
  </si>
  <si>
    <t>We have acquired the Scope 1+2 data for our shares of the corresponding companies and included them as NEC investment shares.</t>
  </si>
  <si>
    <t>The environmental data of NEC affiliates is used, and the total sum of the values pro-rated according to the shareholding ratio is used.</t>
  </si>
  <si>
    <t>There is no category other than categories 1 to 15.</t>
  </si>
  <si>
    <t>Fujitsu</t>
  </si>
  <si>
    <t>Total cost of revenue</t>
  </si>
  <si>
    <t>Product</t>
  </si>
  <si>
    <t>Service and other</t>
  </si>
  <si>
    <t>Operating expenses</t>
  </si>
  <si>
    <t>Research and development</t>
  </si>
  <si>
    <t>Selling general and administrative</t>
  </si>
  <si>
    <t>Sales and marketing</t>
  </si>
  <si>
    <t>Financing</t>
  </si>
  <si>
    <t>Other operating expenses</t>
  </si>
  <si>
    <t xml:space="preserve"> </t>
  </si>
  <si>
    <t>Deviation due to boundary incompleteness</t>
  </si>
  <si>
    <t>Harmonized carbon footprint / Revenues</t>
  </si>
  <si>
    <t>Excluded and newly calculated categories</t>
  </si>
  <si>
    <t>Boundary incompleteness</t>
  </si>
  <si>
    <t>NEC</t>
  </si>
  <si>
    <t>More than 0% but less than or equal to 5%</t>
  </si>
  <si>
    <t>Total energy consumption</t>
  </si>
  <si>
    <t>Scope 3</t>
  </si>
  <si>
    <t>USD</t>
  </si>
  <si>
    <t>Revenues</t>
  </si>
  <si>
    <t>India</t>
  </si>
  <si>
    <t>Argentina</t>
  </si>
  <si>
    <t>Canada</t>
  </si>
  <si>
    <t>France</t>
  </si>
  <si>
    <t>Israel</t>
  </si>
  <si>
    <t>Netherlands</t>
  </si>
  <si>
    <t>Sweden</t>
  </si>
  <si>
    <t>Switzerland</t>
  </si>
  <si>
    <t>All</t>
  </si>
  <si>
    <t>Luxembourg</t>
  </si>
  <si>
    <t>Not relevant.</t>
  </si>
  <si>
    <t>More than 20% but less than or equal to 25%</t>
  </si>
  <si>
    <t>More than 15% but less than or equal to 20%</t>
  </si>
  <si>
    <t>MWh</t>
  </si>
  <si>
    <t>April 1 2017</t>
  </si>
  <si>
    <t>March 31 2018</t>
  </si>
  <si>
    <t>Mean</t>
  </si>
  <si>
    <t>Median</t>
  </si>
  <si>
    <t>Ratio</t>
  </si>
  <si>
    <t>Energy costs</t>
  </si>
  <si>
    <t>Reporting inconsistency</t>
  </si>
  <si>
    <t>Hon Hai Precision</t>
  </si>
  <si>
    <t>Tencent Holdings</t>
  </si>
  <si>
    <t>KEY FINANCIALS</t>
  </si>
  <si>
    <t>Company Name</t>
  </si>
  <si>
    <r>
      <t xml:space="preserve">Sales
</t>
    </r>
    <r>
      <rPr>
        <sz val="10"/>
        <color theme="1"/>
        <rFont val="Calibri"/>
        <family val="2"/>
        <charset val="162"/>
        <scheme val="minor"/>
      </rPr>
      <t>($millions)</t>
    </r>
  </si>
  <si>
    <r>
      <t xml:space="preserve">Profits
</t>
    </r>
    <r>
      <rPr>
        <sz val="10"/>
        <color theme="1"/>
        <rFont val="Calibri"/>
        <family val="2"/>
        <charset val="162"/>
        <scheme val="minor"/>
      </rPr>
      <t>($millions)</t>
    </r>
  </si>
  <si>
    <r>
      <t xml:space="preserve">Assets
</t>
    </r>
    <r>
      <rPr>
        <sz val="11"/>
        <color theme="1"/>
        <rFont val="Calibri"/>
        <family val="2"/>
        <scheme val="minor"/>
      </rPr>
      <t>(</t>
    </r>
    <r>
      <rPr>
        <sz val="10"/>
        <color theme="1"/>
        <rFont val="Calibri"/>
        <family val="2"/>
        <charset val="162"/>
        <scheme val="minor"/>
      </rPr>
      <t>$millions</t>
    </r>
    <r>
      <rPr>
        <sz val="11"/>
        <color theme="1"/>
        <rFont val="Calibri"/>
        <family val="2"/>
        <scheme val="minor"/>
      </rPr>
      <t>)</t>
    </r>
  </si>
  <si>
    <r>
      <t>Market Value</t>
    </r>
    <r>
      <rPr>
        <b/>
        <sz val="10"/>
        <color theme="1"/>
        <rFont val="Calibri"/>
        <family val="2"/>
        <charset val="162"/>
        <scheme val="minor"/>
      </rPr>
      <t xml:space="preserve"> </t>
    </r>
    <r>
      <rPr>
        <b/>
        <sz val="11"/>
        <color theme="1"/>
        <rFont val="Calibri"/>
        <family val="2"/>
        <charset val="162"/>
        <scheme val="minor"/>
      </rPr>
      <t xml:space="preserve">
</t>
    </r>
    <r>
      <rPr>
        <sz val="11"/>
        <color theme="1"/>
        <rFont val="Calibri"/>
        <family val="2"/>
        <scheme val="minor"/>
      </rPr>
      <t>As of 4/18/19 ($m)</t>
    </r>
  </si>
  <si>
    <t>Technology Hardware &amp; Equipment</t>
  </si>
  <si>
    <t>United States</t>
  </si>
  <si>
    <t>IT Software &amp; Services</t>
  </si>
  <si>
    <t>Baidu</t>
  </si>
  <si>
    <t>Tata Consultancy Services</t>
  </si>
  <si>
    <t>Salesforce.com</t>
  </si>
  <si>
    <t>TE Connectivity</t>
  </si>
  <si>
    <t>Cognizant</t>
  </si>
  <si>
    <t>Murata Manufacturing</t>
  </si>
  <si>
    <t>Corning</t>
  </si>
  <si>
    <t>VMware</t>
  </si>
  <si>
    <t>Western Digital</t>
  </si>
  <si>
    <t>BOE Technology Group</t>
  </si>
  <si>
    <t>Infosys</t>
  </si>
  <si>
    <t>Kyocera</t>
  </si>
  <si>
    <t>Capgemini</t>
  </si>
  <si>
    <t>Legend Holding</t>
  </si>
  <si>
    <t>Hong Kong</t>
  </si>
  <si>
    <t>Ericsson</t>
  </si>
  <si>
    <t>Fortive</t>
  </si>
  <si>
    <t>Keyence</t>
  </si>
  <si>
    <t>ATOS</t>
  </si>
  <si>
    <t>NetEase</t>
  </si>
  <si>
    <t>Hikvision</t>
  </si>
  <si>
    <t>Intuit</t>
  </si>
  <si>
    <t>Wipro</t>
  </si>
  <si>
    <t>Amphenol</t>
  </si>
  <si>
    <t>Seagate Technology</t>
  </si>
  <si>
    <t>HCL Technologies</t>
  </si>
  <si>
    <t>TDK</t>
  </si>
  <si>
    <t>CDW</t>
  </si>
  <si>
    <t>CGI Group</t>
  </si>
  <si>
    <t>Samsung SDI</t>
  </si>
  <si>
    <t>ZTE</t>
  </si>
  <si>
    <t>NetApp</t>
  </si>
  <si>
    <t>Twitter</t>
  </si>
  <si>
    <t>Hoya</t>
  </si>
  <si>
    <t>Samsung SDS</t>
  </si>
  <si>
    <t>Dassault Systemes</t>
  </si>
  <si>
    <t>Delta Electronics</t>
  </si>
  <si>
    <t>LARGAN Precision</t>
  </si>
  <si>
    <t>Check Point Software</t>
  </si>
  <si>
    <t>360 Security Technology</t>
  </si>
  <si>
    <t>VeriSign</t>
  </si>
  <si>
    <t>NEXON</t>
  </si>
  <si>
    <t>Garmin</t>
  </si>
  <si>
    <t>OMRON</t>
  </si>
  <si>
    <t>Naver</t>
  </si>
  <si>
    <t>Spotify Technology</t>
  </si>
  <si>
    <t>Jabil Circuit</t>
  </si>
  <si>
    <t>Tech Mahindra</t>
  </si>
  <si>
    <t>ServiceNow</t>
  </si>
  <si>
    <t>Workday</t>
  </si>
  <si>
    <t>Olympus</t>
  </si>
  <si>
    <t>Match Group</t>
  </si>
  <si>
    <t>Autodesk</t>
  </si>
  <si>
    <t>Square</t>
  </si>
  <si>
    <t>Arista Networks</t>
  </si>
  <si>
    <t>Constellation Software</t>
  </si>
  <si>
    <t>Inventec</t>
  </si>
  <si>
    <t>Palo Alto Networks</t>
  </si>
  <si>
    <t>Shanghai Ganglian E-Commerce Holdings</t>
  </si>
  <si>
    <t>Splunk</t>
  </si>
  <si>
    <t>Unisplendour</t>
  </si>
  <si>
    <t>Nomura Research Institute</t>
  </si>
  <si>
    <t>Sunny Optical Technology Group</t>
  </si>
  <si>
    <t>Asustek Computer</t>
  </si>
  <si>
    <t>Capital expenditures</t>
  </si>
  <si>
    <t>IT goods including computers, laptops and servers which are not capitalized are included in purchased revenue goods. The emission from these has been reported based on the expenditure incurred on them in the reporting year. The emission factor used is from DEFRA 2012 - kgCO2e per unit expenditure. The DEFRA 2012 emission factor is for the complete lifecycle of goods from extraction and production to transportation and distribution. The emissions from upstream transportation and distribution of IT revenue goods is accounted for in Category 4 and hence subtracted from Category 1 emissions reported here.</t>
  </si>
  <si>
    <t>IT goods including computers, laptops and servers which are not capitalized are included in purchased revenue goods. This is relevant and reported under this category</t>
  </si>
  <si>
    <t>Capital goods include machinery, equipment, office furniture, computers, servers, electrical machinery, etc. The emission from these has been reported based on the expenditure incurred on them in the reporting year. The emission factor used is from DEFRA 2012 - kgCO2e per unit expenditure. The DEFRA 2012 emission factor is for the complete lifecycle of goods from extraction and production to transportation and distribution. The emissions from upstream transportation and distribution of the IT capital goods purchased is accounted for in Category 4 and hence subtracted from Category 2 emissions reported here</t>
  </si>
  <si>
    <t>Our office infrastructures are capital assets which are associates emission footprint and hence reported as relevant.</t>
  </si>
  <si>
    <t>The upstream extraction, production &amp; transportation and T&amp;D losses related to the electricity consumed in offices has been accounted for here through use of the relevant emission factor. The emission factor used is from DEFRA (for respective reporting countries) - kgCO2e per unit electricity consumed.</t>
  </si>
  <si>
    <t>Upstream extraction, production and transportation and TD losses associated with purchased electricity is relevant and reported.</t>
  </si>
  <si>
    <t>IT goods constitute a significant percentage of our purchases. We have accounted for the upstream transportation and distribution emission for the IT purchases based on the life cycle study published by our key suppliers like Lenovo and Dell. The upstream transportation and distribution of other capital goods is reported under category 2 as the DEFRA 2012 emission factors were for complete lifecycle of goods from extraction, production to transportation and distribution. This value is not duplicated under category 4.</t>
  </si>
  <si>
    <t>Upstream transportation and distribution for the IT goods we use in our operations are considered and reported.</t>
  </si>
  <si>
    <t>Waste related emissions are accounted for (by type) based on the waste generated in our operations multiplied with the respective emission factors from DEFRA 2018.</t>
  </si>
  <si>
    <t>Waste from our operations are limited to mixed municipal waste, as we are office based operations. The emissions from the wastes are limited but relevant and hence disclosed.</t>
  </si>
  <si>
    <t>Business travel is an imporant element of our operations and hence this is accounted for and reported.</t>
  </si>
  <si>
    <t>Employee commute has two components - (1) travel by company hired vehicle &amp; (2) travel in personal or public transport. 1. Fuel consumption in company hired vehicles used for employee commute &amp; business travel (India geography) and vehicle kilometers in automobiles or buses hired by the Company for employee commute is reported. The corresponding emissions are accounted for based on the vehicle km travelled and the emission factors determined as a function of vehicle type and fuel type (as per the GHG protocol). 2. For travel using personal or public transport, the process is to ascertain the proportion of the employees using personal transport determined by the number of parking passes issued. The rest of the employees are presumed to be travelling by public transport. Based on average distance from geographic center to TCS location in a city, we have assumed that on an average a person would undertake 30 km/day of work commute. The passenger km thus calculated is multiplied with the respective emission factors for different modes of transport e.g., passenger car, motorbike, bus, train (Source - DEFRA, GHG Protocol, technical paper on Bus emission factor in India).</t>
  </si>
  <si>
    <t>Employee commute is a important part of our operations and hence this is relevant and accounted for.</t>
  </si>
  <si>
    <t>The Company does not have any leased assets which fall under the purview of Scope 3. Electricity consumed in leased commercial buildings is included under Scope 2 emissions since these are operated by TCS and the Company is billed for this electricity consumed.</t>
  </si>
  <si>
    <t>Tata Consultancy Services (TCS) is a global leader in IT services, digital and business solutions. The Company does not have physical products. Therefore, no transport or distribution is involved in our service delivery.</t>
  </si>
  <si>
    <t>Tata Consultancy Services (TCS) is a global leader in IT services, digital and business solutions. TCS is a software services solution provider and hence the Company does not have any physical products. Therefore, this question is not applicable to us</t>
  </si>
  <si>
    <t>As a software services solution provider, TCS does not have any physical product with an end of life, making this category not relevant.</t>
  </si>
  <si>
    <t>We do not have any downstream leased assets where there can be emissions as we are a IT services company and deliver IT solutions to customers making this category not relevant.</t>
  </si>
  <si>
    <t>Being an IT services company and by virtue of the business model we have, we do not have any franchisees, making this category not relevant to us.</t>
  </si>
  <si>
    <t>TCS is an IT services company and the emission primarly are from its operations. We do not have any investments where there can be emissions and hence this category is considered a non material for emission accounting and disclosure perspective.</t>
  </si>
  <si>
    <t>All relevant upstream emission sources come under the categories already disclosed against and there are not additional upstream emission sources, hence this is considered not relevant with the above stated explanation.</t>
  </si>
  <si>
    <t>All relevant downstream emission sources come under the categories already disclosed against and there are no additional downstream emission sources, hence this is considered not relevant with the above stated explanation.</t>
  </si>
  <si>
    <t>Definitions</t>
  </si>
  <si>
    <t>Salesforce uses Environmentally Extended Economic Input Output (EEIO) analysis based on its annual supplier &amp; procurement spend data. The spend data was mapped to corresponding industry sectors and then multiplied by cradle-to-gate emission factors for the sector to provide an estimated carbon emissions associated with the extraction, production and transport of purchased goods and services acquired or purchased by Salesforce in the reported year. Supplier spend activity that was already included in Scope 1 or 2 (such as electricity purchases from leased buildings) and other Scope 3 categories (such as upstream leased assets) that could be further defined to a GHGP Scope 3 category were removed from the Purchased Goods &amp; Services category to prevent double counting. This may represent an under- or over-reporting of emissions in certain supplier categories and specific suppliers based on available spend data due to the nature of cost and accrual accounting. We anticipate improving the methodology and data availability in the future which will impact our year-on-year reporting and trends over time.</t>
  </si>
  <si>
    <t>Outside of direct data collection from suppliers on their proportional emissions associated with the delivery of purchased goods and services procured by Salesforce, the use of EEIO emissions factors offers an efficient and directional methodology to estimate the impacts associated with our spend in this category.</t>
  </si>
  <si>
    <t>Salesforce uses Environmentally Extended Economic Input Output (EEIO) analysis based on its annual supplier &amp; procurement spend data. The spend data was mapped to corresponding industry sectors and then multiplied by cradle-to-gate emission factors for the sector to provide an estimated carbon emissions associated with the extraction, production and transport of capital goods acquired or purchased by Salesforce in the reported year. We have elected to use this methodology over using a single generic emissions factor (EF) for ‘all’ capital goods as reported, to enable better visibility into specific capital good categories by spend and carbon impact. Supplier spend activity that was already included in Scope 1 or 2 (such as electricity consumption from owned IT hardware) and other Scope 3 categories (such as upstream leased assets) that could be further defined to a GHGP Scope 3 category were removed from the Capital Goods category to prevent double counting. This may represent an under- or over-reporting of emissions in certain supplier categories and specific suppliers based on available spend data due to the nature of cost and accrual accounting. We anticipate improving the methodology and availability data in the future which will impact our year-on-year reporting and trends over time.</t>
  </si>
  <si>
    <t>Outside of direct data collection from suppliers on their proportional emissions associated with purchase of capital goods by Salesforce, the use of EEIO emissions factors offers an efficient and directional methodology to estimate the impacts associated with our spend in this category.</t>
  </si>
  <si>
    <t>Upstream emissions from purchased fuels, electricity, steam and hot and chilled water, include generation and T&amp;D emissions, and any other losses in this category. Data quality is considered to be consistent with inputs from our global database on sustainability metrics. Upstream emissions of purchased electricity are calculated for the US and other countries by multiplying electricity activity data by country or region specific emission factors from UK Defra 2018 Guidelines for GHG Reporting. Upstream emissions from purchased fuels, steam, hot and chilled water are calculated using emissions factors from UK Defra 2018 Guidelines for GHG Reporting. Emissions associated with losses were calculated for the US and other countries by multiplying the energy use by type by emission factors from UK Defra 2018 Guidelines for GHG Reporting. All GWPs are from the IPCC Fifth Assessment Report (GWP for CH4 = 28, GWP for N2O = 265), consistent with reporting under the United Nations Framework Convention on Climate Change (UNFCCC).</t>
  </si>
  <si>
    <t>Salesforce uses Environmentally Extended Economic Input Output (EEIO) analysis based on its annual supplier &amp; procurement spend data. The spend data was mapped to corresponding industry sectors and then multiplied by cradle-to-gate emission factors for the sector to provide an estimated carbon emissions associated with any transportation and distribution activities associated with Salesforce operations in the reported year. This may represent an under- or over-reporting of emissions in certain supplier categories and specific suppliers based on available spend data due to the nature of cost and accrual accounting. We anticipate improving the methodology and availability data in the future which will impact our year-on-year reporting and trends over time.</t>
  </si>
  <si>
    <t>Outside of direct data collection from suppliers on their proportional emissions associated with any transportation and distribution of activities associated with Salesforce operations, the use of EEIO emissions factors offers an efficient and directional methodology to estimate the impacts associated with our spend in this category.</t>
  </si>
  <si>
    <t>Salesforce uses Environmentally Extended Economic Input Output (EEIO) analysis based on its annual supplier &amp; procurement spend data. The spend data was mapped to corresponding industry sectors and then multiplied by cradle-to-gate emission factors for the sector to provide an estimated carbon emissions associated with waste generated in operations by Salesforce in the reported year. This may represent an under- or over-reporting of emissions in certain supplier categories and specific suppliers based on available spend data due to the nature of cost and accrual accounting. We anticipate improving the methodology and availability data in the future which will impact our year-on-year reporting and trends over time.</t>
  </si>
  <si>
    <t>Outside of direct data collection from suppliers on their proportional emissions associated with the waste quantities generated by Salesforce, use of EEIO emissions factors offers an efficient and directional methodology to estimate the impacts associated with our spend in this category.</t>
  </si>
  <si>
    <t>Salesforce relies on its travel vendor partners to provide us with all data on modes of travel taken by our employees in order to incorporate its corresponding carbon into our overall carbon footprint. Raw travel data is queried currently on an annual basis and aggregated in our carbon accounting system. It is then calculated against emissions factors that correspond with each travel type and rolled into our Scope 3 figures.</t>
  </si>
  <si>
    <t>Business travel includes Salesforce’s global air, hotel, and other business related transportation, such as taxi, and rental vehicles.</t>
  </si>
  <si>
    <t>On an annual basis, we conduct a survey to all current employees to determine the impact of their commute on our overall carbon footprint. The survey allows for employees to specify all modes of transport, distance, frequency, etc. of their commute. That data is then queried and aggregated in our carbon accounting system. It is then calculated against emissions factors that correspond with each commute mode type and rolled into our Scope 3 figures.</t>
  </si>
  <si>
    <t>Employee commuting includes all of our global full-time employees that respond to the survey, approximately 40% for FY19.</t>
  </si>
  <si>
    <t>Salesforce uses Environmentally Extended Economic Input Output (EEIO) analysis based on its annual supplier &amp; procurement spend data. The spend data was mapped to corresponding industry sectors and then multiplied by cradle-to-gate emission factors for the sector to provide an estimated carbon emissions associated with the use of leased assets by Salesforce in the reported year. Supplier spend activity that was already included in Scope 1 or 2 (such as electricity consumption from colocation data centers) were removed from the Upstream Leased assets category to prevent double counting. This may represent an under- or over-reporting of emissions in certain supplier categories and specific suppliers based on available spend data due to the nature of cost and accrual accounting. We anticipate improving the methodology and availability data in the future which will impact our year-on-year reporting and trends over time.</t>
  </si>
  <si>
    <t>Outside of direct data collection from suppliers on their proportional emissions associated with the use of leased assets by Salesforce, use of EEIO emissions factors offers an efficient and directional methodology to estimate the impacts associated with our spend in this category.</t>
  </si>
  <si>
    <t>Salesforce does not manufacture, physically ship or sell any physical goods, and given the nature of our business as a software and technology services company, we have determined this category to be not relevant for our Scope 3 reporting. 100% of our products are delivered electronically via our cloud platforms, whose emissions are measured and reported in GHGP Category 11 Use of Sold Products.</t>
  </si>
  <si>
    <t>Salesforce calculates the greenhouse gas emissions generated from all customers’ use of our products on their end devices, based on customers’ using time on the products and power use of their end devices.</t>
  </si>
  <si>
    <t>The data point of customer use time was collected from different internal data science teams. And the power use data of end devices were collected based on our extensive research.</t>
  </si>
  <si>
    <t>Salesforce delivers software products and services which have no physical end of life and therefore have no end of life emissions impacts. Any emissions related to the delivery of our products and services are already captured and reported on in our Scope 1 &amp; 2 emissions footprint, or identified separately in a specific Scope 3 GHGP emissions category if appropriate.</t>
  </si>
  <si>
    <t>Salesforce has no operations or assets owned by Salesforce that are then leased, which are not already included in our Scope 1 and 2 emissions based on operational control.</t>
  </si>
  <si>
    <t>Salesforce has no franchises.</t>
  </si>
  <si>
    <t>Salesforce uses Environmentally Extended Economic Input Output (EEIO) analysis based on its annual supplier &amp; procurement spend data. The spend data was mapped to corresponding industry sectors and then multiplied by cradle-to-gate emission factors for the sector to provide an estimated carbon emissions associated with the use of leased assets by Salesforce in the reported year. This may represent an under- or over-reporting of emissions in certain value chain categories and specific suppliers and investments based on available spend data due to the nature of cost and accrual accounting. We anticipate improving the methodology and availability data in the future which will impact our year-on-year reporting and trends over time..</t>
  </si>
  <si>
    <t>Salesforce.org (our foundation and separate legal entity) is a strategically important component of our business and mission and we continue to evaluate options to quantify the carbon impact of these activities alongside investments made by the business which are not already included in our Scope 1 and 2 emissions. For 2017, we have accounted for the estimated emissions associated with our charitable contributions, grants, and related donations.</t>
  </si>
  <si>
    <t>The location-based figures have gone up because we are reporting colocation related Scope 2 emissions attributable to VMware owned IT equipment in colocation data centers for the first time. We did a deep dive on Scope 3 emissions categories in 2018 and consider this reporting as thought leadership. Future of Internet Power (https://www.bsr.org/en/collaboration/groups/future-of-internet-power) recommends that colocation data center clients split colocation Scope 3 emissions into Scope 2 (IT equipment owned by client) and Scope 3 and report accordingly.</t>
  </si>
  <si>
    <t>VMware uses Environmentally Extended Economic Input Output (EEIO) lifecycle analysis (LCA) emissions factors to quantify the emissions associated with its annual supplier and procurement purchasing activity. Annualized spend data is mapped to corresponding scope 3 categories, supplier categories, and industry sectors and is then multiplied by cradle-to-gate LCA emission factors for the sector to provide an estimated carbon emissions associated with the extraction, production and transport of purchased goods and services acquired or purchased by VMware in the reported year. Supplier spend activity that was already included in Scope 1 or 2 (such as electricity purchases from leased buildings) and other Scope 3 categories (such as upstream leased assets) that could be further defined to a GHG Protocol scope 3 category were removed from the Purchased Goods and Services category to prevent double counting. This may represent an under- or over- reporting of emissions in certain supplier categories and specific suppliers based on available spend data due to the nature of cost and accrual accounting. We anticipate improving the methodology and availability data in the future which will impact our year-on-year reporting and trends over time.</t>
  </si>
  <si>
    <t>Emissions were calculated for fuel-and-energy-related activities (not included in Scope 1 or 2) by totaling activity data for each Scope 1 fuel type and electricity consumption by country. These totals were multiplied by their relevant specific emission factors from UK Defra / DECC 2018 Conversion Factors for Company Reporting.</t>
  </si>
  <si>
    <t>VMware uses Environmentally Extended Economic Input Output (EEIO) lifecycle analysis (LCA) emissions factors to quantify the emissions associated with its annual supplier &amp; procurement purchasing activity. Annualized spend data is mapped to corresponding scope 3 categories, supplier categories, and industry sectors and is then multiplied by cradle-to-gate LCA emission factors for the sector to provide an estimated carbon emissions associated with the extraction, production and transport of capital goods acquired or purchased by VMware in the reported year. This may represent an under- or over- reporting of emissions in certain supplier categories and specific suppliers based on available spend data due to the nature of cost and accrual accounting. We anticipate improving the methodology and availability data in the future which will impact our year-on-year reporting and trends over time.</t>
  </si>
  <si>
    <t>VMware uses the EPA's WARM methodology which assigns values to each material that gets, landfilled, recycled and composted, along with GHG Protocol's guidance on waste generated in operations to calculate the emissions associated with waste generated in our global operations.</t>
  </si>
  <si>
    <t>Flight miles by trip is provided by the travel agent, American Express Global Business Travel. Based on the flight mileage, each flight is categorized as short or long haul to align with the DEFRA business travel emissions factors. The DEFRA EFs are then multiplied by the total miles to determine the carbon emissions.</t>
  </si>
  <si>
    <t>VMware uses Environmentally Extended Economic Input Output (EEIO) lifecycle analysis (LCA) emissions factors to quantify the emissions associated with its annual supplier and procurement purchasing activity. Annualized spend data is mapped to corresponding scope 3 categories, supplier categories, and industry sectors and is then multiplied by cradle-to-gate LCA emission factors for the sector to provide an estimated carbon emissions associated with the extraction, production and transport of upstream leased assets acquired or purchased by VMware in the reported year. Supplier spend activity that was already included in Scope 1 or 2 (such as electricity consumption from colocation data centers) that could be further defined to a GHG Protocol scope 3 category were removed from the Upstream Leased Assets category to prevent double counting. This may represent an under- or over- reporting of emissions in certain supplier categories and specific suppliers based on available spend data due to the nature of cost and accrual accounting. We anticipate improving the methodology and availability data in the future which will impact our year-on-year reporting and trends over time.</t>
  </si>
  <si>
    <t>VMware is part of the IT Service industry and does not produce a significant amount of physical products to transport or distribute.</t>
  </si>
  <si>
    <t>VMware is part of the IT Service industry and does not produce a significant amount of physical products for sale for customer use.</t>
  </si>
  <si>
    <t>VMware is part of the IT Service industry and does not produce a significant amount of physical products for sale for customer use, nor do the products VMware sells produce a significant amount of direct emissions from their use phase.</t>
  </si>
  <si>
    <t>VMware is part of the IT Service industry and does not produce a significant amount of physical products for sale.</t>
  </si>
  <si>
    <t>VMware does not have significant leased spaces.</t>
  </si>
  <si>
    <t>VMware does not have any franchises.</t>
  </si>
  <si>
    <t>VMware does not have any significant investments to report.</t>
  </si>
  <si>
    <t>We have a large supplier base for the procurement of goods and services to support our operations which contribute to our scope 3 emissions. Purchased goods like computers and servers etc are categorized as capital goods based on our financial accounting at the group level, which are reported below, to avoid double counting.</t>
  </si>
  <si>
    <t>As per our financial accounting practice, the following are categorized as fixed assets - land, buildings, plant and equipment, office equipment, furniture and fixtures, computers and vehicles. We have evaluated the significance of the emissions w.r.t the threshold. Based on the current evaluation emissions due to all the fixed asset spent are relevant.</t>
  </si>
  <si>
    <t>The emissions due to T and D losses have been estimated based on the data on the EFs for the T and D losses for the specific country.</t>
  </si>
  <si>
    <t>Emissions due to T and D losses for every unit of grid electricity procured have been calculated under this section. This only applies for the electricity procured from the grid, sourced from third-party non-renewable sources, if any. Renewable energy consumption is excluded.</t>
  </si>
  <si>
    <t>Infosys is a service company dealing with technology, consulting and outsourcing and our services are provided over digital/mobile networks to our clients in over 45 countries and we do not sell any physical products which requires any manufacturing/processing. Hence this is not relevant.</t>
  </si>
  <si>
    <t>The emissions due to waste generated have been estimated based on the data on the EFs from DEFRA for specific waste types and their disposal methods.</t>
  </si>
  <si>
    <t>Given the high uncertainty associated with magnitude of the additional environmental impacts of aviation, Infosys calculates the business travel related emissions based on the DEFRA emission factors for air travel, without radiative forcing.</t>
  </si>
  <si>
    <t>The emissions due to employee commute has been estimated based on the fuel efficiency, the total distance traveled and the fuel characteristics like NCV, density and emission factor for the fuel used. Emission factor, NCV and Density of petrol and diesel have been soured from IPCC, while the distances are sourced from site specific monitoring internally. Employees commute to office and back by various means including Company-provided transportation, personal vehicles and public transport. The total number of two-wheeler and four-wheeler parking slots available on our campuses is considered for personal transport assuming it is occupied 100%.The data for carpooling is considered as 5% of the total four-wheeler parking slots. The information on the total number of bus users is provided by the transport team, which covers the number of people travelling by Company-provided transportation. The difference between the total number of employees and the sum of personal transport users and Company-provided transport users gives the total number of users using public transport. This information is used to compute GHG emissions</t>
  </si>
  <si>
    <t>Based on the Employee commute Survey conducted internally for all the DC's, the actual percentage of 2 wheeler usage, 4 wheeler petrol and Diesel car, car-pooling, Electric vehicle usage, Work from home, mileage, distance traveled etc has been collected and validated. Approximately 20,000 employees had participated in an ORS and shared their mode of transport and other information as requested in the survey form.</t>
  </si>
  <si>
    <t>Details provided in methodology description. In Infosys campuses in India, we have leased out spaces to vendors who provide services like catering, grocery, banking, retail etc for our employees. During FY 19, we have reported the emissions from electricity consumed by our service providers to whom we have leased out our facilities in our campuses under this category under Scope 2 emissions. We will explore possibilities to segregate this data and report accordingly under scope 3.</t>
  </si>
  <si>
    <t>Infosys is a service company dealing with technology, consulting and outsourcing and our services are provided over digital/mobile networks to our clients in over 45 countries and we do not sell any physical products which requires processing. Hence this category is not applicable to us and we have not estimated the GHG emissions associated with this category.</t>
  </si>
  <si>
    <t>Infosys is a service company dealing with technology, consulting and outsourcing. We do not attribute emissions from the use of our consulting and outsourcing services at our client locations across the world. Our technology solutions provided for our clients from different sectors consume electricity when used by them and the resulting have been identified as part of our scope 3 emissions. We have evaluated and spoken to several standard setting bodies for guidance on the same. However, no standards/guidelines are readily available at this point to estimate the same. Furthermore, the overall product business (Edge verve, etc) did not significantly contribute to the business revenues and thus is a negligible %. Hence, we are unable to evaluate or state the emissions due to use of our software solutions and their significance in line with our de-minimus.</t>
  </si>
  <si>
    <t>Infosys is a service company dealing with technology, consulting and outsourcing and our services are provided over digital/mobile networks and we do not sell any physical products which require end of life treatment. Hence this category is not applicable to us and we have not calculated the GHG emissions associated with it.</t>
  </si>
  <si>
    <t>Infosys operates across US, India, China, Australia, Japan, Middle East, UK, Germany, France, Switzerland, Netherlands, Poland, Canada and many other countries.However, we do not operate under any franchises. Hence this category is not applicable to us and we have not calculated the GHG emissions associated with it.</t>
  </si>
  <si>
    <t>Infosys is a global leader in consulting, technology and outsourcing and has not acquired any new companies during FY19.</t>
  </si>
  <si>
    <t>All the upstream scope 3 categories which are relevant to Infosys have been identified and we do not have any further activities which are relevant to our business operations. Hence this section, Other (upstream) is not relevant to us and we have not estimated the emissions from it.</t>
  </si>
  <si>
    <t>All the downstream scope 3 categories which are relevant to Infosys have been identified and we do not have any further activities which are relevant to our business operations. Hence this section, Other (downstream) is not relevant to us and we have not estimated the emissions from it.</t>
  </si>
  <si>
    <t>This is the third year we are reporting market-based Scope 2 emissions.</t>
  </si>
  <si>
    <t>Last year was the first time we we have attempted to estimate emissions from purchased goods and services, with the intention that we will continue to evolve our approach. The process was as follow: 1) We analysed the categories of goods and services purchased, with a focus on those categories where we believe there will be a higher carbon impact - such as construction, furniture, paper, printing and IT hardware and software. 2) We extracted data of Capgemini Group spend per category. 3) We identified available emission factor sets from independent, reliable sources, and attempted to map these to the categories of spend. We chose to use the Defra/DECC 2012 database, which although a few years out of date was the best fit with the spend categories used in our procurement system. 4) We applied these emission factors to our spend data (thereby As a result of this exercise, we were able to calculate emissions from 17% of Capgemini Group spend. Around 50% of our Group spend is on consulting and software services which are anticipated to be relatively low carbon (but harder to measure) areas of spend. So although 17% is a relatively low percentage of our spend, given our focus on high-emitting categories we anticipate that it represents a fairly high percentage of our supply chain carbon footprint. The figure provided above has been calculated based on 2017 data. However, as the profile of our spend has not changed considerably in 2018 we believe this is still a representative estimate.</t>
  </si>
  <si>
    <t>As a technology and consulting services company, the goods and services we buy are diverse with a huge number of suppliers (over 9,000 suppliers across the Group) and very little of that spend is on raw materials or goods with a tangible carbon impact which can be easily measured per product. Whilst we do gather carbon data from our suppliers in some regions, it would currently be too labor intensive both for Capgemini and our suppliers (particularly SME suppliers) to all provide carbon data ongoing. We therefore rely on estimations and third party emission factors, but are committed to continuing to evolve our reporting in this area - with block chain technology potentially enabling further development in future.</t>
  </si>
  <si>
    <t>Our electricity T&amp;D emissions are calculated by measuring our electricity use data in kWh for all our office facilities &amp; data centers and applying a T&amp;D emission factor for each country which has been sourced from the DEFRA 2018 Company Reporting Guidelines.</t>
  </si>
  <si>
    <t>As a service provider, the transportation and distribution of purchased goods is not a material impact for our company.</t>
  </si>
  <si>
    <t>Data is gathered on the weight in kg of waste recycled and the weight in kg of waste sent to landfill. The method of data capture varies from country to country: some countries will physically weigh bags of waste (e.g. UK) whereas others rely on waste contractor data supplied as part of invoicing (e.g. North America). Some countries estimate using assumptions and extrapolations - e.g. where information is available of the volume of waste rather than the weight, a sampling exercise is carried out to estimate the kg/cubic meter. Disposal methods used for each waste source are identified including Landfill, Recycling, Waste to Energy, Anaerobic Digestion, Composting Waste and Re-use (not counted as a waste stream). Once the weight of waste and the disposal method has been identified and calculated, appropriate emissions factors from DEFRA 2018 Company Reporting Guidelines for 'Commercial and Industrial Waste' (recycled, landfilled, energy to waste etc) are applied which enables us to convert the kg of waste to kg of CO2e.</t>
  </si>
  <si>
    <t>For many countries where we operate, this area of data gathering is largely controlled by landlords and third parties, which makes reliable data a challenge. For 49% of our data we received information from landlords and waste contractors, such as waste transfer notes, invoices etc, or the waste is weighed on site by facilities teams. For the remaining 51% of data, waste is estimated based on a per employee or per facility size comparison to other similar offices.</t>
  </si>
  <si>
    <t>Data is gathered on the distance traveled by employees for each mode of transport, including flights (in passenger miles), car travel (in miles or liters of fuel used), taxi travel (cost in local currency), rail travel (in miles or cost) and bus travel (cost in local currency). This data is sourced both from external travel agents and from internal expenses systems. For some types of travel (including taxi, bus and some of our rail travel), only cost data is available and therefore this is converted from the local currency into miles based on agreed and documented conversion rates. Once the distance traveled and the mode of transport has been established, appropriate emissions factors from the DEFRA 2018 Company Reporting Guidelines are applied to calculate the emissions in tonnes of CO2e. We also collate data on the number of hotel night stays, which is then converted into CO2 using emission factors supplied by the Carbon Neutral Company.</t>
  </si>
  <si>
    <t>As a supplier of IT services, consulting and outsourcing, business travel is a significant impact for our business. Therefore we are increasingly focused on measuring and reducing our business travel across the Group.</t>
  </si>
  <si>
    <t>With 211,000 people working for Capgemini across the world, the way our people travel to work has a significant carbon impact. Whilst we have obtained a statistically significant sample size, the fact that our emissions are based on sampling means there is a higher degree of uncertainty associated with this emission source than with our other Scope 3 emissions. Due to this uncertainty, this emissions data was not included in our annual report.</t>
  </si>
  <si>
    <t>We adopt an operational control approach to setting our emissions reporting boundary. This means emissions from leased assets that are under our operational control are reported as Scope 1 or Scope 2.</t>
  </si>
  <si>
    <t>We do not produce or distribute goods which require transportation.</t>
  </si>
  <si>
    <t>We do not manufacture products.</t>
  </si>
  <si>
    <t>We calculate the emissions associated with the supply and treatment of water to our offices and data centers. Data is gathered on the metered volume of water used at each site from water invoices (and in some cases from meter readings). We then use the emissions factors from the DEFRA 2018 Company Reporting Guidelines to convert the volume of water supplied to each site into tonnes of CO2e. As recommended by DEFRA, we calculate emissions both for 'water supply' and for 'water treatment'.</t>
  </si>
  <si>
    <t>Whilst the majority of data gathered is from primary data sources such as invoices from suppliers and meter readings, some extrapolations and assumptions are required in order to report a full year of water usage. Our data collection procedures in this area continue to mature but at present there remain a number of sites across the Group where direct access to the meter is not possible and where water charges form part of a lease agreement. In these instances, accurate water data is not available and therefore data is estimated for these sites wherever possible, or in some instances these sites are excluded.</t>
  </si>
  <si>
    <t>The electricity purchased in the France, UK, Netherlands, Denmark and most of Germany is certified by the suppliers as either Renewable or Nuclear sourced and are therefore zero emissions. These are reflected by zero in the Market Based value.</t>
  </si>
  <si>
    <t>GHG Protocol Scope 3 Evaluation tool (Quantis), based upon entering spend data.</t>
  </si>
  <si>
    <t>This value is an estimation from a tool in which we have no knowledge of internal workings. We understand that the latest tool update was in 2017. Currency fluctuations between the USD (used by the tool) and the Euro (used by Atos) may cause anomalies. Due to the uncontrollability of this, we have excluded the value from our main reported footprint and set separate SBTs against this. However, as it is estimated to comprise in excess of 75% of our footprint, it is included to cater for Scope 3 reporting requirements.</t>
  </si>
  <si>
    <t>We have used the GHG Protocol Scope 3 Evaluation tool (Quantis), which is based upon entering spend data for the year to estimate all of our Scope 3 emissions that required estimation. From our purchasing data we were unable to distinguish reliably between capital and other items and therefore have combined these into the "Purchased Goods and Services" category.</t>
  </si>
  <si>
    <t>Data is provided through metered and invoiced data from landlords with specific energy values included in relevant units. Where this is not available, we use data from suppliers for square metres of area occupied, or area occupation.</t>
  </si>
  <si>
    <t>Atos used the GHG Protocol Scope 3 evaluator to estimate all Scope 3 emissions against the Scope 3 standard categories. Because the results were so heavily weighted towards Purchased Goods and Service and also Capital Goods, all other estimated Scope 3 emissions sources are regarded as not material within our overall measurement using the SBT GEVA methodology.</t>
  </si>
  <si>
    <t>Atos accounts for energy consumption and emissions from private vehicle use and specific forms of public transport (train, taxi, air), when used for business travel. Air emissions are provided by travel agencies. Train emissions = agency data or estimated distance per unit cost x Conversion Factors Taxi distances are estimated from cost Car and taxi emissions are calculated from distance x conversion factors for vehicle / fuel types. All emissions factors are obtained from Defra or other local agencies</t>
  </si>
  <si>
    <t>Vehicle data is obtained through employee expense claims, which include distances traveled, or from receipts for fuel purchase. Air travel emissions are directly from travel agencies. Only rail and taxi travel emissions contain a degree of assumption, based upon assumed distances and emissions per mode of travel.</t>
  </si>
  <si>
    <t>Atos used the GHG Protocol Scope 3 evaluator to estimate all Scope 3 emissions against the Scope 3 standard categories. Because the results were so heavily weighted towards Purchased Goods and Service and also Capital Goods, all other estimated Scope 3 emissions sources are regarded as not material within our overall measurement using the SBT GEVA methodology. Additionally, as a supplier of services, the transportation or distribution of any goods is likely to be zero or very close to zero.</t>
  </si>
  <si>
    <t>Atos does not produce any goods that are processed, we are primarily a services company offering B2B services globally.</t>
  </si>
  <si>
    <t>Estimations have been made using existing surveys for Dell and Fuji servers. The average price and CO2 emissions for one server are used to estimate the overall CO2 emissions for the overall IT Hardware spend at Atos.</t>
  </si>
  <si>
    <t>Atos does not operate any franchises</t>
  </si>
  <si>
    <t>Atos is not an investment institute</t>
  </si>
  <si>
    <t>There are no other relevant upstream emissions which we can identify other than those already covered within the other categories.</t>
  </si>
  <si>
    <t>There are no other relevant downstream emissions which we can identify other than those already covered within the other categories.</t>
  </si>
  <si>
    <t>Intuit does not produce capital goods that are significant to its carbon footprint.</t>
  </si>
  <si>
    <t>Intuit's co-location, leased space data center in Las Vegas has a significant energy consumption impact for the company and is incorporated into our total carbon footprint and carbon reduction goal. Since 2016, the Las Vegas co-lo has been powered by 100% renewable electricity</t>
  </si>
  <si>
    <t>Intuit does not have upstream transportation and distribution that are significant to its carbon footprint.</t>
  </si>
  <si>
    <t>Intuit tracks its global waste stream and has a zero waste goal by 2020. It has determined the carbon footprint of its waste stream is not material to its total carbon footprint.</t>
  </si>
  <si>
    <t>Data was sourced from our employee database, home addresses, and badge data for employees to calculate GHG emissions from employee commute.</t>
  </si>
  <si>
    <t>Emissions associated with downstream transportation of goods to retailers, resellers and directly to customers.</t>
  </si>
  <si>
    <t>Processing of sold Intuit products is not significant to its carbon footprint.</t>
  </si>
  <si>
    <t>This is the fifth annual assessment. Considering the diversity of supplier categories (hardware to construction to facility services) and the wide spectrum of supplier capabilities (small/medium/established) we have broadly used the supplier spend and their category as a proxy for the valuation.</t>
  </si>
  <si>
    <t>Capital goods category is included in the 'purchased goods' (category 1 of scope 3 emissions). We have used the full purchasing data of IT services to estimate emissions footprint - in the context of our business, capital goods is not major segment contributor as we have not created any significant new infrastructure in the reporting year. Total emissions of purchased goods and services including capital goods is 82,246 MT CO2 equivalents.</t>
  </si>
  <si>
    <t>All the data is obtained from the DEFRA figures for T&amp;D losses</t>
  </si>
  <si>
    <t>This is not applicable for our business, as we operate in the services business.</t>
  </si>
  <si>
    <t>100% of the data pertaining to our operational waste is available with us as we keep detailed records of the different categories of waste in our system.</t>
  </si>
  <si>
    <t>All the travel logs pertaining to business travel are available in our Travel system</t>
  </si>
  <si>
    <t>Our systems contain data for employees who use cars, two-wheeler and Wipro arranged buses. This adds up to 85% of footprint for India Operations.</t>
  </si>
  <si>
    <t>In accordance with requirements of GHG protocol standard of accounting all leased/rented office spaces emissions are considered under Scope 3 from the current reporting year. Leased offices spaces in India (10,162 tons) and overseas (14,140 tons CO2 eq)</t>
  </si>
  <si>
    <t>In IT services and consultancy business, all final customer deliverable are transferred to the client infrastructure through direct Internet links or client approved file transfer methods. Physical shipment of deliverable is not applicable for our kind of business. Therefore we do not have any scope 3 emission from downstream transportation and distribution.</t>
  </si>
  <si>
    <t>We do not manufacture any physical goods/ components which is likely to be further processed by other companies. As mentioned earlier, IT services and consultancy business deliverable are software artifacts and/or electronic media which is delivered through internet and other secure data transfer protocols.</t>
  </si>
  <si>
    <t>We do not manufacture any physical goods/ components which is likely to be further processed by other companies. As mentioned earlier, IT services and consultancy business deliverables are software artifacts and/or electronic media which is delivered through internet and other secure data transfer protocols.</t>
  </si>
  <si>
    <t>We do not manufacture any physical goods/ components which is likely to be further processed by other companies. As mentioned earlier, IT services and consultancy business deliverables are software artifacts and/or electronic media which is delivered through internet and file transfer protocols.</t>
  </si>
  <si>
    <t>Included in Scope 1 and 2 (transitioned mid year)</t>
  </si>
  <si>
    <t>In our business, we do not operate a franchisee model</t>
  </si>
  <si>
    <t>Our investments are completely in short term money market instruments and commercial bonds/paper. We do not provide financial services and do not make investments in unrelated entities to make profit. Our equity investments are only in subsidiaries where we retain operational control.</t>
  </si>
  <si>
    <t>The are no other upstream emissions</t>
  </si>
  <si>
    <t>There are no other downstream emissions.</t>
  </si>
  <si>
    <t>Scope 2 emissions emitted through Grid electricity consumption.</t>
  </si>
  <si>
    <t>The organization has global footprints and executes its operations with the help of its supply chain partners. HCL believes in conducting responsible business and same principles are extended to our supply chain partners. The supply chain partners are responsible for scope 3 emissions. HCL with its strategic planning and extended support from the supply chain partners is executing responsible business.</t>
  </si>
  <si>
    <t>Our capital goods includes building infrastructure, land, buildings, plant and equipment, office equipment's, furniture and fixtures, computers and vehicles as per our financial accounting practice. Emissions from these assets are already captured in scope 1 &amp; 2 emissions. To avoid duplicity we have not considered this as relevant.</t>
  </si>
  <si>
    <t>The upstream emissions from purchased fuel (HSD) is relevant to us, but has not been calculated in this fiscal year</t>
  </si>
  <si>
    <t>The organization do not sell any physical products which requires any manufacturing/processing. Hence this category is not applicable to us and we have not estimated and considered these emissions</t>
  </si>
  <si>
    <t>We do generate solid waste. The waste generated is disposed in an environment friendly way. This category includes organic, inorganic, hazardous and e-waste generated in our facilities. The is relevant but not calculated for the current reporting year. The organization is developing mechanism to report all sorts of emission related to waste generated in our operations.</t>
  </si>
  <si>
    <t>The activity data is taken for employee commute and categorized based on the vehicle used from our internal tool. This data is then utilized to calculate emission factors using ' 2009 DECC's GHG Conversion Factors for Company Reporting' for Passenger Road Transport Conversion Factors.</t>
  </si>
  <si>
    <t>All leased assets are captured as part of our infrastructure and hence captured in Scope 1 emissions. To avoid duplicity this is not considered</t>
  </si>
  <si>
    <t>Our services do not involve any transportation of products so not relevant to us.</t>
  </si>
  <si>
    <t>The organization do not sell any physical products which requires any manufacturing/processing. Hence this category is not applicable to us.</t>
  </si>
  <si>
    <t>The organization do not sell any physical products which requires any manufacturing/processing. Hence this category is not applicable.</t>
  </si>
  <si>
    <t>The organization do not sell any physical products which requires any manufacturing/processing. Hence this category is not applicable to us</t>
  </si>
  <si>
    <t>we have provided spaces to vendors who provide services like catering, pantry, banking for our employees. They consume electricity while operating out of our campus, same has been captured in our scope 1 and scope 2 emissions and to avoid duplicity not been captured here.</t>
  </si>
  <si>
    <t>We do not operate under any franchises. Hence this category is not applicable to us.</t>
  </si>
  <si>
    <t>We have not invested in other companies with an intention of making profit and hence this category is not applicable to us.</t>
  </si>
  <si>
    <t>All the upstream scope 3 categories which are relevant to us have been identified and we do not have any further activities which are relevant to our business operations. Hence this section, Other (upstream) is not relevant to us.</t>
  </si>
  <si>
    <t>All the downstream scope 3 categories which are relevant to us have been identified and we do not have any further activities which are relevant to our business operations. Hence this section, Other (downstream) is not relevant to us and we have not estimated the emissions from it.</t>
  </si>
  <si>
    <t>For the goods transported the tonnage was calculated based on the distance of travel and the weight of the goods. This value was then multiplied with the respective emission factor Inbound and Outbound-Air Cargo (medium-haul- 0.0019469T CO2e /Km, long haul 0.00123205 T CO2e /Km), Land cargo (0.000012067 T CO2e /Km) and Sea+Road cargo (0.00000578) to get the emissions in MT CO2e,</t>
  </si>
  <si>
    <t>This can be attributed to the optimization of transportation and logistics, bundling of routes, inventory control and best practices for the purchase of goods and services. Inbound and Outbound logistics have reduced along with tonnage. Please note that all numbers are in TCO2, not TCO2e.</t>
  </si>
  <si>
    <t>Due to the nature of our business, Tech M involves neither production nor cradle to grave usage of any capital goods, hence capital goods not considered relevant.</t>
  </si>
  <si>
    <t>Since we are not end-users of fuel and electricity. We are not producing or transporting fuels. Hence this is not relevant to us.</t>
  </si>
  <si>
    <t>Tech Mahindra is an IT Services provider and business consulting company. Due to the nature of our operations, we don't fall under the purview of Upstream transportation and distribution.</t>
  </si>
  <si>
    <t>Air travel has been taken into account to calculate business travel. Distance data for air travel was calculated using the source and destination of the travels undertaken with domestic and international travel considering short (463km), medium (≥ 463 &lt;1108 km ) long (≥ 1108 km) which is multiplied with respective emission factors to get final emission value. The travel data is primary data. The emission factors taken are International Air travel (Business - 0.00023963TCO2e/km, Economy Medium haul - 0.00009245TCO2e/km, Economy Long Haul - 0.00008263) and Domestic Air Travel - 0.000171TCO2e/km</t>
  </si>
  <si>
    <t>Distance data for air travel was calculated using the source and destination of the travels undertaken with domestic and international travel considering short (463km), medium (≥ 463 &lt;1108 km ) long (≥ 1108 km) which is multiplied with respective emission factors to get final emission value. Business travel has been increased this year but we are making investments into Video Conferencing System and teleconferencing to enable virtual meetings cutting down the business travel.</t>
  </si>
  <si>
    <t>Company transport which is outsourced for employee commute is accounted for by the distance traveled and their mileage, the emission was calculated by multiplying fuel consumption by the emission factor (Bus - 0.001701381TCO2/km, Shuttle - 0.000388587TCO2/km, Cab - 0.0001775TCO2/km) for the daily commute. Personal commute by employees was calculated considering emission factors for travel by auto (0.00014533 MTCO2e) , train (0.00004424 MTCO2e) , car (diesel (0.00017353 MTCO2e), petrol (0.00019386 MTCO2e), LPG (0,00018217 MTCO2e), electric (0.00006396 MTCO2e), bike (0.0001031 MTCO2e) and taxi (0.00015344 MTCO2e) multiplied with distance travelled in km.</t>
  </si>
  <si>
    <t>There is an increase in emissions due to an increase in the number of employees and cabs for employees taking transportation service (cabs) for Business Service Group (Formerly BPO) associates. The personal commute survey was taken through the web-based application to collect information on personal commute by employees for various modes like auto, train, car (diesel, petrol, LPG, electric, bike, cycle, and taxi to and from to office.</t>
  </si>
  <si>
    <t>Tech Mahindra is not having any leased assets. Hence, this category is not relevant to us.</t>
  </si>
  <si>
    <t>Tech Mahindra is an IT Services provider and business consulting company. Due to the nature of our operations, now we don't fall under the purview of Downstream transportation and distribution</t>
  </si>
  <si>
    <t>Tech Mahindra is an IT Services provider and business consulting company. We are mainly into providing IT solutions to the clients. Hence, this category is not relevant to us.</t>
  </si>
  <si>
    <t>Tech Mahindra is an IT Services provider and business consulting company. We do not have any such product whose usage may impact significant GHG emissions. Hence, this category is not relevant</t>
  </si>
  <si>
    <t>Tech Mahindra is an IT Services provider and business consulting company. We do not have any such product whose disposal after usage may have an environmental impact. Hence, this category is not relevant</t>
  </si>
  <si>
    <t>Tech Mahindra didn't lease any assets. Hence, this category is not relevant to us.</t>
  </si>
  <si>
    <t>Tech Mahindra does not have any franchises and hence this category is not applicable to us</t>
  </si>
  <si>
    <t>Investments done are reported in Scope 1 and 2, hence not included here.</t>
  </si>
  <si>
    <t>Since all aspects have been covered in the above rows, others section is not applicable.</t>
  </si>
  <si>
    <t>Emissions data is provided to us by the travel vendor (CWT).</t>
  </si>
  <si>
    <t>Emissions from corporate air, rail, and rental car travel is delivered by our travel partner, Carlson Wagonlit.</t>
  </si>
  <si>
    <t>ServiceNow's cloud software does not require physical distribution.</t>
  </si>
  <si>
    <t>ServiceNow's cloud services do not produce physical products.</t>
  </si>
  <si>
    <t>There are no downstream leased assets.</t>
  </si>
  <si>
    <t>No franchises are used.</t>
  </si>
  <si>
    <t>Don't know</t>
  </si>
  <si>
    <t>Autodesk uses the GHG Protocol's Corporate Value Chain (Scope 3) Standard to calculate Scope 3 Emissions. To calculate emissions of capital goods, a combination of spend data and economic input-output (IO) tables from Carnegie Mellon Economic Input-Output Life-Cycle Assessment (EIO-LCA) are used to estimate emissions. We recognize that using IO factors as part of emissions reductions measurement may be less accurate than other techniques that use vendor-specific data. However, this practical approach provides an important step towards a more complete understanding of the indirect emissions associated with our business operations. In the spirit of increasing transparency, we are including these emissions in our Scope 3 inventory with a goal of continuing to improve the accuracy of supply chain-related emissions reported in the future.</t>
  </si>
  <si>
    <t>Autodesk uses the GHG Protocol's Corporate Value Chain (Scope 3) Standard to calculate Scope 3 Emissions. Our upstream transportation and distribution emissions include emissions calculated from our spend as well as those associated with our product sales. A combination of spend data and economic input-output (IO) tables from Carnegie Mellon Economic Input-Output Life-Cycle Assessment (EIO-LCA) are used to estimate emissions. We recognize that using IO factors as part of emissions reductions measurement may be less accurate than other techniques that use vendor-specific data. However, this practical approach provides an important step towards a more complete understanding of the indirect emissions associated with our business operations. In the spirit of increasing transparency, we are including these emissions in our Scope 3 inventory with a goal of continuing to improve the accuracy of supply chain-related emissions reported in the future. We previously developed emission factors for the various phases of our product lifecycle, including transportation and distribution. These emission factors and the product sales in the current reporting year are used to estimate these emissions associated with our product sales.</t>
  </si>
  <si>
    <t>Autodesk uses the GHG Protocol's Corporate Value Chain (Scope 3) Standard to calculate Scope 3 Emissions. To calculate emissions of employee commuting, Autodesk uses headcount data, workdays in the current reporting year by country, and emission factors developed from the latest Autodesk commute survey conducted in 2014.</t>
  </si>
  <si>
    <t>Autodesk uses the GHG Protocol's Corporate Value Chain (Scope 3) Standard to calculate Scope 3 Emissions. To calculate emissions of upstream leased assets, a combination of spend data and economic input-output (IO) tables from Carnegie Mellon Economic Input-Output Life-Cycle Assessment (EIO-LCA) are used to estimate emissions. We recognize that using IO factors as part of emissions reductions measurement may be less accurate than other techniques that use vendor-specific data. However, this practical approach provides an important step towards a more complete understanding of the indirect emissions associated with our business operations. In the spirit of increasing transparency, we are including these emissions in our Scope 3 inventory with a goal of continuing to improve the accuracy of supply chain-related emissions reported in the future.</t>
  </si>
  <si>
    <t>Autodesk uses the GHG Protocol's Corporate Value Chain (Scope 3) Standard to calculate Scope 3 Emissions. Our downstream transportation and distribution emissions reflect emissions associated with our product sales. We previously developed emission factors for the various phases of our product lifecycle, including transportation and distribution. These emission factors and the product sales in the current reporting year are used to estimate these downstream transportation and distribution emissions associated with our product sales.</t>
  </si>
  <si>
    <t>Autodesk uses the GHG Protocol's Corporate Value Chain (Scope 3) Standard to calculate Scope 3 Emissions. Our EOL treatment of sold products emissions reflect emissions associated with our product sales in the current reporting year. We previously developed emission factors for the various phases of our product lifecycle, including EOL treatment. These emission factors and the product sales in the current reporting year are used to estimate these EOL treatment emissions associated with our product sales.</t>
  </si>
  <si>
    <t>Autodesk does not lease assets to third parties.</t>
  </si>
  <si>
    <t>Autodesk does not have franchises.</t>
  </si>
  <si>
    <t>Autodesk does not have investments with material emissions.</t>
  </si>
  <si>
    <t>Autodesk does not have any other upstream activities.</t>
  </si>
  <si>
    <t>Autodesk does not have any other downstream activities.</t>
  </si>
  <si>
    <t>マーケット基準のスコープ2は、本社オフィス等へ充当するグリーン電力証書（バイオマス）の購入及びデータセンターにおける太陽光発電の自家創設に伴う再生可能エネルギー743,000Kwh相当（352.92 tCO2）を差引いて算定しています。</t>
  </si>
  <si>
    <t>NRIグループにおいて当カテゴリに該当するものは、オフィスの賃借、データセンターの賃借に該当します。これらはスコープ1、2にて算定、集計しているため、スコープ3には該当しないものとしています。</t>
  </si>
  <si>
    <t>NRIグループは販売物流がないため、本カテゴリについては排出が存在しないという結論に達しました</t>
  </si>
  <si>
    <t>NRIグループは中間製品がないため、本カテゴリについては排出が存在しないという結論に達しました。</t>
  </si>
  <si>
    <t>NRIグループでは、一部リース資産を転貸しているものがあるが、金額が軽微であり、重要性がないと判断し算定対象外としています。</t>
  </si>
  <si>
    <t>NRIグループはフランチャイズが存在しないため、本カテゴリについては排出が存在しないという結論に達しました。</t>
  </si>
  <si>
    <t>NRIグループは投資事業を行っていないため、本カテゴリについては排出が存在しないという結論に達しました。</t>
  </si>
  <si>
    <t>September 30 2017</t>
  </si>
  <si>
    <t>Data provided by third party business travel vendor using standard regional air travel distance to GHG emissions conversion factors.</t>
  </si>
  <si>
    <t>TE does not have franchises.</t>
  </si>
  <si>
    <t>Our leased assets are small. Calculations are under consideration.</t>
  </si>
  <si>
    <t>January 1 2017</t>
  </si>
  <si>
    <t>December 31 2017</t>
  </si>
  <si>
    <t>Western Digital is in the process of conducting an assessment of Scope 3 emissions, including purchased goods and services.</t>
  </si>
  <si>
    <t>Western Digital is in the process of conducting an assessment of Scope 3 emissions, including capital goods.</t>
  </si>
  <si>
    <t>Western Digital is in the process of conducting an assessment of Scope 3 emissions, including fuel-and-energy-related activities.</t>
  </si>
  <si>
    <t>Western Digital is in the process of conducting an assessment of Scope 3 emissions, including upstream transportation and distribution.</t>
  </si>
  <si>
    <t>Western Digital is in the process of conducting an assessment of Scope 3 emissions, including waste generated in operations.</t>
  </si>
  <si>
    <t>Western Digital calculates Scope 3 emissions from business travel by converting total distance traveled by airplane to CO2e by short haul, medium haul, and long-haul emission factors per Greenhouse Gas Protocol methodology.</t>
  </si>
  <si>
    <t>Western Digital is in the process of conducting an assessment of Scope 3 emissions, including employee commuting.</t>
  </si>
  <si>
    <t>Western Digital is in the process of conducting an assessment of Scope 3 emissions, including upstream leased assets.</t>
  </si>
  <si>
    <t>Western Digital is in the process of conducting an assessment of Scope 3 emissions, including downstream transportation and distribution.</t>
  </si>
  <si>
    <t>Western Digital is in the process of conducting an assessment of Scope 3 emissions, including processing of sold products.</t>
  </si>
  <si>
    <t>Western Digital is in the process of conducting an assessment of Scope 3 emissions, including use of sold products.</t>
  </si>
  <si>
    <t>Western Digital is in the process of conducting an assessment of Scope 3 emissions, including end of life treatment of sold products.</t>
  </si>
  <si>
    <t>Western Digital does not have downstream leased assets.</t>
  </si>
  <si>
    <t>Western Digital does not have franchises.</t>
  </si>
  <si>
    <t>Western Digital is in the process of conducting an assessment of Scope 3 emissions, including investments.</t>
  </si>
  <si>
    <t>購入・取得した製品・サービスの金額データと、産業連関表の原単位をかけて算定しています。</t>
  </si>
  <si>
    <t>資本財の調達金額と産業連関表で提示された原単位をかけて算定しています。</t>
  </si>
  <si>
    <t>使用した燃料・エネルギーの使用量にカーボンフットプリントコミュニケーションプログラムの原単位をかけて算定しています。</t>
  </si>
  <si>
    <t>ロジスティック分野におけるCO2排出量算定方法共同ガイドライン(経済産業省・国土交通省)に従って算出(2017年度値)しています。</t>
  </si>
  <si>
    <t>廃棄物種類別の処理方法による原単位および、廃棄物輸送に伴う排出量から算出(2017年度値)しています。</t>
  </si>
  <si>
    <t>産業連関表で提示された原単位と人数をかけて算定しています。</t>
  </si>
  <si>
    <t>産業連関表で提示された都市区分原単位と人数をかけて算定しています。</t>
  </si>
  <si>
    <t>主に営業用で使用するリース車両における燃料使用量から算出しています。</t>
  </si>
  <si>
    <t>シナリオ設定を用いた輸送トンキロ法を用いて算出しています。</t>
  </si>
  <si>
    <t>販売した中間製品は多種多様な最終製品に加工されるため、排出量の把握は困難であり、合理的な算定ができないため対象外としています。</t>
  </si>
  <si>
    <t>コンシューマー製品の消費電力、製品寿命、販売個数より算定しています。</t>
  </si>
  <si>
    <t>製品ごとの廃棄物種類別の処理方法による原単位および、廃棄物輸送に伴う排出量から算出しています。</t>
  </si>
  <si>
    <t>関連会社に賃貸しているテナントからのGHG排出量は、Scope1、2で計上しています。</t>
  </si>
  <si>
    <t>フランチャイズ店舗がないため対象外としています。</t>
  </si>
  <si>
    <t>投資事業及び、金融サービス事業を行っていないため対象外としています。</t>
  </si>
  <si>
    <t>In 2018, the number of operations in scope (manufacturing sites with footprint &gt; 1000m2) was 166, an increase in number of sites of 5,7% compared with 2017.</t>
  </si>
  <si>
    <t>We have not identified any other upstream emissions.</t>
  </si>
  <si>
    <t>More than 5% but less than or equal to 10%</t>
  </si>
  <si>
    <t>Seagate tracks waste generated in operations. Metrics include the amount of waste generated by type and disposal method. For sludge waste, percentages of solid material suspended in sludge were taken from literature to estimate weight of waste in sludge. U.S. EPA WARM V14 derived emission factors were used to estimate emissions for this category.</t>
  </si>
  <si>
    <t>Business travel emissions for Seagate include air travel. Emissions are estimated using emission factors from DEFRA 2014 Guidance.</t>
  </si>
  <si>
    <t>Seagate does not lease out any facilities that are owned or have long have long term capital leases on. Thus the emissions in this category are zero and are not relevant.</t>
  </si>
  <si>
    <t>Seagate does not franchise any operations, thus the emissions in this category are zero and not relevant.</t>
  </si>
  <si>
    <t>Seagate does not currently have any investments that are not already captured in the Scope 1 and 2 inventory. Periodically, we evaluate investing in complementary technology and if such an opportunity arises in the future, we will report on this emission category when relevant.</t>
  </si>
  <si>
    <t>More than 10% but less than or equal to 15%</t>
  </si>
  <si>
    <t>リース設備の利用については、Scope1,2において排出を報告しています</t>
  </si>
  <si>
    <t>TDKは電子部品製造会社であり川中企業のため非該当としています</t>
  </si>
  <si>
    <t>当社製品の顧客の加工に伴う排出量は小さいため非該当としています</t>
  </si>
  <si>
    <t>該当する事業活動はないため非該当としています</t>
  </si>
  <si>
    <t>フランチャイズ店舗はないため非該当としています</t>
  </si>
  <si>
    <t>該当する投資はないため非該当としています</t>
  </si>
  <si>
    <t>Samsung SDI produces PV paste, an electrode material for solar cells. PV paste is a core material for solar batteries and a solar module equipped with PV paste of higher efficiency can reduce green house gas emission during power generation and produce power more efficiently.</t>
  </si>
  <si>
    <t>Market-based emissions are zero with using renewable energy</t>
  </si>
  <si>
    <t>The fuel and energy related activities which are not included in Scope 1 and 2 are calculated at the level that the company can confirm through open database.</t>
  </si>
  <si>
    <t>Samsung SDI runs a logistic system to calculate the GHG emission from the domestic land transportation of its products.</t>
  </si>
  <si>
    <t>Available emission factor for waste generation is LCI DB</t>
  </si>
  <si>
    <t>SDI is calculating CO2 emissions caused by employee's travel based on the business trip data from HR Partner System.</t>
  </si>
  <si>
    <t>The company does not calculate the data due to lack of statistics by industrial sectors, various means of commuting, and difficulties in determining travel distances.</t>
  </si>
  <si>
    <t>The data of leased buildings out of leased assets is included and calculated in GHG organization boundaries.</t>
  </si>
  <si>
    <t>Samsung SDI, a manufacturing-based company, calculated investment GHG emission in a controlled approach for the reason of dual calculation. (Equity sharing method of capital investment is excluded from consideration)</t>
  </si>
  <si>
    <t>As a B2B company, Samsung SDI does not consider the emissions at the stage of sales and consumption for the stage is related to the final consumer and weakly linked to the company.</t>
  </si>
  <si>
    <t>vehicle manufacturers are introducing various electric vehicles in order to meet consumer need and solve environmental problems. To meet such market changes, the vehicle battery business department is focusing on developing sustainable and eco-friendly battery technology. Notably, Li-ion battery has greatly improved energy density compared with existing lead, NiCd, and NiHg batteries, has extended battery life, and improved safety.</t>
  </si>
  <si>
    <t>The data is not related to Samsung SDI because it is calculated as additional corporation emission apart from organizational boundaries.</t>
  </si>
  <si>
    <t>Samsung SDI has no franchise operation.</t>
  </si>
  <si>
    <t>not relevant, explanation provided</t>
  </si>
  <si>
    <t>There is no other data except upstream reported above.</t>
  </si>
  <si>
    <t>the automotive battery business department is focusing on developing sustainable and eco-friendly battery technology.</t>
  </si>
  <si>
    <t>Bermuda</t>
  </si>
  <si>
    <t>We collected energy and emissions data from our two largest Contract Manufacturing partners. Each provided us with their actual allocated electricity consumption data for the locations that manufacture and assemble our products. The allocation was done using NetApp's spend at that location. These two suppliers make up a majority of our manufacturing spend.</t>
  </si>
  <si>
    <t>NetApp does not manufacture the products it sells, so emissions from our contract manufacturing partners are relevant Scope 3 sources.</t>
  </si>
  <si>
    <t>Since NetApp is not a manufacturer or in the petroleum/gas value chain, these emissions sources are not relevant and would not be material if they were estimated.</t>
  </si>
  <si>
    <t>Emissions from waste generated are not relevant or material to our business based on the low volume of waste generated.</t>
  </si>
  <si>
    <t>We adopted a tool developed by the International Civil Aviation Organization (ICAO) in place of the standard Defra factors. The ICAO Carbon Emission Calculator requires that the user input the airports of origin and destination for a direct through flight (i.e. a flight which does not have a change of the flight number). This is then compared with the published scheduled flights to obtain the aircraft types used to serve the two airports concerned and the number of departures per aircraft. Each aircraft is then mapped into one of the fifty equivalent aircraft types in order to calculate the fuel consumption for the trip based on the great circle distance between the airports involved in the journey. The passenger load factors, and passenger to cargo ratios, obtained from traffic and operational data collected by ICAO, are then applied to obtain the proportion of total fuel used which can be attributed to the passengers carried. The system then calculates the average fuel consumption for the journey weighted by the frequency of departure of each equivalent aircraft type. This is then divided by the total number of economy class equivalent passengers, giving an average fuel burn per economy class passenger. The result is then multiplied by 3.157 in order to obtain the amount of CO2 footprint attributed to each passenger travelling between those two airports.</t>
  </si>
  <si>
    <t>Air travel is one of the most significant sources of Scope 3 emissions for NetApp.</t>
  </si>
  <si>
    <t>Having gone through the exercise of calculating employee commuting the final total was not material given the size of our other activities and falls below the 5% threshold for inclusion.</t>
  </si>
  <si>
    <t>We currently have no outsourced IT data centers; therefore, the emissions are 0 tCO2e.</t>
  </si>
  <si>
    <t>Having gone through the exercise of calculating downstream transportation and distribution emissions the final total was not material given the size of our other activities and falls below the 5% threshold for inclusion.</t>
  </si>
  <si>
    <t>Most of NetApp's products are sold as final goods, though some are sold to other companies for rebranding through our OEM channel. This is a small source of our revenue and the processing is minimal and had negligible GHG emissions, so this source is not relevant</t>
  </si>
  <si>
    <t>Our products do consume energy over their lifetime; however, we have not yet calculated the emissions from their global energy consumption.</t>
  </si>
  <si>
    <t>We have not yet collected all of the data that we need to calculate this number. It is relevant since our products are considered ewaste at end-of-life; however, we want better data on disposition before reporting this number.</t>
  </si>
  <si>
    <t>NetApp has no downstream leased assets, so this source is not relevant. Therefore, the associated emissions are 0.</t>
  </si>
  <si>
    <t>NetApp does not have any franchises at this time. Therefore, the associated emissions are 0.</t>
  </si>
  <si>
    <t>NetApp has not invested directly in any infrastructure or other projects that could have a measurable GHG footprint, so this source is not relevant. Therefore, the associated emissions are 0.</t>
  </si>
  <si>
    <t>There are no other upstream assets with emissions that are relevant to NetApp. Therefore, the associated emissions are 0.</t>
  </si>
  <si>
    <t>There are no other downstream assets with emissions that are relevant to NetApp. Therefore, the associated emissions are 0.</t>
  </si>
  <si>
    <t>The disclosed data only covers partial suppliers, such as for Switching Power Supply for Delta Storage System, DC-DC Module for EV Powertrain and High Efficiency Rectifier Modules.</t>
  </si>
  <si>
    <t>Most capital goods were purchased through agents, who can not provide the allocated emissions for us.</t>
  </si>
  <si>
    <t>Emissions calculation methodology Fuel-and-energy-related activities (not included in Scope 1 or 2 are included (1) sum across each fuel type consumed: Σ (fuel consumed (e.g., kWh) × upstream fuel emission factor (kg CO2e)/kWh)).where: upstream fuel emission factor = life cycle emission factor – combustion emission factor. (2) sum across suppliers, regions, or countries:Σ(electricity consumed (kWh) × upstream electricity emission factor (kgCO2e)/kWh))+ (steam consumed (kWh) × upstream steam emission factor (kg CO2e)/kWh))+ (heating consumed (kWh) × upstream heating emission factor (kg CO2e)/kWh))+ (cooling consumed (kWh) × upstream cooling emission factor (kg CO2e)/kWh))where:upstream emission factor = life cycle emission factor – combustion emissions factor – Transmission and Distribution Losses.</t>
  </si>
  <si>
    <t>The disclosed data only covered the emissions of fuel types in Taiwan and China region.</t>
  </si>
  <si>
    <t>(1) Define the scope: Inland and outbound in dimensions of sea and air. (2) sum across all employees to determine total distance travelled using each vehicle type: total distance travelled by vehicle type (vehicle-km or passenger-km)= Σ (daily one-way distance between home and work (km) × 2 × number of commuting days per year) then, sum across vehicle types to determine total emissions: kg CO2e from employee commuting = Σ (total distance travelled by vehicle type (vehicle-km or passenger-km) × vehicle specific emission factor (kg CO2e/vehicle-km or kg CO2e/passenger-km)). (3) Emission factors: Inland as 0.0836 kgCO2e per tkm for diesel; 0.01 kgCO2e per tkm for sea transportation; 0.57 kgCO2e per tkm for air transportation.</t>
  </si>
  <si>
    <t>The disclosed data only covered the emissions of imported materials to Thailand plants.</t>
  </si>
  <si>
    <t>We collect the total annual waste weight of disposal type, the total transportation distance of our final waste treatment plants and total annual wastewater. Then, we calculate the emission data based on Carbon Footprint Calculation Platform, SimaPro and fuel type factor.</t>
  </si>
  <si>
    <t>(1). Scope: Only Taiwan and Thailand employees (2). Methodology: Ton method GHG emission (ton) = Σ [flight distance x emission factors ] 3. Emission factor: GHG Emissions from transport or Mobile Sources of the ICAO carbon emissions calculator. The calculation is based on the Corporate Value Chain (Scope 3) Accounting and Reporting Standard developed by WRI and WBCSD.</t>
  </si>
  <si>
    <t>The disclosed data only covered GHG emissions of business travel by Delta Taiwan and Thailand employees.</t>
  </si>
  <si>
    <t>(1). Scope: Only for Delta Taipei Headquarters. Due to the limited parking space of the company, the employees who applied for parking spaces were investigated. (2) Delta collected information on working days and distance from home to the company. (3) Emission factors: as 0.115 kgCO2e per pkm for gasoline. (4)The calculation is based on the Corporate Value Chain (Scope 3) Accounting and Reporting Standard developed by WRI and WBCSD.</t>
  </si>
  <si>
    <t>Only for Delta Taipei Headquarters. Due to the limited parking space of the company, the employees who applied for parking spaces were investigated</t>
  </si>
  <si>
    <t>The lessor can not provide the allocated emissions for us.</t>
  </si>
  <si>
    <t>(1)Delta collected information on gross shipping weight, shipment quantities, vehicle types, fuel types, distance to Sea Port and distance to destination port. (2) Emissions factors: Inland as 0.0609 kgCO2e per tkm for diesel; 0.01 kg CO2e per tkm for sea transportation; 0.57 kgCO2e per tkm for air transportation.</t>
  </si>
  <si>
    <t>The disclosed data only covers the emissions of exported products from Thailand plants. The scope includes inland and outbound in the dimensions of sea and air.</t>
  </si>
  <si>
    <t>Delta's major business model is B to B.</t>
  </si>
  <si>
    <t>1. Methodology: CO2 emissions: product energy consumption * CO2 emissions factor (1) Server Power(kwh) =Σ 50% load condition, power loss (W) × Quantities of products shipments×24 (hr)×365(day). ÷1000 (2) LED street lights (kwh) = Σ Power consumption (W) × Quantities of products shipments ×12 (hr)×365 (day) ÷1000 (3) AC-DC Adaptor= Σ [ On charge mode, power loss (W) × Quantities of products shipments××C×39.9 (hr/week)×52 (week)] ÷1000+[ On no load mode, power loss (W) ×Quantities of products shipments× 56.05(hr/week)×52 (week)] ÷1000 (4)Ventilating Fans= Σ Rated output power (W) ×Quantities of products shipments÷1000×1671 (hour/Year) 2. Emission factors: Taiwan's electricity emission coefficient of 0.554 kg/kWh (FY2018)</t>
  </si>
  <si>
    <t>The disclosed data only covers our major products, such as server power, LED street lights, AC-DC adaptors and ventilating fans.</t>
  </si>
  <si>
    <t>Delta's major business model is B to B</t>
  </si>
  <si>
    <t>Based on ISO 14064-1, we calculate emissions of GHG scope 1 &amp; 2. Σ scope 1 and scope 2 emissions of lessee (kg CO2e) × physical area of the leased asset (e.g., area, volume)/ total physical area of lessor assets (e.g., area, volume)</t>
  </si>
  <si>
    <t>Delta leased Pingjhen buildings and facilities to two companies.</t>
  </si>
  <si>
    <t>Delta does not have any franchises in 2018.</t>
  </si>
  <si>
    <t>There were no significant investments in 2018.</t>
  </si>
  <si>
    <t>Calculated based on energy consumption of leased assets such as leased automobiles and tenant buildings.</t>
  </si>
  <si>
    <t>Estimated based on the results of upstream transport and distribution</t>
  </si>
  <si>
    <t>Emissions from processing of sold products are extremely small.</t>
  </si>
  <si>
    <t>Emissions from downstream leased assets are extremely small</t>
  </si>
  <si>
    <t>Either there are no franchised contract stores, or if it exists, the emissions are very small.</t>
  </si>
  <si>
    <t>We calculate CO2 emissions by multiplying the following 3 factors; 1) Sales quantities for products in FY2017, 2) Weight of materials in products, 3) CO2 emissions factors from extracting to manufacturing each material shown in various bibliography information.</t>
  </si>
  <si>
    <t>We calculate CO2 emissions by multiplying the following factors; 1) Value of capital good, 2) Emission factor of capital good per unit of economic value proposed by the guidelines of Ministry of the Environment.</t>
  </si>
  <si>
    <t>We calculate CO2 emissions by multiplying the following factors; 1) Quantities and types of fuel consumed 2) Upstream fuel emission factors proposed by the guidelines of Ministry of the Environment.</t>
  </si>
  <si>
    <t>We calculate CO2 emissions by multiplying the following 3 factors; 1) Transported weights for procured products in FY2017, 2) Transported distances provided by truck, airlines, and so on, 3) CO2 emissions factors per ton-kilometer proposed by theguidelines of the Ministry of Land, Infrastructure, and Transportation.</t>
  </si>
  <si>
    <t>We calculate CO2 emissions by multiplying the following 2 factors; 1) Weight of waste generated from Olympus group's sites in FY2017, 2) CO2 emissions factors on waste treatment for each material shown in various bibliography information.</t>
  </si>
  <si>
    <t>We calculate CO2 emissions by multiplying the following 5 factors; 1) Number of employees, 2) Average distance travelled by an average employees per day, 3) Average number working days per year, 4) Average breakdown of transport modes used by employees, 5) Emission factors for each mode of transport proposed by the guidelines of Ministry of the Environment.</t>
  </si>
  <si>
    <t>We calculate CO2 emissions by multiplying the following 2 factors; 1) Amount of gasolines consumed by leased cars, 2) Emission factors for gasolines proposed by Ministry of the Environment.</t>
  </si>
  <si>
    <t>In this category, CO2 emissions about transport from retailers and dealers to customers are included. However, the impact is small because the transport distance between retailers and dealers to customers is not so far. Therefore, we exclude this category from our calculation.</t>
  </si>
  <si>
    <t>We exclude this category because it is very difficult to grasp how the sold products are processed. And this category's impact is small because our sold products are almost the finished products.</t>
  </si>
  <si>
    <t>We calculate CO2 emissions by multiplying the following 3 factors; 1) Sales quantities for products in FY2017, 2) Power consumption during product lifetime, 3) CO2 emissions factor for electricity, which we use the factor of 0.41 kgCO2/kWh for all countries.</t>
  </si>
  <si>
    <t>We calculate CO2 emissions by multiplying the following 3 factors; 1) Sales quantities for products in FY2017, 2) Weight of materials in products, 3) CO2 emissions factors on waste treatment for each material shown in various bibliography information.</t>
  </si>
  <si>
    <t>The data about this category has already counted in "Use of sold products". We excluded this category because of the prevention of double count.</t>
  </si>
  <si>
    <t>We excluded this category because OLYMPUS is not the organizer of franchises.</t>
  </si>
  <si>
    <t>We calculate CO2 emissions by multiplying the following factors; 1) Scope1 and scope2 emissions of equity investment 2) share of equity And we sum up main manufacturing company's emissions calculated by the above method.</t>
  </si>
  <si>
    <t>A combination of spend based method and accurate energy consumption data from our contract manufacturers.</t>
  </si>
  <si>
    <t>Spend-based method: Obtained capital spend reports and used EIO data to calculate total emissions. Source: Defra/DECC (2012). Guidelines to Defra/DECC's GHG conversion factors for company reporting. Department of Environment Food and Rural Affairs/Department for Energy and Climate Change, London. (converted to US dollars 1 British Pounds Sterling = 1.527 USD)</t>
  </si>
  <si>
    <t>This is based on our spend data only.</t>
  </si>
  <si>
    <t>We approached our Logistics partners to collect accurate data of emissions in our upstream transportation and distribution.</t>
  </si>
  <si>
    <t>Obtained average waste weight data from waste partners and calculated result using the GHG protocol's average data method</t>
  </si>
  <si>
    <t>Data was based on daily average weights of waste.</t>
  </si>
  <si>
    <t>Based on spend data only.</t>
  </si>
  <si>
    <t>This is for our offsite datacenters, they provide us with annual energy consumption data.</t>
  </si>
  <si>
    <t>We utilized shipping reports that are used for WEEE reporting. this data contained source and destination locations and product weight.the locations were converted to lat/long coordinates - which were used to calculate polar distances between both locations. We then used the GHG protocol transport tool to calculate GHG emissions for each shipping lane using the 'weight-distance' approach.</t>
  </si>
  <si>
    <t>Not relevant in our supply chain.</t>
  </si>
  <si>
    <t>Developed a database of all Arista products and their typical power consumption figures from datasheets. Included the data into a FY18 sales report highlighting how many of each product was sold and to where it was delivered to. We then used specific information on emission factors per kw by country from the EIA and calculated the total GHG emissions for products over a 5 year period.</t>
  </si>
  <si>
    <t>Not needed from supply chain partners. The calculation is entirely from Internal data.</t>
  </si>
  <si>
    <t>Based on an LCA approach: Using life cycle assessment, we estimated the percentage of GHG emissions in each phase of our product's lifecycle. We then use our "use of products sold" calculation based on product power consumption, location of installation and shipment quantities to estimate the other product life cycle stages.</t>
  </si>
  <si>
    <t>Not relevant to our supply chain</t>
  </si>
  <si>
    <t>Not relevant to Arista</t>
  </si>
  <si>
    <t>Activity exclusion</t>
  </si>
  <si>
    <t>Zebra Technologies</t>
  </si>
  <si>
    <t>Keysight Technologies</t>
  </si>
  <si>
    <t>Luxshare Precision Industry</t>
  </si>
  <si>
    <t>TCL</t>
  </si>
  <si>
    <t>Adobe</t>
  </si>
  <si>
    <t>Meituan Dianping</t>
  </si>
  <si>
    <t>Synopsys</t>
  </si>
  <si>
    <t>Citrix Systems</t>
  </si>
  <si>
    <t>SS&amp;C Technologies</t>
  </si>
  <si>
    <t>Atlassian</t>
  </si>
  <si>
    <t>United Kingdom</t>
  </si>
  <si>
    <t>Shopify</t>
  </si>
  <si>
    <t>Ansys</t>
  </si>
  <si>
    <t>MercadoLibre</t>
  </si>
  <si>
    <t>Adyen</t>
  </si>
  <si>
    <t>Snap</t>
  </si>
  <si>
    <t>Veeva Systems</t>
  </si>
  <si>
    <t>Cadence Design</t>
  </si>
  <si>
    <t>CoStar Group</t>
  </si>
  <si>
    <t>This may or may not be relevant (as a significant-enough source of emissions). If it is, we will be utilizing the EPA emissions factors for GHG inventories based on our total investments that represent 1% or greater of our total revenues (significance of investment).</t>
  </si>
  <si>
    <t>We do not have franchises; therefore, emissions from franchises are not relevant for us and constitute 0% of our scope 3 emissions.</t>
  </si>
  <si>
    <t>We are determining if this category represents a significant-enough emissions source. If so, we will be utilizing the EPA Emission Factors for Greenhouse Gas Inventories.</t>
  </si>
  <si>
    <t>We are determining if this category represents a significant-enough emissions source. If so, we will be utilizing the EPA Waste Reduction Model (WARM).</t>
  </si>
  <si>
    <t>We are in the process of building our Scope 3 inventory. This category will be included in our future disclosure.</t>
  </si>
  <si>
    <t>Under the operational control approach which we use to define our inventory boundary, all emissions from all upstream leased assets are included in our Scope 1 and Scope 2 emissions, therefore they constitute 0% of our scope 3 emissions.</t>
  </si>
  <si>
    <t>Reported emissions are gross emissions.</t>
  </si>
  <si>
    <t>December 1 2017</t>
  </si>
  <si>
    <t>November 30 2018</t>
  </si>
  <si>
    <t>Adobe chooses to perform both reporting methodologies to evaluate priority areas and identify where strategy adjustments can have the most impact.</t>
  </si>
  <si>
    <t>The FY2018 FERA value was calculated using the Quantis Scope 3 Evaluator tool. To generate the FERA value, we entered our verified Scope 1 and Scope 2 values and the tool generated a FERA value through multiplying Scope 1 emissions by 0.25 and multiplying the Scope 2 emissions by 0.20. The tool can be found at https://quantis-suite.com/Scope-3-Evaluator/</t>
  </si>
  <si>
    <t>Note: Adobe has verified Science-Based Targets that include fuel-and-energy related activity goals: to reduce its scope 3 fuel-and-energy related emissions per square foot by 15% by 2025 from 2015 levels for its owned and managed facilities.</t>
  </si>
  <si>
    <t>The EPA WARM model version 14 was used to calculate emissions from waste.</t>
  </si>
  <si>
    <t>Employee surveys are conducted at large sites and miles commuted are aggregated. Estimates of public/mass transportation are taken from employee counts at each site as well as estimates from reimbursed commute expenses. Estimations of miles traveled are made for smaller sites. EPA emission factors were used to calculate carbon emissions from travel.</t>
  </si>
  <si>
    <t>Adobe uses "0%" for emissions from suppliers or value chain simply because the 100% value is extrapolated using employee data for completeness.</t>
  </si>
  <si>
    <t>Again, Adobe's supply chain is digital so there is no physical processing of sold products.</t>
  </si>
  <si>
    <t>Again, Adobe's supply chain is digital so there is no physical use of sold products.</t>
  </si>
  <si>
    <t>Again, Adobe's supply chain is digital so there is no end of life treatment or processing of sold products.</t>
  </si>
  <si>
    <t>Adobe's supply chain is digital so there are no downstream leased assets.</t>
  </si>
  <si>
    <t>Adobe does not own any franchises.</t>
  </si>
  <si>
    <t>Adobe does not make investments outside of its operations.</t>
  </si>
  <si>
    <t>There are no other upstream emissions for Adobe.</t>
  </si>
  <si>
    <t>There are no other downstream emissions for Adobe.</t>
  </si>
  <si>
    <t>Transportation emissions for Synopsys products are calculated based on both air and truck transit. Data is sourced from vendor reports for both the US and International transport. Both the freight weight and freight distance were calculated and multiplied by the applicable emissions factors.</t>
  </si>
  <si>
    <t>Transportation of products from the contract manufacturer to distributors and customers.</t>
  </si>
  <si>
    <t>Waste generated in our facilities</t>
  </si>
  <si>
    <t>Business travel, including all transportation by air and global vehicle miles claimed through employee reimbursement</t>
  </si>
  <si>
    <t>Employee commute emissions are calculated based on estimated data from our largest sites, including average distance to work, and percent of employees using different transport modes (public rail transport, Synopsys operated vehicles, and motorbikes). The estimates are then extrapolated to all sites worldwide to determine global commute emissions. Extrapolated vehicle miles are based on a global average commute of 39.2 km, which is calculated from the average commute miles provided from the sites used in the analysis.</t>
  </si>
  <si>
    <t>Upstream leased assets are included in our scope 2 emissions calculations.</t>
  </si>
  <si>
    <t>We do not sell products that are processed.</t>
  </si>
  <si>
    <t>Synopsys does not own assets that are leased to other parties.</t>
  </si>
  <si>
    <t>Synopsys does not have any franchises</t>
  </si>
  <si>
    <t>Synopsys does not have any investments.</t>
  </si>
  <si>
    <t>No Other categories identified.</t>
  </si>
  <si>
    <t>In 2018 Shopify owned no capital goods that emitted GHG.</t>
  </si>
  <si>
    <t>There is a small GHG emissions associated with the delivery of point of sale hardware from the manufacturer to us, and from there to our merchants.</t>
  </si>
  <si>
    <t>There is a percentage of waste associated with the production of our point of sale hardware.</t>
  </si>
  <si>
    <t>Activity Data * Emission Factor</t>
  </si>
  <si>
    <t>Emissions are based on employee business travel via air only.</t>
  </si>
  <si>
    <t>There is an increase GHG emission this year as compared to last year due to business growth.</t>
  </si>
  <si>
    <t>Will be evaluated in next 2 years</t>
  </si>
  <si>
    <t>It is insignificant in Keysight's activities of total scope 3 emissions</t>
  </si>
  <si>
    <t>Data directly obtained from lease agent.</t>
  </si>
  <si>
    <t>Includes solid &amp; hazardous waste.</t>
  </si>
  <si>
    <t>No employee commuting survey has been conducted, though Keysight does offer a flexible work schedule that allows employees to work from home. This helps to offset incremental emissions due to commuting.</t>
  </si>
  <si>
    <t>Keysight was provided GHG emissions from logistics contractors to account for transportation and distribution. This includes data from inbound and outbound transportation at our Santa Rosa headquarters site.</t>
  </si>
  <si>
    <t>This is first year Keysight has included data for the transportation and distribution operations.</t>
  </si>
  <si>
    <t>Will be evaluated in next 2 year</t>
  </si>
  <si>
    <t>Keysight's products are design for durability and long time use. It is not unusual for customers to use our products for greater than 10 years.</t>
  </si>
  <si>
    <t>Keysight does not operate any franchises</t>
  </si>
  <si>
    <t>Keysight does not have any other sources of emissions in this category</t>
  </si>
  <si>
    <t>incl. In other categories</t>
  </si>
  <si>
    <t>thereof from non-renewable sources</t>
  </si>
  <si>
    <t>Incomplete but unchanged</t>
  </si>
  <si>
    <t>Total emissions / Revenues</t>
  </si>
  <si>
    <t>ITSS</t>
  </si>
  <si>
    <t>THE</t>
  </si>
  <si>
    <t>no response</t>
  </si>
  <si>
    <t>Semiconductors</t>
  </si>
  <si>
    <t>Taiwan Semiconductor</t>
  </si>
  <si>
    <t>Broadcom</t>
  </si>
  <si>
    <t>Qualcomm</t>
  </si>
  <si>
    <t>ASML Holding</t>
  </si>
  <si>
    <t>Texas Instruments</t>
  </si>
  <si>
    <t>Applied Materials</t>
  </si>
  <si>
    <t>NVIDIA</t>
  </si>
  <si>
    <t>NXP Semiconductors</t>
  </si>
  <si>
    <t>Analog Devices</t>
  </si>
  <si>
    <t>Lam Research</t>
  </si>
  <si>
    <t>Tokyo Electron</t>
  </si>
  <si>
    <t>Infineon Technologies</t>
  </si>
  <si>
    <t>ASE Technology Holding</t>
  </si>
  <si>
    <t>STMicroelectronics</t>
  </si>
  <si>
    <t>MediaTek</t>
  </si>
  <si>
    <t>Xilinx</t>
  </si>
  <si>
    <t>Skyworks Solutions</t>
  </si>
  <si>
    <t>Microchip Technology</t>
  </si>
  <si>
    <t>Maxim Integrated Products</t>
  </si>
  <si>
    <t>Advanced Micro Devices</t>
  </si>
  <si>
    <t>Renesas Electronics</t>
  </si>
  <si>
    <t>Longi Green Energy Technology</t>
  </si>
  <si>
    <t>Marvell Technology Group</t>
  </si>
  <si>
    <t>not scored (but accessible)</t>
  </si>
  <si>
    <t>not scored (not possible to access)</t>
  </si>
  <si>
    <t>not requested</t>
  </si>
  <si>
    <t xml:space="preserve">not requested </t>
  </si>
  <si>
    <t>Not requested</t>
  </si>
  <si>
    <t>From scope 3</t>
  </si>
  <si>
    <t>Scope 3 emissions in CDP</t>
  </si>
  <si>
    <t>Scope 3 emissions in CR</t>
  </si>
  <si>
    <t>Fuel- and energy-related activities</t>
  </si>
  <si>
    <t>Number</t>
  </si>
  <si>
    <t>all</t>
  </si>
  <si>
    <t>Initial carbon footprint (scope 3 from CR)</t>
  </si>
  <si>
    <t>Initial carbon footprint / Revenues</t>
  </si>
  <si>
    <t>Increase</t>
  </si>
  <si>
    <t>C-</t>
  </si>
  <si>
    <t>D-</t>
  </si>
  <si>
    <t>Total sample</t>
  </si>
  <si>
    <t>Harmonized carbon footprint</t>
  </si>
  <si>
    <t>Sum</t>
  </si>
  <si>
    <t>Number of employees</t>
  </si>
  <si>
    <t>https://www.sec.gov/Archives/edgar/data/789019/000156459018019062/msft-10k_20180630.htm</t>
  </si>
  <si>
    <t>16, 51, 53</t>
  </si>
  <si>
    <t>https://www.microsoft.com/en-us/corporate-responsibility/reports-hub</t>
  </si>
  <si>
    <t>6, 26, 46, 50</t>
  </si>
  <si>
    <t>https://www.sec.gov/Archives/edgar/data/1652044/000165204419000004/goog10-kq42018.htm</t>
  </si>
  <si>
    <t>https://services.google.com/fh/files/misc/google_2019-environmental-report.pdf</t>
  </si>
  <si>
    <t>https://www.ibm.com/ibm/environment/annual/IBMEnvReport_2018.pdf</t>
  </si>
  <si>
    <t>24, 68</t>
  </si>
  <si>
    <t>https://www.ibm.com/annualreport/assets/downloads/IBM_Annual_Report_2019.pdf</t>
  </si>
  <si>
    <t>13, 55, 68</t>
  </si>
  <si>
    <t>https://d18rn0p25nwr6d.cloudfront.net/CIK-0001341439/f5c983e2-f348-41e2-a1ba-c4a439767c16.pdf</t>
  </si>
  <si>
    <t>https://www.oracle.com/a/ocom/docs/corporate/citizenship/ccr2019-report.pdf</t>
  </si>
  <si>
    <t>4, 95, 131</t>
  </si>
  <si>
    <t>https://www.sap.com/docs/download/investors/2018/sap-2018-integrated-report.pdf</t>
  </si>
  <si>
    <t>https://www.accenture.com/_acnmedia/Accenture/Redesign-Assets/DotCom/Documents/Global/1/Accenture-Corporate-Citizenship-Report-2018.pdf?c=acn_glb_corporatecitizeaccenturemediar_10924676&amp;n=mrl_0419</t>
  </si>
  <si>
    <t>18, 56, 57, 62</t>
  </si>
  <si>
    <t>https://otp.tools.investis.com/clients/us/accenture2/SEC/sec-show.aspx?FilingId=13021047&amp;Cik=0001467373&amp;Type=PDF&amp;hasPdf=1</t>
  </si>
  <si>
    <t>8, 63</t>
  </si>
  <si>
    <t>https://d18rn0p25nwr6d.cloudfront.net/CIK-0001108524/b47c311d-cd40-4542-83ee-8a30df2b752e.pdf</t>
  </si>
  <si>
    <t>https://www.salesforce.com/content/dam/web/en_us/www/documents/white-papers/sustainability-FY19-stakeholder-impact-report.pdf</t>
  </si>
  <si>
    <t>8, 114, 115, 118</t>
  </si>
  <si>
    <t>https://www.tcs.com/content/dam/tcs/investor-relations/financial-statements/2018-19/ar/annual-report-2018-2019.pdf</t>
  </si>
  <si>
    <t>https://www.tcs.com/content/dam/tcs/pdf/discover-tcs/investor-relations/corporate-sustainability/GRI-Sustainability-Report-2018-2019.pdf</t>
  </si>
  <si>
    <t>43, 45</t>
  </si>
  <si>
    <t>https://www.adobe.com/content/dam/cc/en/corporate-responsibility/pdfs/Adobe-CSR-Report-FY2018.pdf</t>
  </si>
  <si>
    <t>17, 57, 58, 59</t>
  </si>
  <si>
    <t>https://www.adobe.com/content/dam/cc/en/investor-relations/pdfs/ADBE-10K-FY18-FINAL-CERTIFIED.pdf</t>
  </si>
  <si>
    <t>32, 49, 150, 151</t>
  </si>
  <si>
    <t>https://www.infosys.com/investors/reports-filings/annual-report/form20f/documents/form20f-2019.pdf</t>
  </si>
  <si>
    <t>https://www.infosys.com/sustainability/documents/infosys-sustainability-report-2018-19.pdf</t>
  </si>
  <si>
    <t>https://www.vmware.com/content/dam/digitalmarketing/vmware/en/pdf/company/vmw-global-impact-report-2018.pdf</t>
  </si>
  <si>
    <t>https://ir.vmware.com/download/companies/vmware/Annual%20Reports/VMware_2019_10-K.pdf</t>
  </si>
  <si>
    <t>11, 60, 63, 64</t>
  </si>
  <si>
    <t>3, 11, 13, 14</t>
  </si>
  <si>
    <t>https://investors.capgemini.com/en/all-publications/?fiscal-year=2018</t>
  </si>
  <si>
    <t>https://www.capgemini.com/wp-content/uploads/2019/06/Capgemini-Environment-Report-18-19.pdf</t>
  </si>
  <si>
    <t>https://www.intuit.com/content/dam/intuit/intuitcom/documents/company/intuit-csr-report-2018.pdf</t>
  </si>
  <si>
    <t>https://s23.q4cdn.com/935127502/files/doc_financials/quarterly/2018/q4/Intuit-Q4Y18-Form-10K.pdf</t>
  </si>
  <si>
    <t>6, 47, 53</t>
  </si>
  <si>
    <t>4, 27, 40</t>
  </si>
  <si>
    <t>https://atos.net/wp-content/uploads/2019/02/atos-2018-fy-financial-report.pdf</t>
  </si>
  <si>
    <t>https://atos.net/content/investors-documents/ir-2018/atos-integrated-report-2018-en.pdf</t>
  </si>
  <si>
    <t>74, 134</t>
  </si>
  <si>
    <t>207, 208, 210</t>
  </si>
  <si>
    <t>https://www.hcltech.com/investors/results-reports?year=2017-18</t>
  </si>
  <si>
    <t>12, 34, 150, 151</t>
  </si>
  <si>
    <t>34, 61, 62</t>
  </si>
  <si>
    <t>https://www.annualreports.com/HostedData/AnnualReports/PDF/NYSE_WIT_2018.pdf</t>
  </si>
  <si>
    <t>https://www.synopsys.com/content/dam/synopsys/company/company-pdfs/Synopsys-2019-CSR-Report.pdf</t>
  </si>
  <si>
    <t>https://www.synopsys.com/content/dam/synopsys/company/investor-relations/10k/form10k-2018.pdf</t>
  </si>
  <si>
    <t>11, 49, 50, 53</t>
  </si>
  <si>
    <t>12, 61, 64</t>
  </si>
  <si>
    <t>https://investors.autodesk.com/static-files/3c72634a-df47-43e0-a0e0-bc4d3f7d1138</t>
  </si>
  <si>
    <t>https://damassets.autodesk.net/content/dam/autodesk/www/sustainability/docs/pdf/autodesk-fy2019-sustainability-report.pdf</t>
  </si>
  <si>
    <t>41, 57</t>
  </si>
  <si>
    <t>https://cdn.shopify.com/static/sustainability-report/2018%20Shopify%20Sustainability%20Report.pdf</t>
  </si>
  <si>
    <t>https://d18rn0p25nwr6d.cloudfront.net/CIK-0001594805/bc6201b1-86cf-44d3-885b-d1f06ca597ce.pdf</t>
  </si>
  <si>
    <t>109, 110, 111</t>
  </si>
  <si>
    <t>https://cache.techmahindra.com/static/img/pdf/Integrated-Report-19.pdf</t>
  </si>
  <si>
    <t>https://cache.techmahindra.com/cache/investors/Annual-Report-fy18-19.pdf</t>
  </si>
  <si>
    <t>49, 181</t>
  </si>
  <si>
    <t>6, 63, 64, 66</t>
  </si>
  <si>
    <t>https://servicenow.gcs-web.com/static-files/dd3c1a5e-3f05-4319-8e7f-89b33a2dbb60</t>
  </si>
  <si>
    <t>https://www.nri.com/en/sustainability/environment/data</t>
  </si>
  <si>
    <t>https://ir.nri.com/en/ir/library/report/main/08/teaserItems1/0/linkList/0/link/AR2019_e_A4.pdf</t>
  </si>
  <si>
    <t>83, 84, 86, 87</t>
  </si>
  <si>
    <t>6, 30, 38</t>
  </si>
  <si>
    <t>https://www.sec.gov/Archives/edgar/data/320193/000032019318000145/a10-k20189292018.htm#s774D98D6A1E053D995022229C35FD4F6</t>
  </si>
  <si>
    <t>56, 57</t>
  </si>
  <si>
    <t>https://www.apple.com/environment/pdf/Apple_Environmental_Responsibility_Report_2019.pdf</t>
  </si>
  <si>
    <t>7, 10, 64</t>
  </si>
  <si>
    <t>https://images.samsung.com/is/content/samsung/p5/global/ir/docs/2018_con_quarter04_all.pdf</t>
  </si>
  <si>
    <t>4, 128</t>
  </si>
  <si>
    <t>125, 133, 139</t>
  </si>
  <si>
    <t>https://www.cisco.com/c/dam/assets/csr/pdf/CSR-Report-2018.pdf</t>
  </si>
  <si>
    <t>https://d18rn0p25nwr6d.cloudfront.net/CIK-0000858877/7857d55f-3b4b-4111-93c2-abc40f75abbe.pdf</t>
  </si>
  <si>
    <t>9, 52</t>
  </si>
  <si>
    <t>https://www.foxconn.com/Files/Q_report(e)/2018Q4_consolidated_report(e).pdf</t>
  </si>
  <si>
    <t>9, 11, 14</t>
  </si>
  <si>
    <t>10, 56, 57</t>
  </si>
  <si>
    <t>https://www8.hp.com/h20195/v2/GetPDF.aspx/c06293935.pdf</t>
  </si>
  <si>
    <t>https://d18rn0p25nwr6d.cloudfront.net/CIK-0000047217/e31dddb7-0e0e-4617-8426-8e1889889288.pdf</t>
  </si>
  <si>
    <t>https://h20195.www2.hpe.com/v2/Getdocument.aspx?docname=a00071279enw</t>
  </si>
  <si>
    <t>https://www.sec.gov/Archives/edgar/data/1645590/000162828018015054/hpe-10312018x10k.htm#s5CAD1D7F2B2A048A74E4D488FC95690A</t>
  </si>
  <si>
    <t>43, 67, 68</t>
  </si>
  <si>
    <t>12, 72</t>
  </si>
  <si>
    <t>https://investors.delltechnologies.com/static-files/a625b64b-8633-4a91-b5c2-d05f17ab75b9</t>
  </si>
  <si>
    <t>https://corporate.delltechnologies.com/en-us/social-impact/reporting/fy19-csr-report.htm#scroll=off</t>
  </si>
  <si>
    <t>5, 23, 36</t>
  </si>
  <si>
    <t>https://s1.q4cdn.com/769663331/files/doc_financials/Annual/2018/TE-Connectivity-2018-Annual-Report-bookmarked.pdf</t>
  </si>
  <si>
    <t>2, 10, 14</t>
  </si>
  <si>
    <t>https://www.fujitsu.com/global/documents/about/ir/library/integratedrep/financialsection2019-all.pdf</t>
  </si>
  <si>
    <t>https://www.fujitsu.com/global/documents/about/resources/reports/sustainabilityreport/2019-report/fujitsudatabook201901-e.pdf</t>
  </si>
  <si>
    <t>8, 21, 63</t>
  </si>
  <si>
    <t>https://corporate.murata.com/-/media/corporate/about/company/report/2019/murata-value-report-2019.ashx?la=en</t>
  </si>
  <si>
    <t>https://s22.q4cdn.com/662497847/files/doc_financials/annual/2017/2017_Corning_Annual_Report.pdf</t>
  </si>
  <si>
    <t>6, 47, 50</t>
  </si>
  <si>
    <t>https://documents.westerndigital.com/content/dam/doc-library/en_us/assets/public/western-digital/collateral/company/western-digital-2018-sustainability-report.pdf</t>
  </si>
  <si>
    <t>11, 39, 51</t>
  </si>
  <si>
    <t>http://investor.wdc.com/static-files/b5fe76c8-cf13-4e00-86a2-e266ba897ecd</t>
  </si>
  <si>
    <t>https://www.nokia.com/sites/default/files/2019-05/Nokia_People_and_Planet_Report_2018.pdf</t>
  </si>
  <si>
    <t>https://www.nokia.com/system/files/2019-05/ec1042891_nokia_20f18.pdf</t>
  </si>
  <si>
    <t>3, 130, 132, 133</t>
  </si>
  <si>
    <t>39, 61, 62, 65</t>
  </si>
  <si>
    <t>https://global.kyocera.com/ecology/catalog.html</t>
  </si>
  <si>
    <t>53, 54</t>
  </si>
  <si>
    <t>https://www.boe.com/en/about/shzr/</t>
  </si>
  <si>
    <t>https://sscobj.boe.com/online-head-service/website/d41f31c820694034ac383a9c00ef652b.pdf</t>
  </si>
  <si>
    <t>73, 78, 108, 114, 118, 175</t>
  </si>
  <si>
    <t>2, 46, 179</t>
  </si>
  <si>
    <t>https://doc.irasia.com/listco/hk/lenovo/annual/2019/ar2019.pdf</t>
  </si>
  <si>
    <t>87, 115</t>
  </si>
  <si>
    <t>https://www.lenovo.com/us/en/social_responsibility/2018-19_Sustainability_Report.pdf</t>
  </si>
  <si>
    <t>27, 28, 38</t>
  </si>
  <si>
    <t>https://www.ericsson.com/495fdd/assets/local/investors/documents/financial-reports-and-filings/20-f-reports/ericsson-form-20-f-2018.pdf</t>
  </si>
  <si>
    <t>184, 189</t>
  </si>
  <si>
    <t>https://www.amphenol.com/pdfs/Sustainability_2018.pdf</t>
  </si>
  <si>
    <t>https://d18rn0p25nwr6d.cloudfront.net/CIK-0000820313/af5f5f16-d468-4f4f-8ca7-33823f2bb57d.pdf</t>
  </si>
  <si>
    <t>9, 43, 47</t>
  </si>
  <si>
    <t>14, 50, 60</t>
  </si>
  <si>
    <t>https://d18rn0p25nwr6d.cloudfront.net/CIK-0001137789/2adeb3a8-2d5f-4690-8b0c-75d09f6c9b72.pdf</t>
  </si>
  <si>
    <t>https://www.seagate.com/files/www-content/global-citizenship/en-us/docs/fy-2019-gc-annual-report.pdf</t>
  </si>
  <si>
    <t>https://www.samsungsdi.com/upload/download/sustainable-management/2018_Samsung_SDI_Sustainability_Report_English.pdf</t>
  </si>
  <si>
    <t>https://www.samsungsdi.com/upload/download/sustainable-management/2018_Samsung_SDI_Sustainability_Report_English.pdf;
https://samsungsdi.com/upload/download/ir/SDI_Audit%20report_2018.12_eng.pdf</t>
  </si>
  <si>
    <t>12 
5, 6, 7, 8, 9</t>
  </si>
  <si>
    <t>22, 23</t>
  </si>
  <si>
    <t>https://www.tdk.com/ir/ir_library/annual/pdf/2019_all.pdf</t>
  </si>
  <si>
    <t>11, 45, 53</t>
  </si>
  <si>
    <t>http://investors.netapp.com/static-files/3b3d7c05-b089-4324-a0a9-5cbfe4c8ddde</t>
  </si>
  <si>
    <t>38, 83</t>
  </si>
  <si>
    <t>https://www.nec.com/en/global/csr/pdf/2019_report.pdf</t>
  </si>
  <si>
    <t>https://www.nec.com/en/global/ir/library/annual/2019/pdf/finance-section.pdf</t>
  </si>
  <si>
    <t>61, 62, 63</t>
  </si>
  <si>
    <t>http://www.hoya.co.jp/english/ar2019/files/online_report2019_en.pdf</t>
  </si>
  <si>
    <t>22, 59, 61</t>
  </si>
  <si>
    <t>28, 36</t>
  </si>
  <si>
    <t>36
123, 125, 127</t>
  </si>
  <si>
    <t>65, 66</t>
  </si>
  <si>
    <t>https://filecenter.deltaww.com/about/download/2018_Delta_CSR%20Report_EN.pdf</t>
  </si>
  <si>
    <t>https://filecenter.deltaww.com/about/download/2018_Delta_CSR%20Report_EN.pdf;
https://www.omron.com/global/en/assets/file/ir/irlib/ar19e/OMRON_Integrated_Report_2019_en_A4.pdf</t>
  </si>
  <si>
    <t>9
99, 100, 101, 105, 106</t>
  </si>
  <si>
    <t>https://www.omron.com/global/en/assets/file/ir/irlib/ar19e/OMRON_Integrated_Report_2019_en_A4.pdf</t>
  </si>
  <si>
    <t>28, 29, 102</t>
  </si>
  <si>
    <t>https://s21.q4cdn.com/490720384/files/doc_financials/annual_reports/2019/2019-Form10K-Flex.pdf</t>
  </si>
  <si>
    <t>15, 36, 52</t>
  </si>
  <si>
    <t>87, 88</t>
  </si>
  <si>
    <t>https://flex.com/-/media/Project/Flex/BrandSite/resource-gallery/PDFs/2019_Sustainability_Report.pdf</t>
  </si>
  <si>
    <t>https://www.compal.com/CSR/Upload/ReportImages/2019081516454293.pdf</t>
  </si>
  <si>
    <t>https://www.compal.com/CSR/Upload/ReportImages/2019081516454293.pdf;
https://www.compal.com/mediafiles/ir/finance-statement/%E4%BB%81%E5%AF%B6107%E5%B9%B4%E5%80%8B%E9%AB%94%E8%8B%B1%E6%96%87%E5%A0%B1-PDF.pdf</t>
  </si>
  <si>
    <t xml:space="preserve">86
4, 5, 7, 86
</t>
  </si>
  <si>
    <t>105, 106</t>
  </si>
  <si>
    <t>https://www.wistron.com/CMS/SocialResponsibility?pageId=234</t>
  </si>
  <si>
    <t>12
118, 133, 135</t>
  </si>
  <si>
    <t>https://www.wistron.com/CMS/SocialResponsibility?pageId=234;
https://www.wistron.com/CMS/AnnualReport?pageId=191</t>
  </si>
  <si>
    <t>2, 3, 74</t>
  </si>
  <si>
    <t>https://investors.jabil.com/static-files/12603755-e47f-4546-a269-8e6beee039f8</t>
  </si>
  <si>
    <t>https://www.jabil.com/dam/jcr:13e2fd90-9fa0-4103-9061-85efa1b725ba/jabil-ser-report-2019.pdf</t>
  </si>
  <si>
    <t>72, 73</t>
  </si>
  <si>
    <t>20, 21, 80, 81, 92, 93</t>
  </si>
  <si>
    <t>https://www.olympus-global.com/ir/data/integratedreport/pdf/integrated_report_2019e_A3.pdf</t>
  </si>
  <si>
    <t>https://www.arista.com/assets/data/pdf/CSR-Report-FINAL.pdf;
http://www.annualreports.com/HostedData/AnnualReportArchive/a/NYSE_ANET_2018.pdf</t>
  </si>
  <si>
    <t>4
73, 74</t>
  </si>
  <si>
    <t>https://www.arista.com/assets/data/pdf/CSR-Report-FINAL.pdf</t>
  </si>
  <si>
    <t>https://www.keysight.com/us/en/assets/7018-06482/brochures/5992-3626.pdf</t>
  </si>
  <si>
    <t>https://s22.q4cdn.com/444849635/files/doc_financials/annual/2018-annual-report-PDF-bookproof.pdf</t>
  </si>
  <si>
    <t>3, 41, 43, 44, 45</t>
  </si>
  <si>
    <t>http://pegatroncorp.com/files/backend/csr_file/2018_CSR_Annual_Report.pdf;
http://pegatroncorp.com/files/backend/ir_annual_reports_files/2018_Annual_Report_Eng.pdf</t>
  </si>
  <si>
    <t>Pages refernces for company KPIs (employees, financial data)</t>
  </si>
  <si>
    <t>Link to report</t>
  </si>
  <si>
    <t>Page references for 
emission data</t>
  </si>
  <si>
    <t>Breakdown of harmonized emissions</t>
  </si>
  <si>
    <t>Absolute harmonized emissions by category</t>
  </si>
  <si>
    <t>Absolute total increase by category</t>
  </si>
  <si>
    <t>CR</t>
  </si>
  <si>
    <t>Breakdown of scope 3 in CDP</t>
  </si>
  <si>
    <t>Breakdown of scope 3 in CR</t>
  </si>
  <si>
    <t>Absolute scope 3 in CR by category</t>
  </si>
  <si>
    <t>Franchise</t>
  </si>
  <si>
    <t>C (Not possbile to access)</t>
  </si>
  <si>
    <t>C (not possible to access)</t>
  </si>
  <si>
    <t>C (excluded due to unrealistic data)</t>
  </si>
  <si>
    <t># categories excluded</t>
  </si>
  <si>
    <t># categories incomplete</t>
  </si>
  <si>
    <t>Classification according to assessment 
(1=complete; -1=excluded; -0.5=incomplete; 0=not relevant)</t>
  </si>
  <si>
    <t>Scope 3 categories</t>
  </si>
  <si>
    <t># categories complete</t>
  </si>
  <si>
    <t>Initial carbon intensity</t>
  </si>
  <si>
    <t>Harmonized carbon intesity</t>
  </si>
  <si>
    <t>Harmonized carbon intensity</t>
  </si>
  <si>
    <t xml:space="preserve">Initial carbon footprint </t>
  </si>
  <si>
    <t>Initial carbon footprint</t>
  </si>
  <si>
    <t>Reporting period</t>
  </si>
  <si>
    <t>Deviation due to activity exclusion</t>
  </si>
  <si>
    <t>Notes:</t>
  </si>
  <si>
    <t>Carbon intensities</t>
  </si>
  <si>
    <t>Deviation due to reporting inconsistency</t>
  </si>
  <si>
    <t>All emission figures</t>
  </si>
  <si>
    <t>Complete emission figures</t>
  </si>
  <si>
    <t>Incomplete emission figures</t>
  </si>
  <si>
    <t>Emission data</t>
  </si>
  <si>
    <t>Minimum boundaries</t>
  </si>
  <si>
    <t>Score overview</t>
  </si>
  <si>
    <t>Scope 3 category</t>
  </si>
  <si>
    <t>Category description</t>
  </si>
  <si>
    <t>Minimum Boundary</t>
  </si>
  <si>
    <t>Fuel- and energy-related activities (not included in
scope 1 or scope 2)</t>
  </si>
  <si>
    <t>a. For upstream emissions of purchased fuels: All upstream (cradle-to-gate) emissions of purchased fuels (from raw material extraction up to the point of, but excluding combustion)
b. For upstream emissions of purchased electricity: All upstream (cradle-to-gate) emissions of purchased fuels (from raw material extraction up to the point of, but excluding, combustion by a power generator)
c. For T&amp;D losses: All upstream (cradle-to-gate) emissions of energy consumed in a T&amp;D system, including emissions from combustion
d. For generation of purchased electricity that is sold to end users: Emissions from the generation of purchased energy</t>
  </si>
  <si>
    <t>•  Transportation and distribution of products purchased by the reporting company in the reporting year between a company’s tier 1 suppliers and its own operations (in vehicles and facilities not owned or controlled by the reporting company)
•  Transportation and distribution services purchased by the reporting company in the reporting year, including inbound logistics, outbound logistics (e.g., of sold products), and transportation and distribution between a company’s own facilities (in vehicles and facilities not owned or controlled by the reporting company)</t>
  </si>
  <si>
    <t>•  The scope 1 and scope 2 emissions of transportation and distribution providers that occur during use of vehicles and facilities (e.g., from energy use)
•  Optional: The life cycle emissions associated with manufacturing vehicles, facilities, or infrastructure</t>
  </si>
  <si>
    <t>•  Disposal and treatment of waste generated in the reporting company’s operations in the reporting year (in facilities not owned or controlled by the reporting company)</t>
  </si>
  <si>
    <t>•  The scope 1 and scope 2 emissions of waste management suppliers that occur during disposal or treatment
•  Optional: Emissions from transportation of waste</t>
  </si>
  <si>
    <t>•  Transportation of employees for business-related activities during the reporting year (in vehicles not owned or operated by the reporting company)</t>
  </si>
  <si>
    <t>•  The scope 1 and scope 2 emissions of transportation carriers that occur during use of vehicles (e.g., from energy use)
•  Optional: The life cycle emissions associated with manufacturing vehicles or infrastructure</t>
  </si>
  <si>
    <t>•  Transportation of employees between their homes and their worksites during the reporting year (in vehicles not owned or operated by the reporting company)</t>
  </si>
  <si>
    <t>•  The scope 1 and scope 2 emissions of employees and transportation providers that occur during use of vehicles (e.g., from energy use)
•  Optional: Emissions from employee teleworking</t>
  </si>
  <si>
    <t>•  Operation of assets leased by the reporting company (lessee) in the reporting year and not included in scope 1 and scope 2 – reported by lessee</t>
  </si>
  <si>
    <t>•  The scope 1 and scope 2 emissions of lessors that occur during the reporting company’s operation of leased assets (e.g., from energy use)
•  Optional: The life cycle emissions associated with manufacturing or constructing leased assets</t>
  </si>
  <si>
    <t>•  Transportation and distribution of products sold by the reporting company in the reporting year between the reporting company’s operations and the end consumer (if not paid for by the reporting company), including retail and storage (in vehicles and facilities not owned or controlled by the reporting company)</t>
  </si>
  <si>
    <t>•  The scope 1 and scope 2 emissions of transportation providers, distributors, and retailers that occur during use of vehicles and facilities (e.g., from energy use)
•  Optional: The life cycle emissions associated with manufacturing vehicles, facilities, or infrastructure</t>
  </si>
  <si>
    <t>•  Processing of intermediate products sold in the reporting year by downstream companies (e.g., manufacturers)</t>
  </si>
  <si>
    <t>•  The scope 1 and scope 2 emissions of downstream companies that occur during processing (e.g., from energy use)</t>
  </si>
  <si>
    <t>•  End use of goods and services sold by the reporting company in the reporting year</t>
  </si>
  <si>
    <t>•  The direct use-phase emissions of sold products over their expected lifetime (i.e., the scope 1 and scope 2 emissions of end users that occur from the use of: products that directly consume energy (fuels or electricity) during use; fuels and feedstocks; and GHGs and products that contain or form GHGs that are emitted during use)
•  Optional: The indirect use-phase emissions of sold products over their expected lifetime (i.e., emissions from the use of products that indirectly consume energy (fuels or electricity) during use)</t>
  </si>
  <si>
    <t>•  Waste disposal and treatment of products sold by the reporting company (in the reporting year) at the end of their life</t>
  </si>
  <si>
    <t>•  The scope 1 and scope 2 emissions of waste management companies that occur during disposal or treatment of sold products</t>
  </si>
  <si>
    <t>•  Operation of assets owned by the reporting company (lessor) and leased to other entities in the reporting year, not included in scope 1 and scope 2 – reported by lessor</t>
  </si>
  <si>
    <t>•  The scope 1 and scope 2 emissions of lessees that occur during operation of leased assets (e.g., from energy use).
•  Optional: The life cycle emissions associated with manufacturing or constructing leased assets</t>
  </si>
  <si>
    <t>•  Operation of franchises in the reporting year, not included in scope 1 and scope 2 – reported by franchisor</t>
  </si>
  <si>
    <t>•  The scope 1 and scope 2 emissions of franchisees that occur during operation of franchises (e.g., from energy use)
•  Optional: The life cycle emissions associated with manufacturing or constructing franchises</t>
  </si>
  <si>
    <t>•  Operation of investments (including equity and debt investments and project finance) in the reporting year, not included in scope 1 or scope 2</t>
  </si>
  <si>
    <t>•  See the description of category 15 (Investments) in section 5.5 for the required and optional boundaries</t>
  </si>
  <si>
    <t>•  Extraction, production, and transportation of fuels and energy purchased or acquired by the reporting company in the reporting year, not already accounted for in scope 1 or scope 2, including:
a. Upstream emissions of purchased fuels (extraction, production, and transportation of fuels consumed by the reporting company)
b. Upstream emissions of purchased electricity (extraction, production, and transportation of fuels consumed in the generation of electricity, steam, heating, and cooling consumed by the reporting company)
c. Transmission and distribution (T&amp;D) losses (generation of electricity, steam, heating and cooling that is consumed (i.e., lost) in a T&amp;D system) – reported by end user
d. Generation of purchased electricity that is sold to end users (generation of electricity, steam, heating, and cooling that is purchased by the reporting company and sold to end users) – reported by utility company or energy retailer only</t>
  </si>
  <si>
    <t>•  Extraction, production, and transportation of capital goods purchased or acquired by the reporting company in the reporting year</t>
  </si>
  <si>
    <t>•  Extraction, production, and transportation of goods and services purchased or acquired by the reporting company in the reporting year, not otherwise included in Categories 2 - 8</t>
  </si>
  <si>
    <t>•  All upstream (cradle-to-gate) emissions of purchased goods and services</t>
  </si>
  <si>
    <t>•  All upstream (cradle-to-gate) emissions of purchased capital goods</t>
  </si>
  <si>
    <t>Carbon footprint (scope 3 from CDP)</t>
  </si>
  <si>
    <t>Excluded categories (Activity exclusion):</t>
  </si>
  <si>
    <t>Incomplete categories (Boundary incompleteness):</t>
  </si>
  <si>
    <t>Split up emission figures:</t>
  </si>
  <si>
    <t>Categories we deem to be relevant but not calculated according to the details given in the CDP response (see 4.4)</t>
  </si>
  <si>
    <t>Emission figures which we split up since they include emissions from several categories according to the details given in the CDP responses (see 4.4)</t>
  </si>
  <si>
    <t>Excluded and newly calculated categories (Activity exclusion):</t>
  </si>
  <si>
    <t>Emission figures we deem to be incomplete according to the minimum boudaries (see 3.3 ) and the details given in the CDP response (see 4.4)</t>
  </si>
  <si>
    <t>Incomplete and recalculated categories (Boundary incompleteness):</t>
  </si>
  <si>
    <t>Purchachsed goods and services</t>
  </si>
  <si>
    <t>Special case: Calculation without emission predictor</t>
  </si>
  <si>
    <t>Excluded categories which needs to be calculated according to the harmonized distribution of scope 3 emissions in the absence of an emission predictor (only relevant for four emission figures from two scope 3 categories)</t>
  </si>
  <si>
    <t>Carbon footprint (adjusted for reporting inconsistency and boundary incompleteness)</t>
  </si>
  <si>
    <t>IT software &amp; services (ITSS)</t>
  </si>
  <si>
    <t>IT software &amp; services (ITSS) companies</t>
  </si>
  <si>
    <t>Category-specific intensities for IT Software &amp; services sample (n=22)</t>
  </si>
  <si>
    <t>Category-specific intensities  for Technology Hardware &amp; Equipment sample (n=34)</t>
  </si>
  <si>
    <t>Technology Hardware &amp; Equipment (THE) companies</t>
  </si>
  <si>
    <t>Technology Hardware &amp; Equipment (THE)</t>
  </si>
  <si>
    <t>Emission predictors</t>
  </si>
  <si>
    <t>Energy cost as percentage of operating costs (lower limit)</t>
  </si>
  <si>
    <t>Energy cost as percentage of operating costs (upper limit)</t>
  </si>
  <si>
    <t>Energy cost as percentage of operating costs (average)</t>
  </si>
  <si>
    <t>Total operating expenses</t>
  </si>
  <si>
    <t>Operating expenses excl. energy costs</t>
  </si>
  <si>
    <t>Emission predictor</t>
  </si>
  <si>
    <t>Total consumption of non-renewable fuel and energy</t>
  </si>
  <si>
    <t>Special case: Activity exclusion recalculated without emission predictor:</t>
  </si>
  <si>
    <t>Incomplete but unchanged:</t>
  </si>
  <si>
    <t>Company Info*</t>
  </si>
  <si>
    <t>Sources:</t>
  </si>
  <si>
    <t>https://www.forbes.com/global2000/list/#tab:overall</t>
  </si>
  <si>
    <t>https://www.cdp.net/en/responses?utf8=%E2%9C%93&amp;queries%5Bname%5D=</t>
  </si>
  <si>
    <t>Source:</t>
  </si>
  <si>
    <t>GHG Protocol (2011): Corporate Value Chain (Scope 3) Accounting and Reporting Standard. Supplement to the GHG Protocol Corporate Accounting and Reporting Standard. https://ghgprotocol.org/standards/scope-3-standard</t>
  </si>
  <si>
    <t>General Remarks</t>
  </si>
  <si>
    <t>Abbreviations</t>
  </si>
  <si>
    <t>raw data</t>
  </si>
  <si>
    <t>authors' calculation</t>
  </si>
  <si>
    <t>values that appear in the main text</t>
  </si>
  <si>
    <t>1 Results</t>
  </si>
  <si>
    <t>2 Calculations</t>
  </si>
  <si>
    <t xml:space="preserve">  2.1 Activity exclusion</t>
  </si>
  <si>
    <t xml:space="preserve">  2.2 Boundary incompleteness</t>
  </si>
  <si>
    <t xml:space="preserve">  2.3 Reporting inconsistency</t>
  </si>
  <si>
    <t xml:space="preserve">  2.4 Carbon intensities</t>
  </si>
  <si>
    <t>3 Input data</t>
  </si>
  <si>
    <t>light grey text</t>
  </si>
  <si>
    <t>only relevant to build diagrams and graphs</t>
  </si>
  <si>
    <t xml:space="preserve">  3.1 Emissions data</t>
  </si>
  <si>
    <t xml:space="preserve">  3.2 Emissions predictors</t>
  </si>
  <si>
    <t xml:space="preserve">  3.3 Minimum boundaries (scope 3 categories)</t>
  </si>
  <si>
    <t xml:space="preserve">  3.4 Company selection</t>
  </si>
  <si>
    <t>4 Raw data</t>
  </si>
  <si>
    <t xml:space="preserve">  4.1 Corporate reports</t>
  </si>
  <si>
    <t>Mt CO2e</t>
  </si>
  <si>
    <t>g CO2e</t>
  </si>
  <si>
    <t>US dollars</t>
  </si>
  <si>
    <t>Scope 1 emissions</t>
  </si>
  <si>
    <t>Scope 2 emissions</t>
  </si>
  <si>
    <t>Scope 3 emissions</t>
  </si>
  <si>
    <t>*Only companies displayed that are also represented on the Forbes Global 2000 List 2020</t>
  </si>
  <si>
    <t>tons CO2 equivalent</t>
  </si>
  <si>
    <t>megatons CO2 equivalent</t>
  </si>
  <si>
    <t>gram CO2 equivalent</t>
  </si>
  <si>
    <t>Technology Hardware &amp; Technology</t>
  </si>
  <si>
    <t>Omitted scope 3 emissions</t>
  </si>
  <si>
    <t>Total scope 3 emissions</t>
  </si>
  <si>
    <t>Direct emissions from a company’s own activities</t>
  </si>
  <si>
    <t>Emissions from the production of purchased energy</t>
  </si>
  <si>
    <t>Emissions from up- and downstream activities along the value chain</t>
  </si>
  <si>
    <t>Megawatt hour</t>
  </si>
  <si>
    <t>Corporate report</t>
  </si>
  <si>
    <t>Carbon Disclosure Project</t>
  </si>
  <si>
    <t>Scope 3 emissions from CR</t>
  </si>
  <si>
    <t>19, 5, 6, 7</t>
  </si>
  <si>
    <t>thereof selected emissions in CR</t>
  </si>
  <si>
    <t>thereof no emissions in CR</t>
  </si>
  <si>
    <t>Share of companies with exclusion</t>
  </si>
  <si>
    <t>Company level</t>
  </si>
  <si>
    <t>Industry level</t>
  </si>
  <si>
    <t>Median increase from combined effect</t>
  </si>
  <si>
    <t>Total increase from combined effect</t>
  </si>
  <si>
    <t>Total increase due to reporting inconsistency</t>
  </si>
  <si>
    <t>Total increase due to boundary incompleteness</t>
  </si>
  <si>
    <t>Total increase due to acitivity exclusion</t>
  </si>
  <si>
    <t>Share of companies affected by all three error types</t>
  </si>
  <si>
    <t>Harmonized corporate carbon footprints</t>
  </si>
  <si>
    <t>Lower level of emission reported in CR than in the CDP response</t>
  </si>
  <si>
    <t>Minimum boundaries set by the GHG Protocol are not met</t>
  </si>
  <si>
    <t>Relevant scope 3 categories are entirely excluded</t>
  </si>
  <si>
    <t>Share of companies affected by two error types</t>
  </si>
  <si>
    <t>Share of companies affected by one error type</t>
  </si>
  <si>
    <t>Median increase due to reporting inconsistency among affected companies</t>
  </si>
  <si>
    <t>Median increase due to boundary incompleteness among affected companies</t>
  </si>
  <si>
    <t>Median increase due to acitivity exclusion among affected comapnies</t>
  </si>
  <si>
    <t>General color code</t>
  </si>
  <si>
    <t>Specific color code:</t>
  </si>
  <si>
    <t xml:space="preserve">  1.1 Harmonized corporate carbon footprints</t>
  </si>
  <si>
    <t>GRI - Standards (verified)</t>
  </si>
  <si>
    <t>Non - GRI</t>
  </si>
  <si>
    <t>Referenced</t>
  </si>
  <si>
    <t>In accordance - Core</t>
  </si>
  <si>
    <t>x</t>
  </si>
  <si>
    <t>GRI - Standards</t>
  </si>
  <si>
    <t>In accordance - Comprehensive</t>
  </si>
  <si>
    <t>not available</t>
  </si>
  <si>
    <t>GRI</t>
  </si>
  <si>
    <t>IR</t>
  </si>
  <si>
    <t>https://images.samsung.com/is/content/samsung/assets/global/ir/docs/sustainability_report_2019_en_new.pdf</t>
  </si>
  <si>
    <t>https://www.foxconn.com/s3/reports/CSR%E5%A0%B1%E5%91%8A%E6%9B%B8/%E8%8B%B1%E6%96%87%E7%89%88/2018%20Foxconn%20CSER%20Annual%20Report.pdf</t>
  </si>
  <si>
    <t>https://www.te.com/content/dam/te-com/documents/about-te/corporate-responsibility/global/TEConnectivityCorporateResponsibilityReport2018.pdf</t>
  </si>
  <si>
    <t>https://www.responsibilityreports.com/HostedData/ResponsibilityReportArchive/l/NASDAQ_ERIC_2018.pdf</t>
  </si>
  <si>
    <t>https://www.tdk.com/system/files/wwwtdkcom_csr_report_pdf_sustainability_report_2019_02.pdf</t>
  </si>
  <si>
    <t>https://www.pegatroncorp.com/files/backend/csr_file/2018_CSR_Annual_Report.pdf</t>
  </si>
  <si>
    <t>Median increase from combined effect (GRI - accordance)</t>
  </si>
  <si>
    <t>Median increase from combined effect (Non-GRI or GRI referenced)</t>
  </si>
  <si>
    <t>Median increase from combined effect (IR)</t>
  </si>
  <si>
    <t>Median increase from combined effect (Non-IR)</t>
  </si>
  <si>
    <t>Organization</t>
  </si>
  <si>
    <t>RowName</t>
  </si>
  <si>
    <t>2017-09-01</t>
  </si>
  <si>
    <t>2018-08-31</t>
  </si>
  <si>
    <t>Accenture's reported market-based Scope 2 emissions for fiscal 2018 are lower than our location-based Scope 2 emissions due to renewable energy purchases. CO2 emissions related to Scope 2 Office Electricity reflect a market-based accounting approach as defined by the updated GHG Protocol Scope 2 guidance. In line with the guidance, fiscal 2018 office electricity market-based emissions factor in renewable electricity impacts as well as 4,234 tons of residual non-renewable emissions in Europe. We are committed to pursuing a renewable energy strategy where practical. In fiscal 2018, approximately 24 percent of our office electricity was from renewable sources.</t>
  </si>
  <si>
    <t>Question not applicable</t>
  </si>
  <si>
    <t>Adobe, Inc.</t>
  </si>
  <si>
    <t>2017-12-01</t>
  </si>
  <si>
    <t>2018-11-30</t>
  </si>
  <si>
    <t>Alphabet, Inc.</t>
  </si>
  <si>
    <t>2018-01-01</t>
  </si>
  <si>
    <t>2018-12-31</t>
  </si>
  <si>
    <t>Amphenol Corporation</t>
  </si>
  <si>
    <t>Apple Inc.</t>
  </si>
  <si>
    <t>2017-09-29</t>
  </si>
  <si>
    <t>2018-09-29</t>
  </si>
  <si>
    <t>We've updated our fiscal year 2016 colocation facilities footprint to reflect more accurately Apple's operational boundaries. Per the WRI Greenhouse Gas Protocol, we've removed from our Scope 2 calculations those emissions associated with colocation facility cooling and building operations.</t>
  </si>
  <si>
    <t>Atos SE</t>
  </si>
  <si>
    <t>Autodesk, Inc.</t>
  </si>
  <si>
    <t>2018-02-01</t>
  </si>
  <si>
    <t>2019-01-31</t>
  </si>
  <si>
    <t>BOE Technology Group Co.,Ltd.</t>
  </si>
  <si>
    <t>The scope2 of the organization is the CO2 emissions generated by the consumption of purchased electricity. Currentlywe are using the China Development and Reform Commission's grid emission factor.Since there is no authorization from the headquarters, this data only covers subsidiaries (Beijing BOE Optoelectronics Technology Co.,Ltd.Hefei BOE Optoelectronics Technology Co.,Ltd.Beijing BOE Display Technology Co.,Ltd.Hefei Xinsheng Optoelectronics Technology Co.,Ltd.Ordos Yuansheng Optoelectronics Co.,Ltd.Chongqing BOE Optoelectronics Technology Co.,Ltd.Hefei BOE Display Technology Co.,Ltd.Fuzhou BOE Display Technology Co.,Ltd.K-Tronics(Suzhou) Technology Co.,Ltd.Hefei BOE Vision-Electronic Technology Co.,Ltd.</t>
  </si>
  <si>
    <t>Cisco Systems, Inc.</t>
  </si>
  <si>
    <t>2017-08-01</t>
  </si>
  <si>
    <t>2018-07-31</t>
  </si>
  <si>
    <t>Corning Incorporated</t>
  </si>
  <si>
    <t>2017-01-01</t>
  </si>
  <si>
    <t>2017-12-31</t>
  </si>
  <si>
    <t>Delta Electronics, Inc.</t>
  </si>
  <si>
    <t>For years, Scope 2 has been the main scope for greenhouse gas (GHG) emissions.Delta's greenhouse gas emissions reduction strategy is based primarily on energymanagement and application of green power. The greenhouse gas emissions in Scope 1 and Scope 2 of the overall plant in 2018 was 323,828 ton-CO2e which was a 20.8%reduction compared to 2017. It was mainly the result of additional green power in 2018 which accounted for 22.2%. We increased solar power generation system in main plants and purchased 88,800 International Renewable Energy Certificates (I-RECs) in China. Delta's Scope 1 and Scope 2 carbon intensity in 2018 in main production plants was 41.2 (metric ton-CO2e/MUSD production value, market-based ) which was a reduction of 16.8% from the baseline year 2014 and a reduction of 21.7% from 2017. We have achieved the Science Based Targets (SBT) for this phase and fully demonstrated Delta's resolve for fulfilling the SBT.</t>
  </si>
  <si>
    <t>Flex Ltd.</t>
  </si>
  <si>
    <t>Fujitsu Limited</t>
  </si>
  <si>
    <t>2018-04-01</t>
  </si>
  <si>
    <t>2019-03-31</t>
  </si>
  <si>
    <t>2017-04-01</t>
  </si>
  <si>
    <t>2018-03-31</t>
  </si>
  <si>
    <t>Hewlett Packard Enterprise Company</t>
  </si>
  <si>
    <t>2017-11-01</t>
  </si>
  <si>
    <t>2018-10-31</t>
  </si>
  <si>
    <t>Hoya Corporation</t>
  </si>
  <si>
    <t>HP Inc</t>
  </si>
  <si>
    <t>HP's Inc.'s FY15 through FY18 water/energy/GHG emissions data were recalculated following the acquisition of Samsung Electronics Co., Ltd.'s printer business on Nov 1, 2017 (day 1 of HP's FY18) in order to maintain our goals' baseline year of 2015.  This process also included an update of the intensity factors used to extrapolate energy use and water consumption data for sites where direct tracked data was not available. The new intensity factors, along with recently confirmed square footage data, more accurately reflect HP's footprint since the previous 2015 baseline which used intensity factors based on pre-separation Hewlett Packard Company facilities. For more information, see p 92 of the HP 2018 Sustainable Impact Report online at https://www8.hp.com/h20195/v2/GetPDF.aspx/c06293935.pdf and the HP Carbon Accounting Manual and HP Water Accounting Manual at http://h20195.www2.hp.com/V2/GetDocument.aspx?docname=c05179524 .</t>
  </si>
  <si>
    <t>Infosys Limited</t>
  </si>
  <si>
    <t>For the environmental disclosures, Infosys has defined aspect boundary, based on the significance of the impacts and the potential for reductions that could be undertaken/influenced by the organization. Starting FY 19, Infosys has revisited its aspect boundary to move away from region specific aspect boundary to  country specific aspect boundary, taking into account the impacts and reduction potential. All offices with a seating capacity of over 500, have been considered in as significant location. For FY 19 our significant location for Energy, Emissions, Water and Waste are India (all offices), China (Hangzhou, Dalian, Shanghai, Shenzhen), Poland (Lodz), Philippines (Quezon City, Alabang, BGCC), USA (Richardson, Raleigh). In addition, given that Infosys is an IT company, Infosys has chosen to monitor and report all locations with data centers. This includes additional offices in Quincy, Plano, Canary Wharf, Melbourne. Most of our operations outside India are based out of leased facilities and thus we have no operational controls. For FY 19, the energy requirements outside India offices were met through grid and therefore we have applied country specific grid emission factors. For India operations while there are no contractual instruments available, we are depended on individual contracts signed for our green procurement. Therefore, the market based and location based emissions are the same.</t>
  </si>
  <si>
    <t>International Business Machines (IBM)</t>
  </si>
  <si>
    <t>Intuit Inc.</t>
  </si>
  <si>
    <t>Jabil Inc.</t>
  </si>
  <si>
    <t>Scope 2 GHG Emissions avoided due to  contracts with renewable energy suppliers at eight of our sites and documented certified provisions.Total avoided 760,228 MTCO2e. (3rd party externally verified)If the sites would not have participated in the renewable energy initiative, our scope 2 emissions would have been around the level of previous reported years.</t>
  </si>
  <si>
    <t>Keysight Technologies Inc</t>
  </si>
  <si>
    <t>Kyocera Corporation</t>
  </si>
  <si>
    <t>2017-07-01</t>
  </si>
  <si>
    <t>2018-06-30</t>
  </si>
  <si>
    <t>Murata Mfg. Co.</t>
  </si>
  <si>
    <t>NEC Corporation</t>
  </si>
  <si>
    <t>NetApp Inc.</t>
  </si>
  <si>
    <t>Our Scope 2 emissions are solely electricity purchased. We use data provided by each utility where we purchase electricity directly from the suppler. In leased facilities the cost of electricity is included in the rent and we do not have actual consumption values.  We estimate this leased facilities consumption based on the sites square footage and local energy intensity values per square feet. This estimation is approximately 5% of the total energy consumed.</t>
  </si>
  <si>
    <t>Nokia Group</t>
  </si>
  <si>
    <t>Nomura Research Institute, Ltd.</t>
  </si>
  <si>
    <t>Olympus Corporation</t>
  </si>
  <si>
    <t>OMRON Corporation</t>
  </si>
  <si>
    <t>Oracle Corporation</t>
  </si>
  <si>
    <t>Pegatron Corporation</t>
  </si>
  <si>
    <t>SAP SE</t>
  </si>
  <si>
    <t>Seagate Technology PLC</t>
  </si>
  <si>
    <t>ServiceNow Inc</t>
  </si>
  <si>
    <t>Shopify Inc</t>
  </si>
  <si>
    <t>Includes emissions associated with purchased electricity at Canadian offices as well as emissions associated with purchased electricity to run servers in two data centre locations in the USA.  Note: both data centres were decommissioned part way through 2018 as we transitioned to Google Cloud Platform.</t>
  </si>
  <si>
    <t>Synopsys, Inc.</t>
  </si>
  <si>
    <t>TDK Corporation</t>
  </si>
  <si>
    <t>2017-09-30</t>
  </si>
  <si>
    <t>Scope 2 emissions comprise of emissions from electricity which is sourced from the grid. We have increased our renewable source of energy through Solar installation of capacity 3687kWp and increased renewable sourcing through PPA's to reduce our Scope 2 emissions. Our Scope 2 emissions comprise the consumption of electricity through the grid and therefore we have applied country-specific grid emission factors. For India operations there are no contractual instruments available, we are dependent on contracts signed for green procurement. Therefore, the market based and location-based emissions are the same.The emission factors used are 0.00082 T CO2e/KWh to calculate Scope 2 emissions. By FY 2020-21, FY 2029-30 and FY 2049-50, we have taken a target of reducing our Scope 1 and Scope 2 absolute emission by 15%, 22%, and 50% respectively. and intensity emission by 2.65% YoY with the baseline year FY 2015-16. We have taken initiatives to save energy through the installation of energy-efficient equipment like LEDs, Motion Sensors, HVAC, VRV, etc.Our GHG emissions are assured by third party-KPMG and the assurance statement for FY 2018-19 is on page 11-14 at link https://www.techmahindra.com/en-US/wwa/Company/Documents/Tech-Mahindra-integrated-Report-2018-19.pdf, the report is according to the ISAE 3410 standards which are for assurance based on GRI Standards framework and is awaiting third party (KPMG ) assurance, it will be updated online by 30th Sept'19. For Roadmap Targets please refer to page 38 at https://www.techmahindra.com/en-US/wwa/Company/Documents/Tech-Mahindra-integrated-Report-2018-19.pdf</t>
  </si>
  <si>
    <t>VMware, Inc</t>
  </si>
  <si>
    <t>Western Digital Corp</t>
  </si>
  <si>
    <t>As per GHG Accounting Standard, emissions from leased office space (facilities/offices outside India) are moved to Scope 3. Our Scope 2 emission is only from India operations and  has reduced by 45% from last year and 54.5% when compared to base year (2017). This is primarily due to improvement in energy efficiency and increase in renewable energy procurement. During FY 2018-19, our renewable energy procurement constitutes 40% of total energy consumption (up from 33% in previous year)  and 18% improvement in energy efficiency from previous year. In addition our India data center emissions have reduced significantly due to reduction in capacity utilization and divestment in the middle of the year.</t>
  </si>
  <si>
    <t>Wistron Corp</t>
  </si>
  <si>
    <t>Row</t>
  </si>
  <si>
    <t>Purchased goods and services-453828 metric tons CO2: As part of Accenture's science-based emissions target, we now include Scope 3 emissions for fiscal 2016 onward resulting from procurement of other purchased goods and services as part of our total emissions inventory. We use a combination of three methods to calculate our emissions from Purchased Goods and Services (excluding purchased goods and services that relate to business travel and office utilities which are already calculated as relevant emissions in our reporting boundary). The first method obtains emissions data provided directly to Accenture by suppliers through CDP Supply Chain responses. The second method obtains emissions data from our large suppliers with publicly available sources. The third method estimates emissions for the remaining suppliers by extrapolating from known spend and emissions data from the first two methods. The combined total of the three methods calculates Accenture's Scope 3 emissions for Purchased Goods and Services.</t>
  </si>
  <si>
    <t>Accenture's energy-related emissions are reported under Scope 1 and 2. These emissions relate to energy used to power our office facilities (almost all of which we lease). Nothing relevant under Scope 3. Our Scope 3 reported emissions are all related to business travel activities.</t>
  </si>
  <si>
    <t>Scope 3 air travel351966 metric tons: Air travel activity data is collected from corporate travel providers. In a few countries, this is not available and we estimate travel patterns using average distances flown in the same geography. We also estimate a small amount of data not booked through corporate travel providers. We use the following emissions factors:-0.15 kg CO2/km Short haul air travel emissions factor from GHG Protocol (2005) website January 2009, found in the following document: Business_Travel_ServiceSector_v2.0_Final.xlsx-0.11 kg CO2/km Long haul air travel emissions factor from GHG Protocol (2005) website January 2009, found in the following document:  Business_Travel_ServiceSector_v2.0_Final.xlsxScope 3 business travel by rail, taxi and car142962 metric tons:For taxi travel, we use cost data by country from our time and expense systems and convert it to distance using factors from www.priceoftravel.com in most countries, and a weighted average where this is not available.For rail travel, we receive a report from our corporate travel agency for certain countries that includes cost, distance, and CO2 data. Where we cannot get rail data from the supplier, we estimate rail travel using rail cost from our time and expense systems and convert it to CO2 using average emission factors from the travel agency. For car personal travel, we use cost data by country and convert it to distance using factors provided by our time and expense systems in most countries, and a weighted average where this is not available.For car rental, we receive reports from our main rental car suppliers (Avis, Hertz and Sixt) where available. Where unavailable, we estimate car rental travel using car rental cost from our time and expense systems. We use the following emissions factors:Car Personal:-0.34 kgs CO2/mile for UK cars, 0.39 kgs CO2/mile for US cars and 0.38 kgs CO2/mile for other countries from GHG Protocol Emission-Factors_from_Cross_Sector_Tools_March_2017, Transport Vehicle Distance tab; assumed average petrol car emission factorTaxi:- 0.15 kgs CO2/ km Taxi emissions factor from GHG Protocol Emission_Factors_from_Cross_Sector_Tools_March_2017, Reference - EF Public tab</t>
  </si>
  <si>
    <t>Employee-funded commuting is not within Accenture's operational boundary/control and is not generally in scope for our environmental measurement program. In some instances where employee commuting is reimbursed by Accenture, it is included in our Scope 3 methodology.</t>
  </si>
  <si>
    <t>Accenture is a global professional services company, providing a broad range of services and solutions in strategy, consulting, digital, technology and operations. Our business is focused on services and solutions rather than goodsso we do not process sold goods.</t>
  </si>
  <si>
    <t>Accenture is a global professional services company, providing a broad range of services and solutions in strategy, consulting, digital, technology and operations.Our business is focused on services and solutions rather than goods. We do not sell products.</t>
  </si>
  <si>
    <t>Accenture's environmental measurement program is limited to those activities in our operational boundary and therefore we do not measure GHG emissions associated with investments.</t>
  </si>
  <si>
    <t>Emissions for the Scope 3 Purchased Goods and Services category were calculated through the use of the Quantis Scope 3 Evaluator tool based on FY2018 OpEx spend across all Adobe purchases, including those from Adobe's unmanaged colo data centers and cloud suppliers.  All of this OpEx spend information is reported in Adobe's 2018 SEC 10-K report, page 45.  All facility utility and fuel expenses (for Adobe, GSO (ops) and OR1 (our owned data center) are subtracted from this number to avoid double-counting, since these values are reported to CDP as Scope 2 and Scope 1, respectively.  This provides what we believe to be the most accurate Scope 3 emissions inventory possible at this time.</t>
  </si>
  <si>
    <t>"100%", above, is a very conservative (high) estimate of emissions from all purchased goods and services.  In 2018 all emissions from managed CoLos are reported as Scope 2 emissions. However, the number here represents both the estimated electricity emissions associated with our unmanaged COLOs, emissions estimated from cloud suppliers (from "services only", or SaaS, emissions), as well as a proportional share of our operational expenses.  The goal is to capture and/or estimate everything and work with our major suppliers to obtain true emissions data.</t>
  </si>
  <si>
    <t>99+% of Adobe's supply chain is digital, the majority provided as a service by unmanaged Co-located data centers  ("CoLos" where Adobe has no operational control, we purchase no capital goods, we simply pay the bill for services provided) and Cloud Suppliers (AWS, Microsoft Azure) who supply us with emissions data and/or we estimate MTCO2e.  The GHG Protocol calculation guidance, states that this category can be difficult to separate from Category 1 (Purchased goods and services). Given that the entirety of our spend data (which includes purchases of capital goods) has been captured in category 1, the scope 3 emissions from capital goods are not reported out separately. The scope 3 emissions reported within category 1 includes purchased goods and services as well as purchases of capital goods.</t>
  </si>
  <si>
    <t>Not relevant since Adobe does not procure physical products (only digital) and does not require or own any upstream -- or downstream --transportation or distribution or emissions from these activities.  Over 99% of Adobe's product is produced and distributed digitally, so there is no physical product to transport. The remaining less than 1% was produced and distributed to sales outlets or customers in prior years so no supply chain transportation and distribution of physical product has been done in over 3 years.</t>
  </si>
  <si>
    <t>Adobe collects data on its owned and managed sites for landfilled waste, recycling and compost.   The data that this calculation is based on is landfilled waste only.</t>
  </si>
  <si>
    <t>Employee business travel was calculated for both car rental and air travel based on numbers from travel provider, Concur.  Car rental estimates assumed an average mileage per day driven.  Air travel included short, medium and long-haul flights with specific emissions factors for each length based on the most recent UK DEFRA factors.</t>
  </si>
  <si>
    <t>We calculate a 46% from 2015 baseline and 20% YoY net increase in business travel emissions from 28,925 mtCO2e in 2015 (baseline year for Scope 3 Science-Based Target), to 27,763 mtCO2e in 2016, and to 32,512 mtCO2e in 2017, and 40,498 mtCO2e in 2018.  However, we calculate a normalized (intensity) decrease in mtCO2e/FTE of -6% from baseline 2015 levels.  100% of all emissions data reported here is from Adobe suppliers.</t>
  </si>
  <si>
    <t>All of our digital suppliers, unmanaged CoLos and Cloud suppliers, are included in "Purchased Goods and Services", not as leased assets.  For this reason, we do not have any emissions from leased assets.</t>
  </si>
  <si>
    <t>Adobe does not transport any finished goods -- they are all digital.  And we do not own any fleets.</t>
  </si>
  <si>
    <t>This year we are transitioning to using Life Cycle Assessment (LCA) to estimate full supply chain GHG emissions in this category for Google consumer devices and food consumed in our cafes and microkitchens. For Google consumer devices, GHG emissions were calculated for 99.9% of Google's flagship products sold in 2018. LCA models were developed for each product or similarly grouped products based on tear-down analysis, bill-of-materials, data on some part manufacturing processes and third-party LCA electronics and material databases. The quality of the estimate is likely moderate, given that upstream data from LCA databases might not be fully representative of the purchased technology and geography. In 2018, for the first time, we factored our food program into this category. We conducted the estimate using procurement data from Bay Area cafes and microkitchens as a proxy for our global operations. We used LCA emission factors sourced from publicly available datasets recommended by WRI and we combined them with annual Bay Area procurement volumes. We then extrapolated to our global operations using seated head count as a scaling factor. The quality of the estimate is likely moderate, as supplier-specific LCA figures were not collected and regional differences in procurement were not captured in the assessment.  We are not breaking this data out specifically for business reasons. The total is included in the "Other (upstream)" category below.</t>
  </si>
  <si>
    <t>To calculate emissions from capital goods for hardware manufacturing, we collected supplier Scope 1 and 2 GHG emissions data directly from our hardware contract manufacturers and component suppliers through the CDP Supply Chain Program. GHG emissions were estimated by using facility and company level emissions allocated to Alphabet reported by suppliers or calculated based on GHG intensity and spend data, and scaled up with total spend to represent 100% of the spend. For fabless suppliers, company-level allocated emissions for their Scope 1, 2 and manufacturer's data were used when reported. Data gaps were estimated with CDP's industry average intensities and spend. GHG emissions beyond our Tier 1 hardware manufacturing suppliers are included in the "Other (upstream)" category below. Data center construction emissions were estimated by using published construction emissions data and applying it to our construction activity data. Given the lack of high-quality data on embodied emissions of hardware, equipment and buildings, the estimates are of only moderate quality.</t>
  </si>
  <si>
    <t>For fuel and energy related Scope 3 emissions, we performed an analysis of our total energy consumed using life cycle inventory (LCI) and Environmentally Extended Input-Output (EEIO) datasets. The quality of this estimate is likely moderate to low, as the upstream fuel and energy activities' LCI and EEIO data might not be fully representative of the specific and current energy generation technologies and geographies where we operate.</t>
  </si>
  <si>
    <t>For the emissions associated with waste generated in our operations, we performed an analysis using our annual spend and annual waste generation, and used life cycle inventories and EEIO datasets to estimate the total emissions. Overall, the data quality is estimated to be low, as the LCI and EEIO datasets might not be fully representative of the geographies and technologies used in the counties and municipalities where we operate.Emissions associated with waste from our operations were estimated to be de minimis relative to our overall footprint.</t>
  </si>
  <si>
    <t>We estimated business travel and candidate travel using data that includes the distance of each trip and the seating class for air travel and rail travel. We then applied the relevant emission factor provided in CDP's guidance. We also included data from rental car companies on total fuel consumption from all rental car reservations. Given that our internal data collection for business travel is robust, the quality of the resulting emissions estimate is also likely high, assuming that the quality of the CDP-provided emissions factors is also high.</t>
  </si>
  <si>
    <t>In 2017 and 2018, we conducted life-cycle assessment (LCA) studies for our flagship products and produced product-level carbon footprints broken out by life cycle stages (including use phase). These were included in the product environmental reports published in 2018 on the Google Store Sustainability site (https://store.google.com/us/magazine/sustainability) and the Google Sustainability site (https://sustainability.google).Our teams have operational control over the energy efficiency of our products and this is where we have historically focused our efforts to measure and mitigate our emissions. We've done an initial assessment of emissions from use of sold products and are further developing our model.</t>
  </si>
  <si>
    <t>This is the first year we are reporting estimated upstream emissions beyond our Tier 1 suppliers. The estimate was determined by applying a multiplier based on Alphabet's past carbon footprints using Economic Input-Output LCA; there is a high degree of uncertainty with these estimates.The total shown here represents purchased goods and services, use of sold products, capital goods upstream emissions beyond Tier 1 suppliers, and end-of-life treatment of sold products as described in the respective category notes.</t>
  </si>
  <si>
    <t>We do not have other relevant downstream impacts. In previous years, we used this category for all Scope 3 emissions that were not broken out for business reasons, to protect competitive information.This year, we have aggregated these emissions under the "Other (upstream)" category as the majority of the aggregated emissions occur upstream.</t>
  </si>
  <si>
    <t>We have started to measure and consolidate our scope 1 and scope 2 emissions in 2017, and will prioritise the improvement of the process of data collection before expanding to scope 3.Verification of scopes 1&amp;2 emissions will likely be of higher priority.We recognise Category 1- Purchased Goods and Services is highly relevant and contributory, and we will focus our efforts on this category before any other.We expect to be able to make a first approach based on financial figures (cost of goods and services) and using available databases to provide emissions figures in the next couple of years.</t>
  </si>
  <si>
    <t>We have started to measure and consolidate our scope 1 and scope 2 emissions in 2017, and will prioritise the improvement of the process of data collection before expanding to scope 3. We recognise Category 2- Capital Goods is  relevant and  somewhat contributory, although  likely not as much as Category 1. We expect to be able to make a first approach based on financial figures (cost of investment) and using available databases to provide emissions figures in the next couple of years.</t>
  </si>
  <si>
    <t>We have started to measure and consolidate our scope 1 and scope 2 emissions in 2017, and will prioritise the improvement of the process of data collection before expanding to scope 3.We recognise Category 3- Fuel-and-Energy Related Activities is relevant and contributory, although  likely not as much as Category 1.This category is probably the easiest to calculate as scopes 1&amp;2 are available, and we certainly expect to be able to provide these emissions figures in the next couple of years.</t>
  </si>
  <si>
    <t>We have started to measure and consolidate our scope 1 and scope 2 emissions in 2017, and will prioritise the improvement of the process of data collection before expanding to scope 3.We recognise Category 4- Upstream Transportation and Distribution is relevant and contributory, although  likely not as much as Category 1.This category requires a mapping of the Supply Chain which we will only have after we will have calculated the Category 1, and might be only available a year or two after the Category 1.</t>
  </si>
  <si>
    <t>We have started to measure and consolidate our scope 1 and scope 2 emissions in 2017, and will prioritise the improvement of the process of data collection before expanding to scope 3.We recognise Category 5- Waste Generated in Operations is highly relevant given the nature of the waste (plastics, metals, composite materials) and contributory, although  likely not as much as Category 1.We expect to be able to make a first approach based on waste breakdown figures which we have already but have to improve before further use, and using available databases to provide emissions figures in the next couple of years</t>
  </si>
  <si>
    <t>We have started to measure and consolidate our scope 1 and scope 2 emissions in 2017, and will prioritise the improvement of the process of data collection before expanding to scope 3.We recognise Category 6- Business Travels is  relevant and  somewhat contributory, although  likely not as much as most of the former categories.We expect to be able to make a first approach based on financial figures (cost of travels) and using available databases to provide emissions figures in the 3 to 5 year time-frame.</t>
  </si>
  <si>
    <t>We have started to measure and consolidate our scope 1 and scope 2 emissions in 2017, and will prioritise the improvement of the process of data collection before expanding to scope 3.We recognise Category 7- Employee Commuting is  relevant and  somewhat contributory, although  likely not as much as most of the former categories.We expect to be able to make a first approach based on models available per country/city providing good approach of average millage and transportation means per employee to provide emissions figures in the 3 to 5 year time-frame.</t>
  </si>
  <si>
    <t>We have not yet evaluated the relevance of this category but will provide a statement in the next couple of years.We expect these emissions to be a small or even very small contributor to the total.</t>
  </si>
  <si>
    <t>We have started to measure and consolidate our scope 1 and scope 2 emissions in 2017, and will prioritise the improvement of the process of data collection before expanding to scope 3.We recognise Category 9- Downstream Transportation and Distribution is relevant and contributory, although  likely not as much as Category 1.This category requires a mapping of the Downstream Supply Chain which we anticipate to be more complex than the Upstream, as a lot of intercompany business takes place between Amphenol operations, and we have to make sure we do not double count some emissions in both Categories 4 and 9.</t>
  </si>
  <si>
    <t>We have started to measure and consolidate our scope 1 and scope 2 emissions in 2017, and will prioritise the improvement of the process of data collection before expanding to scope 3.We recognise Category 10- Processing of Sold Products is  relevant and contributory, although  likely not as much as most of the former categories.This category requires us to engage with customers to understand the process after manufacturing  which we anticipate to be complex because of the nature of the products, and because of the complexity of the downstream supply chain.We have not determined the timeline in which we believe we will be able to provide the emissions related to this category.</t>
  </si>
  <si>
    <t>We have started to measure and consolidate our scope 1 and scope 2 emissions in 2017, and will prioritise the improvement of the process of data collection before expanding to scope 3.We recognise Category 11- Use of Sold Products is  relevant and contributory, although  likely not as much as most of the former categories.This category requires us to engage with customers to understand the use of our products,  which we anticipate to be complex because of the nature of the products, and because of the complexity of the downstream supply chain.We have not determined the timeline in which we believe we will be able to provide the emissions related to this category.</t>
  </si>
  <si>
    <t>We have started to measure and consolidate our scope 1 and scope 2 emissions in 2017, and will prioritise the improvement of the process of data collection before expanding to scope 3.We recognise Category 12- End of Life Treatment of Sold Products is  relevant and contributory, although  likely not as much as most of the former categories.This category requires us to engage with customers to understand the end of life of our products,  which we anticipate to be complex because of the nature of the products, and because of the complexity of the downstream supply chain.We have not determined the timeline in which we believe we will be able to provide the emissions related to this category.</t>
  </si>
  <si>
    <t>We evaluate and publish the life cycle carbon footprint of all hardware products, including impacts farther up the value chain than our first-tier suppliers. The scope includes the extraction, production, and transportation of raw materials, as well as the manufacture, transport, and assembly of all parts and product packaging. We calculate this footprint using life cycle assessment (''LCA”) software whose inputs have been modified to reflect components used to manufacture our products, and reflect their location of manufacture, as well as the weights of each component and number purchased and sold. Calculated in accordance to ISO 14040 and ISO 14044. For more detail, refer to our ''Five-Step LCA Process” in the Comments section.</t>
  </si>
  <si>
    <t>We compile primary data for components or materials we know to be carbon-intensive, regardless of their position in our value chain. Each year, we make adjustments in our model to better account for Apple's specific value chain. Approximately 50 percent of our manufacturing emissions are calculated using primary data. We focus our attention on aspects of the product life cycle where our choices can have a material impact on emissions reduction, and use our LCAs to prioritize our work. We purchase third-party computing services, which we approximate to be less than 1 percent of total emissions from purchased goods and services.Five-Step LCA Process: https://www.apple.com/environment/answers/</t>
  </si>
  <si>
    <t>We have chosen not to report this metric, because data availability is limited—an exemption allowed for under the GHG Protocol guidance. To calculate emissions from capital goods, data on Apple's capital expenditures are used along with Economic Input-Output (EIO) LCA models. This method relies upon emissions factors for each broad category of capital expenditures. While it provides an overall magnitude of CO2e emissions associated with capital goods, it is not specific, and therefore not up to the standard of data applicability used elsewhere in Apple carbon emissions calculations. The most-reputable, publicly available emissions factors for EIO LCA models are from the U.S. in 2007. More recent data, and data specific to the geographies in which many of these capital expenditures occur, are not available. We take climate change seriously and have undertaken real action to reduce our footprint. In fact, since 2011, our use of renewable energy has reduced our Scope 1 and Scope 2 emissions by 64 percent and prevented more than 2.1 million metric tons of CO2e from entering the atmosphere. We are also tackling Scope 3 emissions by committing to 100 percent renewable energy in our supply chain. This is to say that we focus on where our impacts are largest and where we can affect the most change.</t>
  </si>
  <si>
    <t>We use actual data provided from worldwide logistics, though some assumptions are still made regarding average trip distances. From the data we collect for product logistics, we are not able to entirely align with the ''post-sale” and ''pre-sale” delimitations of this upstream/downstream transportation emissions calculation. As a result, this upstream figure incorporates a small portion of downstream transportation emissions associated with products that have been sold and shipped directly from a final assembly site or to third party retail stores (which technically occurs post sale to these third-party stores). However, the net total for downstream and upstream transportation and distribution emissions account for all emissions in the product transportation category.</t>
  </si>
  <si>
    <t>Waste generated does not result in material Scope 3 emissions. We calculated this figure in our CDP submission covering fiscal year 2013, and it represented less than 0.1 percent of our corporate carbon footprint. This amount has not increased substantively and therefore is still not relevant. That said, reducing waste and use of materials is a central element of our environmental strategy. We've created robust recycling and composting programs to minimize the environmental impact of the waste we produce in our corporate facilities: (i) A majority of the disposable tableware and containers in our Cupertino employee cafeterias are biodegradable or compostable, and our food and composting waste is made available to commercial farms. (ii) Further, our multiuse facility in Cork, Ireland achieved Zero Waste to Landfill validation through a number of efforts. In the factory, the same packaging in which we receive iMac components is reused to ship iMac to customers. And all cardboard, foam packaging, plastic trays, electrical cables, and pallets are recycled. Even the cooking oil from the campus cafeteria is recovered to produce biodiesel fuel. And in 2018, the final assembly facilities for iPhone, iPad, Mac, Apple Watch, AirPods and HomePod also became UL Zero Waste to Landfill certified. And we diverted 475,000 metric tonnes of waste in 2018. (iii) In fiscal year 2018, we generated 74,000 metric tons of waste and diverted about 74 percent from landfill through recycling and composting, up 3 percentage points from fiscal year 2017. We continue to look for ways to divert waste from landfill.</t>
  </si>
  <si>
    <t>Flight numbers and distances, and car rental numbers are collected from our global travel service provider. Emissions are estimated from these, using the guidance and emission factors provided by: (i) U.S. Environmental Protection Agency's The Climate Leaders Greenhouse Gas Inventory Protocol - Direct Emissions from Mobile Combustion Sources; (ii) U.S. Environmental Protection Agency's The Climate Leaders Greenhouse Gas Inventory Protocol - Direct Emissions from Stationary Combustion Sources; (iii) U.S. Environmental Protection Agency's The Climate Leaders Greenhouse Gas Inventory Protocol - Optional Emissions from Commuting, Business Travel and Product Transport; (iv) 2011 Guidelines to Defra / DECC's GHG Conversion Factors for Company Reporting: Methodology Paper for Emissions Factors; and (v) The Climate Registry's 2013 Default Emissions Factors. We are constantly revisiting our methodology to hold ourselves to high accountability standards. So in fiscal year 2018, we changed how we calculate emissions from business travel in order to better account for classes of service in air travel. As a result of this change, our Scope 3 transportation emissions increased by 77 percent. Without the methodology change, these emissions would have increased by 14 percent, which reflects the growth in our business.</t>
  </si>
  <si>
    <t>Our commute emissions are estimated based on particular commute methods and our commute programs, and account for emissions across our employee base. Emission factors for vehicles and other guidance is taken from: (i) U.S. Environmental Protection Agency's The Climate Leaders Greenhouse Gas Inventory Protocol - Direct Emissions from Mobile Combustion Sources; (ii) U.S. Environmental Protection Agency's The Climate Leaders Greenhouse Gas Inventory Protocol - Direct Emissions from Stationary Combustion Sources; (iii) U.S. Environmental Protection Agency's The Climate Leaders Greenhouse Gas Inventory Protocol - Optional Emissions from Commuting, Business Travel and Product Transport; (iv) 2011 Guidelines to Defra / DECC's GHG Conversion Factors for Company Reporting: Methodology Paper for Emissions Factors; and (v) The Climate Registry's 2013 Default Emissions Factors.</t>
  </si>
  <si>
    <t>To calculate product transportation and distribution (both upstream and downstream), we used data provided by the Worldwide Logistics team at Apple based on fiscal year 2018 shipment data. The detailed dataset provides resolution to final destinations at the country level. Two shipment scenarios are created base on the operation of Worldwide Logistics: 1) Hub shipping refers to shipments that are from final assembly site to an Apple operated or affiliated logistics hub, and then delivered to retail stores. 2) Direct shipping refers to shipment sent from final assembly site directly to a customer. ''Downstream transportation and distribution” includes shipments from the final assembly site directly via air to a customer. Final truck shipment from the airport to customer is estimated as 100 kilometers. [Calculated in accordance to ISO 14040 and ISO 14044.]</t>
  </si>
  <si>
    <t>We use actual data provided from our Worldwide Logistics team, though some assumptions are still made regarding average trip distances. Due to differences in how we collect data for product logistics, we are not able to perfectly align with the ''post-sale” and ''pre-sale” delimitations of this upstream/downstream transportation emissions calculation. As a result, this downstream figure incorporates a small portion of upstream transportation emissions associated with products that travel from our final assembly sites to our own retail stores (therefore are not yet technically post-sale). However, the net total for downstream and upstream transportation and distribution emissions account for all emissions in the product transportation category. Transportation emissions associated with customer travel from their homes to Apple retail stores are not material to this calculation for two reasons: 1) This number is very small compared to the total downstream transportation and distribution emissions. 2) Many of our stores are located in dense urban environments and often accessible by public transportation.</t>
  </si>
  <si>
    <t>Use phase emissions are calculated based on the energy consumed by a product over a three- or four-year use period (depending on the product type). Energy consumption patterns are modeled according to European Commission and the U.S. Environmental Protection Agency's computer eco-design studies that reflect aggressive assumptions on daily product usage. For example, for a computer, the calculation reflects the power consumed in off, sleep, idle and active-modes and the time in each mode of operation, over a four-year use period. The total power is then multiplied by the carbon coefficient appropriate for the geographic region and the number of products sold in that region in a given fiscal year. Carbon coefficients for each geographic region are based on published data and are reviewed by the Fraunhofer Institute on an annual basis to ensure consistency with best business practices. [Calculated in accordance to ISO 14040 and ISO 14044. For more detail, refer to our ''Five-Step LCA Process” in the Further Information section below.]</t>
  </si>
  <si>
    <t>Includes transportation from collection hubs to recycling centers as well as the energy used in mechanical separation and shredding of parts. [Calculated in accordance to ISO 14040 and ISO 14044. For more detail, refer to our ''Five-Step LCA Process” in the Further Information section below.] We use industry-average data regarding recycling processes to evaluate the impact of end-of-life treatment of sold products. When Apple-specific processes are used, for example, Apple's automated disassembly robot Daisy, primary measured data from that equipment is used.</t>
  </si>
  <si>
    <t>We use industry-average data regarding recycling processes to evaluate the impact of end-of-life treatment of sold products. When Apple-specific processes are used, for example, Apple's automated disassembly robot Daisy, primary measured data from that equipment is used.</t>
  </si>
  <si>
    <t>Not applicable as we don't own or sell franchises; so we have 0 emissions from this Scope 3 category.</t>
  </si>
  <si>
    <t>We do not have investments relevant to this category as defined by the GHG Protocol: ''This category is applicable to investors (i.e., companies that make an investment with the objective of making a profit) and companies that provide financial services. This category also applies to investors that are not profit driven (e.g. multilateral development banks), and the same calculation methods should be used. Investments are categorized as a downstream scope 3 category because providing capital or financing is a service provided by the reporting company”.</t>
  </si>
  <si>
    <t>"Spend based method: Obtained business travel spend data from Finance for FY15 and used EIO data derived from Appendix B: Summary of Procurement Emissions, by Category, ""Converting university spending to greenhouse gas emissions: A supply chain carbon footprint analysis of UC Berkeley""; Doyle, K.                                                                                                                           "</t>
  </si>
  <si>
    <t>"Determined the number of employees which work at Arista offices and the number that work from home from Arista's internal directory.  Using the number of employees that work at Arista offices, we applied the US Census' ""Who Drives to Work? Commuting byAutomobile in the United States: 2013"" from https://www.census.gov/hhes/commuting/files/2014/acs-32.pdf and applied emission factors by commuting type from the US EPA Climate Leaders ""Optional Emissions from Commuting, Business Travel and Product Transport""(http://www.epa.gov/climateleadership/documents/resources/commute_travel_product.pdf)"</t>
  </si>
  <si>
    <t>This comprises static energy (specifically electricity, gas, diesel and fuel oil) provided for Atos' use by third parties, typically landlords of shared facilities. Data is either obtained from Landlords or if this is not available we perform estimations, based known data from other Atos sites.Eg. (i) We understand the kWh/square metre in Atos sites where we purchase energy, and therefore we can apply this to all sites where we know the square metres, but not the energy consumption  (i) We understand the kWh/headcount occupying the area for Atos sites where we purchase energy, and so if we know the headcount for other sites we can apportion this accordingly.</t>
  </si>
  <si>
    <t>There is strong uncertainty because in the surveys the uncertainty is stated as circa 60% and because the simulation depends on the ever-changing price of servers and the change Euro/US dollars. NB: this estimation also includes equipment sold to clients but hosted in our own DCs and for which the carbon emissions have already been accounted for within scope 1, 2 and 3A. NB: Hardware products sold to clients only represent circa 60% of hardware spend and circa 6% of Atos's revenue. (Super calculators + PCs + terminals + other hardware.).  Even if the CO2 emissions are significant (strong uncertainty) they are not significant in terms of revenue or main activities. Due to the uncertainty of this, it is excluded from our SBT, since we have exceeded the 75% requirement from other scope 3 sources.</t>
  </si>
  <si>
    <t>Autodesk uses the GHG Protocol's Corporate Value Chain (Scope 3) Standard to calculate Scope 3 Emissions. We calculate emissions of purchased goods and services that are particularly material to the company's footprint or relevant to our core business, our customers, or our employees.  A combination of spend data and economic input-output (IO) tables from Carnegie Mellon Economic Input-Output Life-Cycle Assessment (EIO-LCA) are used to estimate emissions. We recognize that using IO factors as part of emissions reductions measurement may be less accurate than other techniques that use vendor-specific data. However, this practical approach provides an important step towards a more complete understanding of the indirect emissions associated with our business operations. In the spirit of increasing transparency, we are including these emissions in our Scope 3 inventory with a goal of continuing to improve the accuracy of supply chain-related emissions reported in the future. We also calculate and report the emissions associated with the overhead electricity of our purchased colocation data services using primary data of PUE from the data center providers and relevant grid electricity emission factors.</t>
  </si>
  <si>
    <t>Autodesk uses the GHG Protocol's Corporate Value Chain (Scope 3) Standard to calculate Scope 3 Emissions. To  calculate emissions of Fuel-and-energy-related activities (not included in Scope 1 or 2), Autodesk uses data supplied from our suppliers, and factors provided by IEA and DEFRA. The activity data used to calculate these emissions were the quantity of energy consumed for each energy type, such as electricity or natural gas. Consumption by fuel type was multiplied by the relevant emission factor for each of the fuel types used by Autodesk. Electricity consumption by country were multiplied by their country-specific emission factors to account for upstream emissions and transmission and distribution losses. Emissions were calculated using factors from 2018 Guidelines to Defra / DECC's GHG Conversion Factors for Company Reporting and IEA 2018 CO2 Emissions From Fuel Combustion Highlights, year 2016 transmission and distribution factors for non-UK countries. The emissions are calculated using global warming potentials from IPCC Fourth Assessment Report (AR4 - 100 year).</t>
  </si>
  <si>
    <t>Autodesk uses the GHG Protocol's Corporate Value Chain (Scope 3) Standard to calculate Scope 3 Emissions. Our emissions reported for waste generated in operations only cover Autodesk sites where waste data were available. Amount of each material type was multiplied by the relevant emission factor based on disposal method. Emissions were calculated using transportation factors from EPA's Waste Reduction Model (WARM), version 14, 2016. GWPs used were IPCC Fourth Assessment Report (AR4 - 100 year).</t>
  </si>
  <si>
    <t>Autodesk uses the GHG Protocol's Corporate Value Chain (Scope 3) Standard to calculate Scope 3 Emissions. Business travel emissions include air travel, rental cars, and mileage in employee vehicles  by Autodesk global staff. Flights were categorized as long (&gt;3700 km/2300 mi), medium (&lt;3700 km/2300 mi) and short (&lt;483 km/300 mi) haul and by cabin class. Emissions were calculated using emission factors with radiative forcing and methodologies from the 2018 Guidelines to Defra / DECC's GHG Conversion Factors for Company Reporting and GHG Protocol Emission Factors from Cross-Sector Tools. GWPs are IPCC Fourth Assessment Report (AR4 - 100 year)</t>
  </si>
  <si>
    <t>Autodesk's products require no additional processing before being sold to customers.</t>
  </si>
  <si>
    <t>Use of Autodesk's products does not directly cause emissions, but is dependent on customer equipment and customer energy use to run that equipment. Product use does result in data center activity included in Autodesk's Scope 2 inventory, and cloud supplier activity included in Autodesk's Scope 3 Purchased Goods and Services inventory. As Autodesk's continues to advance the sophistication of the company's cloud solutions, customers will be able to make better design and make decisions, while reducingtheir on-site energy use from local computing.</t>
  </si>
  <si>
    <t>Greenhouse gas emissions are generated when waste transportation services provide waste transportation services to our company.missions = Activity Level Data * IPCC Emission Factor * GWPActivity level data is estimated from the mileage of the transport.</t>
  </si>
  <si>
    <t>The above emissions are mainly caused by the energy consumed by the transport vehicle during transportation.Activity level data is estimated from the mileage of the transport.Since there is no authorization from the headquarters, this data only covers subsidiaries (Beijing BOE Optoelectronics Technology Co.,Ltd.Hefei BOE Optoelectronics Technology Co.,Ltd.Beijing BOE Display Technology Co.,Ltd.Hefei Xinsheng Optoelectronics Technology Co.,Ltd.Ordos Yuansheng Optoelectronics Co.,Ltd.Chongqing BOE Optoelectronics Technology Co.,Ltd.Hefei BOE Display Technology Co.,Ltd.Fuzhou BOE Display Technology Co.,Ltd.K-Tronics(Suzhou) Technology Co.,Ltd.Hefei BOE Vision-Electronic Technology Co.,Ltd.</t>
  </si>
  <si>
    <t>At present, the  materials suppliers do not supply to our company separately , so it is difficult to quantify the data.Since there is no authorization from the headquarters, this data only covers subsidiaries (Beijing BOE Optoelectronics Technology Co.,Ltd.Hefei BOE Optoelectronics Technology Co.,Ltd.Beijing BOE Display Technology Co.,Ltd.Hefei Xinsheng Optoelectronics Technology Co.,Ltd.Ordos Yuansheng Optoelectronics Co.,Ltd.Chongqing BOE Optoelectronics Technology Co.,Ltd.Hefei BOE Display Technology Co.,Ltd.Fuzhou BOE Display Technology Co.,Ltd.K-Tronics(Suzhou) Technology Co.,Ltd.Hefei BOE Vision-Electronic Technology Co.,Ltd.</t>
  </si>
  <si>
    <t>Fuel and energy related activities include emissions from natural gas used by outsourced catering suppliersEmissions = activity level data for energy consumption  IPCC emission factor  GWPActivity level data is obtained from the consumption records provided by the supplier.</t>
  </si>
  <si>
    <t>Fuel and energy related activities include emissions from natural gas used by outsourced catering suppliersActivity level data is obtained from the consumption records provided by the supplier.Since there is no authorization from the headquarters, this data only covers subsidiaries (Beijing BOE Optoelectronics Technology Co.,Ltd.Hefei BOE Optoelectronics Technology Co.,Ltd.Beijing BOE Display Technology Co.,Ltd.Hefei Xinsheng Optoelectronics Technology Co.,Ltd.Ordos Yuansheng Optoelectronics Co.,Ltd.Chongqing BOE Optoelectronics Technology Co.,Ltd.Hefei BOE Display Technology Co.,Ltd.Fuzhou BOE Display Technology Co.,Ltd.K-Tronics(Suzhou) Technology Co.,Ltd.Hefei BOE Vision-Electronic Technology Co.,Ltd.</t>
  </si>
  <si>
    <t>At present, the supplier is responsible for the company upstream transportation . Since the supplier not only supplies for our company, but also supplies for other companies, it is difficult to quantify the data.Since there is no authorization from the headquarters, this data only covers subsidiaries (Beijing BOE Optoelectronics Technology Co.,Ltd.Hefei BOE Optoelectronics Technology Co.,Ltd.Beijing BOE Display Technology Co.,Ltd.Hefei Xinsheng Optoelectronics Technology Co.,Ltd.Ordos Yuansheng Optoelectronics Co.,Ltd.Chongqing BOE Optoelectronics Technology Co.,Ltd.Hefei BOE Display Technology Co.,Ltd.Fuzhou BOE Display Technology Co.,Ltd.K-Tronics(Suzhou) Technology Co.,Ltd.Hefei BOE Vision-Electronic Technology Co.,Ltd.</t>
  </si>
  <si>
    <t>This emission source is the waste emission generated by the supplier in the operation process. Since the supplier supplies not only our company but also other companies, it is difficult to quantify the dataSince there is no authorization from the headquarters, this data only covers subsidiaries (Beijing BOE Optoelectronics Technology Co.,Ltd.Hefei BOE Optoelectronics Technology Co.,Ltd.Beijing BOE Display Technology Co.,Ltd.Hefei Xinsheng Optoelectronics Technology Co.,Ltd.Ordos Yuansheng Optoelectronics Co.,Ltd.Chongqing BOE Optoelectronics Technology Co.,Ltd.Hefei BOE Display Technology Co.,Ltd.Fuzhou BOE Display Technology Co.,Ltd.K-Tronics(Suzhou) Technology Co.,Ltd.Hefei BOE Vision-Electronic Technology Co.,Ltd.</t>
  </si>
  <si>
    <t>Business travel currently calculates emissions from air travel.Emissions = Air Miles  Emission Factor  GWPActivity level data is obtained by air miles</t>
  </si>
  <si>
    <t>Business travel currently calculates emissions from air travel,the company records the flight miles of each airline business trip to obtain activity level data.Because other public transportation services not only provide services for our company,also providing services to other publics,It is difficult to quantify emissions data resulting from other public transportation.Since there is no authorization from the headquarters, this data only covers subsidiaries (Beijing BOE Optoelectronics Technology Co.,Ltd.Hefei BOE Optoelectronics Technology Co.,Ltd.Beijing BOE Display Technology Co.,Ltd.Hefei Xinsheng Optoelectronics Technology Co.,Ltd.Ordos Yuansheng Optoelectronics Co.,Ltd.Chongqing BOE Optoelectronics Technology Co.,Ltd.Hefei BOE Display Technology Co.,Ltd.Fuzhou BOE Display Technology Co.,Ltd.K-Tronics(Suzhou) Technology Co.,Ltd.Hefei BOE Vision-Electronic Technology Co.,Ltd.</t>
  </si>
  <si>
    <t>Employee commuting currently calculates emissions from outsourced commuter shuttles.Emissions = commuter shuttle fuel consumption  IPCC emission factor  GWPActivity level data is estimated from the commuter shuttle mileage</t>
  </si>
  <si>
    <t>Employee commuting currently calculates emissions from outsourced commuter shuttles.Private cars and other public transport that employees commute to work, because these vehicles are not only for employees to go to work, but also for employees (or other personnel) for other purposes, so it is difficult to quantifySince there is no authorization from the headquarters, this data only covers subsidiaries (Beijing BOE Optoelectronics Technology Co.,Ltd.Hefei BOE Optoelectronics Technology Co.,Ltd.Beijing BOE Display Technology Co.,Ltd.Hefei Xinsheng Optoelectronics Technology Co.,Ltd.Ordos Yuansheng Optoelectronics Co.,Ltd.Chongqing BOE Optoelectronics Technology Co.,Ltd.Hefei BOE Display Technology Co.,Ltd.Fuzhou BOE Display Technology Co.,Ltd.K-Tronics(Suzhou) Technology Co.,Ltd.Hefei BOE Vision-Electronic Technology Co.,Ltd.</t>
  </si>
  <si>
    <t>The organization has no assets leased from upstream.Since there is no authorization from the headquarters, this data only covers subsidiaries (Beijing BOE Optoelectronics Technology Co.,Ltd.Hefei BOE Optoelectronics Technology Co.,Ltd.Beijing BOE Display Technology Co.,Ltd.Hefei Xinsheng Optoelectronics Technology Co.,Ltd.Ordos Yuansheng Optoelectronics Co.,Ltd.Chongqing BOE Optoelectronics Technology Co.,Ltd.Hefei BOE Display Technology Co.,Ltd.Fuzhou BOE Display Technology Co.,Ltd.K-Tronics(Suzhou) Technology Co.,Ltd.Hefei BOE Vision-Electronic Technology Co.,Ltd.</t>
  </si>
  <si>
    <t>At present, only emissions generated by freight forwarding mileage are countedEmissions = fuel consumption of freight forwarding miles IPCC emission factor GWPActivity level data are obtained by freight forwarding mileage estimates</t>
  </si>
  <si>
    <t>At present, the downstream transportation is undertaken by the freight forwarding company.The company records the freight forwarding mileage and estimates the freight generation emissions.However, due to the fact that some of the plant records are not comprehensive,some emissions data will be missed.Since there is no authorization from the headquarters, this data only covers subsidiaries (Beijing BOE Optoelectronics Technology Co.,Ltd.Hefei BOE Optoelectronics Technology Co.,Ltd.Beijing BOE Display Technology Co.,Ltd.Hefei Xinsheng Optoelectronics Technology Co.,Ltd.Ordos Yuansheng Optoelectronics Co.,Ltd.Chongqing BOE Optoelectronics Technology Co.,Ltd.Hefei BOE Display Technology Co.,Ltd.Fuzhou BOE Display Technology Co.,Ltd.K-Tronics(Suzhou) Technology Co.,Ltd.Hefei BOE Vision-Electronic Technology Co.,Ltd.</t>
  </si>
  <si>
    <t>The products sold by the company are used by the customers, and the company has no installation activities.Since there is no authorization from the headquarters, this data only covers subsidiaries (Beijing BOE Optoelectronics Technology Co.,Ltd.Hefei BOE Optoelectronics Technology Co.,Ltd.Beijing BOE Display Technology Co.,Ltd.Hefei Xinsheng Optoelectronics Technology Co.,Ltd.Ordos Yuansheng Optoelectronics Co.,Ltd.Chongqing BOE Optoelectronics Technology Co.,Ltd.Hefei BOE Display Technology Co.,Ltd.Fuzhou BOE Display Technology Co.,Ltd.K-Tronics(Suzhou) Technology Co.,Ltd.Hefei BOE Vision-Electronic Technology Co.,Ltd.</t>
  </si>
  <si>
    <t>The consumer of the company's products consumes electricity during use, the consumption of the module is not controlled by our company's operation. Therefore, the company has not yet calculated the carbon emissions from the energy consumption of the product during use.Since there is no authorization from the headquarters, this data only covers subsidiaries (Beijing BOE Optoelectronics Technology Co.,Ltd.Hefei BOE Optoelectronics Technology Co.,Ltd.Beijing BOE Display Technology Co.,Ltd.Hefei Xinsheng Optoelectronics Technology Co.,Ltd.Ordos Yuansheng Optoelectronics Co.,Ltd.Chongqing BOE Optoelectronics Technology Co.,Ltd.Hefei BOE Display Technology Co.,Ltd.Fuzhou BOE Display Technology Co.,Ltd.K-Tronics(Suzhou) Technology Co.,Ltd.Hefei BOE Vision-Electronic Technology Co.,Ltd.</t>
  </si>
  <si>
    <t>At present, our products will not produce greenhouse gas emissions in the scrapping process after the end of life cycle.Since there is no authorization from the headquarters, this data only covers subsidiaries (Beijing BOE Optoelectronics Technology Co.,Ltd.Hefei BOE Optoelectronics Technology Co.,Ltd.Beijing BOE Display Technology Co.,Ltd.Hefei Xinsheng Optoelectronics Technology Co.,Ltd.Ordos Yuansheng Optoelectronics Co.,Ltd.Chongqing BOE Optoelectronics Technology Co.,Ltd.Hefei BOE Display Technology Co.,Ltd.Fuzhou BOE Display Technology Co.,Ltd.K-Tronics(Suzhou) Technology Co.,Ltd.Hefei BOE Vision-Electronic Technology Co.,Ltd.</t>
  </si>
  <si>
    <t>The company has no downstream leasing assets.Since there is no authorization from the headquarters, this data only covers subsidiaries (Beijing BOE Optoelectronics Technology Co.,Ltd.Hefei BOE Optoelectronics Technology Co.,Ltd.Beijing BOE Display Technology Co.,Ltd.Hefei Xinsheng Optoelectronics Technology Co.,Ltd.Ordos Yuansheng Optoelectronics Co.,Ltd.Chongqing BOE Optoelectronics Technology Co.,Ltd.Hefei BOE Display Technology Co.,Ltd.Fuzhou BOE Display Technology Co.,Ltd.K-Tronics(Suzhou) Technology Co.,Ltd.Hefei BOE Vision-Electronic Technology Co.,Ltd.</t>
  </si>
  <si>
    <t>The company has no franchise programs.Since there is no authorization from the headquarters, this data only covers subsidiaries (Beijing BOE Optoelectronics Technology Co.,Ltd.Hefei BOE Optoelectronics Technology Co.,Ltd.Beijing BOE Display Technology Co.,Ltd.Hefei Xinsheng Optoelectronics Technology Co.,Ltd.Ordos Yuansheng Optoelectronics Co.,Ltd.Chongqing BOE Optoelectronics Technology Co.,Ltd.Hefei BOE Display Technology Co.,Ltd.Fuzhou BOE Display Technology Co.,Ltd.K-Tronics(Suzhou) Technology Co.,Ltd.Hefei BOE Vision-Electronic Technology Co.,Ltd.</t>
  </si>
  <si>
    <t>The company has no foreign investment subsidiaries or holding companies.Since there is no authorization from the headquarters, this data only covers subsidiaries (Beijing BOE Optoelectronics Technology Co.,Ltd.Hefei BOE Optoelectronics Technology Co.,Ltd.Beijing BOE Display Technology Co.,Ltd.Hefei Xinsheng Optoelectronics Technology Co.,Ltd.Ordos Yuansheng Optoelectronics Co.,Ltd.Chongqing BOE Optoelectronics Technology Co.,Ltd.Hefei BOE Display Technology Co.,Ltd.Fuzhou BOE Display Technology Co.,Ltd.K-Tronics(Suzhou) Technology Co.,Ltd.Hefei BOE Vision-Electronic Technology Co.,Ltd.</t>
  </si>
  <si>
    <t>There are no other upstream emission sources involved in the company.Since there is no authorization from the headquarters, this data only covers subsidiaries (Beijing BOE Optoelectronics Technology Co.,Ltd.Hefei BOE Optoelectronics Technology Co.,Ltd.Beijing BOE Display Technology Co.,Ltd.Hefei Xinsheng Optoelectronics Technology Co.,Ltd.Ordos Yuansheng Optoelectronics Co.,Ltd.Chongqing BOE Optoelectronics Technology Co.,Ltd.Hefei BOE Display Technology Co.,Ltd.Fuzhou BOE Display Technology Co.,Ltd.K-Tronics(Suzhou) Technology Co.,Ltd.Hefei BOE Vision-Electronic Technology Co.,Ltd.</t>
  </si>
  <si>
    <t>There are no other downstream emission sources involved in the company.Since there is no authorization from the headquarters, this data only covers subsidiaries (Beijing BOE Optoelectronics Technology Co.,Ltd.Hefei BOE Optoelectronics Technology Co.,Ltd.Beijing BOE Display Technology Co.,Ltd.Hefei Xinsheng Optoelectronics Technology Co.,Ltd.Ordos Yuansheng Optoelectronics Co.,Ltd.Chongqing BOE Optoelectronics Technology Co.,Ltd.Hefei BOE Display Technology Co.,Ltd.Fuzhou BOE Display Technology Co.,Ltd.K-Tronics(Suzhou) Technology Co.,Ltd.Hefei BOE Vision-Electronic Technology Co.,Ltd.</t>
  </si>
  <si>
    <t>We follow GHG Protocol Relevance criteria which state Scope 3 emissions are relevant if they contribute significantly to the company's total anticipated scope 3 emissions, if we can influence emissions or if they expose Capgemini to risk. As a a technology and consulting services company, Capgemini has little ownership of major capital goods and as such capital goods are deemed not relevant.</t>
  </si>
  <si>
    <t>We measure our Scope 3 Electricity Transmission &amp; Distribution Losses, as these are the most significant Scope 3 energy-related GHG source for us. 92% of GHG emissions data comes from supplier and value chain partners, such as data from  invoices and smart meters. The remaining 8% of GHG emissions data is estimated.</t>
  </si>
  <si>
    <t xml:space="preserve">In 2018, we conducted for the second time a global internal commuting survey asking all our people about their commute to work (the distance, mode of transport and frequency of commute). The survey was open for 2 weeks and received 12,881 responses from across the Group. We have used the data gathered on the distance each employee travels as well as the mode of transport, and calculated the carbon by applying the DEFRA emission factors for the relevant travel types. This has enabled us to calculate the mean carbon footprint associated with commuting per employee per year, which has then been extrapolated to cover the whole Group average headcount for 2018.	</t>
  </si>
  <si>
    <t xml:space="preserve">We do not manufacture products.						</t>
  </si>
  <si>
    <t xml:space="preserve">We do not generally lease assets to other organizations, so this is not a relevant impact for us.	</t>
  </si>
  <si>
    <t xml:space="preserve">We do not have franchises.						</t>
  </si>
  <si>
    <t xml:space="preserve">We have no such relevant investments.						</t>
  </si>
  <si>
    <t xml:space="preserve">No other relevant downstream activities.						</t>
  </si>
  <si>
    <t>Collect supplier GHG emissions data and annual revenue through the CDP supply chain program.  Primary Approach: Allocate supplier emissions based upon annual spend and a manual intensity factor.  Calculate the manual intensity factor by dividing the supplier's Scope 1 &amp; Scope 2 emissions data by the suppliers reported revenue figure (substitute public revenue figures as necessary).  Alternate Approach:  For suppliers that do not report to CDP or provide inaccurate primary data, we allocate supplier emissions based upon annual spend and an average intensity factor.  Calculate the average intensity factors by grouping manual intensity factors into major commodity/category groups.  We remove suppliers' reported scope 3 data in these calculations because the data is inconsistent, not available from all suppliers and reporting boundaries often overlap due to our outsourced manufacturing environment.  ''Suppliers” includes manufacturing partners and component suppliers.</t>
  </si>
  <si>
    <t>Using guidance from the GHG Protocol, Scope 3 Standard, we estimate the GHG emissions associated with all capital equipment purchased during the previous fiscal year for our supply chain operations.  To do this we multiply the total spend by the associated emission factor from the Open-IO methodology (BEA Code 334290).  In an outsourced supply chain, the major capital equipment is test equipment leased to our manufacturing partners.  Because of this, the impact from the ‘Consumer Use' phase is likely double counted, as it is already captured in the scope 1 and scope 2 emissions from our manufacturing partners as part of Purchased Goods &amp; Services.</t>
  </si>
  <si>
    <t>Collect supplier GHG emissions data and annual revenue through the CDP supply chain program.  Primary Approach: Allocate supplier emissions based upon annual spend and a manual intensity factor.  Calculate the manual intensity factor by dividing scope 1 &amp; scope 2 emissions data by the reported revenue figure (substitute public revenue figures as necessary).  Alternate Approach:  For suppliers that do not report to CDP or provide inaccurate primary data, we allocate supplier emissions based upon annual spend and an average intensity factor.  Calculate the average intensity factors by grouping manual intensity factors into major commodity/category groups.  We remove suppliers' reported scope 3 data in these calculations because the data is inconsistent, not available from all suppliers and reporting boundaries often overlap due to our outsourced manufacturing environment.  ''Suppliers” includes transportation and warehouse partners.</t>
  </si>
  <si>
    <t>Cisco's Waste Reduction and Recycling Program is a key component of Cisco ISO 14001 certification and our global environmental policy. We routinely collect and recycle waste streams, including batteries, CDs and diskettes, beverage containers, trash, wood and pallets, cardboard, mixed paper, confidential waste, packaging materials, toner cartridges, compost, polyurethane foam, landscape waste, mobile phones, food waste, and construction waste. We are reporting emissions generated from operational waste sent to landfill only (1,096 tCO2e), per the GHG Protocol Corporate Value Chain (Scope 3) Standard. In FY2018, Cisco recycled approximately 73% of operational waste generated at its facilities, which using the EPA Waste Reduction Model would be equal to -24,073 tCO2e. Therefore these recycling efforts would make Cisco's net GHG emissions from waste and recycling in our operations less than zero.Cisco used emission factors published by the EPA Waste Reduction Model (WARM), Version 14 to convert waste to landfill metrics to GHG emissions. For mixed municipal solid waste (MSW), this factor is 0.35 tCO2e per short ton of waste generated and -2.82 tCO2e per short ton of recycled waste generated.  The EPA WARM model is available at: https://www.epa.gov/warm/versions-waste-reduction-model-warm.</t>
  </si>
  <si>
    <t>While Cisco had an active travel goal, we measured travel using a rollup of individual flight segments for each employee worldwide.  To this number we applied a correction factor, usually 98%, representing the flight segments for which we had primary data.  (Previously, analysis of financial accounts indicated that employees were consistently using our global travel provider for 98% of our travel, so we only needed to boost calculated travel to account for the additional 2% from travel arranged outside our global travel provider. Cisco is no longer reporting business travel against a GHG emissions reduction goal, so we are using linear trending based on prior year travel emissions.  Over the last 8 years, air travel has increased on a steady linear basis, likely driven by growth in company revenue and/or employee count. The strong correlation  (R^2 = 0.93) suggests extrapolating year on year emissions is appropriate for the desired accuracy when there has been no significant change in business conditions that could disrupt travel spend.</t>
  </si>
  <si>
    <t>We are using year-on-year trending to estimate GHG emissions from business air travel.  Prior year emissions have all been based on actual flight segment data.  This CDP reporting year is the first year we have used trending to estimate emissions from business air travel.</t>
  </si>
  <si>
    <t>Collect supplier GHG emissions data and annual revenue through the CDP supply chain program. Primary Approach: Allocate supplier emissions based upon annual spend and a manual intensity factor.  Calculate the manual intensity factor by dividing scope 1 &amp; scope 2 emissions data by the reported revenue figure (substitute public revenue figures as necessary). Alternate Approach:  For suppliers that do not report to CDP or provide inaccurate primary data, we allocate supplier emissions based upon annual spend and an average intensity factor.  Calculate the average intensity factors by grouping manual intensity factors into major commodity/category groups. We remove suppliers' reported scope 3 data in these calculations because the data is inconsistent, not available from all suppliers and reporting boundaries often overlap due to our outsourced manufacturing environment. ''Suppliers” includes transportation and warehouse partners.Split total supplier transportation and distribution emissions between upstream and downstream based upon an internal factor developed from various LCA analysis.</t>
  </si>
  <si>
    <t>Created a database of existing products and calculated the average energy used for one year for each product.  Multiplied the energy used times the number of units that shipped for each product in FY18 to determine total energy from use of sold products for that year, followed by the carbon footprint to set a baseline value.  Created a scaling factor by dividing the FY18 carbon footprint value by the FY18 hardware revenue.  Total carbon footprint for use of sold products assumes an average life of 5 years for each product (despite the fact that lifetime values can be more or less).  Additional 4 years of data was calculated by using the scaling factor and previous FY hardware revenue data.</t>
  </si>
  <si>
    <t>Collect supplier GHG emissions data and annual revenue through the CDP supply chain program.  Primary Approach: Allocate supplier emissions based upon FY spend and a manual intensity factor.  Calculate the manual intensity factor by dividing scope 1 &amp; scope 2 emissions data by the reported revenue figure (substitute public revenue figures as necessary).  Alternate Approach:  For suppliers that do not report to CDP or provide inaccurate primary data, we allocate supplier emissions based upon FY spend and an average intensity factor.  Calculate the average intensity factors by grouping manual intensity factors into major commodity/category groups.  We remove suppliers' reported scope 3 data in these calculations because the data is inconsistent, not available from all suppliers and reporting boundaries often overlap due to our outsourced manufacturing environment. ''Suppliers” include recycling partners.</t>
  </si>
  <si>
    <t xml:space="preserve">Yield*Carbon Footprint Factor						</t>
  </si>
  <si>
    <t xml:space="preserve">Greenhouse Gas Protocol's Corporate Value Chain (Scope 3) Accounting and Reporting Standard						</t>
  </si>
  <si>
    <t xml:space="preserve">ISO 14064-1						</t>
  </si>
  <si>
    <t xml:space="preserve">ISO 14064-1,ISO 14067,PAS 2050						</t>
  </si>
  <si>
    <t xml:space="preserve">Number of employees*Emission Factor						</t>
  </si>
  <si>
    <t xml:space="preserve">Original Design Manufacturer  not   applicable						</t>
  </si>
  <si>
    <t>We leverage the data collected from our suppliers through CDP supply chain program to calculate this metric. As such, there is a lag period of six months, from the time the data is requested to the time it becomes available to us. To estimate emissions for the current year we are leveraging the emissions' information collected during the FY18 reporting cycle, as well as our FY19 production spend and FY19 supplier's revenue data for allocation purposes. This estimate will be firmed up the year after, when the most recent, best-available data becomes available to us. We extrapolate to cover for 100% of our spend. For FY18, our scope 3 emissions from purchased products and services were estimated to be 3,133,126 metric tons of CO2e.</t>
  </si>
  <si>
    <t>Per GHG Protocol Technical Guidance for CATEGORY 3 Fuel- and Energy-Related Activities Not Included in Scope 1 or Scope 2.  Applied emission factors for upstream emissions of purchased fuels, upstream emissions of purchased electricity and transmission and distribution (T&amp;D) losses from purchased electricity.  Emissions associated with generation of purchased electricity that is sold to end users is not applicable to Dell Technologies.</t>
  </si>
  <si>
    <t>Business air and rail travel only; does not include other types of activities such as rental vehicles or lodging during business travel and excludes data from the Pivotal business unit.Air travel emissions are calculated by multiplying the air miles for each segment by the appropriate Defra emissions factor according to class of travel and segment length. Rail travel emissions are similarly calculated, by multiplying the rail travel by the appropriate Defra emissions factor according to the distance traveled. This calculation has been third-party verified.</t>
  </si>
  <si>
    <t>(1) Methodology: Based on PAS2050, we estimated the emissions of purchased materials by adopting the LCA database.  (2). Emissions factor:  SimaPro 8.2.0/Ecoinvent 3.0, SimaPro 8.4.0/Ecoinvent 3.3, IPCC 2013 GWP 100av1.02</t>
  </si>
  <si>
    <t>(1). Scope: Waste generated in the operations of Delta Taoyuan Plant 1, Delta Taoyuan Plant 2, Cyntec Co, Ltd. and Delta Networks. The waste generated includes non-hazardous waste, hazardous waste and wastewater. (2). Methodology: Ton method GHG emission (ton) = Σ [weight of waste (ton) x Waste related emission factors by disposal types (ton CO2/ton) ] and Σ [disposal distance (km) x emission factors by diesel (tkm)] and Σ [volumn of wastewater (m3) x emission factors by wastewater treatment (ton CO2/ton)]. The  calculation is based on the Corporate Value Chain (Scope 3) Accounting and Reporting Standard developed by WRI and WBCSD. (3). Emissions factors: (ex. Emission factors: (a) Disposal weight and types: business waste reporting and management information system of EPA. (b) Waste disposal method factor: Carbon Footprint Calculation Platform and SimaPro 8.0.4. (c) Waste transport: 0.235 kgCO2e per tkm for diesel.</t>
  </si>
  <si>
    <t>Materials, components and packaging are included based on an extensive Life Cycle Assessment (LCA) research.For more information please see: Ericsson Annual Report 2018 (Page 183): https://www.ericsson.com/492985/assets/local/investors/documents/financial-reports-and-filings/annual-reports/ericsson-annual-report-2018-en.pdfand GRI performance-2018 (Environmental chapter): https://www.ericsson.com/496303/assets/local/about-ericsson/sustainability-and-corporate-responsibility/documents/2018/gri-performance-2018-standard-gfmc-19000151-ra.pdf</t>
  </si>
  <si>
    <t>Embodied emissions per year of use for buildings.For more information please see: Ericsson Annual Report 2018 (Page 183): https://www.ericsson.com/492985/assets/local/investors/documents/financial-reports-and-filings/annual-reports/ericsson-annual-report-2018-en.pdfand GRI performance-2018 (Environmental chapter): https://www.ericsson.com/496303/assets/local/about-ericsson/sustainability-and-corporate-responsibility/documents/2018/gri-performance-2018-standard-gfmc-19000151-ra.pdf</t>
  </si>
  <si>
    <t>For more information please see: Ericsson Annual Report 2018 (Page 183): https://www.ericsson.com/492985/assets/local/investors/documents/financial-reports-and-filings/annual-reports/ericsson-annual-report-2018-en.pdfand GRI performance-2018 (Environmental chapter): https://www.ericsson.com/496303/assets/local/about-ericsson/sustainability-and-corporate-responsibility/documents/2018/gri-performance-2018-standard-gfmc-19000151-ra.pdf</t>
  </si>
  <si>
    <t>We calculate the total transported weight from our Logistics Service Providers (LSPs) reports and validate the information internally with operational and financial data. Transports not paid for or controlled by Ericsson are not included. Most transports to customers are controlled by Ericsson and are included. Inbound transport from suppliers to our production sites are not included in Ericsson own Activities (LCA), however they are included in our Life-Cycle Assessment (LCA) as part of the Supply Chain. For more information please see: Ericsson Annual Report 2018 (Page 183): https://www.ericsson.com/492985/assets/local/investors/documents/financial-reports-and-filings/annual-reports/ericsson-annual-report-2018-en.pdfand GRI performance-2018 (Environmental chapter): https://www.ericsson.com/496303/assets/local/about-ericsson/sustainability-and-corporate-responsibility/documents/2018/gri-performance-2018-standard-gfmc-19000151-ra.pdf</t>
  </si>
  <si>
    <t>Ericsson waste generation in operations due to our production activities and offices is measured in weight. Waste generation impact on emissions is not significant - therefore CO2e emissions related to waste generated in operations is not calculated.Direct measurements cover 27% of reported waste generation for sites (2018), calculations are based on extrapolation. Waste generation decrease from 11,755 Tonnes (2017) to 10,217 Tonnes (2018). Waste impact from production is calculated and included within the Supply Chain (LCA). Waste impact from packaging is included as part of End of Life Treatment (EoLT).For more information please see: Ericsson Annual Report 2018 (Page 183): https://www.ericsson.com/492985/assets/local/investors/documents/financial-reports-and-filings/annual-reports/ericsson-annual-report-2018-en.pdfand GRI performance-2018 (Environmental chapter): https://www.ericsson.com/496303/assets/local/about-ericsson/sustainability-and-corporate-responsibility/documents/2018/gri-performance-2018-standard-gfmc-19000151-ra.pdf</t>
  </si>
  <si>
    <t>Emissions business travel is including air, road and rail. The measurement is done based on purchased travels for air and rail and calculating km traveled. We are taking into consideration Intercontinental, Continental and Domestic flights for air travels and applying emissions factors accordingly. There are no CO2-equivalent emissions included in the air travel and transport figures. IPCC made a report in 1998 which stated the still ongoing debate on the CO2 equivalent emissions from aviation. Many scientists simply use a factor of 2 to describe the CO2-equivalent emissions from aviation. For more information please see: Ericsson Annual Report 2018 (Page 183): https://www.ericsson.com/492985/assets/local/investors/documents/financial-reports-and-filings/annual-reports/ericsson-annual-report-2018-en.pdfand GRI performance-2018 (Environmental chapter): https://www.ericsson.com/496303/assets/local/about-ericsson/sustainability-and-corporate-responsibility/documents/2018/gri-performance-2018-standard-gfmc-19000151-ra.pdf</t>
  </si>
  <si>
    <t>Estimations are done based on the number of employees and commuting investigations done in previous years. For more information please see: Ericsson Annual Report 2018 (Page 183): https://www.ericsson.com/492985/assets/local/investors/documents/financial-reports-and-filings/annual-reports/ericsson-annual-report-2018-en.pdfand GRI performance-2018 (Environmental chapter): https://www.ericsson.com/496303/assets/local/about-ericsson/sustainability-and-corporate-responsibility/documents/2018/gri-performance-2018-standard-gfmc-19000151-ra.pdf</t>
  </si>
  <si>
    <t>Due to our business model Upstream leased assets is not relevant.For more information please see: Ericsson Annual Report 2018 (Page 183): https://www.ericsson.com/492985/assets/local/investors/documents/financial-reports-and-filings/annual-reports/ericsson-annual-report-2018-en.pdfand GRI performance-2018 (Environmental chapter): https://www.ericsson.com/496303/assets/local/about-ericsson/sustainability-and-corporate-responsibility/documents/2018/gri-performance-2018-standard-gfmc-19000151-ra.pdf</t>
  </si>
  <si>
    <t>We calculate the total transported weight from our Logistics Service Providers (LSPs) reports and validate the information internally with operational and financial data. Transports not paid for or controlled by Ericsson are not included. Most transports to customers are controlled by Ericsson and are included. Inbound transport from suppliers to our production sites are included if paid for by Ericsson but are in general not included in Ericsson own Activities (LCA), however they are included in our Life-Cycle Assessment (LCA) as part of the Supply Chain. For more information please see: Ericsson Annual Report 2018 (Page 183): https://www.ericsson.com/492985/assets/local/investors/documents/financial-reports-and-filings/annual-reports/ericsson-annual-report-2018-en.pdfand GRI performance-2018 (Environmental chapter): https://www.ericsson.com/496303/assets/local/about-ericsson/sustainability-and-corporate-responsibility/documents/2018/gri-performance-2018-standard-gfmc-19000151-ra.pdf</t>
  </si>
  <si>
    <t>Ericsson products, services and solutions do not require additional processing. Based on GhG protocol we are reporting maintenance as part of Use of Sold products.For more information please see: Ericsson Annual Report 2018 (Page 183): https://www.ericsson.com/492985/assets/local/investors/documents/financial-reports-and-filings/annual-reports/ericsson-annual-report-2018-en.pdfand GRI performance-2018 (Environmental chapter): https://www.ericsson.com/496303/assets/local/about-ericsson/sustainability-and-corporate-responsibility/documents/2018/gri-performance-2018-standard-gfmc-19000151-ra.pdf</t>
  </si>
  <si>
    <t>For each product type the total energy consumption is calculated as the average energy consumption per life time. Products also require cooling to operate and power loses exists; these components are included when applicable in the measurements. Energy consumption is based on collected data on product category. Product energy consumption categories is measured in labs, not in field. In addition various field measurements are collected through customer collaborations, and used as benchmark.For more information please see: Ericsson Annual Report 2018 (Page 183): https://www.ericsson.com/492985/assets/local/investors/documents/financial-reports-and-filings/annual-reports/ericsson-annual-report-2018-en.pdfand GRI performance-2018 (Environmental chapter): https://www.ericsson.com/496303/assets/local/about-ericsson/sustainability-and-corporate-responsibility/documents/2018/gri-performance-2018-standard-gfmc-19000151-ra.pdf</t>
  </si>
  <si>
    <t>Approximatelly 390,000 CO2e emissions avoided due to future recycling of products sold during the reporting year (2018).For more information please see: Ericsson Annual Report 2018 (Page 183): https://www.ericsson.com/492985/assets/local/investors/documents/financial-reports-and-filings/annual-reports/ericsson-annual-report-2018-en.pdfand GRI performance-2018 (Environmental chapter): https://www.ericsson.com/496303/assets/local/about-ericsson/sustainability-and-corporate-responsibility/documents/2018/gri-performance-2018-standard-gfmc-19000151-ra.pdf</t>
  </si>
  <si>
    <t>Investment and acquisitions are integrated as part of other categories, as soon as the investments and acquisitions are operationaland financially integrated in Ericsson business.For more information please see: Ericsson Annual Report 2018 (Page 183): https://www.ericsson.com/492985/assets/local/investors/documents/financial-reports-and-filings/annual-reports/ericsson-annual-report-2018-en.pdfand GRI performance-2018 (Environmental chapter): https://www.ericsson.com/496303/assets/local/about-ericsson/sustainability-and-corporate-responsibility/documents/2018/gri-performance-2018-standard-gfmc-19000151-ra.pdf</t>
  </si>
  <si>
    <t>Other upstream are not relevant according to our materiality process and studies.For more information please see: Ericsson Annual Report 2018 (Page 183): https://www.ericsson.com/492985/assets/local/investors/documents/financial-reports-and-filings/annual-reports/ericsson-annual-report-2018-en.pdfand GRI performance-2018 (Environmental chapter): https://www.ericsson.com/496303/assets/local/about-ericsson/sustainability-and-corporate-responsibility/documents/2018/gri-performance-2018-standard-gfmc-19000151-ra.pdf</t>
  </si>
  <si>
    <t>Other downstream are not relevant according to our materiality process and studies.For more information please see: Ericsson Annual Report 2018 (Page 183): https://www.ericsson.com/492985/assets/local/investors/documents/financial-reports-and-filings/annual-reports/ericsson-annual-report-2018-en.pdfand GRI performance-2018 (Environmental chapter): https://www.ericsson.com/496303/assets/local/about-ericsson/sustainability-and-corporate-responsibility/documents/2018/gri-performance-2018-standard-gfmc-19000151-ra.pdf</t>
  </si>
  <si>
    <t>FERA emissions are calculated based on the amount of energy consumed per energy type (electricity, natural gas, etc.). Total consumption by each fuel type is multiplied by the appropriate emission factor. The upstream emission factor for purchased fuel is based on life-cycle analysis software. The emission factor for upstream emissions of purchased electricity is based on life cycle analysis for the United States and based on the UK DEFRA Guidelines for other countries. The transmission and distribution emission factors are location-based and taken from the EPA's eGRID database for the United States and based on UK DEFRA Guidelines for other countries. All GWPs are IPCC Fourth Assessment Report (AR4-100 year).</t>
  </si>
  <si>
    <t>Emissions in this category include those that result from landfilling, incineration, recycling, and composting of waste from our facilities. We collect data regarding the amount, type, and disposal method of waste from facility managers. We calculate emissions from waste using methodologies and emission factors from the EPA's Waste Reduction Model (WARM). This model calculates emissions based on a life cycle analysis, including emissions from the long-term decomposition of waste in a landfill or from upstream sources/sinks. GWPs are IPCC Fourth Assessment Report (AR4 - 100 year).</t>
  </si>
  <si>
    <t>Business travel emissions include air travel, rail travel, rental cars, and hotel stays. Air and rail travel, and hotel stay activity data include miles traveled and class of service obtained from our travel agency. Rental car activity data is provided directly from rental car providers. Emissions are calculated based on the activity data and emission factors from the Guidelines to DEFRA / DECC's GHG Conversion Factor for Company Reporting, Climate Leaders Mobile Source Guidance, Climate Leaders Business Travel and Commuting Guidance, and EPA Emission Factor for Greenhouse Gas Inventories. All GWPs are IPCC Fourth Assessment Report (AR4-100 year).</t>
  </si>
  <si>
    <t>Transportation of goods within Japan: CO2 emissions related to the transportation of goods within Japan by the Fujitsu Group. CO2 emissions related to domestic transportation by the Fujitsu Group,based on the Act on the Rational Use, etc. of Energy. The fuel economy method (for some vehicles) or the improved ton-kilometer method (vehicle, rail, air, ship).International transport/overseas local transport: transportation ton-kilometers × emission per unit (source: GHG protocol emissions coefficient database)</t>
  </si>
  <si>
    <t>Annual amounts of waste (discharged mainly by business sites owned by Fujitsu) processed or recycled, by type and processing method × Emissions per unit of annual amount of waste processedor recycled (Source: Basic Guidelines for Calculating Greenhouse Gas Emissions Via Supply Chains published by the Ministry of the Environment and the Ministry of Economy, Trade and Industry)</t>
  </si>
  <si>
    <t>Intermediate product sales volume x Emissions per unit of processing volume.Intermediate product sales volume is Fujitsu's device solution sales. Emissions per unit of processing volume is calculated from Fujitsu's FY2015 assembly plant data.</t>
  </si>
  <si>
    <t>Electricity consumption during product use × Emissions per unit of electricity(Source: Emission coefficient per electricity provider (FY2017 results) for general power transmission and distribution business operators)Electricity consumption during product use is calculated as electricity usage for the anticipated usage time per product unit × Units shipped for the subject fiscal year. Electricity usage for the anticipated usage time per product unit is calculated as electricity consumed (kW) × Time used (h) / Days × Number of days used / Year × Number of years used. Time used (h), number of days used per year, and number of years used are set according to Fujitsu's internal scenarios.</t>
  </si>
  <si>
    <t>(Weight of all sold products / Weight of products processed at Fujitsu's recycling centers during the year) × Electricity used at Fujitsu's recycling centers during the year × Emissions per unit of electricity (Source: Actual emission factor for each electricity utility based on ministerial ordinances on calculation and adjusted emission factor for each electricity utility based on reporting orders,  announced for each fiscal year from FY 2011 to FY 2015)</t>
  </si>
  <si>
    <t>HCL Technologies Ltd. prepares its GHG emissions inventory in accordance with ‘The Greenhouse Gas Protocol: A corporate accounting and reporting standard' and ISO 14064: 2006 – ‘Greenhouse gases, Part 1: Specification with guidance at the organisation level for quantification and reporting of greenhouse gas emissions and removals'. The activity data is taken for domestic and international flights from our internal tool. This data is then utilized to calculate emission factors using ' 2009 DECC's GHG Conversion Factors for Company Reporting' for Air Passenger Transport Conversion Factor.</t>
  </si>
  <si>
    <t>Business Travel Includes Employee travel by air domestic and international both. For this reporting year, the Primary data validation and sanitization methodology has been tuned further to rationalize the primary data to account for the actual and valid data points which is received from the  internal system in a raw form and needs to undergo multiple filter criteria.  For future reporting years, the emission factors have been updated as per UK Government GHG Conversion Factors for Company Reporting and will be kept up-to-date as per the aforementioned standards.</t>
  </si>
  <si>
    <t>The emissions for company transport is being reported here . For future reporting years, the emission factors have been updated as per UK Government GHG Conversion Factors for Company Reporting and will be kept up-to-date as per the aforementioned standards. Moreover, following practices have been introduced in the system:1.	Reduction in permissible transport Service Radius for employees : Effective Nov 2016 the Transport Policy was revised and the applicable service radius was reduced from Previous 45 Kms to 35 km for all the existing employees . The revised policy also says that  all the employees joining post 1st Jan'17 till band E1.1 will get transport till 20kms only . Limitation to 35kms reduced the total user count and restriction of 20 kms for new joiners placed a check on the future users availing transport above 20kms .This reduced the total no. of trip Kms and in turn the total carbon emission count.2.	Discontinuance of Bus services w.e.f Oct'16. Bus operations was discontinued at Pan India HCL locations - except Bangalore campus . Employees using the Bus Transport services were also encouraged to do Carpooling and to use public Transport . Couple of Carpooling Application were also introduced during 2017.3.	Emphasis is being made on improving the Overall Occupancy / Per Vehicle, therefore reducing the number of trips viz a viz the activity data is also reduced.</t>
  </si>
  <si>
    <t>HPE uses capital expenditures identified on HPE's balance sheet and an EIO-LCA model to quantify GHG emissions associated with capital goods.</t>
  </si>
  <si>
    <t>Emissions were calculated using detailed data on recycling and landfilling activities by material type at HPE facilities. The total non-hazardous waste is reported in the annual Living Progress Report. GHG emissions are calculated using the United States Environmental Protection Agency (EPA) Waste Reduction Model (WARM). A portion of non-hazardous waste is diverted from the waste stream and recycled. Emissions from recycling are calculated using coefficients from DEFRA and only incorporate the recovery burdens associated with these activities, per the GHG Protocol Scope 3 Calculation Guidance document. Emissions from hazardous waste are assumed to be negligible given the low relative volumes and HPE's comprehensive management practices.</t>
  </si>
  <si>
    <t>Assumptions for commute distance, vehicle type, and number of working days for categories of employees (office, teleworkers, and mobile sales) are based on the U.S. Department of Transportation's (DOT) 2009 National Household Travel Survey. HPE assumes there are 235 working days in the year and that on any given day 10% of standard employees are working from home. The calculation further assumes per the DOT Survey that of the employees commuting to offices each day, 89% drive, 8% take public transportation, and 3% walk (no emissions). Fuel efficiency factors are obtained from the Bureau of Transportation Statistics, published 2014. For teleworkers, the household emissions for an eight-hour workday are calculated by using the average U.S. household energy per day from EIA 2015. This value is then adjusted according to the U.S. Internal Revenue Service (IRS) home office deduction option so that only the portion of the house and energy used for work is included in the calculation. Size of average home comes from 2010 Census Bureau. HPE employee headcount is collected at the end of the fiscal year. Employee headcount includes all categories of employee type and employee class.</t>
  </si>
  <si>
    <t>All facilities under operational control that are leased by HPE are accounted for in Scope 1 and 2. For locations where we do not receive primary data through meter readings or a utility bill, HPE extrapolates energy intensity and calculates GHG emission according to HPE's Carbon Accounting Manual. There are no emissions from upstream leased assets that are not already accounted for in our Scope 1 and 2 emissions.</t>
  </si>
  <si>
    <t>HPE calculates this category using square footage from buildings leased to third parties as reported in HPE's annual report assuming that these facilities are outside of its operational control and not included in HPE's Scope 1 or 2 emissions. Only real estate assets are included in the calculation; product equipment leasing is accounted for in the shipped volume of each business group. The U.S. Department of Energy Commercial Building Energy Consumption Survey data for average office building emission intensity and the worldwide average emission factor intensity per the IEA are used. According to the survey, the average energy consumption of office building is 92,660 BTU per square foot, the emission factor of the worldwide average form IEA is 506 grams of CO2e per kWh and the conversion rate of BTU to kilowatt-hours is 1 BTU to 0.00029307 kWh. In FY18, HPE leased 0 square feet downstream as reported in our 10K Annual Report.</t>
  </si>
  <si>
    <t>HP uses separate LCAs to calculate GHG emissions that represent more than 99% of HP product units shipped each year associated with HP Personal Systems (including desktops, notebooks, workstations, displays, digital signage, thin clients, tablets, mobile computing devices, and all-in-one computers) and Printing (including LaserJets, Inkjet, PageWide, DesignJet, Indigo and Scitex printers, PageWide presses, scanners, and Jet Fusion 3D printers). Personal systems Product Carbon Footprints (PCFs) are generated using the Product Attribute to Impact Algorithm (PAIA) model created by the Massachusetts Institute of Technology (MIT) together with HP and other manufacturers. PAIA model inputs include such things as product and component attributes, product energy use and transport information, many of which can be found on product data sheets. To calculate its overall Personal Systems PCF, HP uses  PAIA  to conduct PCFs for over 95% of its commercial products by sales. Results are extrapolated to over 99% of HP commercial and consumer Personal System products shipped during the reporting year. Printer LCAs for Inkjet, PageWide and LaserJet products were prepared in conformance with ISO14040/14044 by thinkstep.  LCAs for the HP Jet Fusion 3D printer were prepared by EarthShift Global. The LCA for printer products includes the GHG emissions associated with all consumables, including paper and cartridges, over the lifetime of the product. Adjustments are made to the printer LCA outputs to account for use patterns and duplexing rates as understood by HP. We prepare as many LCAs as possible to represent our product mix and  apply the results across the shipped volume of Inkjet, LaserJet, PageWide, DesignJet, Indigo, Scitex printers, PageWide presses, scanners, and HP Jet Fusion 3D printers. These results represent 99% of HP printing products shipped during the reporting year Calculators, retail point-of-sale units, personal systems accessories, and printer accessories are not considered in the calculation due to the availability of lifecycle information and the estimated immateriality of associated emissions. The calculation methodology for all LCAs encompasses the following Scope 3 categories: 1 Purchased Goods and Services, 4 and 9 for Transportation; 11 for Use of Sold Products; 12 for End-of-Life Treatment of Sold Product.</t>
  </si>
  <si>
    <t>HP utilizes The GHG Protocol Corporate Value Chain (Scope 3) Accounting and Reporting Standard for Scope 3 emissions reporting. HP uses Lifecycle analysis (LCA) tools to calculate product-related impacts. An LCA evaluates all stages of a product's life using an inventory of relevant energy and material inputs and environmental releases. LCAs are designed to provide the total product carbon footprint (PCF) and a percentage breakdown of where the emissions occurred based on the categories of manufacture, transport, use, and end-of-life. HP completed a wide range of LCAs for products across HP's portfolio and which are representative of 99% of the product units that HP. ships each year. HP uses different methods or models to calculate LCAs for the various types of products HP sells. Separate models that use HP specific information have been created for the non-product related Scope 3 categories. HP also annually collects supplier CO2e emissions data directly from production suppliers through the CDP Supply Chain program and the Responsible Business Alliance's RBA Online, and follows up with supplier personnel to enhance data accuracy. Our supplier emissions data covered 95% of our first-tier production suppliers (by spend), extrapolated to 100%, and 39% of our strategic non-production suppliers (by spend) in 2017, the most recent year that data is available. Total emissions of these suppliers during 2016 equaled 3,080,000 metric tonnes CO2e. These supplier emissions are allocated to HP based on suppliers' dollar volume of HP business compared with their total revenue. Primary data from suppliers is reported additionally in "Other: Upstream" below. Due to the nature of the LCA based analysis used to capture the complete supply chain from cradle-to-gate for this category, it is difficult to compare the primary data to the calculated total. The emissions are reported as separate line items, but should not be added together to avoid double counting. For more information, see HP Carbon Accounting Manual at http://h20195.www2.hp.com/V2/GetDocument.aspx?docname=c05179524</t>
  </si>
  <si>
    <t>Capital expenditures are identified on HP's balance sheet; generally, the goods identified in Property, Plant, and Equipment (PP&amp;E) represents the annual investment in capital goods by HP.  Leased furniture and equipment are included within this category. The upstream impact of these investments were estimated using the following category factors: Buildings: 414 mtCO2e/$1M; Mechanical Equipment: 529 mtCO e/$1M; Electronic Equipment: 256 mtCO e/$1M; Other: 358 mtCO e/$1M.</t>
  </si>
  <si>
    <t>This category is calculated using the methods described for Category 1 (Purchased Goods and Services) and is considered together with Category 9 for upstream transportation. HP uses separate LCAs to calculate GHG emissions that represent more than 99% of HP product units shipped each year associated with HP Personal Systems (incl. desktops, notebooks, workstations, displays, digital signage, thin clients, tablets, mobile computing devices, and all-in-one computers) and Printing (incl. LaserJets, Inkjet, PageWide, DesignJet, Indigo and Scitex printers, PageWide presses, scanners, and Jet Fusion 3D printers). Personal systems Product Carbon Footprints (PCFs) are generated using the Product Attribute to Impact Algorithm (PAIA) model created by MIT together with HP and other OEMs. PAIA model inputs include such things as product and component attributes, product energy use and transport information. To calculate its overall Personal Systems PCF, HP uses PAIA to conduct PCFs for over 95% of its commercial products by sales. Results are extrapolated to over 99% of HP commercial and consumer Personal System products shipped during the reporting year. Printer LCAs for Inkjet, PageWide and LaserJet products were prepared in conformance with ISO14040/14044 by thinkstep. The LCA for the HP Jet Fusion 3D printer was prepared by EarthShift Global.  LCAs for printer products include the GHG emissions associated with all consumables, including paper and cartridges, over the products' lifetime. Adjustments are made to the printer LCA outputs to account for use patterns and duplexing rates as understood by HP. We prepare as many LCAs as possible to represent our product mix and apply the results across the shipped volume of Inkjet, LaserJet, PageWide, DesignJet, Indigo, Scitex printers, PageWide presses, scanners, and HP Jet Fusion 3D printers. These results represent 99% of HP printing products shipped during the reporting year. Calculators, retail point-of-sale units, personal systems accessories, and printer accessories are not considered in the calculation due to the availability of lifecycle data and the estimated immateriality of associated emissions. The calculation methodology for all LCAs encompasses the following Scope 3 categories: 1 Purchased Goods and Services, 4 and 9 for Transportation; 11 for Use of Sold Products; 12 for End-of-Life Treatment of Sold Product.</t>
  </si>
  <si>
    <t>The total non-hazardous waste activity across HP is reported in the annual HP Sustainable Impact Report. An emissions factor determined by the US Environmental Protection Agency's (EPA) Waste Reduction Model (WARM) is used to convert this to GHG emissions. A portion of non-hazardous waste is diverted from the waste stream and reused; emissions from this portion are not considered at this time, which is considered a conservative approach. The emission associated with processing hazardous waste is assumed to be negligible given the low relative volumes and comprehensive management practices HP has in place as described in HP's Environment, Health and Safety Policy.</t>
  </si>
  <si>
    <t>Assumptions for commute distance, vehicle type and number of working days for categories of employees (office, teleworkers and mobile sales) were based on a US transportation survey. Emission factors for the conversion of gasoline and other fuel types to carbon dioxide equivalents are obtained from the EPA's Greenhouse Gas Equivalencies and the IPCC Mobile Consumption document. For teleworkers, the household emissions for an 8 hour work day are calculated by using the average US household energy per day times the IEA worldwide electricity conversion factor of 519 grams of CO2e per kWh.</t>
  </si>
  <si>
    <t>HP calculates this category using square footage from buildings leased to third parties as reported in the HP's annual 10-K and assuming that these facilities are outside of its operational control. Only real estate assets are included in the calculation; product equipment leasing is accounted for in the shipped volume of each business group. The U.S. Department of Energy Commercial Building Energy Consumption Survey data for average office building emissions intensity and the worldwide average emissions factor intensity per the IEA are used. According to the survey, the average energy consumption of office buildings is 92,900 BTU per square foot, the emission factor of the worldwide average from IEA is 490 grams of CO2e per kwh and the conversion rate of BTU to kilowatt hours is 1BTU - .000293071 kwh.</t>
  </si>
  <si>
    <t>Calculated figure is 13,341 which is considered de minis based on HP's reporting conventions and is rounded to zero. De minimis values are less than 0.25% of total Scope 3 emissions.  For more information, see HP Carbon Accounting Manual at http://h20195.www2.hp.com/V2/GetDocument.aspx?docname=c05179524</t>
  </si>
  <si>
    <t>From HP's FY18 10K: Corporate Investments includes HP Labs and certain business incubation projects (p. 33) Total revenue from investments made by HP in 2018 was $5 million (p. 69 of FY18 10-K) . By using an estimated emissions factor of 565mtCO2/$1mil (per the EIOLCA), the calculated emissions are 2,825  which is considered de minis based on HP's reporting conventions and is rounded to zero.  De minimis values are less than 0.25% of total Scope 3 emissions.   The emissions associated with these investments is considered negligible compared to product manufacturing and use. For more information, see HP Carbon Accounting Manual at http://h20195.www2.hp.com/V2/GetDocument.aspx?docname=c05179524</t>
  </si>
  <si>
    <t>These figures for transport GHG emissions are based on data reported by logistics service providers (LSP) that HP contracts to deliver our products. They differ from the larger product life cycle assessment-based estimate, which includes additional upstream and downstream transport related to our products, as well as retail and storage. These data do not include data from all recent HP Co. acquisitions. We partner with our LSPs to develop our global transportation CO2e footprint. Each of our LSPs calculates the CO2e emissions for all the freight they move on behalf of HP. These CO2e reports are consolidated to give us an ''estimated” global CO2 footprint. The LSPs use methodologies from SmartWay, EcoTransit, Clean Cargo, WRI Greenhuse Gas (GHG) Protocol and the new Global Logistics Emissions Council (GLEC) Framework (recently adopted by CDP) to produce their individual reports. Our LSPs have their tools/methodologies validated by a third party company as well. HP also uses Ernst and Young to validate our own Scope 3 emissions (including Transport). We are one of few companies of our size to demonstrate transparency with our global CO2e transportation footprint (available since 2008).</t>
  </si>
  <si>
    <t>These figures for transport GHG emissions are based on data reported by logistics service providers (LSP) that HP contracts to deliver our products. They differ from the larger product life cycle assessment-based estimate, which includes additional upstream and downstream transport related to our products, as well as retail and storage. These data do not include data from all recent HP Co. acquisitions. We partner with our LSPs to develop our global transportation CO2e footprint. Each of our LSPs calculates the CO2e emissions for all the freight they move on behalf of HP Co. These CO2e reports are consolidated to give us an ''estimated” global CO2 footprint. The LSPs use methodologies from SmartWay, EcoTransit, Clean Cargo, WRI Greenhouse Gas (GHG) Protocol and the new Global Logistics Emissions Council (GLEC) Framework to produce their individual reports. Our LSPs have their tools/methodologies validated by a third party company as well. We are one of few companies of our size to demonstrate transparency with our global CO2e transportation footprint (available since 2008). For FY18 and beyond, HP will be transitioning to the new Global Logistics Emissions Council (GLEC) Framework. This improved methodology will incorporate actual fuel usage to existing calculations to enhance the granularity of data for CO2 calculations. HP was one of the pioneers in this process, managed by the Smart Freight Centre. This methodology has been approved and accepted by the CDP and the World Resource Institutes Green House Gas Protocol as an additional industry wide calculation process..  Data reported above in "Purchased goods and services" is calculated through LCA based analysis to capture the complete supply chain from cradle-to-gate. LCA-based data and primary supplier data reported here are difficult to compare. The emissions are reported as separate line items, but should not be added together to avoid double counting.</t>
  </si>
  <si>
    <t>Data on Capital good spend have been revisited to align to the financial reporting practices (Annual report of Infosys). All categories identified under capital assets in the annual report is now accounted for, while assessing the emissions due to capital goods.   The emissions due to capital goods have been estimated based on the spend on each of the fixed assets which includes Buildings, Plant and equipment, land acquired, Office equipment, furniture and fixtures, Computers, miscellaneous and Vehicles. During the current reporting period, the emission from the complete life cycle of goods from extractions, production to transportation has been considered for capital goods emissions. The emission factor has been sourced from DEFRA's emission factor based on unit expenditure.</t>
  </si>
  <si>
    <t>Infosys has revisited its de-minimus/threshold for computation of GHG emissions definition from 5% to 2% during the current financial year.  Therefore, starting this year only emissions that fall above this threshold have been reported. While Infosys has established processes and systems to continue capturing GHG emissions for most relevant sources, we have only reported our GHG emissions for each sub category for sources that fall above the defined 2% de minimis / threshold. The gases considered for the carbon foot printing include Carbon dioxide(CO2), methane(CH4), nitrous oxide(N2O), hydrofluorocarbons (HFCs), perfluorocarbons (PFCs) and sulphur hexafluoride (SF6) emissions. Emissions from waste contributes to only about 0.05% of overall emissions. Hence the emissions are below the threshold and not relevant.</t>
  </si>
  <si>
    <t>Business travel comprises long and short distance air travel globally, and commute through surface transportation including trains, buses, cabs, etc., for business requirements. iTravel, an internal application, provides an integrated, end-to-end web- based solution for the travel needs of our employees. This solution is integrated with all the Company policies, business processes, rules and validations and it captures the total distance traveled. In addition, the data from employee claim systems are also considered, for any taxis booked, for their business travels.The emissions due to business travel is estimated based on the fuel efficiency, the total distance traveled and the fuel characteristics like Net Calorific Value (NCV), density and emission factor for the fuel used.The emissions from business travel are based on the DEFRA emission factors.We have also included the business travel emissions from the use of chartered flights, if any. In this case, the emissions from the entire flight is attributed to Infosys, unlike in the case of standard scheduled flights.</t>
  </si>
  <si>
    <t>Infosys has revisited its de-minimus/threshold for computation of GHG emissions definition from 5% to 2% during the current financial year.  Therefore, starting this year only emissions that fall above this threshold have been reported. While Infosys has established processes and systems to continue capturing GHG emissions for most relevant sources, we have only reported our GHG emissions for each sub category for sources that fall above the defined 2% de minimis / threshold. The gases considered for the carbon foot printing include Carbon dioxide(CO2), methane(CH4), nitrous oxide(N2O), hydrofluorocarbons (HFCs), perfluorocarbons (PFCs) and sulphur hexafluoride (SF6) emissions. LPG fuel usage by canteens: This sector contributed to 1.15% of overall emissions. Hence below the threshold. Since the de minimus/significance threshold defined is 2% of our overall emissions, emissions from Upstream are not applicable for current year.</t>
  </si>
  <si>
    <t>Infosys is a service company dealing with technology, consulting and outsourcing and our services are provided over digital /mobile networks which doesn't require physical transportation and distribution. The emissions produced as a result of electricity usage for delivering our services to our clients has already been accounted under scope 1 and scope 2 emissions. Hence this category is not applicable to us and we have not calculated the GHG emissions associated with it.</t>
  </si>
  <si>
    <t>These are the emissions associated with IBM data center operations in 3rd party operated data center space (i.e., co-location data centers), which are in scope of IBM's fourth-generation CO2 emissions reduction goal. The emissions are calculated by multiplying the electricity consumed by these co-location data centers times the specific emissions factor for that location according to the Scope 2 (market-based) calculation methodologies.</t>
  </si>
  <si>
    <t>Some of IBM's data center operations are located in third party operated data center space (i.e., co-location data centers). IBM maintains an inventory of its electricity use in location data centers, and uses that inventory to calculate the CO2 emissions associated with electricity consumption for IBM operations at these locations. IBM considers purchased services under this scope 3 category supporting our operations in co-location data centers to be  relevant for the following reasons: (a) reliable information is available for the space IBM is receiving services from the landlord; and (b) the space and services received support a core, strategic IBM business. IBM does not intend to attempt to quantify scope 3 emissions from other suppliers, as there are no effective, accurate methodologies to calculate or allocate those emissions and those emissions are more appropriately treated as the scope 1 and scope 2 emissions of IBM's suppliers.</t>
  </si>
  <si>
    <t>In some countries, certain IBM employees are provided vehicles through a lease program. These vehicles may be used for business purposes as well as for personal use. Reported mileage is apportioned 25% to business use (reported under our scope 1 emissions), 25% to work related commute, and 50% to personal use. The emissions reported here represent the 75% of the emissions from personal use and commuting. IBM continues its effort to move to more fuel-efficient lease vehicles by setting guidelines for smaller engines with lower emissions for vehicles that are offered to employees under this program. IBM does not intend to attempt to quantify scope 3 emissions from other suppliers, as there are no effective, accurate methodologies or reliable information to calculate or allocate those emissions which are more appropriately treated as the scope 1 and scope 2 emissions of IBM's suppliers.</t>
  </si>
  <si>
    <t>There is no rational basis or reliable information that we could use to make credible assumptions, let alone generating an estimate for GHG emissions associated with waste disposal. IBM has and publishes goals for hazardous waste reduction and recycling of non- hazardous wastes generated in its operations. IBM focuses its efforts on making its operations more efficient to reduce waste generation and increase recycling. These efforts deliver demonstrable emissions reductions which are able to be understood by our audience, as opposed to an opaque ''scope 3” number. Please see the discussion under the Pollution Prevention section of the IBM Environmental Report for further discussion.</t>
  </si>
  <si>
    <t>Intuit received kWh usage data from suppliers as well as a greenhouse gas emissions summary associated with upstreamprocurement services. For both procurement and electricity usage, global warming potentials were taken from the IPCC 4thAssessment. 2010 EPA eGrid emissions factors were used to calculate emissions associated with electricity. ii. Primary data wasreceived for electricity consumption, and is believed to be accurate. The methodology used to calculate Scope 3 emissions is consistent with the GHG Protocol.</t>
  </si>
  <si>
    <t>Emissions associated with energy use at facilities operated by suppliers and with upstream procurement. Due to emissionreduction activities, increasing the energy efficiency of the production of the goods and services, the carbon footprint was reducedsignificantly.</t>
  </si>
  <si>
    <t>Intuit received kWh usage data from suppliers as well as a greenhouse gas emissions summary associated with non-Intuit owneddata centers. All non-Intuit owned data centers are powered by 100% renewable electricity.</t>
  </si>
  <si>
    <t>Emissions calculated for rental vehicles, hotel stays, and air travel were calculated by a third party vendor. The methodology usedto calculate Scope 3 emissions is consistent with the GHG Protocol.</t>
  </si>
  <si>
    <t>Emissions associated with miles driven by rental car, hotel stays, and air travel by Intuit employees during company financedtravel.</t>
  </si>
  <si>
    <t>Intuit estimated emissions associated with employee commute. Global warming potentials were taken from the IPCC 4thAssessment while emissions factors were taken from the EPA MOBILE emissions model, California Air Resources Board, and UKRailtrack website.</t>
  </si>
  <si>
    <t>Intuit does not operate leased assets that could substantially contribute to the company's Scope 3 emissions.</t>
  </si>
  <si>
    <t>Intuit received greenhouse gas emissions data associated with downstream procurement services and product transport. For bothsources, global warming potentials were taken from the IPCC 4th Assessment. The methodology used to calculate Scope 3 emissions is consistent with the GHG Protocol.</t>
  </si>
  <si>
    <t>The vast majority of Intuit's products are online, software as a service. Intuit's online products are powered over 100% by renewableelectricity. The carbon footprint therefore of its sold products is not deemed significant.</t>
  </si>
  <si>
    <t>The vast majority of Intuit's products are online, software as a service. Intuit's online products are powered over 100% by renewableelectricity. The carbon footprint therefore of its sold products is not deemed significant. Intuit's retail products are decreasing eachyear and the end of life treatment are not deemed significant. The products boxes are fully recyclable and use recycled paper intheir production.</t>
  </si>
  <si>
    <t>Intuit does not operate any franchises that could substantially contribute to the company's Scope 3 emissions.</t>
  </si>
  <si>
    <t>Produced by AEA for the Department of Energy and Climate Change (DECC) and the Department for Environment, Food and Rural Affairs (Defra)http://www.ukconversionfactorscarbonsmart.co.uk/</t>
  </si>
  <si>
    <t>As company we are using a global travel agency for managing our employees business travels, hotel stays and car rentals.Our partner has provided a highly detailed report from company level down to individual traveler level details</t>
  </si>
  <si>
    <t>Data is directly obtained from the facilities management team.Waste generated in Keysight's operations includes both solid and hazardous waste.</t>
  </si>
  <si>
    <t>Keysight business travel includes calculated GHG emissions for business travel based on data from our travel provider.  Calculations are based on miles / CO2e and includes airline flights and lodging.</t>
  </si>
  <si>
    <t>Keysight business travel includes calculated GHG emissions for business travel based on data from our travel provider.  Calculations are based on miles / CO2e and includes airline flights and lodging.Car rental emissions are not provided as data was not available from the car rental service, but we are looking into providing this data in the future.</t>
  </si>
  <si>
    <t>The upstream leased assets are mostly leased office activities.We do not have access to the associated utility's information.</t>
  </si>
  <si>
    <t>i. Activity data was gained from Lenovo's key Tier 1 direct suppliers' Scope 1 and 2 GHG emissions reported via the RBA-On's carbon/water/waste reporting tool, 2018 CDP reports or suppliers' annual/sustainability/financial reports. It was estimated that Lenovo's 57 key suppliers represented 90 percent of direct spend accounted for 1,795,000 MT CO2e allocated emissions. The emission factors and GWP values were embedded in suppliers' reports. ii. Lenovo believes that data quality of reported emissions falls in a range of reasonable materiality (+/- 5%). This Scope 3 category was externally verified by the third independent party. iii. The suppliers' emissions were allocated based on the economic factor - revenue - as follows - allocated supplier emissions = supplier scope 1 and scope 2 emissions * (Lenovo's spend with the supplier / supplier's revenue). The following assumptions and uncertainties were taken into account: combination of different reporting periods (always 12 months though), combination of different reporting sources, combination of GHG categorization, revenues vs. net sales, conversions of different currencies, companies' definition of corporate level vs. subsidiaries vs. individual facilities. The Greenhouse Gas Protocol: The Corporate Value Chain (Scope 3) Accounting and Reporting Standard was used for guidance and calculations of the purchased goods and services category.</t>
  </si>
  <si>
    <t>i. Except transmission and distribution (T and D) losses, all fuel and energy related activities are included in Lenovo's Scope 1 and Scope 2 emissions. Location-based Scope 2 total was used as the basis for calculating this Scope3 category. Lenovo's worldwide electricity and natural gas consumption was used as source data for calculating emissions from T and D losses. The embedded emissions factors and GWP in the GHG Protocol calculation tools (for  electricity and stationary combustion), electricity T and D loss rates by country listed in a World Bank database (International Energy Agency,  Energy Statistics and Balances for Non-OECD and OECD countries for 2010) and Energy Star Performance Rating (Table 1 - Source-Site Ratios for all Portfolio Manager Fuels) for natural gas were used for the following calculations: electricity - electricity consumed (kWh) x electricity life cycle emission factor ((kg CO2e)/kWh) x T and D loss rate (%) and natural gas - natural gas (kWh) x natural gas emission factor (kg CO2e/kWh) x T and D loss rate (%). ii. Lenovo believes that data quality of reported emissions falls in a range of reasonable materiality (+/- 5%). This Scope 3 category was externally verified by the third independent party. iii. The electricity T and D loss rates for manufacturing and research and development sites in Brazil, China, Germany, India, Japan, Mexico, Taiwan and United States were used. For the Lenovo's offices worldwide, the T and D loss rate was assumed to be an average of rates for used countries. The natural gas T and D loss rate from the Energy Star document (US-based average) was used for global natural gas usage, assuming the average applies to the rest of the countries. The Greenhouse Gas Protocol: The Corporate Value Chain (Scope 3) Accounting and Reporting Standard was used for guidance and calculations of T and D losses.</t>
  </si>
  <si>
    <t>Lenovo's products are not normally used for processing by other companies. Lenovo sells final products that are finished goods such as PC machines, servers or mobile devices.</t>
  </si>
  <si>
    <t>Currently Lenovo doesn't engage in the franchises model of operations.</t>
  </si>
  <si>
    <t>Lenovo doesn't practice investment activities as financial investment firms.</t>
  </si>
  <si>
    <t>Corporate-wide expense data for all company divisions was obtained from Finance. The spend was mapped to corresponding industry sectors and then multiplied by cradle-to-gate emission factors by sector from UK Defra's "UK Defra, Table 13 – Indirect emissions from the supply chain. March 2014"—updated per the latest inflation and currency conversion rates. Sectors already included in Scope 1 and Scope 2 (such as electricity purchases) and other Scope 3 categories (such as capital goods) were removed to prevent double counting. Global warming potentials (GWPs) are from the IPCC Second Assessment Report, 100-year average.</t>
  </si>
  <si>
    <t>Corporate-wide expense data for all company divisions was obtained from Finance. The spend was mapped to corresponding industry sectors and then multiplied by cradle-to-gate emission factors by sector from UK Defra's "UK Defra, Table 13 – Indirect emissions from the supply chain. March 2014"—updated per the latest inflation and currency conversion rates. Global warming potentials (GWPs) are from the IPCC Second Assessment Report, 100-year average.</t>
  </si>
  <si>
    <t>Fuel- and energy-related activities (not included in Scope 1 or 2) include three emission sources. First, upstream emissions of purchased electricity were calculated by multiplying electricity use by emission factors from lifecycle analysis tools for the US and UK Defra 2015 Guidelines for non-US countries. Second, fuel consumption was multiplied by emission factors from the GREET and Ecoinvent lifecycle analysis tools. And third, transmission and distribution (T&amp;D) losses (by energy use type) were multiplied by emission factors from the EPA's eGRID2016 database for the United States and from UK Defra's 2015 guidelines for other countries. Global warming potentials (GWPs) are from the IPCC Fourth Assessment Report, 100-year average.</t>
  </si>
  <si>
    <t>Upstream transportation and distribution emissions are derived from corporate-wide expense data for all company divisions obtained from Finance. The spend was mapped to corresponding industry sectors and then multiplied by cradle-to-gate emission factors by sector from UK Defra's "UK Defra, Table 13 – Indirect emissions from the supply chain. March 2014"—updated per the latest inflation and currency conversion rates. Global warming potentials (GWPs) are from the IPCC Second Assessment Report, 100-year average.</t>
  </si>
  <si>
    <t>The waste figure represents emissions from waste disposed via landfilling or incineration and does not include waste from recycling or compost. This data includes the Microsoft Puget Sound headquarters campus, US field campuses, and many other sites, representing more than 50 percent of the Microsoft global real estate portfolio. Emissions from waste are calculated using methodologies and emission factors from the EPA's Waste Reduction Model (WARM), version 14, 2016. This model bases its emissions calculations on a lifecycle analysis, including emissions from the long-term decomposition of waste in a landfill or from upstream sources/sinks. Global warming potentials (GWPs) are from the IPCC Fourth Assessment Report, 100-year average.</t>
  </si>
  <si>
    <t>This category captures emissions from commuting by all employees and contractors that work in Microsoft buildings. It does not include commuting in shuttles and buses owned or operated by Microsoft because these emissions are already included in the Microsoft Scope 1 inventory. A survey was conducted in May 2017 to capture detailed commuting habits from employees and vendors at the Microsoft Puget Sound campus, representing roughly 30 percent of global Microsoft headcount. The results of this survey were scaled to estimate global commuting emissions for Microsoft. CO2 emission rates for passenger vehicles (single occupancy vehicle [SOV] and carpool) are based on fuel consumption and miles travelled. A weighted average fuel economy was derived using the 2012 EPA Fuel Economy Trends Report 1975–2012, which provides combined fuel economy for cars and trucks by year, and a set of car and truck age fractions provided by the Puget Sound Regional Council. This data was used to develop a weighted average fuel economy for the Puget Sound area. Emission factors are derived from the Inventory of U.S. Greenhouse Gas Emissions and Sinks: 1990–2010, Annex 2 (Methodology for estimating CO2 emissions from fossil fuel combustion). CO2 rates per passenger mile are based on Federal Transit Administration, 2010 (Public Transportation's Role in Responding to Climate Change, US DOT, Federal Transit Administration, January, 2010). Global warming potentials (GWPs) are from the IPCC Fourth Assessment Report, 100-year average.</t>
  </si>
  <si>
    <t xml:space="preserve">"We multiplied the purchase price of each material by emission factor. This calculation method and emission factor are based on the Scope3 guidelines established by the Japanese Ministry of the Environment.[Calculation formula]CO2e emissions=Σ (value of purchased goods × emission factor of purchased good per unit of economic value)"						</t>
  </si>
  <si>
    <t xml:space="preserve">"We multiplied capital goods price by emission factor. This calculation method and emission factor are based on the Scope3 guidelines established by the Japanese Ministry of the Environment.[Calculation formula]CO2e emissions=Σ (value of capital goods× emission factor of capital goods per unit of economic value)"						</t>
  </si>
  <si>
    <t xml:space="preserve">"We multiplied electricity,hot water,steam consumption by emission factor. This calculation method and emission factor are based on the Scope3 guidelines established by the Japanese Ministry of the Environment.[Calculation formula]CO2e emissions=Σ (electricity, hot water, steam purchased × electricity,hot water,steam life cycle emission factor)"						</t>
  </si>
  <si>
    <t xml:space="preserve">"For domestic transport, we calculate by fuel based method. [Calculation formula]Σ (quantity of fuel consumed × emission factor for the fuel)For overseas shipment, we calculate by distance based method. [Calculation formula]Σ (weight of package × distance travelled in transport leg × emission factor of transport method)This calculation method and emission factor are based on the Scope3 guidelines established by the Japanese Ministry of the Environment."						</t>
  </si>
  <si>
    <t xml:space="preserve">"We multiplied quantity of waste by emission coefficient corresponding to the waste disposal method. This calculation method and emission factor are based on the Scope3 guidelines established by the Japanese Ministry of the Environment.[Calculation formula]Σ (weight of waste × waste type and waste treatment specific emission factor)"						</t>
  </si>
  <si>
    <t xml:space="preserve">"We calculate by multiplying the number of employees by the emission factor. This calculation method and emission factor are based on the Scope3 guidelines established by the Japanese Ministry of the Environment.[Calculation formula]Σ (number of employees × emission factor)"						</t>
  </si>
  <si>
    <t xml:space="preserve">"We calculate by multiplying the number of employees by the emission factor. This calculation method and emission factor are based on the Scope3 guidelines established by the Japanese Ministry of the Environment.[Calculation formula]Σ (number of employees × emission factor)The emission factor in the office is 0.00154 ton-CO2 per member and day, and the one in the factory is 0.00189 ton-CO2 per member and day. This calculation method and emission factor are based on the Scope3 guidelines established by the Japanese Ministry of the Environment.[Calculation formula]Σ (number of employees × emission factor)The emission factor in the office is 0.00154 ton-CO2 per member and day, and the one in the factory is 0.00189 ton-CO2 per member and day. "						</t>
  </si>
  <si>
    <t xml:space="preserve">"Our products are intermediate products and the transport destination after processing to the final product is unknown.In addition, our products do not have influence on this emissions and we can not rationally estimate emissions, so we exclude this category according to Scope 3 criteria."												</t>
  </si>
  <si>
    <t xml:space="preserve">Our products manufacture electronic parts as parts makers and sell them to set makers. However, it can not be calculated because the sales destinations can not be controlled widely.						</t>
  </si>
  <si>
    <t xml:space="preserve">Because our main products are passive components,We recognize that there is no energy consumption and it is out of scope.						</t>
  </si>
  <si>
    <t xml:space="preserve">"We calculate by multiplying the number of employees by the emission factor. This calculation method and emission factor are based on the Scope3 guidelines established by the Japanese Ministry of the Environment.[Calculation formula]Σ (Discarded product × emission factor)"						</t>
  </si>
  <si>
    <t xml:space="preserve">We don't have leased assets.						</t>
  </si>
  <si>
    <t xml:space="preserve">We are not a franchise industry.						</t>
  </si>
  <si>
    <t xml:space="preserve">There is no investment support for our company.						</t>
  </si>
  <si>
    <t>We have calculated the sum in three categories in the following order.1. Software services-relatedWe have calculated the emission factor from the average of our business transactions with outside suppliers of software services and the Scope 1+2 of each company, and the transactions with software service companies within the NEC Group and their Scope 1+2.The emission factor is multiplied by the sum the procurement expenses for software services.2. Hardware-relatedWe have calculated the emission factor from our business transactions with outside suppliers of hardware and the Scope 1+2 of each company.The emission factor is multiplied by the sum the procurement expenses for hardware.3. OtherAfter various procurement expenses have been multiplied by the emission factor from the Embodied Energy and Emission Intensity Data (3EID), each sum is calculated.</t>
  </si>
  <si>
    <t>With respect to products shipped by the NEC Group, we use the ton-kilometer calculation method (the shipped weight and transport distance are multiplied by the emission factor, including downstream sections) to multiply the product-related weight with the distance shipped and emission factor.As for procurement logistics conducted by parties not in the NEC Group, for both domestic and overseas calculations, we multiply by a value from established models related to the weights and distances for product-related procurement and the emission factor.</t>
  </si>
  <si>
    <t>The waste weight data from the NEC Group is multiplied by the emission factor referred by ''Database on Emissions Intensities for Calculating Greenhouse Gas Emissions, etc. through a Supply Chain (2012)” provided by the Ministry of the Environment and the Ministry of Economy, Trade and Industry.</t>
  </si>
  <si>
    <t>The travel expenses by various types of transportation used by NEC is multiplied by the emission factor referred by ''Database on Emissions Intensities for Calculating Greenhouse Gas Emissions, etc. through a Supply Chain Ver. 2.1” provided by the Ministry of the Environment and the Ministry of Economy, Trade and Industry, and then the sums are calculated.</t>
  </si>
  <si>
    <t>The commuting expenses by various types of transportation used by NEC are multiplied by the emission factor referred by ''Database on Emissions Intensities for Calculating Greenhouse Gas Emissions, etc. through a Supply Chain Ver. 2.1” provided by the Ministry of the Environment and the Ministry of Economy, Trade and Industry, and then the sums are calculated.</t>
  </si>
  <si>
    <t>The emission factor per part sales is calculated from the part sales and energy consumption volume of the NEC Group.After multiplying the part sales of each corresponding affiliated company and Business Unit by the emission factor, the sum is calculated.</t>
  </si>
  <si>
    <t>We multiplied the gross weight of the hardware products produced by the NEC Group by the emission factor referred by the "Basic Database of the Carbon Footprint Communication Program" provided by the Japan Environmental Management Association for Industry to calculate the CO2 emissions from the energy used to process the products.In addition, we assumed that all of the NEC products (excluding reused and recycled items) that were incinerated were plastic (polypropylene), and calculated CO2 emissions from the weight of the incinerated products and the CO2 emissions produced by polypropylene during incineration.</t>
  </si>
  <si>
    <t>NetApp does not buy a significant amount of capital goods in order to justify the calculation of these emissions. If we have significant new construction in the future, we will estimate the emissions associated with purchased capital goods to determine ifthese sources are relevant.</t>
  </si>
  <si>
    <t>The logistics in our supply chain is complicated and it is not possible to calculate all of the emissions from the relevant logistics providers used by our suppliers. The overall emissions would likely not be material or relevant in comparison to other Scope 3emissions.</t>
  </si>
  <si>
    <t>Emissions are reported based on data collected with CDP Climate Survey from Nokia's biggest suppliers, representing 46% of total purchase spend in 2018 (53% in 2017). In 2018 we used a hybrid method, using emissions allocated for Nokia by the suppliers and also intensity based (GHG/) allocation, where allocated emissions were not available or allocation was not reliable based on different internal quality measures. Collected data is then multiplied to cover 100% of spend. In 2018 calculation we included only suppliers' Scope 1+2 emissions, not Scope 3 emissions, which were reported only by a small share of respondents. Suppliers providing transportation services for products are excluded as ''emissions from transportation and distribution are reported in a separate scope 3 category. 2018 disclosure is based on the latest CDP data representing suppliers' year 2017 emissions. We recognize that this emission category includes a lot of uncertainty, as suppliers have different qualities in their own reporting and in allocating emissions to Nokia, and due to the extrapolation Nokia does for data to represent 100% of Nokia spend.</t>
  </si>
  <si>
    <t>Fuel-and-energy-related activities  are not considered relevant, because emissions are by calculation less than 0.1% of total Scope 3 emissions.</t>
  </si>
  <si>
    <t>Data includes emissions from inbound and outbound logistics. Data is based on the top 19 (17 in 2017) logistics supply partners (LSP) delivery data (tonne-km) and transportation mode. Reporting is done with real weight, by using EPA's CO2e emission factors. Upstream emissions include emissions from transportation paid by Nokia.</t>
  </si>
  <si>
    <t>Emissions from waste generated in operations are not considered relevant, since  emissions are as per screening exercise less than 0.1% of total Scope 3 emissions.</t>
  </si>
  <si>
    <t>The calculation formula is following:  [total lifetime expected uses of products (hours) X number of products sold in reporting period X products power consumption (kW) X emission factor for electricity (kg CO2e/kWh)]. Data covers products from Nokia's Network business groups. Product use time varies between 6 and 15 years, depending on the products. Energy use calculations are based on product group specific standards, e.g. by ETSI, wherever standards have been published. The objective is to have a product coverage above 80%; in 2018 we are above 90%. Calculations are so far based on assumption that all products are powered by grid electricity. Since 2018 we use IEA's latest world average CO2e -emission factor. Earlier IEA's latest four-year world average CO2-emission factors were used.</t>
  </si>
  <si>
    <t>当カテゴリは、NRIグループにおいては主にシステム開発等における外部委託費が該当します。NRIグループの営業費用のうち外部調達コストである外部委託費及び設備機械費（保守及びソフトウエア利用料等を除く）に対して排出原単位を乗じて算定しています。なおパートナーの外部委託費について、パートナーの約40％はNRIグループの事業所に常駐してシステム開発業務を行っており、スコープ1、2に含まれるため、常駐パートナーの外部委託費相当についてはスコープ3カテゴリ1の算定から除外しています。排出係数は「サプライチェーンを通じた組織の温室効果ガス排出量の算定のための排出原単位データベース」（環境省）の「産業連関表ベースの排出原単位」を採用しています。</t>
  </si>
  <si>
    <t>当カテゴリは、NRIグループにおいては算定対象期間における設備投資が該当します。NRIグループの設備投資のうち建物、機械装置、器具備品等の有形固定資産に係る設備投資金額に対して排出原単位を乗じて算定しています。なおデータセンターなど建設期間が長期間に渡る設備投資（建設仮勘定）については、完成時に総設備投資金額から排出量を算定しています。また、NRIグループではソフトウエアを含む無形固定資産は、それ自身は温室効果ガスの排出量が発生しないため、算定から除外しています。排出係数は「サプライチェーンを通じた組織の温室効果ガス排出量の算定のための排出原単位データベース」（環境省）の「資本財の価格当たり排出原単位」を採用しています。</t>
  </si>
  <si>
    <t>当カテゴリは、NRIグループにおいてはデータセンター等で外部から調達している電力等が該当します。NRIグループの外部から調達しているエネルギー種別実績（電力、冷水・蒸気・温熱）に対して排出原単位を乗じて算定しています。排出係数は「サプライチェーンを通じた組織の温室効果ガス排出量の算定のための排出原単位データベース」（環境省）の「電気・熱使用量当たりの排出原単位」を採用しています。</t>
  </si>
  <si>
    <t>当カテゴリは、NRIグループにおいては仕入商品の調達等が該当します。NRIグループの仕入商品は、大多数がハードウエアベンダー又は卸売業者から顧客へ直接送付しているため、ハードウエアベンダー等のスコープ3に含まれると認識しています。よって仕入商品の物流に関する排出はNRIグループにとって重要でないと判断し、算定対象外としています。</t>
  </si>
  <si>
    <t>当カテゴリは、NRIグループにおいてはオフィス及びデータセンターから発生する廃棄物が該当します。当カテゴリの排出量を試算したところ、スコープ3全体の0.1％未満となったため、重要性がないと判断し算定対象外としています。</t>
  </si>
  <si>
    <t>当カテゴリは、NRIグループにおいては従業員の出張に係る排出が該当します。NRIについては、指定旅行代理店を通じて購入した移動手段別（国内フライト、海外フライト、鉄道等）出張費用を基に排出係数を乗じて算出し、グループ会社については、NRIの一人当たり排出量を基に従業員数を乗じて算出しています。排出係数は「サプライチェーンを通じた組織の温室効果ガス排出量の算定のための排出原単位データベース」（環境省）の「交通費支給額当たり排出原単位」を採用しています。</t>
  </si>
  <si>
    <t>当カテゴリは、NRIグループにおいては従業員の通勤に係る排出が該当します。NRIについては、交通手段別（鉄道、バス等）の従業員通勤費用を基に排出係数を乗じて算出し、グループ会社については、NRIの一人当たり排出量を基に従業員数を乗じて算出しています。排出係数は「サプライチェーンを通じた組織の温室効果ガス排出量の算定のための排出原単位データベース」（環境省）の「交通費支給額当たり排出原単位」を採用しています。</t>
  </si>
  <si>
    <t>当カテゴリは、NRIグループにおいては商品販売に係るハードウエアの使用に伴う排出が該当します。報告年度における商品販売内訳及び販売台数に対し、NRIで設定した標準シナリオを乗じて算定しています。なお、商品販売内訳から保守、ソフトウエア相当は排出量がないものと定義し除外しています。また、標準シナリオでは、パソコン等は1日8時間稼働を想定、サーバー等は24時間365日稼働を想定しています。排出係数はNRIグループにおける販売内訳別の標準使用シナリオ、想定耐用年数及び使用電力等に基づき、「温室効果ガス排出量算定・報告・公表制度」（環境省）の「電気通信事業者別排出係数一覧　東京電力」を採用しています。</t>
  </si>
  <si>
    <t>当カテゴリは、NRIグループにおいては商品販売に係るハードウエアの廃棄に伴う排出が該当します。報告年度における商品販売内訳及び販売台数に対し、NRIで設定した標準シナリオから、販売した商品の重量を算定し、排出係数を乗じて算定しています。排出係数は「サプライチェーンを通じた組織の温室効果ガス排出量の算定のための排出原単位データベース」（環境省）の「廃棄物種類別の排出原単位」を採用しています。</t>
  </si>
  <si>
    <t>We calculate CO2 emissions by multiplying the following 2 factors; 1) Cost of business travel for Olympus and main groupcompanies in Japan, 2) Emissions factors for business travel cost proposed by the guidelines of Ministry of the Environment. We estimate CO2 emissions for global by using the ratio of the number of employees in global to one of employees in Japan.</t>
  </si>
  <si>
    <t>(1)  Use of ①procurement cost by parts/materials category and ②total procurement parts/materials for the group as a whole.　Both data are captured in our purchasing information systems   (2)  Σ{①×emissions coefficient×②÷Σ｛ ①｝</t>
  </si>
  <si>
    <t>(1)   Use of ①total capital investment from statutory annual reports  (2)  ①×emissions coefficient</t>
  </si>
  <si>
    <t>(1)   Use of ①volume of energy used by type captured in our environmental information systems  (2)   Σ｛ ①×emissions coefficient｝</t>
  </si>
  <si>
    <t>(1)   Use of the following information captured by our head office environmental section: ①total weight of products produced, ②share of weight by means of transportation, ③distance travelled  (2)   Σ｛ ①×②×③×emissions coefficient｝. Scope is limited to overseas transportation, which accounts for the bulk of the total volume.</t>
  </si>
  <si>
    <t>(1)   ①volume by type of waste at each facility  (2)  Σ｛ ①×emissions coefficient｝</t>
  </si>
  <si>
    <t>(1)  Use of ①business travel costs captured at our management information systems (2)   ①×emissions coefficient. Scope is limited to international air and domestic rail travel, which account for the bulk of the total volume</t>
  </si>
  <si>
    <t>(1)  Use of ①business travel costs captured at our management information systems  (2)   ①×emissions coefficient. Scope is limited to international air and domestic rail travel, which account for the bulk of the total volume</t>
  </si>
  <si>
    <t>(1)   the net sales of the whole {①energy consumption, ②durable period, ③total shipment and the ④net sales} and ⑤inhouse group of a core product by a development group in the company and a management information system are used.  (2)  Σ{① x emissions coefficient x ② x ③} x ⑤ ÷ Σ {④}</t>
  </si>
  <si>
    <t>(1)   ①gross weight of the products  (2)  ① x emissions coefficient</t>
  </si>
  <si>
    <t>(1)   ①Scope 1, 2 emissions and ②equity ratio of companies subject to the equity method in the securities report  (2)   ①×②</t>
  </si>
  <si>
    <t>This data is obtained from Oracle's transportation and distribution vendors on an annual basis. The emissions are calculated using an equation from the GLEC framework for logistics emissions: Distance Traveled x Total Weight x GLEC Protocol emissions factors per transport mode.One of our vendors has developed an internal tool leveraging the following information:1) Actual customer shipment records for the period, listing origin and destination points, weight per shipment and primary shipment mode;2) A proprietary distance table based largely on the Publication 151 – Distance Between Ports. National Imagery and Mapping Agency, 2001.Distances are calculated based on common vessel routings for ocean and using the ''Great Circle Distance” method for air and ocean; Distances for road freight are calculated using the planned distance between the origin and destination points and a circuity factor to provide a more accurate distance and allow for deviations.3) GLEC emissions factors per primary mode of transport.</t>
  </si>
  <si>
    <t>This data is acquired from Oracle's air travel reporting tool, as well as our car rental vendors. For air travel, Oracle uses an internal system that is part of the Oracle Business Intelligence Enterprise Edition (OBIEE) tool, leveraging the DEFRA Greenhouse Gas Conversion Factor Repository (2018).</t>
  </si>
  <si>
    <t>This number was calculated using annual mileage data from Oracle's employee shuttle service providers. The emissions were estimated using the following emission factors: CO2: 0.107 (kg CO2/passenger-mile), CH4: 0.0006 (g CH4/passenger-mile), N2O: 0.0005 (g N2O/passenger-mile), as referenced in the EPA Climate Leaders Greenhouse Gas Inventory Protocol Core Module Guidance for Bus Business Travel. These emission factors are based on the assumption that the bus travel is conducted in buses mainly fueled by diesel, and were derived from statistical information on passenger-mile in Table VM-1 of the Federal Highway Administration's Highway Statistics 2005, along with emissions data from Table 2-17 from the U.S. Greenhouse Gas Emissions and Sinks: 1990–2005.</t>
  </si>
  <si>
    <t>▪ Methodology: Emissions from purchased goods and services were calculated with the same method that Samsung Electronics used for its Scope 1 &amp; 2 emissions calculation, based on international guidelines including IPCC Guideline, ISO 14064-1, and The Greenhouse Gas Protocol: A Corporate Accounting and Reporting Standard (Revised Edition). Emissions(ton) = ∑ [Energy consumption(Kg) × Emission factor by energy source (ton CO2/·kg)                  x Trading rate(%) ]·Energy consumption: Partner Collaboration Group system· Emission factor: 2006 IPCC Guideline, Korea ActThe research scope covers SE's top 500 suppliers that consist 90% of purchasing. Suppliers are required to submit last year's GHG emissions, renewable energy usage.</t>
  </si>
  <si>
    <t>▪ Methodology: Kg methodGHG emissions (ton) = ∑ [Energy consumption by building (kg) × energy type related emission factors (ton CO2/kg)]· Energy consumption information is gathered from Infra group and Construction Technology Group• Emission factor: 2006 IPCC Guideline, Korea Act· Boundary is limited to Samsung Electronics construction sites</t>
  </si>
  <si>
    <t>▪ Methodology: energy (fuel &amp; electricity) consumption * emission factor in the upstream level of production, extraction and transportation of energy source produced by energy producers  - Energy (fuel &amp; electricity) consumption: Activity data of fuel and electricity consumption are used and purchased by Samsung Electronics.  - Emission factor: Korea Carbon Footprint Label guideline (National LCI DB factor) provides emission factors including the upstream level of production, extraction and transportation of energy source produced by energy producers for calculating life cycle carbon footprint.</t>
  </si>
  <si>
    <t>▪ Methodology: Ton·km methodGHG emissions (ton) = ∑ [distance (km) × product weight (ton) × distance related emission factors by vehicle used (ton CO2/ton·km)]· Distance information on air and marine transportation are gathered from open sources, including www.distances.com· Weights of products in ERP and logistics system of Samsung Electronics are used.·  Emission factor: 2006 IPCC Guideline, Korea Act</t>
  </si>
  <si>
    <t>▪ Methodology: Ton methodGHG emissions (ton) = ∑ [Weight of waste (ton) × Waste related emission factors by recycling or incineration (ton CO2/ton)]· Weight information of waste is gathered from G-EHS (Samsung Electronics' GHG management system).· Emission factors: Korea Carbon Footprint Label guideline (National LCI DB factor) provides emission factors· Boundary is limited to facilities which put waste data in GEHS</t>
  </si>
  <si>
    <t>▪ Methodology: Number (#) of passengers x Km methodOversea: Emissions (ton) = ∑ [# of passengers × distance (km) × emission factors by service class and flight distance (ton CO2/passenger·km)]Within Korea: Emissions (ton) = ∑ [# of passengers × cost (KRW) × conversion ratio of distance (km/KRW) × emission factors (ton CO2/passenger·km)]· Information on number of employees/areas/cost on business travels are gathered from Samsung Electronics' business travel system and ERP· Travel distance information gathered from open sources, such as www.distances.com and other websites.· Correlation between distance and travel cost by vehicle was calculated for conversion ratio of distance by using public transportation tariff and distances between cities. · Emission factors: 2006 IPCC Guideline, Korea Act</t>
  </si>
  <si>
    <t>▪ Methodology: Kg methodGHG emissions (ton) = ∑ [Energy consumption by each transportation (kg) × energy type related emission factors by vehicle used (ton CO2/kg)]· Commuting information of waste is gathered from G-EHS (Samsung Electronics' GHG management system).· Emission factors: 2006 IPCC Guideline, Korea Act· Boundary is limited to Korea facilities which use GEHS</t>
  </si>
  <si>
    <t>▪ Methodology: Kg methodGHG emissions (ton) = ∑ [Energy consumption by building (kg) × energy type related emission factors (ton CO2/kg)]· Energy consumption information is gathered from G-EHS (Samsung Electronics' GHG management system).· Emission factors: 2006 IPCC Guideline, Korea Act· Boundary is limited to Korea facilities which use GEHS</t>
  </si>
  <si>
    <t>▪ Methodology: Ton·km methodGHG emissions (ton) = ∑ [distance (km) × product weight (ton) × distance related emission factors by vehicle used (ton CO2/ton·km)]· Distance information on air and marine transportation are gathered from open sources, including www.distances.com· Weights of products in ERP and logistics system of Samsung Electronics are used.· Emission factors: 2006 IPCC Guideline, Korea Act</t>
  </si>
  <si>
    <t>▪ Methodology: Unit methodGHG emissions (ton) = ∑ [Sold Products (unit) × emission factors for processing (ton CO2/unit)]· Number of sold product is gathered from Qings (Samsung Electronics' quality management system).· Emission factors: GHG Protocol (Overseas), Guidelines on Carbon Footprint Labeling of Korea Ministry of Environment (Domestics)</t>
  </si>
  <si>
    <t>CO2 emissions in 2018 SE's seven major product categories (refrigerator, AC, washing machine, TC, monitor, laptop, mobile phone)▪ Methodology: Unit methodGHG emissions (ton) = ∑ [Annual power consumption per product × number of sales × product life span  x CO2 emission factor] ''Annual power consumption per product” is based on the average power consumed of the registered previous model of the same year (weighted average considering sales)· Number of sold product is gathered from GSCM system · Emission factors: GHG Protocol (Overseas), Guidelines on Carbon Footprint Labeling of Korea Ministry of Environment (Domestics)· Scope of research: SE's seven major product categories (refrigerator, AC, washing machine, TC, monitor, laptop, mobile phone)</t>
  </si>
  <si>
    <t>▪ Methodology: Unit methodGHG emissions (ton) = ∑ [Sold Products (unit) × emission factors for end of life treatment (ton CO2/unit)]· Number of sold product is gathered from Qings (Samsung Electronics' quality management system).· Emission factors: GHG Protocol (Overseas), Guidelines on Carbon Footprint Labeling of Korea Ministry of Environment (Domestics)· Boundary is limited to products which obtain Carbon Footprint Labeling of Korea Ministry of Environment.</t>
  </si>
  <si>
    <t>▪ Methodology: Kg methodGHG emissions (ton) = ∑ [Energy consumption by building (kg) × energy type related emission factors (ton CO2/kg)]· Energy consumption information is gathered from G-EHS (Samsung Electronics' GHG management system).· Emission factors: GHG Protocol (Overseas), Guidelines on Carbon Footprint Labeling of Korea Ministry of Environment (Domestics)</t>
  </si>
  <si>
    <t>Samsung Electronics does not practice in any franchise activity for the distribution of its products and other business activities since the company's main business core activity is manufacturing finished electronics goods.</t>
  </si>
  <si>
    <t>▪ Methodology: Shares investment methodGHG emissions (ton) = ∑ [Scope 1&amp;2 emissions from companies (which Samsung Electronics holds stocks of it) × ration of stocks holding (%)]· Scope 1&amp;2 emissions information is gathered from each company's annual report.</t>
  </si>
  <si>
    <t>ⅰ)GHG Calculation Criteria &amp; Protocols:  IPCC Guideline for National Greenhouse Gas Inventories Revised in 2006, The GHG Protocol of the WBCSD/WRI  Revised in 2004  ⅱ)Data collection procedures and data quality: The company operates an IT system that identifies major suppliers of raw and subsidiary materials. (The suppliers of raw and subsidiary materials must enter the GHG data including their energy consumption record of the previous year into Samsung SDI's purchase portal website). The GHG data that the suppliers entered is finally calculated after going through Samsung SDI's internal verification.   ⅲ)Hypothesis:  The company considers only Scope 1 and 2 emission of raw and subsidiary material suppliers. This is not mandatory. Therefore, the emission data is not collected from all suppliers.</t>
  </si>
  <si>
    <t>Since 2011, Samsung SDI has run its purchase portal (Mega Step) and required previous year's energy consumption record and GHG data from raw and subsidiary material suppliers.</t>
  </si>
  <si>
    <t>Since 2011, Samsung SDI has run its purchase portal (Mega Step) and required previous year's energy consumption record and GHG data from major manufacturing equipment suppliers. This year, the company has failed to collect the relevant data because a major equipment supplier did not report its GHG emission information.</t>
  </si>
  <si>
    <t>ⅰ)GHG Calculation Criteria &amp; Protocols:  IPCC Guideline for National Greenhouse Gas Inventories Revised in 2006, The GHG Protocol of the WBCSD/WRI  Revised in 2004  - The company uses the GHG emission coefficient of ‘raw material and energy generation' from LCI database network prepared by KEITI (Korea Environmental Industry and Technology Institute).   ⅱ)Data collection procedure and data quality: Considering the verified Scope 1 and 2 fuel and energy consumption data, the company calculates GHG emission based on relative database and hypothesis. (Every year, Samsung SDI calculates GHG emission and receives third-party for data credibility)  ⅲ)Hypothesis:  - Fuel and energy related activities in Korea - Types of fuels: gasoline, diesel, LNG, LPG  - Energy: electricity - The company only counts power transmission loss for electricity</t>
  </si>
  <si>
    <t>ⅰ)GHG Calculation Criteria &amp; Protocols:  IPCC Guideline for National Greenhouse Gas Inventories Revised in 2006, The GHG Protocol of the WBCSD/WRI  Revised in 2004  ⅱ) Data collection procedure and data quality: The company calculates GHG data emitted from product transportation based on Samsung SDI logistics system. The data credibility is secured by third-party verification.  ⅲ)Hypothesis: The company calculates only the land transportation of Samsung SDI's products produced in Korea. The land transportation of raw and subsidiary material suppliers is not included because the data is included in ‘purchased products and services GHG emission' (Scope 1 of raw and subsidiary material supplier).</t>
  </si>
  <si>
    <t>GHG emission for waste generated in operation = sum of waste generated in operations * emission factor of waste generated Landfill: emission: 919 t emission factor: 0.191299 tCO2/t = 175.80 tCO2eIncineration: emission: 12093 t emission factor: 0.754113 tCO2/t = 9,119.48 tCO2eRecycle: emission: 90,851 t emission factor: 0.036931  tCO2/t = 3,355.23 tCO2e</t>
  </si>
  <si>
    <t>ⅰ)GHG Calculation Criteria &amp; Protocols:  IPCC Guideline for National Greenhouse Gas Inventories Revised in 2006, The GHG Protocol of the WBCSD/WRI  Revised in 2004  ⅱ) Data collection procedure and data quality: The company calculates GHG emission based on business travel data of HR system. The data credibility is secured by third-party verification.  ⅲ)Hypothesis: The company calculates only the GHG emission from domestic and overseas business travels of Samsung SDI's employees(who are authorized to use the company's business travel system)</t>
  </si>
  <si>
    <t>ⅰ)Calculation method : Automotive production volume x average distance of driving/day x  365day x kwh/5.9 km ⅱ)Source of emission factor:  based on ''Guideline for the Greenhouse Gas and Energy Target Management and Operation”(KOREA) ⅲ)Data collection procedure and data quality: GHG emissions are estimated based on the sales volume of Automotive battery. average distance of driving is data of korea transportation safety authority. ⅳ) Hypothesis : The formula does not consider the renewable emission factor for electric power production</t>
  </si>
  <si>
    <t>ⅰ)Calculation method: PV paste production volume × 260watt photovoltaic module / 6g (the amount of PV paste used by 260watt photovoltaic module) × average hours of sunlight in Korea(3.4h/day) ×365day/year ⅱ)Source of emission factor:  based on ''Guideline for the Greenhouse Gas and Energy Target Management and Operation”(KOREA) ⅲ)Data collection procedure and data quality: GHG emissions are estimated based on the sales volume of PV Paste. The amount of PV paste used by 260W photovoltaic modules is 6g per modules.  ⅳ)Hypothesis: - The formula does not consider the effectiveness of photovoltaic module generation, or the loss in the process of power transmission - The GHG emission in the process of the production, use, and disposal of photovoltaic module is not considered.</t>
  </si>
  <si>
    <t>Basis: GHG Scope 3 Protocol. Resource need per year is determined using a landscape simulation. It is extrapolated globally based on the number of productive installations and power usage effectiveness (PUE). We use a PUE factor of 1.61, which is the mean of all PUEs from our external data centers. Emissions are calculated using a global electricity emission factor. Due to the special characteristics of software products, an assessment of resource need per year was chosen. This deviates from the minimum boundaries as defined by the GHG Protocol's Corporate Value Chain (Scope 3) Accounting and Reporting Standard, which requires assessment and disclosure of ''direct use-phase emissions of sold products over their expected lifetime.” The calculation covers SAP's on-premise product portfolio (including existing Sybase installations). The emissions of the Use of Sold Products category represent more than 90% of our product portfolio.</t>
  </si>
  <si>
    <t>Seagate uses hard drive production data and global goods and services purchase activity data to calculate emissions from this category. Hard drive production data emissions from the raw material and preprocessing phase of Seagate's public LCAs are used to allocate emissions for materials and goods used directly in hard drive production. Emissions from other purchased goods and services and are calculated using purchasing data and year 2011 emission factors from 2014 Guidelines to Defra / DECC's GHG Conversion Factors for Company Reporting (Table 13), using exchange and inflation rates to adjust the factors.</t>
  </si>
  <si>
    <t>Seagate uses purchase activity data to calculate emissions from this category. Seagate's accounting department defines purchased capital goods. These purchases are calculated using year 2011 emission factors from 2014 Guidelines to Defra / DECC's GHG Conversion Factors for Company Reporting (Table 13), using exchange and inflation rates to adjust the factors.</t>
  </si>
  <si>
    <t>Seagate uses global energy purchase activity data to calculate emissions from this category. Global upstream emissions from fuel purchases and US upstream emissions from electricity purchases are calculated using emission factors derived from lifecycle analysis software. Outside of the US, upstream emissions and T&amp;D losses from electricity purchases are estimated using emission factors from DEFRA 2013 Guidelines.  Within the US, T&amp;D losses are calculated using data from EPA's eGRID2016, February 2018.</t>
  </si>
  <si>
    <t>Seagate uses hard drive production data, and emissions from the distribution phase of Seagate's public LCAs to allocate emissions to upstream transportation and distribution. Emissions from the distribution phase are split between upstream and downstream transportation and distribution based on surveys of Seagate's tier 1 suppliers. This category does not include transportation and distribution emissions of office mail and other non-hard drive related activities. Most of Seagate's products are hard drive related.</t>
  </si>
  <si>
    <t>Emissions from employee commuting include buses and shuttles hired by Seagate, but owned and operated by an external party that transports Seagate employees to and from work. Activity data used includes miles traveled, fuel type, and fuel economy of each vehicle by vehicle type. Personal commuting activities of Seagate employees were assessed via online surveys. Activity data used includes miles traveled, round trips per week, fuel type and vehicle type. Emissions factors from the EPA's MRR and US National Inventory, the EPA's Emissions Factor Hub.</t>
  </si>
  <si>
    <t>Seagate uses square footage provided through lease records to calculate emissions from this category. Upstream leased assets include all facilities leased and occupied by Seagate that are beyond Seagate's operational control due to the conditions of the lease. Emission intensities for the 2018 inventory come from the latest version of the Commercial Buildings Energy Consumption Survey (CBECS), released in September 2015. Where the building type is unknown, an intensity from Seagate's operations is used. The appropriate emission factor for electricity and natural gas are then applied based on the location for each facility.</t>
  </si>
  <si>
    <t>Seagate uses hard drive production data, and emissions from the distribution phase of Seagate's public LCAs to allocate emissions from downstream transportation and distribution. Emissions from the distribution phase are split between upstream and downstream transportation and distribution based on data from Seagate's tier 1 suppliers. This category does not include transportation and distribution emissions of non-hard drive related activities. Most of Seagate's products are hard drive related.</t>
  </si>
  <si>
    <t>No primary data on installation energy are available. Therefore, assumptions were made to estimate the emissions associated with processing Seagate's hard drive related products. Drives are installed into computers either manually or by machine. Once drives are installed, there is a testing and setup process to ensure the computer is functioning. Seagate assumes all drives sold have some post processing, although a small number of drives are either installed in Seagate facilities, or do not have post processing. Electricity use for this processing is estimated based on hard drive production data and power draw provided in Seagate's public LCAs and an assumption that drives run for 5 hours during post-processing. Emissions are estimated for the electricity use using an average electricity factor based on Seagate's manufacturing locations and scope 2 location-based emission factors. Emission factors are from EPA's eGRID2016 for the US and IEA's "CO2 Emissions from Fuel Combustion” (2013 Edition) for outside the US.</t>
  </si>
  <si>
    <t>Seagate uses hard drive production data, and emissions from the use phase of Seagate's public LCAs to estimate emissions from the use of sold products. This category does not include use of non-hard drive related products. Most of Seagate's products are hard drive related.</t>
  </si>
  <si>
    <t>Seagate uses hard drive production data, and emissions from the end of life phase of Seagate's public LCAs to estimate emissions from the end of life treatment of sold products. This category does not include end of life of non-hard drive related products. Most of Seagate's products are hard drive related.</t>
  </si>
  <si>
    <t>Shopify offers Shopify Shipping, which facilitates the movement of goods purchased from our merchants to their online buyers.  We have not quantified the emissions associated with the movement of these goods, as they are out of scope.  However, given that our merchants are too small to report such data on their own, we may collect and report this aggregated shipping data in the future in conjunction with data associated with the Shopify Fulfillment Network.</t>
  </si>
  <si>
    <t>Shopify maintains a liberal work from home policy, which many employees take advantage of, avoiding a commute.Additionally, Shopify's offices are located in metropolitan centres ideal for walking, biking or public transit, reducing the need for a car-based commute.Finally, a significant percentage of Shopify's workforce works remotely, obviating the need for a daily commute.</t>
  </si>
  <si>
    <t>GHG emissions associated with T&amp;D losses were calculated based on scope 1 and 2 energy activity data. T&amp;D losses are calculated by state using data from the US Energy Information Administration (EIA). Estimated losses are divided by the result of total disposition minus direct use.  Direct use electricity is electricity that is generated at facilities that is not put onto the electricity transmission and distribution grid, and therefore does not contribute to T&amp;D losses.  The resulting T&amp;D loss percentage for each facility is then multiplied by the corresponding scope 2 electricity emissions to determine emissions associated with T&amp;D losses. T&amp;D losses at international sites were calculated based on the World Bank, "World Development Indicators: Electric power transmission and distribution losses (% of output)”.</t>
  </si>
  <si>
    <t>The amount of waste is estimated using assumptions developed in relation to amount of waste generated per employee per day, number of working days per year and waste treatment/disposal methods.The GHG Protocol's scope 3 guidance was followed with use of emission factors from the UK Government GHG Conversion Factors for Company Reporting. For landfill, the factors include collection, transportation and landfill emissions (‘gate to grave'). For combustion and recycling, the factors consider transport to an energy recovery or materials reclamation facility only. This is in line with GHG Protocol Guidelines, with subsequent emissions attributed to electricity generation or recycled material production respectively.</t>
  </si>
  <si>
    <t>Business travel airmiles by haul is provided by the travel agent, Travel Leaders Corporate.  Employee car miles claimed for reimbursement were totaled from the provided mileage report and an average miles per gallon figure of 24.7mpg was applied to obtain total fuel gallons. Figures are multiplied by the relevant emissions factors.</t>
  </si>
  <si>
    <t>For all business air travels the data on sector travelled and passenger km is used to calculate the carbon emissions using the methodology given in GHG protocol. Source of Emission Factors: http://www.ghgprotocol.org/calculation-tools/all-tools - Emission Factor from cross sector tools 2017. Under this methodology the travels are categorised as Domestic (= 463 km &amp; = 1108 km). For each journey, the distance between the starting point and destination is calculated. The total passenger km in each category is used to calculate the total emissions by multiplying with the emission factors given in the above tool. The emission factors used are: Domestic - 0.17147kg CO2e/passenger km International Short Haul - 0.09245 kg CO2e/passenger km International Long Haul - 0.08263 kg CO2e/passenger km</t>
  </si>
  <si>
    <t>Tata Consultancy Services (TCS) is a global leader in IT services, digital and business solutions. A significant proportion of the Company's emissions is due to the delivery of services to customers. Services delivered from within TCS offices are accounted for in Scope 1 and Scope 2 emissions. The electricity consumption associated with software applications developed by TCS and used by clients on their own servers/machines, is accounted for in the electricity consumption of the equipment on which it is runs. Software electricity consumption is dependent on the application, usage and system configuration and is thus difficult to quantify. In the absence of any clear guidance on accounting for this, the Company deems it to be not relevant as it is already accounted for in the equipment carbon footprint.</t>
  </si>
  <si>
    <t>・2018年度に購入した商品・サービスそれぞれの購入金額に応じた排出原単位を乗じて算出。・計算式：     [購入した商品・サービスそれぞれの購入金額]  ｘ  [排出原単位]・排出原単位は独立行政法人国立環境研究所地球環境研究センター発行の産業連関表による環境負荷原単位データブック(3EID)を使用。</t>
  </si>
  <si>
    <t>・2018年度に取得した設備など資本財の金額に投資金額当たりの排出原単位を乗じて算出。・計算式：  [取得した設備など資本財の金額]  ｘ  [排出原単位]・排出原単位は独立行政法人国立環境研究所地球環境研究センター発行の産業連関表による環境負荷原単位データブック(3EID)を使用。</t>
  </si>
  <si>
    <t>・購入燃料および購入した電力が発電される際に用いられる燃料の採取、生産、輸送にともなう排出を対象として算定。・2018年度に購入した燃料、電力の購入金額に排出原単位を乗じて算定。・計算式： [ 購入した燃料、電力の購入金額 ]  x  [排出原単位]・排出原単位は独立行政法人国立環境研究所地球環境研究センター発行の産業連関表による環境負荷原単位データブック(3EID)を使用。</t>
  </si>
  <si>
    <t>・購入した製品、サービスの調達にかかる排出及び製造した製品の輸送にかかる排出量について算出。・_x000B_購入した製品についてはカテゴリ1と同様の品目それぞれへ調達に係る排出原単位を乗じて算出。_x000B_・計算式： [購入した製品、サービスの調達金額]  x  [排出原単位]・排出原単位は独立行政法人国立環境研究所地球環境研究センター発行の産業連関表による環境負荷原単位データブック(3EID)を使用。</t>
  </si>
  <si>
    <t>・製造事業所の有価物を除く排出物を対象として、廃棄にかかる金額へ排出原単位を乗じて算定。・計算式： [廃棄にかかる金額]  x  [排出原単位]・排出原単位は独立行政法人国立環境研究所地球環境研究センター発行の産業連関表による環境負荷原単位データブック(3EID)を使用。</t>
  </si>
  <si>
    <t>・従業員の出張時の交通にかかる支出金額へ排出原単位を乗じることで排出量を算定。・計算式： [出張時の交通費]  x  [排出原単位]・排出原単位は独立行政法人国立環境研究所地球環境研究センター発行の産業連関表による環境負荷原単位データブック(3EID)を使用。</t>
  </si>
  <si>
    <t>・従業員の通勤時の交通にかかる支出金額へ排出原単位を乗じることで排出量を算定。・計算式： [通勤時の交通費]  x  [排出原単位]・排出原単位は独立行政法人国立環境研究所地球環境研究センター発行の産業連関表による環境負荷原単位データブック(3EID)を使用。</t>
  </si>
  <si>
    <t>・TDK製品(電子部品)の消費電力に電子部品が搭載されたセット製品の生涯稼働時間、CO2換算係数、TDK製品(電子部品)の販売数量を乗じて算定。・計算式： [部品の消費電力] x [セット製品の生涯稼働時間] x [CO2換算係数] x [製品販売数量]・IEC/IC111 TR62726に基づいて社内ガイダンスを作成しており、それに基づき算定を実施</t>
  </si>
  <si>
    <t>Business travel by air only, excluding India and Japan.  These GHG emissions were reported to us by our third party travel vendor using standard regional air travel distance to GHG emissions conversion factors.</t>
  </si>
  <si>
    <t>All locations report their monthly waste like food, e-waste, battery waste, scrap, and paper waste according to their weight which is then multiplied with respective emission factors. Emissions factors as Food waste (composting) -0.0102586 T CO2e /Kg, Food waste - 0.0213842 T CO2e /Kg, Garbage Waste - 0.0213842 T CO2e /Kg, Battery Waste - 0.0646365 T CO2e /Kg, E-waste - 0.0213842 T CO2e /Kg, plastic waste - 0.0213842 T CO2e /Kg and paper waste - 0.0029 T CO2e /Kg) {Source-Defra} to calculate the total  waste in MTCO2e.</t>
  </si>
  <si>
    <t>We calculate the emissions from hazardous and nonhazardous waste with the help of emission factors from Defra multiplied with the weight of waste.  Please note that all numbers arein TCO2 not TCO2e</t>
  </si>
  <si>
    <t>VMware uses Environmentally Extended Economic Input Output (EEIO) lifecycle analysis (LCA) emissions factors to quantify the emissions associated with its annual supplier and procurement purchasing activity. Annualized spend data is mapped to corresponding scope 3 categories, supplier categories, and industry sectors and is then multiplied by cradle-to-gate LCA emission factors for the sector to provide an estimated carbon emissions associated with the extraction, production and transport of capital goods acquired or purchased by VMware in the reported year. We have elected to use this methodology over using a single generic emissions factor (EF) for ‘all' capital goods as reported, to enable better visibility into specific capital good categories by spend and carbon impact. Supplier spend activity that was already included in Scope 1 or 2 (such as electricity consumption from owned IT hardware) and other Scope 3 categories (such as upstream leased assets) that could be further defined to a GHG Protocol scope 3 category were removed from the Capital Goods category to prevent double counting. This may represent an under- or over- reporting of emissions in certain supplier categories and specific suppliers based on available spend data due to the nature of cost and accrual accounting. We anticipate improving the methodology and availability data in the future which will impact our year-on-year reporting and trends over time.</t>
  </si>
  <si>
    <t>We estimated Scope 3 employee commute emissions using internal data. Our sample's calculations included full-time, commuting only employees from Tier 1 and Tier 2 offices. FY18 survey data was used as proxy to reflect estimated geographical differences in distance traveled, and number of working days. Commuter mode is based on average mode split from the Americas and India per our transportation team. Estimate sample calculation includes vehicle and passenger miles and represents about 70% of global commuters. For the remaining 30% of commuting employees emissions calculations, we used vehicle miles and US average commute distance and working days. And for final emission calculations, we utilized EPA emissions factors Table 8. This number also includes emissions from employee vehicle leases, which are determined based on spend, and utilizing Environmentally Extended Economic Input Output (EEIO) lifecycle analysis (LCA) emissions factors to quantify the emissions.</t>
  </si>
  <si>
    <t>Based on purchase ledger for 2017-18 and application of econometric input-output model for different categories and business activities This is based on an a valuation based on purchasing category and supplier profile by Trucost. The study estimate is based on Trucost's database of environmental data from 4000+ companies and a hybridised input-output econometric model based on different environmental resources and business activities -applied to spend data for each suppliers based on their procurement categories. In addition, primary data is also used for data available from suppliers in the database. The study was completed in October 2018 for annual data of 2017-18.</t>
  </si>
  <si>
    <t>These are emissions related to grid electricity - Well to Tank (before generation) and transmission and distribution losses in the grid. For fuels, it includes Well to Tank emissions. Emissions are based on units of electricity and fuel actually consumed , applying emission factors for Well to tank - and - T&amp;D losses from DEFRA(UK). For grid electricity (India),  this comes to 0.359 Kg CO2 eq/KwH. For renewable (India), we only consider the T&amp;D factor which comes to 0.20446 Kg CO2 eq/KwH. For overseas electricity, we take a factor of 0.114 Kg CO2 eq/KwH.  For diesel, we consider 0.747 Kg CO2 eq/Liter and for LPG and coal we consider factors of 369.4 and 382.5 Kg CO2 eq/tonne.</t>
  </si>
  <si>
    <t>Based on emission factor for nearly 40 categories of waste under broader categories of organic, inorganic, e-waste, hazardous and other mixed wastes. For computing GHG emissions from Waste, we have applied the conversion factors available in the WARM (Waste Reduction Model) tool from U.S. EPA ( Environmental Protection Agency) - below factors are Kg CO2 eq/ Kg of waste:Hazardous Waste1.69Packaging Waste0.06Other Waste0.03Organic Waste0.09Inorganic Waste0.23Biomedical Waste0.01E-waste0.01Magazines0.06Mixed Paper0.14Office Paper0.62Tissue Paper0.17News Paper0.22Rest Office stationary0.17Branches0.11Food Scraps0.23Grass0.01Leaves0.03Yard Trimmings0.04STP Sludge0.09Dimensional Wood/Lumber1.75Cardboard0.16Styrofoam0.01Thermacol0.01Tubelights0.01CFL bulbs0.01Used Oil 2.96Waste Oil 2.96Batteries 0.01Oil soaked cotton waste2.95DG Filters 2.95Printing Ink/Paint Cans/ Ink Cartridges 0.01Electronic Items0.01Computers0.01Electrical Chokes0.01Defective PCB boards, computer devices, peripherals, input/output devices, casings, cables/connectors/copper wire and other accessories0.01Bio Medical Waste0.01Mixed Metals0.01Mixed MSW (Solid waste/ Wet &amp; Dry Garbage)0.92Mixed Plastics0.01Mixed Scrap 0.01</t>
  </si>
  <si>
    <t>a) Air: Itineraries with IATA airport codes are available for this category. The itineraries are split into legs and the distance for each airport leg is calculated using the airport distance calculator . We have used airline specific factors - which is based on proprietary methodology by a third party - this accounts for airline LCA, occupancy and other such data field with the authorities.  . b) Bus and Rail (For India): For both bus and train, we have considered route segments which contribute to 80% of travel. For the selected routes, the distance has been calculated using the station code rail distance calculator available at erail.in. A weighted average for distance (based on selected routes and the number of journeys for that route) is calculated each for rail and bus. The weighted average distance is applied across the balance 20% of journeys. Emission factors are taken from GHG protocol - for bus we apply 0.03 Kg Co2 eq/passenger Km - and for train we apply 0.0226 Kg CO2 eq/passenger Km c) Self Booked Tickets: A significant portion of bus and rail travel in India is self booked by employees as per travel policies and then subsequently reimbursed. A small portion of Air travel (India and Overseas) is self booked. A cost/km basis is used to calculate the total business travel Kms and then apply appropriate passenger-km based emission factors. d) Conveyance Claims (India): For India, this is for conveyance amount from usage of cab. Emissions are calculated based on distance - which is derived based on assumption of INR 10 per Km. e) Conveyance Claims (Rest of World): Conveyance by claim amount is mainly from usage of cabs and the balance is public transport utilized during intra country level and travel during deputation The price of travel for these countries has been calculated based on public transport sites for those countries and information available on www.priceoftravel.com (which provides USD equivalent cost of travel ) - overall we have assumed USD 3.42 per Km across to arrive at total passenger KMs and then used  the factor of 0.28 Kg CO2 eq/km of cab f) Hotel Stays (during Business Travel): The calculation is based on estimated Co2 emissions/day of stay as provided by DFRA (UK).For domestic (India), this is 103.1 Kg CO2 eq/room night and for international (outside India), the factor is 25.6 Kg Co2 eq/room night.</t>
  </si>
  <si>
    <t>The annual transport survey for 3 years provided us insights into modes of transport, distance traversed and qualitative feedback on commute facilitation across our locations. Around 6000 people have participated in these surveys annually. We have used the three year average of the distance traversed by employees to calculate emissions from personal modes of employee commute this year (there was no material change/trend within categories for the three years)  there is no significant deviation expected in the reporting year based on this evidence and observed trends. Explanation of key sub-heads: a) Personal Transport: For 4 wheelers (company leased for employees use), the emissions on account of employee commuting have been computed based on fuel cost split. This split in vehicles by fuel category is based on the model list of company leased vehicles provided to certain bands of employees - 80% petrol and 20% diesel. We have considered average diesel and petrol price for the reporting year. Emissions are overstated by at least 10-20% as the fuel claim may also includes personal travel on the part of employees. We have used parking lot occupancy figures across all India locations to determine a factor of the employees using owned 4 &amp; 2 wheelers. The distance traversed (to and fro) per day is taken at 31.5 Km and 28 Km for 4 wheelers and 2 wheelers respectively. b) Wipro arranged transport (Buses and Cabs): Actual Km traversed is available across all locations. c) Public Transport: We have assumed an average of 29 Km per passenger per day for public transport. We have arrived at the average distance commuted by means of a travel survey. Thus, by multiplying the average passenger KM per day by the assumed number of working days in a year(250) and the number of employees who use the service. The number of employees who use public transport is by inference i.e. by subtracting the total of the number of employees who use cars, two wheelers and Wipro operated buses from the total number of employees in our India operations. We have used EF of 0.237 Kg CO2 eq/km for petrol, 0.28 Kg Co2 eq/Km for diesel cars and cabs (which all run on diesel). For buses we have taken the factor of 1.7 Kg CO2 eq/Km and 0.067 Kg Co2 eq/passenger Km for public transport (city bases). We then net off the emissions reduction due to car-pooling and EV to get total emissions.</t>
  </si>
  <si>
    <t>The majority of these small office spaces are in India and remaining overseas. For India leased spaces, we normally occupy an entire building or property and we retain a reasonable operational control of managing and maintaining energy infrastructure. Overseas leased spaces are  used as marketing/liaison offices. Most of these are multi-tenanted and we do not have operational control over these spaces.</t>
  </si>
  <si>
    <t>Following Greenhouse Gas Protocol "Corporate Value Chain (Scope 3) Accounting and Reporting Standard", we establish a data collection and calculation methodology based on the 5 principles asked by the standard, which is Relevance, Completeness, Consistency, Transparency, and Accuracy.To  calculation the Scope3 emission of upstream transportation and distribution, we use the  actual/estimated distance traveled via aircraft, truck and ship with carrier-specific emission factors and the weight of cargo transported.</t>
  </si>
  <si>
    <t>Since 2015, Wistron has launched investigation projects on GHG emissions from transportation to ensure the completeness of its statistics on GHG emissions information. Transportation-related GHG emissions were included in a stage-based inventory to keep us informed of  formation on GHG emissions from product transportation by land, sea, and air and from employees' business travel by air.2015 project: Greenhouse gas inventory of employee business travel by air and product transportation by air and sea (offices and manufacturing plants in Taiwan)China: Work Plan for Greenhouse Gas Emission Control during the 13th Five-Year Plan Period, and Interim Measures for the Administration of Voluntary Greenhouse Gas Emission Reduction Transactions• 2016 project: Greenhouse gas inventory of employee business travel by air and product transportation by air and sea (offices and manufacturing plants in China)• 2017 project: Greenhouse gas inventory of land transportation of product</t>
  </si>
  <si>
    <t>Following Greenhouse Gas Protocol "Corporate Value Chain (Scope 3) Accounting and Reporting Standard", we establish a data collection and calculation methodology based on the 5 principles asked by the standard, which is Relevance, Completeness, Consistency, Transparency, and Accuracy. We use the  flight distance and carrier-specific emission factors to calculate the Scope3 emission of business Travel in aircraft,</t>
  </si>
  <si>
    <t>Following Greenhouse Gas Protocol "Corporate Value Chain (Scope 3) Accounting and Reporting Standard", we establish a data collection and calculation methodology based on the 5 principles asked by the standard, which is Relevance, Completeness, Consistency, Transparency, and Accuracy.To  calculation the Scope3 emission of downstream transportation and distribution, we use the  actual/estimated distance traveled via aircraft, truck and ship with carrier-specific emission factors and the weight of cargo transported.</t>
  </si>
  <si>
    <t>Capgemini SE</t>
  </si>
  <si>
    <t>Salesforce.com, Inc.</t>
  </si>
  <si>
    <t>CDP Score 2019</t>
  </si>
  <si>
    <t>Calculation is limited to air travel</t>
  </si>
  <si>
    <t>Indicated exclusion reason is non-significant amounts of emissions (not accepted in our methodology)</t>
  </si>
  <si>
    <t>Indicated exclusion reason is non-significant amounts of emissions and bad data quality (not accepted in our methodology)</t>
  </si>
  <si>
    <t>Indicated exclusion reason is bad data quality (not accepted in our methodology)</t>
  </si>
  <si>
    <t>Calculations are limited to 3rd party operated data center spaces only (not all purchased goods and services)</t>
  </si>
  <si>
    <t>Calculations are limited to emissions from leased vehicles only (not all fuel- and energy-related activities)</t>
  </si>
  <si>
    <t>Calculations are limited to emissions from products sold in 2018 in the use phase in the year 2018 and not over the entire liftime</t>
  </si>
  <si>
    <t>Calculation is limited to Oracle's employee shuttle service only and excludes individuell employee commuting.</t>
  </si>
  <si>
    <t>Indicated exclusion reason is unavailability of data (not accepted in our methodology)</t>
  </si>
  <si>
    <t>Category was not evaluated and thus deemed to be excluded</t>
  </si>
  <si>
    <t>Explanation unsatisfactory as emissions from use of sold products can also occur from software products</t>
  </si>
  <si>
    <t>submitted (not scored)</t>
  </si>
  <si>
    <t>Energy cost as percentage of operating costs</t>
  </si>
  <si>
    <t>Calculations are limited to two largest suppliers only (not all purchased goods and services)</t>
  </si>
  <si>
    <t>Indicated exclusion reason is non-significant amounts of emissions and bad data availability (not accepted in our methodology)</t>
  </si>
  <si>
    <t>Calculations are limited to air travel only.</t>
  </si>
  <si>
    <t>Indicated exclusion reason is bad data availability (not accepted in our methodology)</t>
  </si>
  <si>
    <t>Calculations are limited to partial suppliers (not all purachased goods and services)</t>
  </si>
  <si>
    <t>Calculations are limited to fuel types in taiwan and China region (not all regions covered)</t>
  </si>
  <si>
    <t>Calculations are limited to transportation from Taiwan only (not all regions covered)</t>
  </si>
  <si>
    <t>Calculations are limited to travel by Taiwan and Thailand employees only (not all regions covered)</t>
  </si>
  <si>
    <t>Calculations are limited to employee from hadquarters that came with the car</t>
  </si>
  <si>
    <t>Indicated exclusion reason is no data availability (not accepted in our methodology)</t>
  </si>
  <si>
    <t>Calculation is limited to exported products from Thailand plants.</t>
  </si>
  <si>
    <t>Calculation is limited tomajor products only</t>
  </si>
  <si>
    <t>No data provided although it is indcated that category is relevant</t>
  </si>
  <si>
    <t>Explanation is not connected to the required category and thus deemed to be excluded.</t>
  </si>
  <si>
    <t>Calculation is limited to air travel ony</t>
  </si>
  <si>
    <t>Calculation is limited to first-tier suppliers.</t>
  </si>
  <si>
    <t>Calculation is limited to IT goods only</t>
  </si>
  <si>
    <t>Calculation is limited to ait travel only</t>
  </si>
  <si>
    <t>Explanation is not connected to the required category and thus deemed to be excluded</t>
  </si>
  <si>
    <t>Calculation is limted to partial suppliers</t>
  </si>
  <si>
    <t>Calculation is limited to transport</t>
  </si>
  <si>
    <t>Calculation is limited to hardware products only</t>
  </si>
  <si>
    <t>Calculations are limited to first-tier suppliers</t>
  </si>
  <si>
    <t>Calculation is limited to Samsung Electronics construction sites</t>
  </si>
  <si>
    <t>Calculation is limited to selected Korea facilities</t>
  </si>
  <si>
    <t>Calculation is limited to air and rail travel ony</t>
  </si>
  <si>
    <t>Calculation is limited to commuter shuttles only</t>
  </si>
  <si>
    <t>Calculation is limited to subsifiaries</t>
  </si>
  <si>
    <t>Calculation is limited to first-tier suppliers</t>
  </si>
  <si>
    <t>Calculation is limited only to commuting that is paid by TDK (privately paid commuting is missing)</t>
  </si>
  <si>
    <t>Explanation unsatisfactory as emissions from use of sold products can also occur from electric components that TDK is manfacturing</t>
  </si>
  <si>
    <t>Explanation unsatisfactory as some downsream trasportation is required for electric components that TDK is manfacturing</t>
  </si>
  <si>
    <t>Calculation is limited to domestic land transportation</t>
  </si>
  <si>
    <t>Explanation unsatisfactory as emissions from downsream leased assets belong to scope 3</t>
  </si>
  <si>
    <t>Explanation unsatisfactory as emissions from processing goods belong to scope 3</t>
  </si>
  <si>
    <t>Calculation is limited to oversea transportation</t>
  </si>
  <si>
    <t xml:space="preserve"> Same number and explanation indicated as for business travel and therefore considered as a mistake by OMRON and category is deemed excluded</t>
  </si>
  <si>
    <t>Calculation is limited to international air and domestic rail travel only</t>
  </si>
  <si>
    <t>Explanation unsatisfactory as scope 3 also applies to B to B business</t>
  </si>
  <si>
    <t>Explanation unsatisfactory as this category normally is relevant for manufacturing companies</t>
  </si>
  <si>
    <t>Explanation unsatisfactory as isis not clear which means of transport are included</t>
  </si>
  <si>
    <t>Calculation is limited to air travel and lodging only</t>
  </si>
  <si>
    <t>Calculation is limited to transportation within Jpan only</t>
  </si>
  <si>
    <t>Calculation is limited to selected facilities</t>
  </si>
  <si>
    <t>Emission figures we deem to be incomplete but left unchanged since they show higher individual carbon intensities compared to the median category specific carbon intensities (see 2.4)</t>
  </si>
  <si>
    <t>Emission figures we deem to be incomplete and recalculeted using median category-specific carbon intensities (see 2.4) and emissions predictors (see 3.2)</t>
  </si>
  <si>
    <t>Emission figures we deem to be incomplete and recalculeted using category median specific-carbon intensities (see 2.4) and emissions predictors (see 3.2)</t>
  </si>
  <si>
    <t>Categories we deem to be relevant but not calculated and recalculeted using median category-specific carbon intensities (see 2.4) and emissions predictors (see 3.2)</t>
  </si>
  <si>
    <t>Categories we deem to be relevant but not calculated according to the details given in the CDP response (see 4.3)</t>
  </si>
  <si>
    <t>SASB</t>
  </si>
  <si>
    <t>GRI:</t>
  </si>
  <si>
    <t>SASB:</t>
  </si>
  <si>
    <t>IR:</t>
  </si>
  <si>
    <t>GRI - Adherence level</t>
  </si>
  <si>
    <t>IR framework</t>
  </si>
  <si>
    <t>Median increase from combined effect (SASB)</t>
  </si>
  <si>
    <t>Median increase from combined effect (Non-SASB)</t>
  </si>
  <si>
    <t>Purchased goods and services (upstream)</t>
  </si>
  <si>
    <t>Capital goods (upstream)</t>
  </si>
  <si>
    <t>Use of sold products (downstream)</t>
  </si>
  <si>
    <t>Gross global Scope 1 emissions (metric tons CO2e)</t>
  </si>
  <si>
    <t>Gross global Scope 1 emissions in metric tons CO2e? - Start date</t>
  </si>
  <si>
    <t>Gross global Scope 1 emissions in metric tons CO2e? - End date</t>
  </si>
  <si>
    <t>Gross global Scope 2 emissions in metric tons CO2e? - Scope 2, location-based</t>
  </si>
  <si>
    <t>Gross global Scope 2 emissions in metric tons CO2e? - Scope 2, market-based (if applicable)</t>
  </si>
  <si>
    <t>Gross global Scope 2 emissions in metric tons CO2e? - Start date</t>
  </si>
  <si>
    <t>Gross global Scope 2 emissions in metric tons CO2e? - End date</t>
  </si>
  <si>
    <t xml:space="preserve">Gross global Scope 2 emissions in metric tons CO2e? - Comment </t>
  </si>
  <si>
    <t>Percentage of total operational spend in the reporting year was on energy?</t>
  </si>
  <si>
    <t>Energy consumption totals (excluding feedstocks) in MWh. - MWh from non-renewable sources</t>
  </si>
  <si>
    <t>Energy consumption totals (excluding feedstocks) in MWh. - Total MWh</t>
  </si>
  <si>
    <t>Scope 3 emissions, disclosing and explaining any exclusions. - Evaluation status</t>
  </si>
  <si>
    <t>Scope 3 emissions, disclosing and explaining any exclusions. - Metric tonnes CO2e</t>
  </si>
  <si>
    <t>Scope 3 emissions, disclosing and explaining any exclusions. - Emissions calculation methodology</t>
  </si>
  <si>
    <t>Scope 3 emissions, disclosing and explaining any exclusions. - Percentage of emissions calculated using data obtained from suppliers or value chain partners</t>
  </si>
  <si>
    <t>Scope 3 emissions, disclosing and explaining any exclusions. - Explanation</t>
  </si>
  <si>
    <t xml:space="preserve">  4.2 CDP data_scope 1&amp;2_2019</t>
  </si>
  <si>
    <t xml:space="preserve">  4.3 CDP data_scope 3_2019</t>
  </si>
  <si>
    <t>GRI standards</t>
  </si>
  <si>
    <t>SASB standards</t>
  </si>
  <si>
    <t>Official database and specifications in individual reports. Link to database  https://database.globalreporting.org/search/</t>
  </si>
  <si>
    <t>Official database and and specifications in individual reports. Link to database: https://database.globalreporting.org/search/</t>
  </si>
  <si>
    <t>Official database and and specifications in individual reports. Link to database: http://examples.integratedreporting.org/reporters?start=A&amp;page=1</t>
  </si>
  <si>
    <t>Company selection - Forbes Global 2000 List 2019</t>
  </si>
  <si>
    <t>Carbon intensity (scope 3 from CDP - after correctin RI)</t>
  </si>
  <si>
    <t>Supplementary Data (12 tables in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</si>
</sst>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64" formatCode="_-* #,##0.00_-;\-* #,##0.00_-;_-* &quot;-&quot;??_-;_-@_-"/>
    <numFmt numFmtId="165" formatCode="_-* #,##0.00\ _€_-;\-* #,##0.00\ _€_-;_-* &quot;-&quot;??\ _€_-;_-@_-"/>
    <numFmt numFmtId="166" formatCode="_-* #,##0_-;\-* #,##0_-;_-* &quot;-&quot;??_-;_-@_-"/>
    <numFmt numFmtId="167" formatCode="_-* #,##0.0000_-;\-* #,##0.0000_-;_-* &quot;-&quot;??_-;_-@_-"/>
    <numFmt numFmtId="168" formatCode="_-* #,##0.00000_-;\-* #,##0.00000_-;_-* &quot;-&quot;??_-;_-@_-"/>
    <numFmt numFmtId="169" formatCode="[$-409]mmm\-yy;@"/>
    <numFmt numFmtId="170" formatCode="[$$-409]#,##0_ ;[Red]\-[$$-409]#,##0\ "/>
    <numFmt numFmtId="171" formatCode="[$$-409]#,##0"/>
    <numFmt numFmtId="172" formatCode="_-* #,##0.000_-;\-* #,##0.000_-;_-* &quot;-&quot;??_-;_-@_-"/>
    <numFmt numFmtId="173" formatCode="_-* #,##0.000000_-;\-* #,##0.000000_-;_-* &quot;-&quot;??_-;_-@_-"/>
    <numFmt numFmtId="174" formatCode="_-* #,##0.0_-;\-* #,##0.0_-;_-* &quot;-&quot;??_-;_-@_-"/>
    <numFmt numFmtId="175" formatCode="_-[$$-409]* #,##0_ ;_-[$$-409]* \-#,##0\ ;_-[$$-409]* &quot;-&quot;??_ ;_-@_ "/>
    <numFmt numFmtId="176" formatCode="0.000000%"/>
    <numFmt numFmtId="177" formatCode="_ * #\'##0.00_ ;_ * \-#\'##0.00_ ;_ * &quot;-&quot;??_ ;_ @_ "/>
  </numFmts>
  <fonts count="27">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u/>
      <sz val="11"/>
      <color theme="10"/>
      <name val="Calibri"/>
      <family val="2"/>
      <scheme val="minor"/>
    </font>
    <font>
      <sz val="8"/>
      <name val="Calibri"/>
      <family val="2"/>
      <scheme val="minor"/>
    </font>
    <font>
      <b/>
      <sz val="11"/>
      <color theme="1"/>
      <name val="Calibri"/>
      <family val="2"/>
      <charset val="162"/>
      <scheme val="minor"/>
    </font>
    <font>
      <b/>
      <sz val="11"/>
      <name val="Calibri"/>
      <family val="2"/>
      <charset val="162"/>
      <scheme val="minor"/>
    </font>
    <font>
      <sz val="10"/>
      <color theme="1"/>
      <name val="Calibri"/>
      <family val="2"/>
      <charset val="162"/>
      <scheme val="minor"/>
    </font>
    <font>
      <b/>
      <sz val="10"/>
      <color theme="1"/>
      <name val="Calibri"/>
      <family val="2"/>
      <charset val="162"/>
      <scheme val="minor"/>
    </font>
    <font>
      <sz val="10"/>
      <name val="Calibri"/>
      <family val="2"/>
      <charset val="162"/>
      <scheme val="minor"/>
    </font>
    <font>
      <sz val="11"/>
      <color theme="0"/>
      <name val="Calibri"/>
      <family val="2"/>
      <scheme val="minor"/>
    </font>
    <font>
      <sz val="11"/>
      <color theme="1"/>
      <name val="Calibri"/>
      <family val="2"/>
    </font>
    <font>
      <sz val="11"/>
      <color theme="0" tint="-0.499984740745262"/>
      <name val="Calibri"/>
      <family val="2"/>
      <scheme val="minor"/>
    </font>
    <font>
      <b/>
      <sz val="12"/>
      <color theme="1"/>
      <name val="Calibri"/>
      <family val="2"/>
      <scheme val="minor"/>
    </font>
    <font>
      <b/>
      <sz val="11"/>
      <color theme="0"/>
      <name val="Calibri"/>
      <family val="2"/>
      <scheme val="minor"/>
    </font>
    <font>
      <b/>
      <sz val="12"/>
      <color theme="0"/>
      <name val="Calibri"/>
      <family val="2"/>
      <scheme val="minor"/>
    </font>
    <font>
      <sz val="11"/>
      <color theme="1"/>
      <name val="Calibri"/>
      <family val="2"/>
      <charset val="134"/>
      <scheme val="minor"/>
    </font>
    <font>
      <sz val="12"/>
      <color theme="1"/>
      <name val="Calibri"/>
      <family val="2"/>
      <scheme val="minor"/>
    </font>
    <font>
      <u/>
      <sz val="11"/>
      <color theme="10"/>
      <name val="Calibri"/>
      <family val="2"/>
      <charset val="134"/>
      <scheme val="minor"/>
    </font>
    <font>
      <b/>
      <sz val="16"/>
      <color theme="1"/>
      <name val="Calibri"/>
      <family val="3"/>
      <charset val="134"/>
      <scheme val="minor"/>
    </font>
    <font>
      <b/>
      <sz val="16"/>
      <color theme="1"/>
      <name val="Calibri"/>
      <family val="2"/>
      <scheme val="minor"/>
    </font>
    <font>
      <sz val="11"/>
      <color rgb="FF000000"/>
      <name val="Calibri"/>
      <family val="2"/>
      <scheme val="minor"/>
    </font>
    <font>
      <b/>
      <sz val="11"/>
      <color theme="0" tint="-0.499984740745262"/>
      <name val="Calibri"/>
      <family val="2"/>
      <scheme val="minor"/>
    </font>
    <font>
      <b/>
      <sz val="9"/>
      <color indexed="81"/>
      <name val="Tahoma"/>
    </font>
  </fonts>
  <fills count="17">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tint="-0.34998626667073579"/>
        <bgColor indexed="64"/>
      </patternFill>
    </fill>
    <fill>
      <patternFill patternType="solid">
        <fgColor rgb="FF002060"/>
        <bgColor indexed="64"/>
      </patternFill>
    </fill>
    <fill>
      <patternFill patternType="solid">
        <fgColor theme="2"/>
        <bgColor indexed="64"/>
      </patternFill>
    </fill>
    <fill>
      <patternFill patternType="solid">
        <fgColor rgb="FFFFFF00"/>
        <bgColor indexed="64"/>
      </patternFill>
    </fill>
    <fill>
      <patternFill patternType="gray0625">
        <bgColor theme="5" tint="0.79995117038483843"/>
      </patternFill>
    </fill>
    <fill>
      <patternFill patternType="gray0625">
        <bgColor theme="7" tint="0.79998168889431442"/>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gray0625">
        <bgColor theme="5" tint="0.79998168889431442"/>
      </patternFill>
    </fill>
    <fill>
      <patternFill patternType="gray0625">
        <bgColor theme="8" tint="0.79998168889431442"/>
      </patternFill>
    </fill>
    <fill>
      <patternFill patternType="gray0625">
        <bgColor theme="7" tint="0.79995117038483843"/>
      </patternFill>
    </fill>
  </fills>
  <borders count="111">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thin">
        <color indexed="64"/>
      </bottom>
      <diagonal/>
    </border>
    <border>
      <left/>
      <right/>
      <top/>
      <bottom style="double">
        <color indexed="64"/>
      </bottom>
      <diagonal/>
    </border>
    <border>
      <left/>
      <right style="hair">
        <color indexed="64"/>
      </right>
      <top style="hair">
        <color indexed="64"/>
      </top>
      <bottom style="double">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right style="hair">
        <color indexed="64"/>
      </right>
      <top style="double">
        <color indexed="64"/>
      </top>
      <bottom style="double">
        <color indexed="64"/>
      </bottom>
      <diagonal/>
    </border>
    <border>
      <left/>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right style="hair">
        <color indexed="64"/>
      </right>
      <top/>
      <bottom/>
      <diagonal/>
    </border>
    <border>
      <left/>
      <right/>
      <top style="medium">
        <color indexed="64"/>
      </top>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hair">
        <color indexed="64"/>
      </right>
      <top style="hair">
        <color indexed="64"/>
      </top>
      <bottom style="thin">
        <color indexed="64"/>
      </bottom>
      <diagonal/>
    </border>
    <border>
      <left/>
      <right style="thin">
        <color indexed="64"/>
      </right>
      <top/>
      <bottom/>
      <diagonal/>
    </border>
    <border>
      <left style="thin">
        <color indexed="64"/>
      </left>
      <right style="hair">
        <color indexed="64"/>
      </right>
      <top style="hair">
        <color indexed="64"/>
      </top>
      <bottom style="hair">
        <color indexed="64"/>
      </bottom>
      <diagonal/>
    </border>
    <border>
      <left style="thin">
        <color indexed="64"/>
      </left>
      <right/>
      <top/>
      <bottom/>
      <diagonal/>
    </border>
    <border>
      <left style="hair">
        <color indexed="64"/>
      </left>
      <right style="hair">
        <color indexed="64"/>
      </right>
      <top style="thin">
        <color indexed="64"/>
      </top>
      <bottom style="hair">
        <color indexed="64"/>
      </bottom>
      <diagonal/>
    </border>
    <border>
      <left/>
      <right/>
      <top style="thin">
        <color indexed="64"/>
      </top>
      <bottom/>
      <diagonal/>
    </border>
    <border>
      <left/>
      <right/>
      <top/>
      <bottom style="medium">
        <color indexed="64"/>
      </bottom>
      <diagonal/>
    </border>
    <border>
      <left/>
      <right/>
      <top/>
      <bottom style="hair">
        <color indexed="64"/>
      </bottom>
      <diagonal/>
    </border>
    <border>
      <left/>
      <right/>
      <top style="hair">
        <color indexed="64"/>
      </top>
      <bottom style="hair">
        <color indexed="64"/>
      </bottom>
      <diagonal/>
    </border>
    <border>
      <left/>
      <right style="hair">
        <color indexed="64"/>
      </right>
      <top style="hair">
        <color indexed="64"/>
      </top>
      <bottom style="medium">
        <color indexed="64"/>
      </bottom>
      <diagonal/>
    </border>
    <border>
      <left/>
      <right/>
      <top style="hair">
        <color indexed="64"/>
      </top>
      <bottom/>
      <diagonal/>
    </border>
    <border>
      <left/>
      <right style="thin">
        <color indexed="64"/>
      </right>
      <top style="medium">
        <color indexed="64"/>
      </top>
      <bottom/>
      <diagonal/>
    </border>
    <border>
      <left style="hair">
        <color indexed="64"/>
      </left>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diagonal/>
    </border>
    <border>
      <left style="hair">
        <color indexed="64"/>
      </left>
      <right style="hair">
        <color indexed="64"/>
      </right>
      <top/>
      <bottom style="double">
        <color indexed="64"/>
      </bottom>
      <diagonal/>
    </border>
    <border>
      <left/>
      <right style="thin">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style="double">
        <color indexed="64"/>
      </left>
      <right/>
      <top/>
      <bottom/>
      <diagonal/>
    </border>
    <border>
      <left/>
      <right/>
      <top style="double">
        <color indexed="64"/>
      </top>
      <bottom/>
      <diagonal/>
    </border>
    <border>
      <left/>
      <right style="double">
        <color indexed="64"/>
      </right>
      <top style="double">
        <color indexed="64"/>
      </top>
      <bottom/>
      <diagonal/>
    </border>
    <border>
      <left/>
      <right style="hair">
        <color indexed="64"/>
      </right>
      <top/>
      <bottom style="medium">
        <color indexed="64"/>
      </bottom>
      <diagonal/>
    </border>
    <border>
      <left/>
      <right/>
      <top style="medium">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right/>
      <top style="thin">
        <color indexed="64"/>
      </top>
      <bottom style="medium">
        <color indexed="64"/>
      </bottom>
      <diagonal/>
    </border>
    <border>
      <left style="hair">
        <color indexed="64"/>
      </left>
      <right style="hair">
        <color indexed="64"/>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style="double">
        <color indexed="64"/>
      </bottom>
      <diagonal/>
    </border>
    <border>
      <left/>
      <right/>
      <top style="medium">
        <color indexed="64"/>
      </top>
      <bottom style="hair">
        <color indexed="64"/>
      </bottom>
      <diagonal/>
    </border>
    <border>
      <left/>
      <right/>
      <top style="hair">
        <color indexed="64"/>
      </top>
      <bottom style="thin">
        <color indexed="64"/>
      </bottom>
      <diagonal/>
    </border>
    <border>
      <left/>
      <right/>
      <top style="hair">
        <color indexed="64"/>
      </top>
      <bottom style="double">
        <color indexed="64"/>
      </bottom>
      <diagonal/>
    </border>
    <border>
      <left style="thin">
        <color indexed="64"/>
      </left>
      <right style="hair">
        <color indexed="64"/>
      </right>
      <top/>
      <bottom style="hair">
        <color indexed="64"/>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double">
        <color indexed="64"/>
      </top>
      <bottom style="double">
        <color indexed="64"/>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hair">
        <color indexed="64"/>
      </top>
      <bottom style="double">
        <color indexed="64"/>
      </bottom>
      <diagonal/>
    </border>
    <border>
      <left style="hair">
        <color indexed="64"/>
      </left>
      <right/>
      <top/>
      <bottom style="double">
        <color indexed="64"/>
      </bottom>
      <diagonal/>
    </border>
    <border>
      <left style="hair">
        <color indexed="64"/>
      </left>
      <right/>
      <top/>
      <bottom style="hair">
        <color indexed="64"/>
      </bottom>
      <diagonal/>
    </border>
    <border>
      <left style="hair">
        <color indexed="64"/>
      </left>
      <right/>
      <top style="medium">
        <color indexed="64"/>
      </top>
      <bottom style="hair">
        <color indexed="64"/>
      </bottom>
      <diagonal/>
    </border>
    <border>
      <left style="hair">
        <color indexed="64"/>
      </left>
      <right/>
      <top style="double">
        <color indexed="64"/>
      </top>
      <bottom style="double">
        <color indexed="64"/>
      </bottom>
      <diagonal/>
    </border>
    <border>
      <left style="thin">
        <color indexed="64"/>
      </left>
      <right style="hair">
        <color indexed="64"/>
      </right>
      <top/>
      <bottom style="double">
        <color indexed="64"/>
      </bottom>
      <diagonal/>
    </border>
    <border>
      <left/>
      <right/>
      <top style="hair">
        <color indexed="64"/>
      </top>
      <bottom style="medium">
        <color indexed="64"/>
      </bottom>
      <diagonal/>
    </border>
    <border>
      <left style="thin">
        <color indexed="64"/>
      </left>
      <right/>
      <top style="medium">
        <color indexed="64"/>
      </top>
      <bottom/>
      <diagonal/>
    </border>
    <border>
      <left/>
      <right style="hair">
        <color indexed="64"/>
      </right>
      <top/>
      <bottom style="double">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style="hair">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style="hair">
        <color indexed="64"/>
      </right>
      <top style="double">
        <color indexed="64"/>
      </top>
      <bottom style="thin">
        <color indexed="64"/>
      </bottom>
      <diagonal/>
    </border>
    <border>
      <left/>
      <right/>
      <top style="double">
        <color indexed="64"/>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double">
        <color indexed="64"/>
      </left>
      <right/>
      <top/>
      <bottom style="thin">
        <color indexed="64"/>
      </bottom>
      <diagonal/>
    </border>
    <border>
      <left/>
      <right style="hair">
        <color indexed="64"/>
      </right>
      <top style="double">
        <color indexed="64"/>
      </top>
      <bottom/>
      <diagonal/>
    </border>
    <border>
      <left style="thin">
        <color indexed="64"/>
      </left>
      <right style="hair">
        <color indexed="64"/>
      </right>
      <top style="double">
        <color indexed="64"/>
      </top>
      <bottom/>
      <diagonal/>
    </border>
    <border>
      <left/>
      <right style="hair">
        <color indexed="64"/>
      </right>
      <top style="thin">
        <color indexed="64"/>
      </top>
      <bottom/>
      <diagonal/>
    </border>
    <border>
      <left style="thin">
        <color indexed="64"/>
      </left>
      <right style="hair">
        <color indexed="64"/>
      </right>
      <top style="thin">
        <color indexed="64"/>
      </top>
      <bottom/>
      <diagonal/>
    </border>
    <border>
      <left style="double">
        <color indexed="64"/>
      </left>
      <right/>
      <top style="thin">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s>
  <cellStyleXfs count="12">
    <xf numFmtId="0" fontId="0" fillId="0" borderId="0"/>
    <xf numFmtId="164" fontId="2" fillId="0" borderId="0" applyFont="0" applyFill="0" applyBorder="0" applyAlignment="0" applyProtection="0"/>
    <xf numFmtId="9" fontId="2" fillId="0" borderId="0" applyFont="0" applyFill="0" applyBorder="0" applyAlignment="0" applyProtection="0"/>
    <xf numFmtId="0" fontId="6" fillId="0" borderId="0" applyNumberFormat="0" applyFill="0" applyBorder="0" applyAlignment="0" applyProtection="0"/>
    <xf numFmtId="0" fontId="19" fillId="0" borderId="0">
      <alignment vertical="center"/>
    </xf>
    <xf numFmtId="0" fontId="2" fillId="0" borderId="0"/>
    <xf numFmtId="0" fontId="19" fillId="0" borderId="0">
      <alignment vertical="center"/>
    </xf>
    <xf numFmtId="0" fontId="20" fillId="0" borderId="0"/>
    <xf numFmtId="0" fontId="21" fillId="0" borderId="0" applyNumberFormat="0" applyFill="0" applyBorder="0" applyAlignment="0" applyProtection="0">
      <alignment vertical="center"/>
    </xf>
    <xf numFmtId="0" fontId="20" fillId="0" borderId="0"/>
    <xf numFmtId="0" fontId="20" fillId="0" borderId="0"/>
    <xf numFmtId="0" fontId="20" fillId="0" borderId="0"/>
  </cellStyleXfs>
  <cellXfs count="859">
    <xf numFmtId="0" fontId="0" fillId="0" borderId="0" xfId="0"/>
    <xf numFmtId="0" fontId="0" fillId="0" borderId="0" xfId="0" applyAlignment="1"/>
    <xf numFmtId="0" fontId="0" fillId="0" borderId="0" xfId="0" applyFill="1" applyBorder="1"/>
    <xf numFmtId="0" fontId="1" fillId="0" borderId="0" xfId="0" applyFont="1" applyFill="1" applyBorder="1"/>
    <xf numFmtId="0" fontId="0" fillId="0" borderId="0" xfId="0" applyFill="1" applyBorder="1" applyAlignment="1">
      <alignment wrapText="1"/>
    </xf>
    <xf numFmtId="0" fontId="0" fillId="0" borderId="3" xfId="0" applyFill="1" applyBorder="1"/>
    <xf numFmtId="0" fontId="0" fillId="0" borderId="3" xfId="0" applyFill="1" applyBorder="1" applyAlignment="1">
      <alignment wrapText="1"/>
    </xf>
    <xf numFmtId="0" fontId="0" fillId="0" borderId="4" xfId="0" applyFill="1" applyBorder="1"/>
    <xf numFmtId="0" fontId="0" fillId="0" borderId="7" xfId="0" applyFill="1" applyBorder="1"/>
    <xf numFmtId="0" fontId="0" fillId="0" borderId="8" xfId="0" applyFill="1" applyBorder="1"/>
    <xf numFmtId="0" fontId="0" fillId="0" borderId="9" xfId="0" applyFill="1" applyBorder="1"/>
    <xf numFmtId="0" fontId="0" fillId="0" borderId="7" xfId="0" applyFill="1" applyBorder="1" applyAlignment="1">
      <alignment vertical="center" textRotation="90"/>
    </xf>
    <xf numFmtId="0" fontId="0" fillId="0" borderId="0" xfId="0" applyFill="1" applyBorder="1" applyAlignment="1">
      <alignment vertical="center"/>
    </xf>
    <xf numFmtId="0" fontId="0" fillId="0" borderId="0" xfId="0" applyFill="1" applyBorder="1" applyAlignment="1">
      <alignment horizontal="right"/>
    </xf>
    <xf numFmtId="0" fontId="0" fillId="0" borderId="7" xfId="0" applyFill="1" applyBorder="1" applyAlignment="1">
      <alignment horizontal="right"/>
    </xf>
    <xf numFmtId="0" fontId="1" fillId="0" borderId="0" xfId="0" applyFont="1" applyFill="1" applyBorder="1" applyAlignment="1">
      <alignment horizontal="right"/>
    </xf>
    <xf numFmtId="0" fontId="0" fillId="0" borderId="6" xfId="0" applyFill="1" applyBorder="1"/>
    <xf numFmtId="166" fontId="0" fillId="0" borderId="0" xfId="1" applyNumberFormat="1" applyFont="1" applyFill="1" applyBorder="1" applyAlignment="1">
      <alignment horizontal="right"/>
    </xf>
    <xf numFmtId="0" fontId="1" fillId="0" borderId="0" xfId="0" applyFont="1" applyFill="1" applyBorder="1" applyAlignment="1">
      <alignment vertical="center"/>
    </xf>
    <xf numFmtId="0" fontId="0" fillId="0" borderId="14" xfId="0" applyFill="1" applyBorder="1"/>
    <xf numFmtId="0" fontId="4" fillId="0" borderId="7" xfId="0" applyFont="1" applyFill="1" applyBorder="1" applyAlignment="1">
      <alignment horizontal="right"/>
    </xf>
    <xf numFmtId="0" fontId="0" fillId="0" borderId="7" xfId="0" applyFont="1" applyFill="1" applyBorder="1" applyAlignment="1">
      <alignment horizontal="right"/>
    </xf>
    <xf numFmtId="0" fontId="5" fillId="0" borderId="0" xfId="0" applyFont="1" applyFill="1" applyBorder="1" applyAlignment="1">
      <alignment horizontal="right"/>
    </xf>
    <xf numFmtId="0" fontId="4" fillId="0" borderId="0" xfId="0" applyFont="1" applyFill="1" applyBorder="1"/>
    <xf numFmtId="9" fontId="0" fillId="0" borderId="0" xfId="0" applyNumberFormat="1" applyFill="1" applyBorder="1"/>
    <xf numFmtId="165" fontId="0" fillId="0" borderId="0" xfId="0" applyNumberFormat="1" applyFill="1" applyBorder="1"/>
    <xf numFmtId="9" fontId="0" fillId="0" borderId="0" xfId="2" applyFont="1" applyFill="1" applyBorder="1"/>
    <xf numFmtId="0" fontId="0" fillId="0" borderId="0" xfId="0" applyFill="1" applyBorder="1" applyAlignment="1">
      <alignment horizontal="right" wrapText="1"/>
    </xf>
    <xf numFmtId="0" fontId="1" fillId="0" borderId="0" xfId="0" applyFont="1" applyFill="1" applyBorder="1" applyAlignment="1">
      <alignment wrapText="1"/>
    </xf>
    <xf numFmtId="0" fontId="4" fillId="0" borderId="0" xfId="0" applyFont="1" applyFill="1" applyBorder="1" applyAlignment="1">
      <alignment horizontal="right" wrapText="1"/>
    </xf>
    <xf numFmtId="0" fontId="0" fillId="0" borderId="0" xfId="0" applyFont="1" applyFill="1" applyBorder="1" applyAlignment="1">
      <alignment horizontal="right" wrapText="1"/>
    </xf>
    <xf numFmtId="166" fontId="0" fillId="0" borderId="3" xfId="1" applyNumberFormat="1" applyFont="1" applyFill="1" applyBorder="1" applyAlignment="1">
      <alignment horizontal="right"/>
    </xf>
    <xf numFmtId="166" fontId="0" fillId="0" borderId="9" xfId="1" applyNumberFormat="1" applyFont="1" applyFill="1" applyBorder="1" applyAlignment="1">
      <alignment horizontal="right"/>
    </xf>
    <xf numFmtId="166" fontId="0" fillId="0" borderId="14" xfId="1" applyNumberFormat="1" applyFont="1" applyFill="1" applyBorder="1" applyAlignment="1">
      <alignment horizontal="right"/>
    </xf>
    <xf numFmtId="166" fontId="0" fillId="0" borderId="6" xfId="1" applyNumberFormat="1" applyFont="1" applyFill="1" applyBorder="1" applyAlignment="1">
      <alignment horizontal="right"/>
    </xf>
    <xf numFmtId="166" fontId="0" fillId="0" borderId="4" xfId="1" applyNumberFormat="1" applyFont="1" applyFill="1" applyBorder="1" applyAlignment="1">
      <alignment horizontal="right"/>
    </xf>
    <xf numFmtId="166" fontId="4" fillId="0" borderId="9" xfId="1" applyNumberFormat="1" applyFont="1" applyFill="1" applyBorder="1" applyAlignment="1">
      <alignment horizontal="right"/>
    </xf>
    <xf numFmtId="1" fontId="0" fillId="0" borderId="8" xfId="1" applyNumberFormat="1" applyFont="1" applyFill="1" applyBorder="1" applyAlignment="1">
      <alignment horizontal="right"/>
    </xf>
    <xf numFmtId="166" fontId="4" fillId="0" borderId="3" xfId="1" applyNumberFormat="1" applyFont="1" applyFill="1" applyBorder="1" applyAlignment="1">
      <alignment horizontal="right"/>
    </xf>
    <xf numFmtId="166" fontId="0" fillId="0" borderId="18" xfId="1" applyNumberFormat="1" applyFont="1" applyFill="1" applyBorder="1" applyAlignment="1">
      <alignment horizontal="right"/>
    </xf>
    <xf numFmtId="166" fontId="0" fillId="0" borderId="0" xfId="0" applyNumberFormat="1" applyFill="1" applyBorder="1"/>
    <xf numFmtId="166" fontId="0" fillId="0" borderId="0" xfId="0" applyNumberFormat="1"/>
    <xf numFmtId="0" fontId="1" fillId="0" borderId="0" xfId="0" applyFont="1"/>
    <xf numFmtId="9" fontId="0" fillId="0" borderId="0" xfId="2" applyFont="1" applyFill="1" applyBorder="1" applyAlignment="1">
      <alignment horizontal="right"/>
    </xf>
    <xf numFmtId="10" fontId="0" fillId="0" borderId="0" xfId="2" applyNumberFormat="1" applyFont="1" applyFill="1" applyBorder="1" applyAlignment="1">
      <alignment horizontal="right"/>
    </xf>
    <xf numFmtId="0" fontId="0" fillId="0" borderId="0" xfId="0" applyBorder="1"/>
    <xf numFmtId="166" fontId="0" fillId="0" borderId="20" xfId="1" applyNumberFormat="1" applyFont="1" applyFill="1" applyBorder="1" applyAlignment="1">
      <alignment horizontal="right"/>
    </xf>
    <xf numFmtId="0" fontId="0" fillId="0" borderId="0" xfId="0" applyFill="1" applyBorder="1" applyAlignment="1"/>
    <xf numFmtId="0" fontId="1" fillId="0" borderId="0" xfId="0" applyFont="1" applyFill="1" applyBorder="1" applyAlignment="1"/>
    <xf numFmtId="0" fontId="0" fillId="0" borderId="0" xfId="0" applyFill="1"/>
    <xf numFmtId="166" fontId="0" fillId="0" borderId="25" xfId="1" applyNumberFormat="1" applyFont="1" applyFill="1" applyBorder="1" applyAlignment="1">
      <alignment horizontal="right"/>
    </xf>
    <xf numFmtId="166" fontId="0" fillId="0" borderId="26" xfId="1" applyNumberFormat="1" applyFont="1" applyFill="1" applyBorder="1" applyAlignment="1">
      <alignment horizontal="right"/>
    </xf>
    <xf numFmtId="0" fontId="0" fillId="0" borderId="0" xfId="0" applyFill="1" applyAlignment="1"/>
    <xf numFmtId="0" fontId="1" fillId="0" borderId="9" xfId="0" applyFont="1" applyFill="1" applyBorder="1"/>
    <xf numFmtId="166" fontId="1" fillId="0" borderId="9" xfId="1" applyNumberFormat="1" applyFont="1" applyFill="1" applyBorder="1" applyAlignment="1">
      <alignment horizontal="right"/>
    </xf>
    <xf numFmtId="166" fontId="2" fillId="0" borderId="14" xfId="1" applyNumberFormat="1" applyFont="1" applyFill="1" applyBorder="1" applyAlignment="1">
      <alignment horizontal="right"/>
    </xf>
    <xf numFmtId="0" fontId="1" fillId="0" borderId="0" xfId="0" applyFont="1" applyFill="1" applyBorder="1" applyAlignment="1">
      <alignment horizontal="center"/>
    </xf>
    <xf numFmtId="166" fontId="0" fillId="0" borderId="28" xfId="1" applyNumberFormat="1" applyFont="1" applyFill="1" applyBorder="1" applyAlignment="1">
      <alignment horizontal="right"/>
    </xf>
    <xf numFmtId="166" fontId="2" fillId="0" borderId="3" xfId="1" applyNumberFormat="1" applyFont="1" applyFill="1" applyBorder="1" applyAlignment="1">
      <alignment horizontal="right"/>
    </xf>
    <xf numFmtId="0" fontId="0" fillId="0" borderId="0" xfId="0" applyFont="1"/>
    <xf numFmtId="0" fontId="0" fillId="0" borderId="15" xfId="0" applyBorder="1"/>
    <xf numFmtId="166" fontId="1" fillId="0" borderId="14" xfId="1" applyNumberFormat="1" applyFont="1" applyFill="1" applyBorder="1" applyAlignment="1">
      <alignment horizontal="right"/>
    </xf>
    <xf numFmtId="0" fontId="1" fillId="0" borderId="0" xfId="0" applyFont="1" applyFill="1"/>
    <xf numFmtId="0" fontId="1" fillId="0" borderId="0" xfId="0" applyFont="1" applyBorder="1"/>
    <xf numFmtId="166" fontId="2" fillId="0" borderId="0" xfId="1" applyNumberFormat="1" applyFont="1" applyFill="1" applyBorder="1" applyAlignment="1">
      <alignment horizontal="right"/>
    </xf>
    <xf numFmtId="1" fontId="0" fillId="0" borderId="0" xfId="1" applyNumberFormat="1" applyFont="1" applyFill="1" applyBorder="1" applyAlignment="1">
      <alignment horizontal="right"/>
    </xf>
    <xf numFmtId="9" fontId="0" fillId="0" borderId="14" xfId="2" applyFont="1" applyFill="1" applyBorder="1" applyAlignment="1">
      <alignment horizontal="right"/>
    </xf>
    <xf numFmtId="166" fontId="0" fillId="0" borderId="0" xfId="2" applyNumberFormat="1" applyFont="1" applyFill="1" applyBorder="1" applyAlignment="1">
      <alignment horizontal="right"/>
    </xf>
    <xf numFmtId="3" fontId="12" fillId="0" borderId="0" xfId="0" applyNumberFormat="1" applyFont="1" applyAlignment="1" applyProtection="1">
      <alignment horizontal="left" vertical="center" shrinkToFit="1"/>
      <protection locked="0"/>
    </xf>
    <xf numFmtId="3" fontId="12" fillId="0" borderId="0" xfId="0" applyNumberFormat="1" applyFont="1" applyAlignment="1" applyProtection="1">
      <alignment horizontal="center" vertical="center" shrinkToFit="1"/>
      <protection locked="0"/>
    </xf>
    <xf numFmtId="0" fontId="0" fillId="0" borderId="0" xfId="0" applyFill="1" applyBorder="1"/>
    <xf numFmtId="166" fontId="0" fillId="0" borderId="3" xfId="1" applyNumberFormat="1" applyFont="1" applyBorder="1" applyAlignment="1">
      <alignment horizontal="right"/>
    </xf>
    <xf numFmtId="166" fontId="0" fillId="0" borderId="18" xfId="1" applyNumberFormat="1" applyFont="1" applyBorder="1" applyAlignment="1">
      <alignment horizontal="right"/>
    </xf>
    <xf numFmtId="166" fontId="4" fillId="0" borderId="3" xfId="1" applyNumberFormat="1" applyFont="1" applyBorder="1" applyAlignment="1">
      <alignment horizontal="right"/>
    </xf>
    <xf numFmtId="0" fontId="1" fillId="0" borderId="0" xfId="0" applyFont="1" applyAlignment="1">
      <alignment horizontal="right"/>
    </xf>
    <xf numFmtId="0" fontId="0" fillId="0" borderId="0" xfId="0" applyAlignment="1">
      <alignment horizontal="right" wrapText="1"/>
    </xf>
    <xf numFmtId="166" fontId="4" fillId="0" borderId="0" xfId="1" applyNumberFormat="1" applyFont="1" applyFill="1" applyBorder="1" applyAlignment="1">
      <alignment horizontal="right"/>
    </xf>
    <xf numFmtId="168" fontId="3" fillId="0" borderId="0" xfId="1" applyNumberFormat="1" applyFont="1" applyFill="1" applyBorder="1" applyAlignment="1">
      <alignment horizontal="right"/>
    </xf>
    <xf numFmtId="166" fontId="3" fillId="0" borderId="0" xfId="1" applyNumberFormat="1" applyFont="1" applyFill="1" applyBorder="1" applyAlignment="1">
      <alignment horizontal="right"/>
    </xf>
    <xf numFmtId="3" fontId="1" fillId="0" borderId="0" xfId="0" applyNumberFormat="1" applyFont="1" applyFill="1" applyBorder="1" applyAlignment="1">
      <alignment horizontal="right"/>
    </xf>
    <xf numFmtId="167" fontId="0" fillId="0" borderId="0" xfId="1" applyNumberFormat="1" applyFont="1" applyFill="1" applyBorder="1" applyAlignment="1">
      <alignment horizontal="right"/>
    </xf>
    <xf numFmtId="0" fontId="0" fillId="0" borderId="35" xfId="0" applyFill="1" applyBorder="1" applyAlignment="1">
      <alignment horizontal="right"/>
    </xf>
    <xf numFmtId="0" fontId="0" fillId="0" borderId="0" xfId="0" applyBorder="1" applyAlignment="1"/>
    <xf numFmtId="0" fontId="0" fillId="0" borderId="0" xfId="0" applyFill="1" applyBorder="1"/>
    <xf numFmtId="0" fontId="0" fillId="0" borderId="0" xfId="0"/>
    <xf numFmtId="166" fontId="0" fillId="0" borderId="0" xfId="1" applyNumberFormat="1" applyFont="1" applyFill="1" applyBorder="1"/>
    <xf numFmtId="166" fontId="0" fillId="0" borderId="3" xfId="1" applyNumberFormat="1" applyFont="1" applyFill="1" applyBorder="1"/>
    <xf numFmtId="166" fontId="1" fillId="0" borderId="0" xfId="1" applyNumberFormat="1" applyFont="1" applyFill="1" applyBorder="1"/>
    <xf numFmtId="0" fontId="13" fillId="0" borderId="0" xfId="0" applyFont="1" applyFill="1" applyBorder="1"/>
    <xf numFmtId="0" fontId="0" fillId="0" borderId="3" xfId="0" applyFont="1" applyFill="1" applyBorder="1"/>
    <xf numFmtId="9" fontId="2" fillId="0" borderId="14" xfId="2" applyFont="1" applyFill="1" applyBorder="1" applyAlignment="1">
      <alignment horizontal="right"/>
    </xf>
    <xf numFmtId="16" fontId="0" fillId="0" borderId="0" xfId="0" applyNumberFormat="1" applyFill="1" applyBorder="1"/>
    <xf numFmtId="166" fontId="1" fillId="0" borderId="0" xfId="0" applyNumberFormat="1" applyFont="1" applyFill="1" applyBorder="1"/>
    <xf numFmtId="0" fontId="0" fillId="0" borderId="0" xfId="0"/>
    <xf numFmtId="3" fontId="12" fillId="0" borderId="0" xfId="0" applyNumberFormat="1" applyFont="1" applyFill="1" applyAlignment="1" applyProtection="1">
      <alignment horizontal="left" vertical="center" shrinkToFit="1"/>
      <protection locked="0"/>
    </xf>
    <xf numFmtId="3" fontId="12" fillId="0" borderId="0" xfId="0" applyNumberFormat="1" applyFont="1" applyBorder="1" applyAlignment="1" applyProtection="1">
      <alignment horizontal="center" vertical="center" shrinkToFit="1"/>
      <protection locked="0"/>
    </xf>
    <xf numFmtId="170" fontId="10" fillId="0" borderId="0" xfId="0" applyNumberFormat="1" applyFont="1" applyBorder="1" applyAlignment="1" applyProtection="1">
      <alignment horizontal="center"/>
      <protection locked="0"/>
    </xf>
    <xf numFmtId="171" fontId="10" fillId="0" borderId="0" xfId="0" applyNumberFormat="1" applyFont="1" applyBorder="1" applyAlignment="1" applyProtection="1">
      <alignment horizontal="center"/>
      <protection locked="0"/>
    </xf>
    <xf numFmtId="0" fontId="0" fillId="0" borderId="0" xfId="0"/>
    <xf numFmtId="0" fontId="0" fillId="0" borderId="0" xfId="0" applyAlignment="1">
      <alignment wrapText="1"/>
    </xf>
    <xf numFmtId="167" fontId="4" fillId="0" borderId="0" xfId="2" applyNumberFormat="1" applyFont="1" applyFill="1" applyBorder="1"/>
    <xf numFmtId="0" fontId="14" fillId="0" borderId="0" xfId="0" applyFont="1"/>
    <xf numFmtId="0" fontId="0" fillId="0" borderId="0" xfId="0" applyFont="1" applyFill="1" applyBorder="1" applyAlignment="1">
      <alignment horizontal="right"/>
    </xf>
    <xf numFmtId="9" fontId="2" fillId="0" borderId="0" xfId="2" applyFont="1" applyFill="1" applyBorder="1" applyAlignment="1">
      <alignment horizontal="right"/>
    </xf>
    <xf numFmtId="166" fontId="1" fillId="0" borderId="0" xfId="1" applyNumberFormat="1" applyFont="1" applyFill="1" applyBorder="1" applyAlignment="1">
      <alignment horizontal="right"/>
    </xf>
    <xf numFmtId="9" fontId="0" fillId="0" borderId="0" xfId="2" applyNumberFormat="1" applyFont="1" applyFill="1" applyBorder="1" applyAlignment="1">
      <alignment horizontal="right"/>
    </xf>
    <xf numFmtId="0" fontId="0" fillId="0" borderId="0" xfId="0"/>
    <xf numFmtId="0" fontId="0" fillId="0" borderId="0" xfId="0"/>
    <xf numFmtId="0" fontId="1" fillId="0" borderId="24" xfId="0" applyFont="1" applyBorder="1"/>
    <xf numFmtId="166" fontId="0" fillId="0" borderId="15" xfId="1" applyNumberFormat="1" applyFont="1" applyFill="1" applyBorder="1" applyAlignment="1">
      <alignment horizontal="right"/>
    </xf>
    <xf numFmtId="0" fontId="0" fillId="0" borderId="0" xfId="0" applyFont="1" applyBorder="1"/>
    <xf numFmtId="166" fontId="0" fillId="0" borderId="29" xfId="1" applyNumberFormat="1" applyFont="1" applyFill="1" applyBorder="1" applyAlignment="1">
      <alignment horizontal="right"/>
    </xf>
    <xf numFmtId="166" fontId="0" fillId="0" borderId="19" xfId="1" applyNumberFormat="1" applyFont="1" applyFill="1" applyBorder="1" applyAlignment="1">
      <alignment horizontal="right"/>
    </xf>
    <xf numFmtId="10" fontId="0" fillId="0" borderId="19" xfId="2" applyNumberFormat="1" applyFont="1" applyFill="1" applyBorder="1" applyAlignment="1">
      <alignment horizontal="right"/>
    </xf>
    <xf numFmtId="0" fontId="5" fillId="0" borderId="45" xfId="0" applyFont="1" applyBorder="1"/>
    <xf numFmtId="0" fontId="0" fillId="4" borderId="0" xfId="0" applyFill="1" applyBorder="1"/>
    <xf numFmtId="0" fontId="1" fillId="0" borderId="47" xfId="0" applyFont="1" applyBorder="1"/>
    <xf numFmtId="0" fontId="1" fillId="0" borderId="45" xfId="0" applyFont="1" applyBorder="1"/>
    <xf numFmtId="0" fontId="0" fillId="0" borderId="0" xfId="0" applyFont="1" applyFill="1"/>
    <xf numFmtId="0" fontId="0" fillId="0" borderId="0" xfId="0" applyFont="1" applyFill="1" applyBorder="1"/>
    <xf numFmtId="0" fontId="0" fillId="0" borderId="15" xfId="0" applyFont="1" applyBorder="1"/>
    <xf numFmtId="9" fontId="0" fillId="0" borderId="0" xfId="0" applyNumberFormat="1" applyFont="1" applyFill="1" applyBorder="1"/>
    <xf numFmtId="10" fontId="0" fillId="0" borderId="0" xfId="0" applyNumberFormat="1" applyFont="1" applyFill="1" applyBorder="1"/>
    <xf numFmtId="166" fontId="0" fillId="0" borderId="21" xfId="1" applyNumberFormat="1" applyFont="1" applyFill="1" applyBorder="1" applyAlignment="1">
      <alignment horizontal="right"/>
    </xf>
    <xf numFmtId="0" fontId="0" fillId="0" borderId="0" xfId="0" applyFont="1" applyFill="1" applyBorder="1" applyAlignment="1">
      <alignment wrapText="1"/>
    </xf>
    <xf numFmtId="174" fontId="0" fillId="0" borderId="0" xfId="1" applyNumberFormat="1" applyFont="1" applyFill="1" applyBorder="1" applyAlignment="1">
      <alignment horizontal="right"/>
    </xf>
    <xf numFmtId="164" fontId="0" fillId="0" borderId="0" xfId="1" applyNumberFormat="1" applyFont="1" applyFill="1" applyBorder="1" applyAlignment="1">
      <alignment horizontal="right"/>
    </xf>
    <xf numFmtId="0" fontId="1" fillId="0" borderId="51" xfId="0" applyFont="1" applyBorder="1"/>
    <xf numFmtId="166" fontId="0" fillId="0" borderId="0" xfId="0" applyNumberFormat="1" applyFont="1" applyFill="1" applyBorder="1"/>
    <xf numFmtId="166" fontId="0" fillId="0" borderId="0" xfId="2" applyNumberFormat="1" applyFont="1" applyFill="1" applyBorder="1"/>
    <xf numFmtId="0" fontId="0" fillId="4" borderId="0" xfId="0" applyFill="1" applyBorder="1" applyAlignment="1">
      <alignment horizontal="left" indent="1"/>
    </xf>
    <xf numFmtId="0" fontId="0" fillId="4" borderId="0" xfId="0" applyFill="1" applyBorder="1" applyAlignment="1">
      <alignment horizontal="left" indent="2"/>
    </xf>
    <xf numFmtId="3" fontId="1" fillId="0" borderId="0" xfId="0" applyNumberFormat="1" applyFont="1" applyBorder="1"/>
    <xf numFmtId="166" fontId="0" fillId="4" borderId="0" xfId="0" applyNumberFormat="1" applyFill="1" applyBorder="1"/>
    <xf numFmtId="10" fontId="0" fillId="4" borderId="0" xfId="0" applyNumberFormat="1" applyFill="1" applyBorder="1"/>
    <xf numFmtId="9" fontId="0" fillId="0" borderId="24" xfId="2" applyFont="1" applyFill="1" applyBorder="1" applyAlignment="1">
      <alignment horizontal="right"/>
    </xf>
    <xf numFmtId="166" fontId="1" fillId="0" borderId="0" xfId="2" applyNumberFormat="1" applyFont="1" applyFill="1" applyBorder="1" applyAlignment="1">
      <alignment horizontal="right"/>
    </xf>
    <xf numFmtId="173" fontId="1" fillId="0" borderId="0" xfId="1" applyNumberFormat="1" applyFont="1" applyFill="1" applyBorder="1" applyAlignment="1">
      <alignment horizontal="right"/>
    </xf>
    <xf numFmtId="172" fontId="1" fillId="0" borderId="0" xfId="1" applyNumberFormat="1" applyFont="1" applyFill="1" applyBorder="1" applyAlignment="1">
      <alignment horizontal="right"/>
    </xf>
    <xf numFmtId="168" fontId="1" fillId="0" borderId="0" xfId="1" applyNumberFormat="1" applyFont="1" applyFill="1" applyBorder="1" applyAlignment="1">
      <alignment horizontal="right"/>
    </xf>
    <xf numFmtId="167" fontId="1" fillId="0" borderId="0" xfId="1" applyNumberFormat="1" applyFont="1" applyFill="1" applyBorder="1" applyAlignment="1">
      <alignment horizontal="right"/>
    </xf>
    <xf numFmtId="166" fontId="0" fillId="0" borderId="0" xfId="0" applyNumberFormat="1" applyBorder="1"/>
    <xf numFmtId="0" fontId="1" fillId="0" borderId="25" xfId="0" applyFont="1" applyFill="1" applyBorder="1"/>
    <xf numFmtId="166" fontId="1" fillId="0" borderId="25" xfId="1" applyNumberFormat="1" applyFont="1" applyFill="1" applyBorder="1" applyAlignment="1">
      <alignment horizontal="right"/>
    </xf>
    <xf numFmtId="166" fontId="2" fillId="0" borderId="25" xfId="1" applyNumberFormat="1" applyFont="1" applyFill="1" applyBorder="1" applyAlignment="1">
      <alignment horizontal="right"/>
    </xf>
    <xf numFmtId="0" fontId="0" fillId="0" borderId="25" xfId="0" applyFont="1" applyFill="1" applyBorder="1"/>
    <xf numFmtId="0" fontId="1" fillId="0" borderId="24" xfId="0" applyFont="1" applyFill="1" applyBorder="1"/>
    <xf numFmtId="0" fontId="1" fillId="0" borderId="24" xfId="0" applyFont="1" applyFill="1" applyBorder="1" applyAlignment="1"/>
    <xf numFmtId="0" fontId="0" fillId="0" borderId="24" xfId="0" applyFill="1" applyBorder="1" applyAlignment="1"/>
    <xf numFmtId="0" fontId="4" fillId="0" borderId="24" xfId="0" applyFont="1" applyFill="1" applyBorder="1" applyAlignment="1">
      <alignment horizontal="right"/>
    </xf>
    <xf numFmtId="0" fontId="0" fillId="0" borderId="0" xfId="0" applyAlignment="1">
      <alignment horizontal="right"/>
    </xf>
    <xf numFmtId="0" fontId="1" fillId="0" borderId="0" xfId="0" applyFont="1" applyAlignment="1"/>
    <xf numFmtId="0" fontId="6" fillId="0" borderId="0" xfId="3" applyAlignment="1"/>
    <xf numFmtId="0" fontId="1" fillId="0" borderId="1" xfId="0" applyFont="1" applyBorder="1" applyAlignment="1">
      <alignment horizontal="right" wrapText="1"/>
    </xf>
    <xf numFmtId="0" fontId="0" fillId="0" borderId="24" xfId="0" applyBorder="1" applyAlignment="1"/>
    <xf numFmtId="0" fontId="1" fillId="0" borderId="24" xfId="0" applyFont="1" applyBorder="1" applyAlignment="1">
      <alignment horizontal="right" wrapText="1"/>
    </xf>
    <xf numFmtId="0" fontId="15" fillId="0" borderId="0" xfId="0" applyFont="1"/>
    <xf numFmtId="0" fontId="15" fillId="0" borderId="0" xfId="0" applyFont="1" applyFill="1"/>
    <xf numFmtId="0" fontId="15" fillId="0" borderId="0" xfId="0" applyFont="1" applyFill="1" applyBorder="1"/>
    <xf numFmtId="9" fontId="0" fillId="0" borderId="0" xfId="2" applyFont="1" applyFill="1" applyBorder="1" applyAlignment="1">
      <alignment horizontal="center"/>
    </xf>
    <xf numFmtId="166" fontId="0" fillId="0" borderId="0" xfId="2" applyNumberFormat="1" applyFont="1" applyFill="1" applyBorder="1" applyAlignment="1">
      <alignment horizontal="center"/>
    </xf>
    <xf numFmtId="3" fontId="15" fillId="0" borderId="0" xfId="0" applyNumberFormat="1" applyFont="1"/>
    <xf numFmtId="0" fontId="0" fillId="4" borderId="24" xfId="0" applyFill="1" applyBorder="1" applyAlignment="1">
      <alignment horizontal="left" indent="2"/>
    </xf>
    <xf numFmtId="0" fontId="0" fillId="4" borderId="24" xfId="0" applyFill="1" applyBorder="1"/>
    <xf numFmtId="166" fontId="15" fillId="0" borderId="0" xfId="1" applyNumberFormat="1" applyFont="1" applyFill="1" applyBorder="1" applyAlignment="1">
      <alignment horizontal="right"/>
    </xf>
    <xf numFmtId="0" fontId="0" fillId="0" borderId="0" xfId="2" applyNumberFormat="1" applyFont="1" applyFill="1" applyBorder="1" applyAlignment="1">
      <alignment horizontal="right"/>
    </xf>
    <xf numFmtId="167" fontId="2" fillId="0" borderId="0" xfId="1" applyNumberFormat="1" applyFont="1" applyFill="1" applyBorder="1" applyAlignment="1">
      <alignment horizontal="right"/>
    </xf>
    <xf numFmtId="167" fontId="4" fillId="0" borderId="0" xfId="1" applyNumberFormat="1" applyFont="1" applyFill="1" applyBorder="1" applyAlignment="1">
      <alignment horizontal="right"/>
    </xf>
    <xf numFmtId="174" fontId="2" fillId="0" borderId="0" xfId="1" applyNumberFormat="1" applyFont="1" applyFill="1" applyBorder="1" applyAlignment="1">
      <alignment horizontal="right"/>
    </xf>
    <xf numFmtId="174" fontId="4" fillId="0" borderId="0" xfId="1" applyNumberFormat="1" applyFont="1" applyFill="1" applyBorder="1" applyAlignment="1">
      <alignment horizontal="right"/>
    </xf>
    <xf numFmtId="0" fontId="1" fillId="0" borderId="0" xfId="2" applyNumberFormat="1" applyFont="1" applyFill="1" applyBorder="1" applyAlignment="1">
      <alignment horizontal="right"/>
    </xf>
    <xf numFmtId="9" fontId="4" fillId="0" borderId="0" xfId="2" applyFont="1" applyFill="1" applyBorder="1" applyAlignment="1">
      <alignment horizontal="center"/>
    </xf>
    <xf numFmtId="169" fontId="9" fillId="0" borderId="52" xfId="0" applyNumberFormat="1" applyFont="1" applyFill="1" applyBorder="1" applyAlignment="1">
      <alignment horizontal="center" vertical="center" wrapText="1"/>
    </xf>
    <xf numFmtId="169" fontId="9" fillId="0" borderId="48" xfId="0" applyNumberFormat="1" applyFont="1" applyFill="1" applyBorder="1" applyAlignment="1">
      <alignment horizontal="center" vertical="center" wrapText="1"/>
    </xf>
    <xf numFmtId="0" fontId="8" fillId="0" borderId="52" xfId="0" applyFont="1" applyFill="1" applyBorder="1" applyAlignment="1">
      <alignment horizontal="center" vertical="center" wrapText="1"/>
    </xf>
    <xf numFmtId="0" fontId="8" fillId="0" borderId="48" xfId="0" applyFont="1" applyFill="1" applyBorder="1" applyAlignment="1">
      <alignment horizontal="center" vertical="center" wrapText="1"/>
    </xf>
    <xf numFmtId="0" fontId="8" fillId="0" borderId="53" xfId="0" applyFont="1" applyFill="1" applyBorder="1" applyAlignment="1">
      <alignment horizontal="center" vertical="center" wrapText="1"/>
    </xf>
    <xf numFmtId="166" fontId="1" fillId="0" borderId="0" xfId="1" applyNumberFormat="1" applyFont="1" applyFill="1" applyBorder="1" applyAlignment="1">
      <alignment horizontal="center"/>
    </xf>
    <xf numFmtId="0" fontId="1" fillId="0" borderId="0" xfId="0" applyFont="1" applyFill="1" applyBorder="1" applyAlignment="1">
      <alignment horizontal="center"/>
    </xf>
    <xf numFmtId="0" fontId="0" fillId="0" borderId="0" xfId="0"/>
    <xf numFmtId="0" fontId="0" fillId="0" borderId="0" xfId="0"/>
    <xf numFmtId="166" fontId="0" fillId="0" borderId="59" xfId="1" applyNumberFormat="1" applyFont="1" applyFill="1" applyBorder="1" applyAlignment="1">
      <alignment horizontal="right"/>
    </xf>
    <xf numFmtId="166" fontId="4" fillId="0" borderId="26" xfId="1" applyNumberFormat="1" applyFont="1" applyFill="1" applyBorder="1" applyAlignment="1">
      <alignment horizontal="right"/>
    </xf>
    <xf numFmtId="1" fontId="0" fillId="0" borderId="60" xfId="1" applyNumberFormat="1" applyFont="1" applyFill="1" applyBorder="1" applyAlignment="1">
      <alignment horizontal="right"/>
    </xf>
    <xf numFmtId="0" fontId="0" fillId="0" borderId="21" xfId="0" applyFill="1" applyBorder="1" applyAlignment="1">
      <alignment horizontal="right"/>
    </xf>
    <xf numFmtId="0" fontId="1" fillId="0" borderId="21" xfId="0" applyFont="1" applyFill="1" applyBorder="1" applyAlignment="1">
      <alignment horizontal="right"/>
    </xf>
    <xf numFmtId="0" fontId="0" fillId="0" borderId="21" xfId="0" applyFill="1" applyBorder="1" applyAlignment="1">
      <alignment horizontal="right" wrapText="1"/>
    </xf>
    <xf numFmtId="0" fontId="0" fillId="0" borderId="57" xfId="0" applyFill="1" applyBorder="1" applyAlignment="1">
      <alignment horizontal="right"/>
    </xf>
    <xf numFmtId="166" fontId="4" fillId="0" borderId="63" xfId="1" applyNumberFormat="1" applyFont="1" applyFill="1" applyBorder="1" applyAlignment="1">
      <alignment horizontal="right"/>
    </xf>
    <xf numFmtId="166" fontId="0" fillId="0" borderId="65" xfId="1" applyNumberFormat="1" applyFont="1" applyFill="1" applyBorder="1" applyAlignment="1">
      <alignment horizontal="right"/>
    </xf>
    <xf numFmtId="166" fontId="0" fillId="0" borderId="61" xfId="1" applyNumberFormat="1" applyFont="1" applyFill="1" applyBorder="1" applyAlignment="1">
      <alignment horizontal="right"/>
    </xf>
    <xf numFmtId="166" fontId="4" fillId="0" borderId="20" xfId="1" applyNumberFormat="1" applyFont="1" applyFill="1" applyBorder="1" applyAlignment="1">
      <alignment horizontal="right"/>
    </xf>
    <xf numFmtId="166" fontId="0" fillId="0" borderId="66" xfId="1" applyNumberFormat="1" applyFont="1" applyFill="1" applyBorder="1" applyAlignment="1">
      <alignment horizontal="right"/>
    </xf>
    <xf numFmtId="1" fontId="0" fillId="0" borderId="67" xfId="1" applyNumberFormat="1" applyFont="1" applyFill="1" applyBorder="1" applyAlignment="1">
      <alignment horizontal="right"/>
    </xf>
    <xf numFmtId="0" fontId="0" fillId="0" borderId="68" xfId="0" applyFill="1" applyBorder="1" applyAlignment="1">
      <alignment horizontal="right"/>
    </xf>
    <xf numFmtId="166" fontId="1" fillId="0" borderId="28" xfId="1" applyNumberFormat="1" applyFont="1" applyFill="1" applyBorder="1" applyAlignment="1">
      <alignment horizontal="right"/>
    </xf>
    <xf numFmtId="3" fontId="1" fillId="0" borderId="21" xfId="0" applyNumberFormat="1" applyFont="1" applyFill="1" applyBorder="1" applyAlignment="1">
      <alignment horizontal="right"/>
    </xf>
    <xf numFmtId="0" fontId="4" fillId="0" borderId="21" xfId="0" applyFont="1" applyFill="1" applyBorder="1" applyAlignment="1">
      <alignment horizontal="right" wrapText="1"/>
    </xf>
    <xf numFmtId="0" fontId="0" fillId="0" borderId="57" xfId="0" applyFont="1" applyFill="1" applyBorder="1" applyAlignment="1">
      <alignment horizontal="right"/>
    </xf>
    <xf numFmtId="166" fontId="1" fillId="0" borderId="66" xfId="1" applyNumberFormat="1" applyFont="1" applyFill="1" applyBorder="1" applyAlignment="1">
      <alignment horizontal="right"/>
    </xf>
    <xf numFmtId="0" fontId="0" fillId="0" borderId="72" xfId="0" applyFill="1" applyBorder="1" applyAlignment="1">
      <alignment horizontal="right"/>
    </xf>
    <xf numFmtId="166" fontId="1" fillId="0" borderId="63" xfId="1" applyNumberFormat="1" applyFont="1" applyFill="1" applyBorder="1" applyAlignment="1">
      <alignment horizontal="right"/>
    </xf>
    <xf numFmtId="166" fontId="1" fillId="0" borderId="15" xfId="1" applyNumberFormat="1" applyFont="1" applyFill="1" applyBorder="1" applyAlignment="1">
      <alignment horizontal="right"/>
    </xf>
    <xf numFmtId="166" fontId="1" fillId="0" borderId="21" xfId="1" applyNumberFormat="1" applyFont="1" applyFill="1" applyBorder="1" applyAlignment="1">
      <alignment horizontal="right"/>
    </xf>
    <xf numFmtId="166" fontId="1" fillId="0" borderId="24" xfId="1" applyNumberFormat="1" applyFont="1" applyFill="1" applyBorder="1" applyAlignment="1">
      <alignment horizontal="right"/>
    </xf>
    <xf numFmtId="9" fontId="1" fillId="0" borderId="0" xfId="0" applyNumberFormat="1" applyFont="1" applyFill="1" applyBorder="1"/>
    <xf numFmtId="0" fontId="0" fillId="0" borderId="45" xfId="0" applyFont="1" applyBorder="1"/>
    <xf numFmtId="166" fontId="1" fillId="0" borderId="19" xfId="1" applyNumberFormat="1" applyFont="1" applyFill="1" applyBorder="1" applyAlignment="1">
      <alignment horizontal="right"/>
    </xf>
    <xf numFmtId="9" fontId="1" fillId="0" borderId="19" xfId="0" applyNumberFormat="1" applyFont="1" applyFill="1" applyBorder="1"/>
    <xf numFmtId="0" fontId="15" fillId="0" borderId="0" xfId="0" applyFont="1" applyAlignment="1">
      <alignment horizontal="left"/>
    </xf>
    <xf numFmtId="0" fontId="0" fillId="0" borderId="0" xfId="0" applyBorder="1" applyAlignment="1">
      <alignment horizontal="right" wrapText="1"/>
    </xf>
    <xf numFmtId="0" fontId="0" fillId="0" borderId="21" xfId="0" applyBorder="1"/>
    <xf numFmtId="3" fontId="1" fillId="0" borderId="21" xfId="0" applyNumberFormat="1" applyFont="1" applyBorder="1"/>
    <xf numFmtId="166" fontId="0" fillId="0" borderId="74" xfId="1" applyNumberFormat="1" applyFont="1" applyFill="1" applyBorder="1" applyAlignment="1">
      <alignment horizontal="right"/>
    </xf>
    <xf numFmtId="0" fontId="1" fillId="0" borderId="5" xfId="2" applyNumberFormat="1" applyFont="1" applyFill="1" applyBorder="1" applyAlignment="1">
      <alignment horizontal="right"/>
    </xf>
    <xf numFmtId="0" fontId="1" fillId="0" borderId="15" xfId="0" applyFont="1" applyFill="1" applyBorder="1"/>
    <xf numFmtId="0" fontId="1" fillId="0" borderId="16" xfId="0" applyFont="1" applyFill="1" applyBorder="1"/>
    <xf numFmtId="0" fontId="1" fillId="0" borderId="12" xfId="0" applyFont="1" applyFill="1" applyBorder="1"/>
    <xf numFmtId="0" fontId="1" fillId="0" borderId="11" xfId="0" applyFont="1" applyFill="1" applyBorder="1"/>
    <xf numFmtId="0" fontId="1" fillId="0" borderId="4" xfId="0" applyFont="1" applyFill="1" applyBorder="1"/>
    <xf numFmtId="0" fontId="1" fillId="0" borderId="32" xfId="0" applyFont="1" applyFill="1" applyBorder="1"/>
    <xf numFmtId="0" fontId="1" fillId="0" borderId="76" xfId="0" applyFont="1" applyFill="1" applyBorder="1"/>
    <xf numFmtId="0" fontId="5" fillId="0" borderId="24" xfId="0" applyFont="1" applyBorder="1" applyAlignment="1">
      <alignment wrapText="1"/>
    </xf>
    <xf numFmtId="0" fontId="1" fillId="0" borderId="0" xfId="0" applyFont="1" applyBorder="1" applyAlignment="1">
      <alignment horizontal="right" wrapText="1"/>
    </xf>
    <xf numFmtId="0" fontId="1" fillId="0" borderId="19" xfId="0" applyFont="1" applyBorder="1" applyAlignment="1">
      <alignment horizontal="right" wrapText="1"/>
    </xf>
    <xf numFmtId="0" fontId="1" fillId="0" borderId="46" xfId="0" applyFont="1" applyBorder="1" applyAlignment="1">
      <alignment horizontal="right" wrapText="1"/>
    </xf>
    <xf numFmtId="0" fontId="1" fillId="0" borderId="21" xfId="0" applyFont="1" applyBorder="1" applyAlignment="1">
      <alignment horizontal="right" wrapText="1"/>
    </xf>
    <xf numFmtId="10" fontId="0" fillId="0" borderId="21" xfId="2" applyNumberFormat="1" applyFont="1" applyFill="1" applyBorder="1" applyAlignment="1">
      <alignment horizontal="right"/>
    </xf>
    <xf numFmtId="0" fontId="0" fillId="0" borderId="24" xfId="0" applyFont="1" applyBorder="1" applyAlignment="1">
      <alignment wrapText="1"/>
    </xf>
    <xf numFmtId="0" fontId="0" fillId="0" borderId="54" xfId="0" applyBorder="1"/>
    <xf numFmtId="0" fontId="0" fillId="0" borderId="23" xfId="0" applyBorder="1"/>
    <xf numFmtId="0" fontId="1" fillId="0" borderId="19" xfId="0" applyFont="1" applyBorder="1" applyAlignment="1">
      <alignment horizontal="center" wrapText="1"/>
    </xf>
    <xf numFmtId="166" fontId="1" fillId="0" borderId="74" xfId="1" applyNumberFormat="1" applyFont="1" applyFill="1" applyBorder="1" applyAlignment="1">
      <alignment horizontal="right"/>
    </xf>
    <xf numFmtId="0" fontId="1" fillId="0" borderId="21" xfId="0" applyFont="1" applyBorder="1"/>
    <xf numFmtId="10" fontId="1" fillId="0" borderId="21" xfId="2" applyNumberFormat="1" applyFont="1" applyFill="1" applyBorder="1" applyAlignment="1">
      <alignment horizontal="right"/>
    </xf>
    <xf numFmtId="166" fontId="1" fillId="0" borderId="56" xfId="1" applyNumberFormat="1" applyFont="1" applyFill="1" applyBorder="1" applyAlignment="1">
      <alignment horizontal="right"/>
    </xf>
    <xf numFmtId="0" fontId="1" fillId="0" borderId="31" xfId="0" applyFont="1" applyFill="1" applyBorder="1" applyAlignment="1">
      <alignment horizontal="center"/>
    </xf>
    <xf numFmtId="0" fontId="1" fillId="0" borderId="32" xfId="0" applyFont="1" applyFill="1" applyBorder="1" applyAlignment="1">
      <alignment horizontal="center"/>
    </xf>
    <xf numFmtId="0" fontId="1" fillId="0" borderId="33" xfId="0" applyFont="1" applyFill="1" applyBorder="1" applyAlignment="1">
      <alignment horizontal="center"/>
    </xf>
    <xf numFmtId="0" fontId="1" fillId="3" borderId="21" xfId="0" applyFont="1" applyFill="1" applyBorder="1" applyAlignment="1">
      <alignment horizontal="center" wrapText="1"/>
    </xf>
    <xf numFmtId="0" fontId="0" fillId="0" borderId="24" xfId="0" applyFont="1" applyBorder="1"/>
    <xf numFmtId="0" fontId="0" fillId="0" borderId="50" xfId="0" applyFont="1" applyBorder="1"/>
    <xf numFmtId="166" fontId="1" fillId="0" borderId="50" xfId="1" applyNumberFormat="1" applyFont="1" applyFill="1" applyBorder="1" applyAlignment="1">
      <alignment horizontal="right"/>
    </xf>
    <xf numFmtId="9" fontId="15" fillId="0" borderId="0" xfId="2" applyFont="1" applyFill="1" applyBorder="1" applyAlignment="1">
      <alignment horizontal="right"/>
    </xf>
    <xf numFmtId="0" fontId="0" fillId="6" borderId="0" xfId="0" applyFill="1" applyBorder="1"/>
    <xf numFmtId="0" fontId="0" fillId="6" borderId="0" xfId="0" applyFill="1"/>
    <xf numFmtId="0" fontId="0" fillId="6" borderId="0" xfId="0" applyFont="1" applyFill="1" applyBorder="1" applyAlignment="1">
      <alignment wrapText="1"/>
    </xf>
    <xf numFmtId="0" fontId="0" fillId="6" borderId="0" xfId="0" applyFont="1" applyFill="1" applyBorder="1"/>
    <xf numFmtId="166" fontId="0" fillId="6" borderId="0" xfId="1" applyNumberFormat="1" applyFont="1" applyFill="1" applyBorder="1"/>
    <xf numFmtId="0" fontId="15" fillId="6" borderId="0" xfId="0" applyFont="1" applyFill="1" applyBorder="1"/>
    <xf numFmtId="0" fontId="18" fillId="6" borderId="0" xfId="0" applyFont="1" applyFill="1"/>
    <xf numFmtId="0" fontId="0" fillId="0" borderId="23" xfId="0" applyFont="1" applyBorder="1"/>
    <xf numFmtId="166" fontId="1" fillId="0" borderId="54" xfId="1" applyNumberFormat="1" applyFont="1" applyFill="1" applyBorder="1" applyAlignment="1">
      <alignment horizontal="right"/>
    </xf>
    <xf numFmtId="166" fontId="1" fillId="0" borderId="23" xfId="1" applyNumberFormat="1" applyFont="1" applyFill="1" applyBorder="1" applyAlignment="1">
      <alignment horizontal="right"/>
    </xf>
    <xf numFmtId="166" fontId="1" fillId="0" borderId="55" xfId="1" applyNumberFormat="1" applyFont="1" applyFill="1" applyBorder="1" applyAlignment="1">
      <alignment horizontal="right"/>
    </xf>
    <xf numFmtId="166" fontId="0" fillId="0" borderId="23" xfId="1" applyNumberFormat="1" applyFont="1" applyFill="1" applyBorder="1" applyAlignment="1">
      <alignment horizontal="right"/>
    </xf>
    <xf numFmtId="166" fontId="0" fillId="0" borderId="54" xfId="1" applyNumberFormat="1" applyFont="1" applyFill="1" applyBorder="1" applyAlignment="1">
      <alignment horizontal="right"/>
    </xf>
    <xf numFmtId="166" fontId="0" fillId="0" borderId="55" xfId="1" applyNumberFormat="1" applyFont="1" applyFill="1" applyBorder="1" applyAlignment="1">
      <alignment horizontal="right"/>
    </xf>
    <xf numFmtId="0" fontId="17" fillId="6" borderId="0" xfId="0" applyFont="1" applyFill="1"/>
    <xf numFmtId="0" fontId="0" fillId="6" borderId="0" xfId="0" applyFill="1" applyBorder="1" applyAlignment="1">
      <alignment wrapText="1"/>
    </xf>
    <xf numFmtId="0" fontId="0" fillId="6" borderId="0" xfId="0" applyFill="1" applyBorder="1" applyAlignment="1">
      <alignment horizontal="right"/>
    </xf>
    <xf numFmtId="0" fontId="1" fillId="6" borderId="0" xfId="0" applyFont="1" applyFill="1" applyBorder="1"/>
    <xf numFmtId="0" fontId="1" fillId="0" borderId="23" xfId="0" applyFont="1" applyBorder="1" applyAlignment="1">
      <alignment horizontal="center"/>
    </xf>
    <xf numFmtId="166" fontId="1" fillId="0" borderId="55" xfId="1" applyNumberFormat="1" applyFont="1" applyFill="1" applyBorder="1" applyAlignment="1">
      <alignment horizontal="center"/>
    </xf>
    <xf numFmtId="166" fontId="1" fillId="0" borderId="54" xfId="1" applyNumberFormat="1" applyFont="1" applyFill="1" applyBorder="1" applyAlignment="1">
      <alignment horizontal="center"/>
    </xf>
    <xf numFmtId="0" fontId="18" fillId="6" borderId="0" xfId="0" applyFont="1" applyFill="1" applyBorder="1"/>
    <xf numFmtId="0" fontId="15" fillId="6" borderId="0" xfId="0" applyFont="1" applyFill="1"/>
    <xf numFmtId="0" fontId="1" fillId="0" borderId="55" xfId="0" applyFont="1" applyBorder="1" applyAlignment="1">
      <alignment horizontal="center"/>
    </xf>
    <xf numFmtId="0" fontId="0" fillId="0" borderId="81" xfId="0" applyBorder="1"/>
    <xf numFmtId="0" fontId="0" fillId="6" borderId="0" xfId="0" applyFill="1" applyBorder="1" applyAlignment="1"/>
    <xf numFmtId="0" fontId="1" fillId="6" borderId="0" xfId="0" applyFont="1" applyFill="1" applyBorder="1" applyAlignment="1">
      <alignment wrapText="1"/>
    </xf>
    <xf numFmtId="166" fontId="1" fillId="6" borderId="0" xfId="1" applyNumberFormat="1" applyFont="1" applyFill="1" applyBorder="1"/>
    <xf numFmtId="0" fontId="0" fillId="0" borderId="0" xfId="0" applyAlignment="1">
      <alignment horizontal="center"/>
    </xf>
    <xf numFmtId="3" fontId="4" fillId="0" borderId="0" xfId="0" applyNumberFormat="1" applyFont="1" applyAlignment="1" applyProtection="1">
      <alignment horizontal="left" vertical="center" shrinkToFit="1"/>
      <protection locked="0"/>
    </xf>
    <xf numFmtId="3" fontId="4" fillId="0" borderId="0" xfId="0" applyNumberFormat="1" applyFont="1" applyAlignment="1" applyProtection="1">
      <alignment horizontal="center" vertical="center" shrinkToFit="1"/>
      <protection locked="0"/>
    </xf>
    <xf numFmtId="170" fontId="0" fillId="0" borderId="21" xfId="0" applyNumberFormat="1" applyFont="1" applyBorder="1" applyAlignment="1" applyProtection="1">
      <alignment horizontal="center"/>
      <protection locked="0"/>
    </xf>
    <xf numFmtId="171" fontId="0" fillId="0" borderId="0" xfId="0" applyNumberFormat="1" applyFont="1" applyAlignment="1" applyProtection="1">
      <alignment horizontal="center"/>
      <protection locked="0"/>
    </xf>
    <xf numFmtId="171" fontId="0" fillId="0" borderId="19" xfId="0" applyNumberFormat="1" applyFont="1" applyBorder="1" applyAlignment="1" applyProtection="1">
      <alignment horizontal="center"/>
      <protection locked="0"/>
    </xf>
    <xf numFmtId="0" fontId="0" fillId="6" borderId="0" xfId="0" applyFill="1" applyAlignment="1">
      <alignment wrapText="1"/>
    </xf>
    <xf numFmtId="0" fontId="0" fillId="6" borderId="0" xfId="0" applyFill="1" applyAlignment="1"/>
    <xf numFmtId="0" fontId="12" fillId="0" borderId="0" xfId="0" applyFont="1" applyBorder="1" applyAlignment="1" applyProtection="1">
      <alignment horizontal="center" vertical="center" shrinkToFit="1"/>
      <protection locked="0"/>
    </xf>
    <xf numFmtId="0" fontId="0" fillId="0" borderId="1" xfId="0" applyBorder="1"/>
    <xf numFmtId="0" fontId="1" fillId="0" borderId="81" xfId="0" applyFont="1" applyBorder="1"/>
    <xf numFmtId="0" fontId="1" fillId="0" borderId="82" xfId="0" applyFont="1" applyBorder="1"/>
    <xf numFmtId="0" fontId="1" fillId="0" borderId="83" xfId="0" applyFont="1" applyBorder="1"/>
    <xf numFmtId="0" fontId="1" fillId="0" borderId="0" xfId="0" applyFont="1" applyFill="1" applyBorder="1" applyAlignment="1">
      <alignment vertical="center" textRotation="90"/>
    </xf>
    <xf numFmtId="0" fontId="1" fillId="0" borderId="0" xfId="0" applyFont="1" applyAlignment="1">
      <alignment horizontal="center" vertical="center"/>
    </xf>
    <xf numFmtId="0" fontId="1" fillId="0" borderId="3" xfId="0" applyFont="1" applyFill="1" applyBorder="1" applyAlignment="1">
      <alignment vertical="center"/>
    </xf>
    <xf numFmtId="0" fontId="1" fillId="0" borderId="3" xfId="0" applyFont="1" applyFill="1" applyBorder="1" applyAlignment="1">
      <alignment vertical="center" wrapText="1"/>
    </xf>
    <xf numFmtId="0" fontId="1" fillId="0" borderId="4" xfId="0" applyFont="1" applyFill="1" applyBorder="1" applyAlignment="1">
      <alignment vertical="center"/>
    </xf>
    <xf numFmtId="0" fontId="1" fillId="0" borderId="0" xfId="0" applyFont="1" applyBorder="1" applyAlignment="1">
      <alignment horizontal="center" vertical="center"/>
    </xf>
    <xf numFmtId="0" fontId="0" fillId="0" borderId="4" xfId="0" applyFill="1" applyBorder="1" applyAlignment="1">
      <alignment wrapText="1"/>
    </xf>
    <xf numFmtId="0" fontId="0" fillId="0" borderId="24" xfId="0" applyBorder="1"/>
    <xf numFmtId="0" fontId="1" fillId="0" borderId="24" xfId="0" applyFont="1" applyBorder="1" applyAlignment="1">
      <alignment horizontal="center" vertical="center"/>
    </xf>
    <xf numFmtId="0" fontId="1" fillId="0" borderId="27" xfId="0" applyFont="1" applyFill="1" applyBorder="1" applyAlignment="1">
      <alignment vertical="center"/>
    </xf>
    <xf numFmtId="0" fontId="0" fillId="0" borderId="27" xfId="0" applyFill="1" applyBorder="1" applyAlignment="1">
      <alignment wrapText="1"/>
    </xf>
    <xf numFmtId="0" fontId="0" fillId="0" borderId="25" xfId="0" applyFill="1" applyBorder="1" applyAlignment="1">
      <alignment wrapText="1"/>
    </xf>
    <xf numFmtId="0" fontId="0" fillId="0" borderId="26" xfId="0" applyFill="1" applyBorder="1" applyAlignment="1">
      <alignment wrapText="1"/>
    </xf>
    <xf numFmtId="0" fontId="0" fillId="0" borderId="73" xfId="0" applyFill="1" applyBorder="1" applyAlignment="1">
      <alignment wrapText="1"/>
    </xf>
    <xf numFmtId="0" fontId="0" fillId="0" borderId="0" xfId="0" applyBorder="1" applyAlignment="1">
      <alignment wrapText="1"/>
    </xf>
    <xf numFmtId="0" fontId="1" fillId="0" borderId="24" xfId="0" applyFont="1" applyBorder="1" applyAlignment="1">
      <alignment horizontal="center"/>
    </xf>
    <xf numFmtId="166" fontId="4" fillId="0" borderId="0" xfId="1" applyNumberFormat="1" applyFont="1" applyFill="1" applyBorder="1" applyAlignment="1">
      <alignment horizontal="left"/>
    </xf>
    <xf numFmtId="3" fontId="1" fillId="0" borderId="38" xfId="0" applyNumberFormat="1" applyFont="1" applyFill="1" applyBorder="1" applyAlignment="1">
      <alignment horizontal="right"/>
    </xf>
    <xf numFmtId="0" fontId="0" fillId="0" borderId="38" xfId="0" applyFill="1" applyBorder="1" applyAlignment="1">
      <alignment horizontal="right"/>
    </xf>
    <xf numFmtId="0" fontId="4" fillId="0" borderId="37" xfId="0" applyFont="1" applyFill="1" applyBorder="1" applyAlignment="1">
      <alignment horizontal="right"/>
    </xf>
    <xf numFmtId="166" fontId="1" fillId="0" borderId="38" xfId="1" applyNumberFormat="1" applyFont="1" applyFill="1" applyBorder="1" applyAlignment="1">
      <alignment horizontal="right"/>
    </xf>
    <xf numFmtId="166" fontId="1" fillId="0" borderId="84" xfId="1" applyNumberFormat="1" applyFont="1" applyFill="1" applyBorder="1" applyAlignment="1">
      <alignment horizontal="right"/>
    </xf>
    <xf numFmtId="166" fontId="2" fillId="0" borderId="38" xfId="1" applyNumberFormat="1" applyFont="1" applyFill="1" applyBorder="1" applyAlignment="1">
      <alignment horizontal="right"/>
    </xf>
    <xf numFmtId="168" fontId="1" fillId="0" borderId="38" xfId="1" applyNumberFormat="1" applyFont="1" applyFill="1" applyBorder="1" applyAlignment="1">
      <alignment horizontal="right"/>
    </xf>
    <xf numFmtId="166" fontId="2" fillId="0" borderId="84" xfId="1" applyNumberFormat="1" applyFont="1" applyFill="1" applyBorder="1" applyAlignment="1">
      <alignment horizontal="right"/>
    </xf>
    <xf numFmtId="9" fontId="0" fillId="0" borderId="38" xfId="2" applyFont="1" applyFill="1" applyBorder="1" applyAlignment="1">
      <alignment horizontal="right"/>
    </xf>
    <xf numFmtId="9" fontId="0" fillId="0" borderId="37" xfId="2" applyFont="1" applyFill="1" applyBorder="1" applyAlignment="1">
      <alignment horizontal="right"/>
    </xf>
    <xf numFmtId="0" fontId="1" fillId="0" borderId="27" xfId="0" applyFont="1" applyFill="1" applyBorder="1" applyAlignment="1">
      <alignment vertical="center" wrapText="1"/>
    </xf>
    <xf numFmtId="0" fontId="1" fillId="0" borderId="1" xfId="0" applyFont="1" applyBorder="1" applyAlignment="1"/>
    <xf numFmtId="0" fontId="6" fillId="0" borderId="1" xfId="3" applyBorder="1" applyAlignment="1"/>
    <xf numFmtId="0" fontId="0" fillId="0" borderId="1" xfId="0" applyBorder="1" applyAlignment="1">
      <alignment horizontal="right"/>
    </xf>
    <xf numFmtId="0" fontId="6" fillId="0" borderId="0" xfId="3"/>
    <xf numFmtId="0" fontId="1" fillId="0" borderId="9" xfId="0" applyFont="1" applyFill="1" applyBorder="1" applyAlignment="1">
      <alignment vertical="center"/>
    </xf>
    <xf numFmtId="0" fontId="0" fillId="0" borderId="9" xfId="0" applyFill="1" applyBorder="1" applyAlignment="1">
      <alignment wrapText="1"/>
    </xf>
    <xf numFmtId="0" fontId="0" fillId="0" borderId="28" xfId="0" applyFill="1" applyBorder="1" applyAlignment="1">
      <alignment wrapText="1"/>
    </xf>
    <xf numFmtId="0" fontId="1" fillId="0" borderId="23" xfId="0" applyFont="1" applyBorder="1" applyAlignment="1">
      <alignment horizontal="center" vertical="center"/>
    </xf>
    <xf numFmtId="0" fontId="1" fillId="0" borderId="85" xfId="0" applyFont="1" applyFill="1" applyBorder="1" applyAlignment="1">
      <alignment vertical="center"/>
    </xf>
    <xf numFmtId="0" fontId="0" fillId="0" borderId="85" xfId="0" applyFill="1" applyBorder="1" applyAlignment="1">
      <alignment wrapText="1"/>
    </xf>
    <xf numFmtId="0" fontId="0" fillId="0" borderId="86" xfId="0" applyFill="1" applyBorder="1" applyAlignment="1">
      <alignment wrapText="1"/>
    </xf>
    <xf numFmtId="0" fontId="18" fillId="0" borderId="0" xfId="0" applyFont="1" applyFill="1"/>
    <xf numFmtId="0" fontId="1" fillId="0" borderId="0" xfId="0" applyFont="1" applyFill="1" applyBorder="1" applyAlignment="1">
      <alignment horizontal="center"/>
    </xf>
    <xf numFmtId="0" fontId="1" fillId="0" borderId="23" xfId="0" applyFont="1" applyFill="1" applyBorder="1" applyAlignment="1">
      <alignment horizontal="center"/>
    </xf>
    <xf numFmtId="0" fontId="1" fillId="0" borderId="54" xfId="0" applyFont="1" applyFill="1" applyBorder="1" applyAlignment="1">
      <alignment horizontal="center"/>
    </xf>
    <xf numFmtId="166" fontId="1" fillId="0" borderId="23" xfId="1" applyNumberFormat="1" applyFont="1" applyFill="1" applyBorder="1" applyAlignment="1">
      <alignment horizontal="center"/>
    </xf>
    <xf numFmtId="166" fontId="1" fillId="0" borderId="55" xfId="1" applyNumberFormat="1" applyFont="1" applyFill="1" applyBorder="1" applyAlignment="1">
      <alignment horizontal="center"/>
    </xf>
    <xf numFmtId="0" fontId="1" fillId="0" borderId="23" xfId="0" applyFont="1" applyBorder="1" applyAlignment="1">
      <alignment horizontal="center"/>
    </xf>
    <xf numFmtId="0" fontId="1" fillId="0" borderId="55" xfId="0" applyFont="1" applyBorder="1" applyAlignment="1">
      <alignment horizontal="center"/>
    </xf>
    <xf numFmtId="0" fontId="0" fillId="0" borderId="0" xfId="0"/>
    <xf numFmtId="0" fontId="2" fillId="0" borderId="82" xfId="4" applyFont="1" applyBorder="1" applyAlignment="1">
      <alignment horizontal="left" vertical="center"/>
    </xf>
    <xf numFmtId="0" fontId="1" fillId="0" borderId="88" xfId="4" applyFont="1" applyBorder="1" applyAlignment="1">
      <alignment horizontal="left" vertical="center"/>
    </xf>
    <xf numFmtId="0" fontId="2" fillId="0" borderId="0" xfId="4" applyFont="1" applyAlignment="1">
      <alignment horizontal="left" vertical="center"/>
    </xf>
    <xf numFmtId="0" fontId="23" fillId="0" borderId="0" xfId="4" applyFont="1" applyAlignment="1">
      <alignment horizontal="left" vertical="center"/>
    </xf>
    <xf numFmtId="0" fontId="24" fillId="0" borderId="83" xfId="4" applyFont="1" applyBorder="1" applyAlignment="1">
      <alignment horizontal="left" vertical="center"/>
    </xf>
    <xf numFmtId="0" fontId="2" fillId="0" borderId="0" xfId="0" applyFont="1"/>
    <xf numFmtId="0" fontId="0" fillId="0" borderId="45" xfId="0" applyFont="1" applyFill="1" applyBorder="1"/>
    <xf numFmtId="166" fontId="0" fillId="0" borderId="45" xfId="1" applyNumberFormat="1" applyFont="1" applyFill="1" applyBorder="1"/>
    <xf numFmtId="0" fontId="19" fillId="0" borderId="0" xfId="4">
      <alignment vertical="center"/>
    </xf>
    <xf numFmtId="0" fontId="19" fillId="0" borderId="56" xfId="4" applyBorder="1">
      <alignment vertical="center"/>
    </xf>
    <xf numFmtId="0" fontId="19" fillId="0" borderId="21" xfId="4" applyBorder="1">
      <alignment vertical="center"/>
    </xf>
    <xf numFmtId="0" fontId="19" fillId="0" borderId="88" xfId="4" applyBorder="1">
      <alignment vertical="center"/>
    </xf>
    <xf numFmtId="0" fontId="22" fillId="0" borderId="0" xfId="4" applyFont="1">
      <alignment vertical="center"/>
    </xf>
    <xf numFmtId="0" fontId="16" fillId="0" borderId="0" xfId="4" applyFont="1">
      <alignment vertical="center"/>
    </xf>
    <xf numFmtId="0" fontId="19" fillId="0" borderId="82" xfId="4" applyBorder="1" applyAlignment="1">
      <alignment horizontal="right" vertical="center"/>
    </xf>
    <xf numFmtId="0" fontId="19" fillId="0" borderId="83" xfId="4" applyBorder="1" applyAlignment="1">
      <alignment horizontal="right" vertical="center"/>
    </xf>
    <xf numFmtId="0" fontId="19" fillId="0" borderId="88" xfId="4" applyBorder="1" applyAlignment="1">
      <alignment horizontal="right" vertical="center"/>
    </xf>
    <xf numFmtId="0" fontId="19" fillId="8" borderId="88" xfId="4" applyFill="1" applyBorder="1">
      <alignment vertical="center"/>
    </xf>
    <xf numFmtId="0" fontId="19" fillId="0" borderId="88" xfId="4" applyFont="1" applyBorder="1" applyAlignment="1">
      <alignment horizontal="right" vertical="center"/>
    </xf>
    <xf numFmtId="0" fontId="19" fillId="0" borderId="0" xfId="4">
      <alignment vertical="center"/>
    </xf>
    <xf numFmtId="0" fontId="19" fillId="0" borderId="56" xfId="4" applyBorder="1">
      <alignment vertical="center"/>
    </xf>
    <xf numFmtId="0" fontId="19" fillId="0" borderId="21" xfId="4" applyBorder="1">
      <alignment vertical="center"/>
    </xf>
    <xf numFmtId="0" fontId="19" fillId="0" borderId="87" xfId="4" applyBorder="1">
      <alignment vertical="center"/>
    </xf>
    <xf numFmtId="0" fontId="16" fillId="0" borderId="0" xfId="4" applyFont="1">
      <alignment vertical="center"/>
    </xf>
    <xf numFmtId="0" fontId="19" fillId="0" borderId="81" xfId="4" applyBorder="1" applyAlignment="1">
      <alignment horizontal="right" vertical="center"/>
    </xf>
    <xf numFmtId="0" fontId="19" fillId="0" borderId="82" xfId="4" applyBorder="1" applyAlignment="1">
      <alignment horizontal="right" vertical="center"/>
    </xf>
    <xf numFmtId="0" fontId="19" fillId="0" borderId="83" xfId="4" applyBorder="1" applyAlignment="1">
      <alignment horizontal="right" vertical="center"/>
    </xf>
    <xf numFmtId="0" fontId="19" fillId="0" borderId="82" xfId="4" applyBorder="1">
      <alignment vertical="center"/>
    </xf>
    <xf numFmtId="166" fontId="0" fillId="0" borderId="47" xfId="1" applyNumberFormat="1" applyFont="1" applyFill="1" applyBorder="1"/>
    <xf numFmtId="166" fontId="0" fillId="0" borderId="51" xfId="1" applyNumberFormat="1" applyFont="1" applyFill="1" applyBorder="1"/>
    <xf numFmtId="0" fontId="0" fillId="0" borderId="24" xfId="0" applyFont="1" applyFill="1" applyBorder="1"/>
    <xf numFmtId="0" fontId="1" fillId="0" borderId="45" xfId="0" applyFont="1" applyFill="1" applyBorder="1"/>
    <xf numFmtId="0" fontId="15" fillId="0" borderId="39" xfId="0" applyFont="1" applyBorder="1"/>
    <xf numFmtId="0" fontId="19" fillId="0" borderId="39" xfId="4" applyFont="1" applyFill="1" applyBorder="1" applyAlignment="1">
      <alignment horizontal="right" vertical="center"/>
    </xf>
    <xf numFmtId="166" fontId="1" fillId="0" borderId="4" xfId="1" applyNumberFormat="1" applyFont="1" applyFill="1" applyBorder="1" applyAlignment="1">
      <alignment horizontal="right"/>
    </xf>
    <xf numFmtId="166" fontId="5" fillId="0" borderId="4" xfId="1" applyNumberFormat="1" applyFont="1" applyFill="1" applyBorder="1" applyAlignment="1">
      <alignment horizontal="right"/>
    </xf>
    <xf numFmtId="166" fontId="1" fillId="0" borderId="61" xfId="1" applyNumberFormat="1" applyFont="1" applyFill="1" applyBorder="1" applyAlignment="1">
      <alignment horizontal="right"/>
    </xf>
    <xf numFmtId="166" fontId="1" fillId="0" borderId="16" xfId="1" applyNumberFormat="1" applyFont="1" applyFill="1" applyBorder="1" applyAlignment="1">
      <alignment horizontal="right"/>
    </xf>
    <xf numFmtId="166" fontId="5" fillId="0" borderId="16" xfId="1" applyNumberFormat="1" applyFont="1" applyFill="1" applyBorder="1" applyAlignment="1">
      <alignment horizontal="right"/>
    </xf>
    <xf numFmtId="166" fontId="1" fillId="0" borderId="58" xfId="1" applyNumberFormat="1" applyFont="1" applyFill="1" applyBorder="1" applyAlignment="1">
      <alignment horizontal="right"/>
    </xf>
    <xf numFmtId="166" fontId="1" fillId="0" borderId="62" xfId="1" applyNumberFormat="1" applyFont="1" applyFill="1" applyBorder="1" applyAlignment="1">
      <alignment horizontal="right"/>
    </xf>
    <xf numFmtId="0" fontId="1" fillId="0" borderId="48" xfId="0" applyFont="1" applyFill="1" applyBorder="1"/>
    <xf numFmtId="0" fontId="0" fillId="0" borderId="89" xfId="0" applyFill="1" applyBorder="1"/>
    <xf numFmtId="166" fontId="3" fillId="0" borderId="14" xfId="1" applyNumberFormat="1" applyFont="1" applyFill="1" applyBorder="1" applyAlignment="1">
      <alignment horizontal="right"/>
    </xf>
    <xf numFmtId="166" fontId="4" fillId="0" borderId="14" xfId="1" applyNumberFormat="1" applyFont="1" applyFill="1" applyBorder="1" applyAlignment="1">
      <alignment horizontal="right"/>
    </xf>
    <xf numFmtId="0" fontId="1" fillId="0" borderId="89" xfId="0" applyFont="1" applyFill="1" applyBorder="1"/>
    <xf numFmtId="0" fontId="1" fillId="0" borderId="92" xfId="0" applyFont="1" applyFill="1" applyBorder="1"/>
    <xf numFmtId="0" fontId="1" fillId="0" borderId="91" xfId="0" applyFont="1" applyFill="1" applyBorder="1"/>
    <xf numFmtId="10" fontId="0" fillId="0" borderId="14" xfId="2" applyNumberFormat="1" applyFont="1" applyFill="1" applyBorder="1" applyAlignment="1">
      <alignment horizontal="right"/>
    </xf>
    <xf numFmtId="0" fontId="0" fillId="0" borderId="26" xfId="0" applyFill="1" applyBorder="1"/>
    <xf numFmtId="0" fontId="0" fillId="0" borderId="32" xfId="0" applyFill="1" applyBorder="1"/>
    <xf numFmtId="0" fontId="0" fillId="0" borderId="7" xfId="0" applyBorder="1"/>
    <xf numFmtId="0" fontId="0" fillId="0" borderId="24" xfId="0" applyFill="1" applyBorder="1" applyAlignment="1">
      <alignment vertical="center"/>
    </xf>
    <xf numFmtId="172" fontId="0" fillId="0" borderId="46" xfId="1" applyNumberFormat="1" applyFont="1" applyFill="1" applyBorder="1" applyAlignment="1">
      <alignment horizontal="right"/>
    </xf>
    <xf numFmtId="166" fontId="1" fillId="0" borderId="76" xfId="1" applyNumberFormat="1" applyFont="1" applyFill="1" applyBorder="1" applyAlignment="1">
      <alignment horizontal="right"/>
    </xf>
    <xf numFmtId="166" fontId="1" fillId="0" borderId="32" xfId="1" applyNumberFormat="1" applyFont="1" applyFill="1" applyBorder="1" applyAlignment="1">
      <alignment horizontal="right"/>
    </xf>
    <xf numFmtId="166" fontId="1" fillId="0" borderId="79" xfId="1" applyNumberFormat="1" applyFont="1" applyFill="1" applyBorder="1" applyAlignment="1">
      <alignment horizontal="right"/>
    </xf>
    <xf numFmtId="0" fontId="1" fillId="0" borderId="42" xfId="0" applyFont="1" applyFill="1" applyBorder="1"/>
    <xf numFmtId="0" fontId="1" fillId="0" borderId="97" xfId="0" applyFont="1" applyFill="1" applyBorder="1"/>
    <xf numFmtId="0" fontId="1" fillId="0" borderId="23" xfId="0" applyFont="1" applyFill="1" applyBorder="1"/>
    <xf numFmtId="0" fontId="1" fillId="0" borderId="99" xfId="0" applyFont="1" applyFill="1" applyBorder="1"/>
    <xf numFmtId="175" fontId="0" fillId="0" borderId="0" xfId="0" applyNumberFormat="1"/>
    <xf numFmtId="175" fontId="0" fillId="0" borderId="15" xfId="0" applyNumberFormat="1" applyBorder="1"/>
    <xf numFmtId="3" fontId="4" fillId="0" borderId="15" xfId="0" applyNumberFormat="1" applyFont="1" applyFill="1" applyBorder="1" applyAlignment="1" applyProtection="1">
      <alignment horizontal="left" vertical="center" shrinkToFit="1"/>
      <protection locked="0"/>
    </xf>
    <xf numFmtId="3" fontId="4" fillId="0" borderId="15" xfId="0" applyNumberFormat="1" applyFont="1" applyFill="1" applyBorder="1" applyAlignment="1" applyProtection="1">
      <alignment horizontal="center" vertical="center" shrinkToFit="1"/>
      <protection locked="0"/>
    </xf>
    <xf numFmtId="170" fontId="0" fillId="0" borderId="74" xfId="0" applyNumberFormat="1" applyFont="1" applyFill="1" applyBorder="1" applyAlignment="1" applyProtection="1">
      <alignment horizontal="center"/>
      <protection locked="0"/>
    </xf>
    <xf numFmtId="175" fontId="0" fillId="0" borderId="15" xfId="0" applyNumberFormat="1" applyFill="1" applyBorder="1"/>
    <xf numFmtId="171" fontId="0" fillId="0" borderId="15" xfId="0" applyNumberFormat="1" applyFont="1" applyFill="1" applyBorder="1" applyAlignment="1" applyProtection="1">
      <alignment horizontal="center"/>
      <protection locked="0"/>
    </xf>
    <xf numFmtId="171" fontId="0" fillId="0" borderId="29" xfId="0" applyNumberFormat="1" applyFont="1" applyFill="1" applyBorder="1" applyAlignment="1" applyProtection="1">
      <alignment horizontal="center"/>
      <protection locked="0"/>
    </xf>
    <xf numFmtId="3" fontId="4" fillId="0" borderId="0" xfId="0" applyNumberFormat="1" applyFont="1" applyFill="1" applyBorder="1" applyAlignment="1" applyProtection="1">
      <alignment horizontal="left" vertical="center" shrinkToFit="1"/>
      <protection locked="0"/>
    </xf>
    <xf numFmtId="3" fontId="4" fillId="0" borderId="0" xfId="0" applyNumberFormat="1" applyFont="1" applyFill="1" applyBorder="1" applyAlignment="1" applyProtection="1">
      <alignment horizontal="center" vertical="center" shrinkToFit="1"/>
      <protection locked="0"/>
    </xf>
    <xf numFmtId="170" fontId="0" fillId="0" borderId="21" xfId="0" applyNumberFormat="1" applyFont="1" applyFill="1" applyBorder="1" applyAlignment="1" applyProtection="1">
      <alignment horizontal="center"/>
      <protection locked="0"/>
    </xf>
    <xf numFmtId="175" fontId="0" fillId="0" borderId="0" xfId="0" applyNumberFormat="1" applyFill="1" applyBorder="1"/>
    <xf numFmtId="171" fontId="0" fillId="0" borderId="0" xfId="0" applyNumberFormat="1" applyFont="1" applyFill="1" applyBorder="1" applyAlignment="1" applyProtection="1">
      <alignment horizontal="center"/>
      <protection locked="0"/>
    </xf>
    <xf numFmtId="171" fontId="0" fillId="0" borderId="19" xfId="0" applyNumberFormat="1" applyFont="1" applyFill="1" applyBorder="1" applyAlignment="1" applyProtection="1">
      <alignment horizontal="center"/>
      <protection locked="0"/>
    </xf>
    <xf numFmtId="3" fontId="4" fillId="0" borderId="24" xfId="0" applyNumberFormat="1" applyFont="1" applyFill="1" applyBorder="1" applyAlignment="1" applyProtection="1">
      <alignment horizontal="left" vertical="center" shrinkToFit="1"/>
      <protection locked="0"/>
    </xf>
    <xf numFmtId="3" fontId="4" fillId="0" borderId="24" xfId="0" applyNumberFormat="1" applyFont="1" applyFill="1" applyBorder="1" applyAlignment="1" applyProtection="1">
      <alignment horizontal="center" vertical="center" shrinkToFit="1"/>
      <protection locked="0"/>
    </xf>
    <xf numFmtId="170" fontId="0" fillId="0" borderId="46" xfId="0" applyNumberFormat="1" applyFont="1" applyFill="1" applyBorder="1" applyAlignment="1" applyProtection="1">
      <alignment horizontal="center"/>
      <protection locked="0"/>
    </xf>
    <xf numFmtId="175" fontId="0" fillId="0" borderId="24" xfId="0" applyNumberFormat="1" applyFill="1" applyBorder="1"/>
    <xf numFmtId="171" fontId="0" fillId="0" borderId="24" xfId="0" applyNumberFormat="1" applyFont="1" applyFill="1" applyBorder="1" applyAlignment="1" applyProtection="1">
      <alignment horizontal="center"/>
      <protection locked="0"/>
    </xf>
    <xf numFmtId="171" fontId="0" fillId="0" borderId="50" xfId="0" applyNumberFormat="1" applyFont="1" applyFill="1" applyBorder="1" applyAlignment="1" applyProtection="1">
      <alignment horizontal="center"/>
      <protection locked="0"/>
    </xf>
    <xf numFmtId="3" fontId="4" fillId="0" borderId="15" xfId="0" applyNumberFormat="1" applyFont="1" applyBorder="1" applyAlignment="1" applyProtection="1">
      <alignment horizontal="left" vertical="center" shrinkToFit="1"/>
      <protection locked="0"/>
    </xf>
    <xf numFmtId="3" fontId="4" fillId="0" borderId="15" xfId="0" applyNumberFormat="1" applyFont="1" applyBorder="1" applyAlignment="1" applyProtection="1">
      <alignment horizontal="center" vertical="center" shrinkToFit="1"/>
      <protection locked="0"/>
    </xf>
    <xf numFmtId="170" fontId="0" fillId="0" borderId="74" xfId="0" applyNumberFormat="1" applyFont="1" applyBorder="1" applyAlignment="1" applyProtection="1">
      <alignment horizontal="center"/>
      <protection locked="0"/>
    </xf>
    <xf numFmtId="171" fontId="0" fillId="0" borderId="15" xfId="0" applyNumberFormat="1" applyFont="1" applyBorder="1" applyAlignment="1" applyProtection="1">
      <alignment horizontal="center"/>
      <protection locked="0"/>
    </xf>
    <xf numFmtId="171" fontId="0" fillId="0" borderId="29" xfId="0" applyNumberFormat="1" applyFont="1" applyBorder="1" applyAlignment="1" applyProtection="1">
      <alignment horizontal="center"/>
      <protection locked="0"/>
    </xf>
    <xf numFmtId="0" fontId="1" fillId="0" borderId="32" xfId="0" applyFont="1" applyBorder="1"/>
    <xf numFmtId="0" fontId="1" fillId="0" borderId="101" xfId="0" applyFont="1" applyFill="1" applyBorder="1" applyAlignment="1">
      <alignment horizontal="right"/>
    </xf>
    <xf numFmtId="0" fontId="1" fillId="0" borderId="32" xfId="0" applyFont="1" applyFill="1" applyBorder="1" applyAlignment="1">
      <alignment horizontal="right"/>
    </xf>
    <xf numFmtId="0" fontId="1" fillId="0" borderId="101" xfId="0" applyFont="1" applyFill="1" applyBorder="1" applyAlignment="1">
      <alignment horizontal="center"/>
    </xf>
    <xf numFmtId="0" fontId="0" fillId="0" borderId="28" xfId="0" applyFill="1" applyBorder="1"/>
    <xf numFmtId="0" fontId="0" fillId="2" borderId="0" xfId="0" applyFill="1" applyBorder="1" applyAlignment="1">
      <alignment wrapText="1"/>
    </xf>
    <xf numFmtId="0" fontId="1" fillId="0" borderId="0" xfId="0" applyFont="1" applyBorder="1" applyAlignment="1">
      <alignment horizontal="center"/>
    </xf>
    <xf numFmtId="0" fontId="1" fillId="0" borderId="4" xfId="0" applyFont="1" applyFill="1" applyBorder="1" applyAlignment="1">
      <alignment wrapText="1"/>
    </xf>
    <xf numFmtId="0" fontId="1" fillId="0" borderId="0" xfId="0" applyFont="1" applyAlignment="1">
      <alignment horizontal="center"/>
    </xf>
    <xf numFmtId="0" fontId="1" fillId="0" borderId="3" xfId="0" applyFont="1" applyFill="1" applyBorder="1" applyAlignment="1">
      <alignment wrapText="1"/>
    </xf>
    <xf numFmtId="0" fontId="1" fillId="0" borderId="1" xfId="0" applyFont="1" applyBorder="1" applyAlignment="1">
      <alignment horizontal="center"/>
    </xf>
    <xf numFmtId="0" fontId="1" fillId="0" borderId="18" xfId="0" applyFont="1" applyFill="1" applyBorder="1" applyAlignment="1">
      <alignment wrapText="1"/>
    </xf>
    <xf numFmtId="0" fontId="0" fillId="0" borderId="25" xfId="0" applyFill="1" applyBorder="1" applyAlignment="1">
      <alignment vertical="center" wrapText="1"/>
    </xf>
    <xf numFmtId="0" fontId="0" fillId="0" borderId="26" xfId="0" applyFill="1" applyBorder="1" applyAlignment="1">
      <alignment vertical="center" wrapText="1"/>
    </xf>
    <xf numFmtId="0" fontId="0" fillId="0" borderId="102" xfId="0" applyFill="1" applyBorder="1" applyAlignment="1">
      <alignment vertical="center" wrapText="1"/>
    </xf>
    <xf numFmtId="166" fontId="1" fillId="7" borderId="47" xfId="1" applyNumberFormat="1" applyFont="1" applyFill="1" applyBorder="1"/>
    <xf numFmtId="166" fontId="1" fillId="7" borderId="45" xfId="1" applyNumberFormat="1" applyFont="1" applyFill="1" applyBorder="1"/>
    <xf numFmtId="166" fontId="1" fillId="7" borderId="51" xfId="1" applyNumberFormat="1" applyFont="1" applyFill="1" applyBorder="1"/>
    <xf numFmtId="166" fontId="1" fillId="7" borderId="46" xfId="0" applyNumberFormat="1" applyFont="1" applyFill="1" applyBorder="1"/>
    <xf numFmtId="166" fontId="1" fillId="7" borderId="24" xfId="0" applyNumberFormat="1" applyFont="1" applyFill="1" applyBorder="1"/>
    <xf numFmtId="0" fontId="1" fillId="7" borderId="24" xfId="0" applyFont="1" applyFill="1" applyBorder="1"/>
    <xf numFmtId="0" fontId="1" fillId="7" borderId="46" xfId="0" applyFont="1" applyFill="1" applyBorder="1"/>
    <xf numFmtId="0" fontId="1" fillId="7" borderId="50" xfId="0" applyFont="1" applyFill="1" applyBorder="1"/>
    <xf numFmtId="166" fontId="0" fillId="7" borderId="24" xfId="0" applyNumberFormat="1" applyFont="1" applyFill="1" applyBorder="1"/>
    <xf numFmtId="166" fontId="0" fillId="7" borderId="46" xfId="0" applyNumberFormat="1" applyFont="1" applyFill="1" applyBorder="1"/>
    <xf numFmtId="0" fontId="0" fillId="7" borderId="24" xfId="0" applyFont="1" applyFill="1" applyBorder="1"/>
    <xf numFmtId="166" fontId="0" fillId="7" borderId="50" xfId="0" applyNumberFormat="1" applyFont="1" applyFill="1" applyBorder="1"/>
    <xf numFmtId="166" fontId="1" fillId="7" borderId="21" xfId="1" applyNumberFormat="1" applyFont="1" applyFill="1" applyBorder="1" applyAlignment="1">
      <alignment horizontal="right"/>
    </xf>
    <xf numFmtId="166" fontId="1" fillId="7" borderId="0" xfId="1" applyNumberFormat="1" applyFont="1" applyFill="1" applyBorder="1" applyAlignment="1">
      <alignment horizontal="right"/>
    </xf>
    <xf numFmtId="166" fontId="1" fillId="7" borderId="19" xfId="1" applyNumberFormat="1" applyFont="1" applyFill="1" applyBorder="1" applyAlignment="1">
      <alignment horizontal="right"/>
    </xf>
    <xf numFmtId="166" fontId="0" fillId="7" borderId="0" xfId="1" applyNumberFormat="1" applyFont="1" applyFill="1" applyBorder="1" applyAlignment="1">
      <alignment horizontal="right"/>
    </xf>
    <xf numFmtId="166" fontId="0" fillId="7" borderId="21" xfId="1" applyNumberFormat="1" applyFont="1" applyFill="1" applyBorder="1" applyAlignment="1">
      <alignment horizontal="right"/>
    </xf>
    <xf numFmtId="166" fontId="0" fillId="7" borderId="19" xfId="1" applyNumberFormat="1" applyFont="1" applyFill="1" applyBorder="1" applyAlignment="1">
      <alignment horizontal="right"/>
    </xf>
    <xf numFmtId="166" fontId="1" fillId="7" borderId="47" xfId="1" applyNumberFormat="1" applyFont="1" applyFill="1" applyBorder="1" applyAlignment="1">
      <alignment horizontal="right"/>
    </xf>
    <xf numFmtId="166" fontId="1" fillId="7" borderId="45" xfId="1" applyNumberFormat="1" applyFont="1" applyFill="1" applyBorder="1" applyAlignment="1">
      <alignment horizontal="right"/>
    </xf>
    <xf numFmtId="166" fontId="1" fillId="7" borderId="51" xfId="1" applyNumberFormat="1" applyFont="1" applyFill="1" applyBorder="1" applyAlignment="1">
      <alignment horizontal="right"/>
    </xf>
    <xf numFmtId="166" fontId="1" fillId="7" borderId="46" xfId="1" applyNumberFormat="1" applyFont="1" applyFill="1" applyBorder="1"/>
    <xf numFmtId="166" fontId="1" fillId="7" borderId="24" xfId="1" applyNumberFormat="1" applyFont="1" applyFill="1" applyBorder="1"/>
    <xf numFmtId="166" fontId="1" fillId="7" borderId="50" xfId="1" applyNumberFormat="1" applyFont="1" applyFill="1" applyBorder="1"/>
    <xf numFmtId="166" fontId="1" fillId="7" borderId="80" xfId="1" applyNumberFormat="1" applyFont="1" applyFill="1" applyBorder="1"/>
    <xf numFmtId="166" fontId="1" fillId="7" borderId="49" xfId="1" applyNumberFormat="1" applyFont="1" applyFill="1" applyBorder="1"/>
    <xf numFmtId="166" fontId="1" fillId="7" borderId="44" xfId="1" applyNumberFormat="1" applyFont="1" applyFill="1" applyBorder="1"/>
    <xf numFmtId="9" fontId="1" fillId="7" borderId="21" xfId="0" applyNumberFormat="1" applyFont="1" applyFill="1" applyBorder="1"/>
    <xf numFmtId="9" fontId="1" fillId="7" borderId="19" xfId="2" applyFont="1" applyFill="1" applyBorder="1"/>
    <xf numFmtId="9" fontId="1" fillId="7" borderId="0" xfId="0" applyNumberFormat="1" applyFont="1" applyFill="1" applyBorder="1"/>
    <xf numFmtId="9" fontId="1" fillId="7" borderId="19" xfId="0" applyNumberFormat="1" applyFont="1" applyFill="1" applyBorder="1"/>
    <xf numFmtId="10" fontId="0" fillId="7" borderId="0" xfId="2" applyNumberFormat="1" applyFont="1" applyFill="1" applyBorder="1" applyAlignment="1">
      <alignment horizontal="right"/>
    </xf>
    <xf numFmtId="10" fontId="0" fillId="7" borderId="21" xfId="2" applyNumberFormat="1" applyFont="1" applyFill="1" applyBorder="1" applyAlignment="1">
      <alignment horizontal="right"/>
    </xf>
    <xf numFmtId="10" fontId="0" fillId="7" borderId="19" xfId="2" applyNumberFormat="1" applyFont="1" applyFill="1" applyBorder="1" applyAlignment="1">
      <alignment horizontal="right"/>
    </xf>
    <xf numFmtId="166" fontId="1" fillId="7" borderId="46" xfId="1" applyNumberFormat="1" applyFont="1" applyFill="1" applyBorder="1" applyAlignment="1">
      <alignment horizontal="right"/>
    </xf>
    <xf numFmtId="166" fontId="1" fillId="7" borderId="24" xfId="1" applyNumberFormat="1" applyFont="1" applyFill="1" applyBorder="1" applyAlignment="1">
      <alignment horizontal="right"/>
    </xf>
    <xf numFmtId="166" fontId="0" fillId="7" borderId="24" xfId="1" applyNumberFormat="1" applyFont="1" applyFill="1" applyBorder="1" applyAlignment="1">
      <alignment horizontal="right"/>
    </xf>
    <xf numFmtId="166" fontId="0" fillId="7" borderId="46" xfId="1" applyNumberFormat="1" applyFont="1" applyFill="1" applyBorder="1" applyAlignment="1">
      <alignment horizontal="right"/>
    </xf>
    <xf numFmtId="166" fontId="0" fillId="7" borderId="50" xfId="1" applyNumberFormat="1" applyFont="1" applyFill="1" applyBorder="1" applyAlignment="1">
      <alignment horizontal="right"/>
    </xf>
    <xf numFmtId="0" fontId="19" fillId="7" borderId="88" xfId="4" applyFill="1" applyBorder="1">
      <alignment vertical="center"/>
    </xf>
    <xf numFmtId="0" fontId="19" fillId="0" borderId="88" xfId="4" applyFill="1" applyBorder="1" applyAlignment="1">
      <alignment horizontal="right" vertical="center"/>
    </xf>
    <xf numFmtId="166" fontId="1" fillId="7" borderId="11" xfId="1" applyNumberFormat="1" applyFont="1" applyFill="1" applyBorder="1" applyAlignment="1">
      <alignment horizontal="right"/>
    </xf>
    <xf numFmtId="166" fontId="5" fillId="7" borderId="11" xfId="1" applyNumberFormat="1" applyFont="1" applyFill="1" applyBorder="1" applyAlignment="1">
      <alignment horizontal="right"/>
    </xf>
    <xf numFmtId="166" fontId="1" fillId="7" borderId="12" xfId="1" applyNumberFormat="1" applyFont="1" applyFill="1" applyBorder="1" applyAlignment="1">
      <alignment horizontal="right"/>
    </xf>
    <xf numFmtId="166" fontId="1" fillId="7" borderId="64" xfId="1" applyNumberFormat="1" applyFont="1" applyFill="1" applyBorder="1" applyAlignment="1">
      <alignment horizontal="right"/>
    </xf>
    <xf numFmtId="166" fontId="1" fillId="7" borderId="91" xfId="1" applyNumberFormat="1" applyFont="1" applyFill="1" applyBorder="1" applyAlignment="1">
      <alignment horizontal="right"/>
    </xf>
    <xf numFmtId="166" fontId="5" fillId="7" borderId="91" xfId="1" applyNumberFormat="1" applyFont="1" applyFill="1" applyBorder="1" applyAlignment="1">
      <alignment horizontal="right"/>
    </xf>
    <xf numFmtId="166" fontId="1" fillId="7" borderId="92" xfId="1" applyNumberFormat="1" applyFont="1" applyFill="1" applyBorder="1" applyAlignment="1">
      <alignment horizontal="right"/>
    </xf>
    <xf numFmtId="166" fontId="1" fillId="7" borderId="93" xfId="1" applyNumberFormat="1" applyFont="1" applyFill="1" applyBorder="1" applyAlignment="1">
      <alignment horizontal="right"/>
    </xf>
    <xf numFmtId="166" fontId="1" fillId="7" borderId="89" xfId="1" applyNumberFormat="1" applyFont="1" applyFill="1" applyBorder="1" applyAlignment="1">
      <alignment horizontal="right"/>
    </xf>
    <xf numFmtId="166" fontId="5" fillId="7" borderId="89" xfId="1" applyNumberFormat="1" applyFont="1" applyFill="1" applyBorder="1" applyAlignment="1">
      <alignment horizontal="right"/>
    </xf>
    <xf numFmtId="166" fontId="1" fillId="7" borderId="48" xfId="1" applyNumberFormat="1" applyFont="1" applyFill="1" applyBorder="1" applyAlignment="1">
      <alignment horizontal="right"/>
    </xf>
    <xf numFmtId="166" fontId="1" fillId="7" borderId="90" xfId="1" applyNumberFormat="1" applyFont="1" applyFill="1" applyBorder="1" applyAlignment="1">
      <alignment horizontal="right"/>
    </xf>
    <xf numFmtId="166" fontId="0" fillId="7" borderId="10" xfId="1" applyNumberFormat="1" applyFont="1" applyFill="1" applyBorder="1" applyAlignment="1">
      <alignment horizontal="right"/>
    </xf>
    <xf numFmtId="166" fontId="0" fillId="7" borderId="9" xfId="1" applyNumberFormat="1" applyFont="1" applyFill="1" applyBorder="1" applyAlignment="1">
      <alignment horizontal="right"/>
    </xf>
    <xf numFmtId="166" fontId="0" fillId="7" borderId="63" xfId="1" applyNumberFormat="1" applyFont="1" applyFill="1" applyBorder="1" applyAlignment="1">
      <alignment horizontal="right"/>
    </xf>
    <xf numFmtId="166" fontId="0" fillId="7" borderId="34" xfId="1" applyNumberFormat="1" applyFont="1" applyFill="1" applyBorder="1" applyAlignment="1">
      <alignment horizontal="right"/>
    </xf>
    <xf numFmtId="166" fontId="0" fillId="7" borderId="28" xfId="1" applyNumberFormat="1" applyFont="1" applyFill="1" applyBorder="1" applyAlignment="1">
      <alignment horizontal="right"/>
    </xf>
    <xf numFmtId="166" fontId="0" fillId="7" borderId="89" xfId="1" applyNumberFormat="1" applyFont="1" applyFill="1" applyBorder="1" applyAlignment="1">
      <alignment horizontal="right"/>
    </xf>
    <xf numFmtId="166" fontId="0" fillId="7" borderId="48" xfId="1" applyNumberFormat="1" applyFont="1" applyFill="1" applyBorder="1" applyAlignment="1">
      <alignment horizontal="right"/>
    </xf>
    <xf numFmtId="166" fontId="0" fillId="7" borderId="94" xfId="1" applyNumberFormat="1" applyFont="1" applyFill="1" applyBorder="1" applyAlignment="1">
      <alignment horizontal="right"/>
    </xf>
    <xf numFmtId="166" fontId="0" fillId="7" borderId="95" xfId="1" applyNumberFormat="1" applyFont="1" applyFill="1" applyBorder="1" applyAlignment="1">
      <alignment horizontal="right"/>
    </xf>
    <xf numFmtId="166" fontId="0" fillId="7" borderId="90" xfId="1" applyNumberFormat="1" applyFont="1" applyFill="1" applyBorder="1" applyAlignment="1">
      <alignment horizontal="right"/>
    </xf>
    <xf numFmtId="9" fontId="0" fillId="7" borderId="14" xfId="2" applyFont="1" applyFill="1" applyBorder="1" applyAlignment="1">
      <alignment horizontal="right"/>
    </xf>
    <xf numFmtId="9" fontId="2" fillId="7" borderId="0" xfId="2" applyFont="1" applyFill="1" applyBorder="1" applyAlignment="1">
      <alignment horizontal="right"/>
    </xf>
    <xf numFmtId="9" fontId="0" fillId="7" borderId="66" xfId="2" applyFont="1" applyFill="1" applyBorder="1" applyAlignment="1">
      <alignment horizontal="right"/>
    </xf>
    <xf numFmtId="9" fontId="2" fillId="7" borderId="66" xfId="2" applyFont="1" applyFill="1" applyBorder="1" applyAlignment="1">
      <alignment horizontal="right"/>
    </xf>
    <xf numFmtId="9" fontId="2" fillId="7" borderId="14" xfId="2" applyFont="1" applyFill="1" applyBorder="1" applyAlignment="1">
      <alignment horizontal="right"/>
    </xf>
    <xf numFmtId="166" fontId="0" fillId="7" borderId="32" xfId="1" applyNumberFormat="1" applyFont="1" applyFill="1" applyBorder="1" applyAlignment="1">
      <alignment horizontal="right"/>
    </xf>
    <xf numFmtId="166" fontId="0" fillId="7" borderId="31" xfId="1" applyNumberFormat="1" applyFont="1" applyFill="1" applyBorder="1" applyAlignment="1">
      <alignment horizontal="right"/>
    </xf>
    <xf numFmtId="2" fontId="0" fillId="7" borderId="0" xfId="0" applyNumberFormat="1" applyFill="1" applyBorder="1"/>
    <xf numFmtId="0" fontId="0" fillId="7" borderId="0" xfId="0" applyFill="1" applyBorder="1" applyAlignment="1">
      <alignment horizontal="right"/>
    </xf>
    <xf numFmtId="9" fontId="0" fillId="7" borderId="0" xfId="0" applyNumberFormat="1" applyFill="1" applyBorder="1" applyAlignment="1">
      <alignment horizontal="right"/>
    </xf>
    <xf numFmtId="0" fontId="0" fillId="7" borderId="0" xfId="0" applyFill="1" applyBorder="1"/>
    <xf numFmtId="9" fontId="0" fillId="7" borderId="0" xfId="2" applyFont="1" applyFill="1" applyBorder="1"/>
    <xf numFmtId="2" fontId="0" fillId="7" borderId="41" xfId="0" applyNumberFormat="1" applyFill="1" applyBorder="1" applyAlignment="1">
      <alignment horizontal="right"/>
    </xf>
    <xf numFmtId="2" fontId="0" fillId="7" borderId="0" xfId="0" applyNumberFormat="1" applyFill="1" applyBorder="1" applyAlignment="1">
      <alignment horizontal="right"/>
    </xf>
    <xf numFmtId="2" fontId="0" fillId="7" borderId="1" xfId="0" applyNumberFormat="1" applyFill="1" applyBorder="1" applyAlignment="1">
      <alignment horizontal="right"/>
    </xf>
    <xf numFmtId="0" fontId="0" fillId="7" borderId="1" xfId="0" applyFill="1" applyBorder="1" applyAlignment="1">
      <alignment horizontal="right"/>
    </xf>
    <xf numFmtId="9" fontId="0" fillId="7" borderId="1" xfId="0" applyNumberFormat="1" applyFill="1" applyBorder="1" applyAlignment="1">
      <alignment horizontal="right"/>
    </xf>
    <xf numFmtId="0" fontId="0" fillId="7" borderId="1" xfId="0" applyFill="1" applyBorder="1"/>
    <xf numFmtId="9" fontId="0" fillId="7" borderId="1" xfId="2" applyFont="1" applyFill="1" applyBorder="1"/>
    <xf numFmtId="2" fontId="0" fillId="7" borderId="96" xfId="0" applyNumberFormat="1" applyFill="1" applyBorder="1" applyAlignment="1">
      <alignment horizontal="right"/>
    </xf>
    <xf numFmtId="9" fontId="0" fillId="7" borderId="0" xfId="0" applyNumberFormat="1" applyFill="1" applyBorder="1"/>
    <xf numFmtId="2" fontId="0" fillId="7" borderId="41" xfId="0" applyNumberFormat="1" applyFill="1" applyBorder="1"/>
    <xf numFmtId="9" fontId="0" fillId="7" borderId="1" xfId="0" applyNumberFormat="1" applyFill="1" applyBorder="1"/>
    <xf numFmtId="0" fontId="1" fillId="7" borderId="5" xfId="2" applyNumberFormat="1" applyFont="1" applyFill="1" applyBorder="1" applyAlignment="1">
      <alignment horizontal="right"/>
    </xf>
    <xf numFmtId="0" fontId="1" fillId="7" borderId="69" xfId="2" applyNumberFormat="1" applyFont="1" applyFill="1" applyBorder="1" applyAlignment="1">
      <alignment horizontal="right"/>
    </xf>
    <xf numFmtId="0" fontId="1" fillId="7" borderId="61" xfId="2" applyNumberFormat="1" applyFont="1" applyFill="1" applyBorder="1" applyAlignment="1">
      <alignment horizontal="right"/>
    </xf>
    <xf numFmtId="0" fontId="1" fillId="7" borderId="17" xfId="2" applyNumberFormat="1" applyFont="1" applyFill="1" applyBorder="1" applyAlignment="1">
      <alignment horizontal="right"/>
    </xf>
    <xf numFmtId="0" fontId="1" fillId="7" borderId="70" xfId="2" applyNumberFormat="1" applyFont="1" applyFill="1" applyBorder="1" applyAlignment="1">
      <alignment horizontal="right"/>
    </xf>
    <xf numFmtId="0" fontId="1" fillId="7" borderId="62" xfId="2" applyNumberFormat="1" applyFont="1" applyFill="1" applyBorder="1" applyAlignment="1">
      <alignment horizontal="right"/>
    </xf>
    <xf numFmtId="0" fontId="0" fillId="7" borderId="2" xfId="2" applyNumberFormat="1" applyFont="1" applyFill="1" applyBorder="1" applyAlignment="1">
      <alignment horizontal="right"/>
    </xf>
    <xf numFmtId="0" fontId="0" fillId="7" borderId="30" xfId="2" applyNumberFormat="1" applyFont="1" applyFill="1" applyBorder="1" applyAlignment="1">
      <alignment horizontal="right"/>
    </xf>
    <xf numFmtId="0" fontId="0" fillId="7" borderId="20" xfId="2" applyNumberFormat="1" applyFont="1" applyFill="1" applyBorder="1" applyAlignment="1">
      <alignment horizontal="right"/>
    </xf>
    <xf numFmtId="0" fontId="0" fillId="7" borderId="10" xfId="2" applyNumberFormat="1" applyFont="1" applyFill="1" applyBorder="1" applyAlignment="1">
      <alignment horizontal="right"/>
    </xf>
    <xf numFmtId="0" fontId="0" fillId="7" borderId="34" xfId="2" applyNumberFormat="1" applyFont="1" applyFill="1" applyBorder="1" applyAlignment="1">
      <alignment horizontal="right"/>
    </xf>
    <xf numFmtId="0" fontId="0" fillId="7" borderId="63" xfId="2" applyNumberFormat="1" applyFont="1" applyFill="1" applyBorder="1" applyAlignment="1">
      <alignment horizontal="right"/>
    </xf>
    <xf numFmtId="0" fontId="1" fillId="7" borderId="13" xfId="2" applyNumberFormat="1" applyFont="1" applyFill="1" applyBorder="1" applyAlignment="1">
      <alignment horizontal="right"/>
    </xf>
    <xf numFmtId="0" fontId="1" fillId="7" borderId="71" xfId="2" applyNumberFormat="1" applyFont="1" applyFill="1" applyBorder="1" applyAlignment="1">
      <alignment horizontal="right"/>
    </xf>
    <xf numFmtId="0" fontId="1" fillId="7" borderId="64" xfId="2" applyNumberFormat="1" applyFont="1" applyFill="1" applyBorder="1" applyAlignment="1">
      <alignment horizontal="right"/>
    </xf>
    <xf numFmtId="167" fontId="0" fillId="7" borderId="3" xfId="1" applyNumberFormat="1" applyFont="1" applyFill="1" applyBorder="1" applyAlignment="1">
      <alignment horizontal="right"/>
    </xf>
    <xf numFmtId="167" fontId="4" fillId="7" borderId="3" xfId="1" applyNumberFormat="1" applyFont="1" applyFill="1" applyBorder="1" applyAlignment="1">
      <alignment horizontal="right"/>
    </xf>
    <xf numFmtId="167" fontId="0" fillId="7" borderId="26" xfId="1" applyNumberFormat="1" applyFont="1" applyFill="1" applyBorder="1" applyAlignment="1">
      <alignment horizontal="right"/>
    </xf>
    <xf numFmtId="167" fontId="0" fillId="7" borderId="20" xfId="1" applyNumberFormat="1" applyFont="1" applyFill="1" applyBorder="1" applyAlignment="1">
      <alignment horizontal="right"/>
    </xf>
    <xf numFmtId="167" fontId="0" fillId="7" borderId="2" xfId="1" applyNumberFormat="1" applyFont="1" applyFill="1" applyBorder="1" applyAlignment="1">
      <alignment horizontal="right"/>
    </xf>
    <xf numFmtId="167" fontId="0" fillId="7" borderId="6" xfId="1" applyNumberFormat="1" applyFont="1" applyFill="1" applyBorder="1" applyAlignment="1">
      <alignment horizontal="right"/>
    </xf>
    <xf numFmtId="167" fontId="4" fillId="7" borderId="6" xfId="1" applyNumberFormat="1" applyFont="1" applyFill="1" applyBorder="1" applyAlignment="1">
      <alignment horizontal="right"/>
    </xf>
    <xf numFmtId="167" fontId="0" fillId="7" borderId="18" xfId="1" applyNumberFormat="1" applyFont="1" applyFill="1" applyBorder="1" applyAlignment="1">
      <alignment horizontal="right"/>
    </xf>
    <xf numFmtId="167" fontId="0" fillId="7" borderId="59" xfId="1" applyNumberFormat="1" applyFont="1" applyFill="1" applyBorder="1" applyAlignment="1">
      <alignment horizontal="right"/>
    </xf>
    <xf numFmtId="167" fontId="0" fillId="7" borderId="65" xfId="1" applyNumberFormat="1" applyFont="1" applyFill="1" applyBorder="1" applyAlignment="1">
      <alignment horizontal="right"/>
    </xf>
    <xf numFmtId="167" fontId="4" fillId="7" borderId="18" xfId="1" applyNumberFormat="1" applyFont="1" applyFill="1" applyBorder="1" applyAlignment="1">
      <alignment horizontal="right"/>
    </xf>
    <xf numFmtId="167" fontId="0" fillId="7" borderId="9" xfId="1" applyNumberFormat="1" applyFont="1" applyFill="1" applyBorder="1" applyAlignment="1">
      <alignment horizontal="right"/>
    </xf>
    <xf numFmtId="167" fontId="0" fillId="7" borderId="4" xfId="1" applyNumberFormat="1" applyFont="1" applyFill="1" applyBorder="1" applyAlignment="1">
      <alignment horizontal="right"/>
    </xf>
    <xf numFmtId="167" fontId="0" fillId="7" borderId="61" xfId="1" applyNumberFormat="1" applyFont="1" applyFill="1" applyBorder="1" applyAlignment="1">
      <alignment horizontal="right"/>
    </xf>
    <xf numFmtId="167" fontId="4" fillId="7" borderId="4" xfId="1" applyNumberFormat="1" applyFont="1" applyFill="1" applyBorder="1" applyAlignment="1">
      <alignment horizontal="right"/>
    </xf>
    <xf numFmtId="167" fontId="0" fillId="7" borderId="22" xfId="1" applyNumberFormat="1" applyFont="1" applyFill="1" applyBorder="1" applyAlignment="1">
      <alignment horizontal="right"/>
    </xf>
    <xf numFmtId="167" fontId="2" fillId="7" borderId="4" xfId="1" applyNumberFormat="1" applyFont="1" applyFill="1" applyBorder="1" applyAlignment="1">
      <alignment horizontal="right"/>
    </xf>
    <xf numFmtId="167" fontId="2" fillId="7" borderId="3" xfId="1" applyNumberFormat="1" applyFont="1" applyFill="1" applyBorder="1" applyAlignment="1">
      <alignment horizontal="right"/>
    </xf>
    <xf numFmtId="167" fontId="4" fillId="7" borderId="26" xfId="1" applyNumberFormat="1" applyFont="1" applyFill="1" applyBorder="1" applyAlignment="1">
      <alignment horizontal="right"/>
    </xf>
    <xf numFmtId="167" fontId="4" fillId="7" borderId="20" xfId="1" applyNumberFormat="1" applyFont="1" applyFill="1" applyBorder="1" applyAlignment="1">
      <alignment horizontal="right"/>
    </xf>
    <xf numFmtId="167" fontId="4" fillId="7" borderId="9" xfId="1" applyNumberFormat="1" applyFont="1" applyFill="1" applyBorder="1" applyAlignment="1">
      <alignment horizontal="right"/>
    </xf>
    <xf numFmtId="167" fontId="0" fillId="7" borderId="28" xfId="1" applyNumberFormat="1" applyFont="1" applyFill="1" applyBorder="1" applyAlignment="1">
      <alignment horizontal="right"/>
    </xf>
    <xf numFmtId="167" fontId="4" fillId="7" borderId="63" xfId="1" applyNumberFormat="1" applyFont="1" applyFill="1" applyBorder="1" applyAlignment="1">
      <alignment horizontal="right"/>
    </xf>
    <xf numFmtId="0" fontId="1" fillId="7" borderId="77" xfId="2" applyNumberFormat="1" applyFont="1" applyFill="1" applyBorder="1" applyAlignment="1">
      <alignment horizontal="right"/>
    </xf>
    <xf numFmtId="0" fontId="1" fillId="7" borderId="78" xfId="2" applyNumberFormat="1" applyFont="1" applyFill="1" applyBorder="1" applyAlignment="1">
      <alignment horizontal="right"/>
    </xf>
    <xf numFmtId="0" fontId="1" fillId="7" borderId="79" xfId="2" applyNumberFormat="1" applyFont="1" applyFill="1" applyBorder="1" applyAlignment="1">
      <alignment horizontal="right"/>
    </xf>
    <xf numFmtId="0" fontId="1" fillId="7" borderId="95" xfId="2" applyNumberFormat="1" applyFont="1" applyFill="1" applyBorder="1" applyAlignment="1">
      <alignment horizontal="right"/>
    </xf>
    <xf numFmtId="0" fontId="1" fillId="7" borderId="94" xfId="2" applyNumberFormat="1" applyFont="1" applyFill="1" applyBorder="1" applyAlignment="1">
      <alignment horizontal="right"/>
    </xf>
    <xf numFmtId="0" fontId="1" fillId="7" borderId="90" xfId="2" applyNumberFormat="1" applyFont="1" applyFill="1" applyBorder="1" applyAlignment="1">
      <alignment horizontal="right"/>
    </xf>
    <xf numFmtId="166" fontId="1" fillId="7" borderId="97" xfId="1" applyNumberFormat="1" applyFont="1" applyFill="1" applyBorder="1" applyAlignment="1">
      <alignment horizontal="right"/>
    </xf>
    <xf numFmtId="166" fontId="5" fillId="7" borderId="97" xfId="1" applyNumberFormat="1" applyFont="1" applyFill="1" applyBorder="1" applyAlignment="1">
      <alignment horizontal="right"/>
    </xf>
    <xf numFmtId="166" fontId="1" fillId="7" borderId="42" xfId="1" applyNumberFormat="1" applyFont="1" applyFill="1" applyBorder="1" applyAlignment="1">
      <alignment horizontal="right"/>
    </xf>
    <xf numFmtId="166" fontId="1" fillId="7" borderId="98" xfId="1" applyNumberFormat="1" applyFont="1" applyFill="1" applyBorder="1" applyAlignment="1">
      <alignment horizontal="right"/>
    </xf>
    <xf numFmtId="166" fontId="1" fillId="7" borderId="99" xfId="1" applyNumberFormat="1" applyFont="1" applyFill="1" applyBorder="1" applyAlignment="1">
      <alignment horizontal="right"/>
    </xf>
    <xf numFmtId="166" fontId="5" fillId="7" borderId="99" xfId="1" applyNumberFormat="1" applyFont="1" applyFill="1" applyBorder="1" applyAlignment="1">
      <alignment horizontal="right"/>
    </xf>
    <xf numFmtId="166" fontId="1" fillId="7" borderId="23" xfId="1" applyNumberFormat="1" applyFont="1" applyFill="1" applyBorder="1" applyAlignment="1">
      <alignment horizontal="right"/>
    </xf>
    <xf numFmtId="166" fontId="1" fillId="7" borderId="100" xfId="1" applyNumberFormat="1" applyFont="1" applyFill="1" applyBorder="1" applyAlignment="1">
      <alignment horizontal="right"/>
    </xf>
    <xf numFmtId="166" fontId="1" fillId="7" borderId="6" xfId="1" applyNumberFormat="1" applyFont="1" applyFill="1" applyBorder="1" applyAlignment="1">
      <alignment horizontal="right"/>
    </xf>
    <xf numFmtId="166" fontId="5" fillId="7" borderId="6" xfId="1" applyNumberFormat="1" applyFont="1" applyFill="1" applyBorder="1" applyAlignment="1">
      <alignment horizontal="right"/>
    </xf>
    <xf numFmtId="174" fontId="0" fillId="7" borderId="3" xfId="1" applyNumberFormat="1" applyFont="1" applyFill="1" applyBorder="1" applyAlignment="1">
      <alignment horizontal="right"/>
    </xf>
    <xf numFmtId="174" fontId="4" fillId="7" borderId="3" xfId="1" applyNumberFormat="1" applyFont="1" applyFill="1" applyBorder="1" applyAlignment="1">
      <alignment horizontal="right"/>
    </xf>
    <xf numFmtId="174" fontId="0" fillId="7" borderId="26" xfId="1" applyNumberFormat="1" applyFont="1" applyFill="1" applyBorder="1" applyAlignment="1">
      <alignment horizontal="right"/>
    </xf>
    <xf numFmtId="174" fontId="0" fillId="7" borderId="20" xfId="1" applyNumberFormat="1" applyFont="1" applyFill="1" applyBorder="1" applyAlignment="1">
      <alignment horizontal="right"/>
    </xf>
    <xf numFmtId="174" fontId="0" fillId="7" borderId="2" xfId="1" applyNumberFormat="1" applyFont="1" applyFill="1" applyBorder="1" applyAlignment="1">
      <alignment horizontal="right"/>
    </xf>
    <xf numFmtId="174" fontId="0" fillId="7" borderId="6" xfId="1" applyNumberFormat="1" applyFont="1" applyFill="1" applyBorder="1" applyAlignment="1">
      <alignment horizontal="right"/>
    </xf>
    <xf numFmtId="174" fontId="4" fillId="7" borderId="6" xfId="1" applyNumberFormat="1" applyFont="1" applyFill="1" applyBorder="1" applyAlignment="1">
      <alignment horizontal="right"/>
    </xf>
    <xf numFmtId="174" fontId="0" fillId="7" borderId="18" xfId="1" applyNumberFormat="1" applyFont="1" applyFill="1" applyBorder="1" applyAlignment="1">
      <alignment horizontal="right"/>
    </xf>
    <xf numFmtId="174" fontId="0" fillId="7" borderId="59" xfId="1" applyNumberFormat="1" applyFont="1" applyFill="1" applyBorder="1" applyAlignment="1">
      <alignment horizontal="right"/>
    </xf>
    <xf numFmtId="174" fontId="0" fillId="7" borderId="65" xfId="1" applyNumberFormat="1" applyFont="1" applyFill="1" applyBorder="1" applyAlignment="1">
      <alignment horizontal="right"/>
    </xf>
    <xf numFmtId="174" fontId="4" fillId="7" borderId="18" xfId="1" applyNumberFormat="1" applyFont="1" applyFill="1" applyBorder="1" applyAlignment="1">
      <alignment horizontal="right"/>
    </xf>
    <xf numFmtId="174" fontId="0" fillId="7" borderId="9" xfId="1" applyNumberFormat="1" applyFont="1" applyFill="1" applyBorder="1" applyAlignment="1">
      <alignment horizontal="right"/>
    </xf>
    <xf numFmtId="174" fontId="0" fillId="7" borderId="4" xfId="1" applyNumberFormat="1" applyFont="1" applyFill="1" applyBorder="1" applyAlignment="1">
      <alignment horizontal="right"/>
    </xf>
    <xf numFmtId="174" fontId="0" fillId="7" borderId="61" xfId="1" applyNumberFormat="1" applyFont="1" applyFill="1" applyBorder="1" applyAlignment="1">
      <alignment horizontal="right"/>
    </xf>
    <xf numFmtId="174" fontId="4" fillId="7" borderId="4" xfId="1" applyNumberFormat="1" applyFont="1" applyFill="1" applyBorder="1" applyAlignment="1">
      <alignment horizontal="right"/>
    </xf>
    <xf numFmtId="174" fontId="0" fillId="7" borderId="22" xfId="1" applyNumberFormat="1" applyFont="1" applyFill="1" applyBorder="1" applyAlignment="1">
      <alignment horizontal="right"/>
    </xf>
    <xf numFmtId="174" fontId="2" fillId="7" borderId="4" xfId="1" applyNumberFormat="1" applyFont="1" applyFill="1" applyBorder="1" applyAlignment="1">
      <alignment horizontal="right"/>
    </xf>
    <xf numFmtId="174" fontId="2" fillId="7" borderId="3" xfId="1" applyNumberFormat="1" applyFont="1" applyFill="1" applyBorder="1" applyAlignment="1">
      <alignment horizontal="right"/>
    </xf>
    <xf numFmtId="174" fontId="4" fillId="7" borderId="26" xfId="1" applyNumberFormat="1" applyFont="1" applyFill="1" applyBorder="1" applyAlignment="1">
      <alignment horizontal="right"/>
    </xf>
    <xf numFmtId="174" fontId="4" fillId="7" borderId="20" xfId="1" applyNumberFormat="1" applyFont="1" applyFill="1" applyBorder="1" applyAlignment="1">
      <alignment horizontal="right"/>
    </xf>
    <xf numFmtId="174" fontId="4" fillId="7" borderId="9" xfId="1" applyNumberFormat="1" applyFont="1" applyFill="1" applyBorder="1" applyAlignment="1">
      <alignment horizontal="right"/>
    </xf>
    <xf numFmtId="166" fontId="1" fillId="7" borderId="9" xfId="1" applyNumberFormat="1" applyFont="1" applyFill="1" applyBorder="1" applyAlignment="1">
      <alignment horizontal="right"/>
    </xf>
    <xf numFmtId="166" fontId="1" fillId="7" borderId="28" xfId="1" applyNumberFormat="1" applyFont="1" applyFill="1" applyBorder="1" applyAlignment="1">
      <alignment horizontal="right"/>
    </xf>
    <xf numFmtId="166" fontId="1" fillId="7" borderId="63" xfId="1" applyNumberFormat="1" applyFont="1" applyFill="1" applyBorder="1" applyAlignment="1">
      <alignment horizontal="right"/>
    </xf>
    <xf numFmtId="166" fontId="1" fillId="7" borderId="38" xfId="1" applyNumberFormat="1" applyFont="1" applyFill="1" applyBorder="1" applyAlignment="1">
      <alignment horizontal="right"/>
    </xf>
    <xf numFmtId="166" fontId="0" fillId="7" borderId="38" xfId="1" applyNumberFormat="1" applyFont="1" applyFill="1" applyBorder="1" applyAlignment="1">
      <alignment horizontal="right"/>
    </xf>
    <xf numFmtId="166" fontId="1" fillId="7" borderId="25" xfId="1" applyNumberFormat="1" applyFont="1" applyFill="1" applyBorder="1" applyAlignment="1">
      <alignment horizontal="right"/>
    </xf>
    <xf numFmtId="166" fontId="1" fillId="7" borderId="25" xfId="2" applyNumberFormat="1" applyFont="1" applyFill="1" applyBorder="1" applyAlignment="1">
      <alignment horizontal="right"/>
    </xf>
    <xf numFmtId="166" fontId="1" fillId="7" borderId="84" xfId="1" applyNumberFormat="1" applyFont="1" applyFill="1" applyBorder="1" applyAlignment="1">
      <alignment horizontal="right"/>
    </xf>
    <xf numFmtId="0" fontId="0" fillId="7" borderId="23" xfId="0" applyFill="1" applyBorder="1"/>
    <xf numFmtId="0" fontId="0" fillId="7" borderId="55" xfId="0" applyFill="1" applyBorder="1"/>
    <xf numFmtId="0" fontId="0" fillId="7" borderId="19" xfId="0" applyFill="1" applyBorder="1"/>
    <xf numFmtId="0" fontId="0" fillId="7" borderId="36" xfId="0" applyFill="1" applyBorder="1"/>
    <xf numFmtId="166" fontId="1" fillId="8" borderId="50" xfId="0" applyNumberFormat="1" applyFont="1" applyFill="1" applyBorder="1"/>
    <xf numFmtId="9" fontId="1" fillId="8" borderId="21" xfId="0" applyNumberFormat="1" applyFont="1" applyFill="1" applyBorder="1"/>
    <xf numFmtId="9" fontId="1" fillId="8" borderId="0" xfId="2" applyFont="1" applyFill="1" applyBorder="1"/>
    <xf numFmtId="10" fontId="0" fillId="8" borderId="0" xfId="2" applyNumberFormat="1" applyFont="1" applyFill="1" applyBorder="1" applyAlignment="1">
      <alignment horizontal="right"/>
    </xf>
    <xf numFmtId="9" fontId="0" fillId="7" borderId="19" xfId="2" applyFont="1" applyFill="1" applyBorder="1"/>
    <xf numFmtId="9" fontId="0" fillId="7" borderId="36" xfId="2" applyFont="1" applyFill="1" applyBorder="1"/>
    <xf numFmtId="9" fontId="0" fillId="8" borderId="0" xfId="2" applyFont="1" applyFill="1" applyBorder="1"/>
    <xf numFmtId="9" fontId="0" fillId="7" borderId="23" xfId="2" applyFont="1" applyFill="1" applyBorder="1"/>
    <xf numFmtId="9" fontId="0" fillId="7" borderId="55" xfId="2" applyFont="1" applyFill="1" applyBorder="1"/>
    <xf numFmtId="0" fontId="0" fillId="4" borderId="82" xfId="0" applyFill="1" applyBorder="1" applyAlignment="1">
      <alignment horizontal="left" indent="1"/>
    </xf>
    <xf numFmtId="0" fontId="0" fillId="4" borderId="81" xfId="0" applyFill="1" applyBorder="1" applyAlignment="1">
      <alignment horizontal="left" indent="2"/>
    </xf>
    <xf numFmtId="0" fontId="0" fillId="4" borderId="83" xfId="0" applyFill="1" applyBorder="1" applyAlignment="1">
      <alignment horizontal="left" indent="2"/>
    </xf>
    <xf numFmtId="0" fontId="1" fillId="8" borderId="1" xfId="0" applyFont="1" applyFill="1" applyBorder="1" applyAlignment="1">
      <alignment horizontal="center"/>
    </xf>
    <xf numFmtId="0" fontId="1" fillId="8" borderId="36" xfId="0" applyFont="1" applyFill="1" applyBorder="1" applyAlignment="1">
      <alignment horizontal="center"/>
    </xf>
    <xf numFmtId="166" fontId="0" fillId="8" borderId="19" xfId="2" applyNumberFormat="1" applyFont="1" applyFill="1" applyBorder="1" applyAlignment="1">
      <alignment horizontal="right"/>
    </xf>
    <xf numFmtId="166" fontId="0" fillId="8" borderId="36" xfId="1" applyNumberFormat="1" applyFont="1" applyFill="1" applyBorder="1" applyAlignment="1">
      <alignment horizontal="right"/>
    </xf>
    <xf numFmtId="166" fontId="1" fillId="8" borderId="50" xfId="1" applyNumberFormat="1" applyFont="1" applyFill="1" applyBorder="1"/>
    <xf numFmtId="166" fontId="1" fillId="8" borderId="46" xfId="0" applyNumberFormat="1" applyFont="1" applyFill="1" applyBorder="1"/>
    <xf numFmtId="166" fontId="1" fillId="8" borderId="24" xfId="0" applyNumberFormat="1" applyFont="1" applyFill="1" applyBorder="1"/>
    <xf numFmtId="9" fontId="1" fillId="8" borderId="19" xfId="0" applyNumberFormat="1" applyFont="1" applyFill="1" applyBorder="1"/>
    <xf numFmtId="0" fontId="0" fillId="7" borderId="21" xfId="1" applyNumberFormat="1" applyFont="1" applyFill="1" applyBorder="1" applyAlignment="1">
      <alignment horizontal="center"/>
    </xf>
    <xf numFmtId="0" fontId="4" fillId="7" borderId="0" xfId="0" applyFont="1" applyFill="1" applyBorder="1" applyAlignment="1">
      <alignment horizontal="center"/>
    </xf>
    <xf numFmtId="0" fontId="4" fillId="7" borderId="19" xfId="0" applyFont="1" applyFill="1" applyBorder="1" applyAlignment="1">
      <alignment horizontal="center"/>
    </xf>
    <xf numFmtId="0" fontId="0" fillId="7" borderId="19" xfId="0" applyFill="1" applyBorder="1" applyAlignment="1">
      <alignment horizontal="center"/>
    </xf>
    <xf numFmtId="0" fontId="0" fillId="7" borderId="0" xfId="0" applyFill="1" applyBorder="1" applyAlignment="1">
      <alignment horizontal="center"/>
    </xf>
    <xf numFmtId="0" fontId="2" fillId="7" borderId="21" xfId="1" applyNumberFormat="1" applyFont="1" applyFill="1" applyBorder="1" applyAlignment="1">
      <alignment horizontal="center"/>
    </xf>
    <xf numFmtId="0" fontId="4" fillId="7" borderId="21" xfId="1" applyNumberFormat="1" applyFont="1" applyFill="1" applyBorder="1" applyAlignment="1">
      <alignment horizontal="center"/>
    </xf>
    <xf numFmtId="0" fontId="1" fillId="7" borderId="56" xfId="1" applyNumberFormat="1" applyFont="1" applyFill="1" applyBorder="1" applyAlignment="1">
      <alignment horizontal="center"/>
    </xf>
    <xf numFmtId="0" fontId="1" fillId="7" borderId="1" xfId="0" applyFont="1" applyFill="1" applyBorder="1" applyAlignment="1">
      <alignment horizontal="center"/>
    </xf>
    <xf numFmtId="0" fontId="1" fillId="7" borderId="36" xfId="0" applyFont="1" applyFill="1" applyBorder="1" applyAlignment="1">
      <alignment horizontal="center"/>
    </xf>
    <xf numFmtId="9" fontId="4" fillId="7" borderId="21" xfId="2" applyFont="1" applyFill="1" applyBorder="1" applyAlignment="1">
      <alignment horizontal="center"/>
    </xf>
    <xf numFmtId="9" fontId="4" fillId="7" borderId="0" xfId="2" applyFont="1" applyFill="1" applyBorder="1" applyAlignment="1">
      <alignment horizontal="center"/>
    </xf>
    <xf numFmtId="9" fontId="0" fillId="7" borderId="0" xfId="2" applyNumberFormat="1" applyFont="1" applyFill="1" applyBorder="1" applyAlignment="1">
      <alignment horizontal="center"/>
    </xf>
    <xf numFmtId="10" fontId="0" fillId="7" borderId="0" xfId="2" applyNumberFormat="1" applyFont="1" applyFill="1" applyBorder="1" applyAlignment="1">
      <alignment horizontal="center"/>
    </xf>
    <xf numFmtId="166" fontId="0" fillId="7" borderId="0" xfId="0" applyNumberFormat="1" applyFill="1" applyBorder="1" applyAlignment="1">
      <alignment horizontal="center"/>
    </xf>
    <xf numFmtId="166" fontId="0" fillId="7" borderId="19" xfId="0" applyNumberFormat="1" applyFill="1" applyBorder="1" applyAlignment="1">
      <alignment horizontal="center"/>
    </xf>
    <xf numFmtId="9" fontId="5" fillId="7" borderId="56" xfId="0" applyNumberFormat="1" applyFont="1" applyFill="1" applyBorder="1" applyAlignment="1">
      <alignment horizontal="center"/>
    </xf>
    <xf numFmtId="9" fontId="5" fillId="7" borderId="1" xfId="0" applyNumberFormat="1" applyFont="1" applyFill="1" applyBorder="1" applyAlignment="1">
      <alignment horizontal="center"/>
    </xf>
    <xf numFmtId="9" fontId="0" fillId="7" borderId="21" xfId="2" applyFont="1" applyFill="1" applyBorder="1" applyAlignment="1">
      <alignment horizontal="center"/>
    </xf>
    <xf numFmtId="9" fontId="0" fillId="7" borderId="19" xfId="2" applyFont="1" applyFill="1" applyBorder="1" applyAlignment="1">
      <alignment horizontal="center"/>
    </xf>
    <xf numFmtId="166" fontId="0" fillId="7" borderId="0" xfId="2" applyNumberFormat="1" applyFont="1" applyFill="1" applyBorder="1" applyAlignment="1"/>
    <xf numFmtId="166" fontId="0" fillId="7" borderId="19" xfId="2" applyNumberFormat="1" applyFont="1" applyFill="1" applyBorder="1" applyAlignment="1"/>
    <xf numFmtId="166" fontId="0" fillId="7" borderId="0" xfId="2" applyNumberFormat="1" applyFont="1" applyFill="1" applyBorder="1" applyAlignment="1">
      <alignment horizontal="center"/>
    </xf>
    <xf numFmtId="166" fontId="0" fillId="7" borderId="19" xfId="2" applyNumberFormat="1" applyFont="1" applyFill="1" applyBorder="1" applyAlignment="1">
      <alignment horizontal="center"/>
    </xf>
    <xf numFmtId="0" fontId="0" fillId="7" borderId="56" xfId="0" applyFill="1" applyBorder="1"/>
    <xf numFmtId="166" fontId="1" fillId="7" borderId="36" xfId="1" applyNumberFormat="1" applyFont="1" applyFill="1" applyBorder="1" applyAlignment="1">
      <alignment horizontal="right"/>
    </xf>
    <xf numFmtId="166" fontId="1" fillId="7" borderId="1" xfId="1" applyNumberFormat="1" applyFont="1" applyFill="1" applyBorder="1" applyAlignment="1"/>
    <xf numFmtId="166" fontId="1" fillId="7" borderId="36" xfId="1" applyNumberFormat="1" applyFont="1" applyFill="1" applyBorder="1" applyAlignment="1"/>
    <xf numFmtId="166" fontId="1" fillId="7" borderId="1" xfId="1" applyNumberFormat="1" applyFont="1" applyFill="1" applyBorder="1" applyAlignment="1">
      <alignment horizontal="center"/>
    </xf>
    <xf numFmtId="166" fontId="1" fillId="7" borderId="36" xfId="1" applyNumberFormat="1" applyFont="1" applyFill="1" applyBorder="1" applyAlignment="1">
      <alignment horizontal="center"/>
    </xf>
    <xf numFmtId="0" fontId="19" fillId="0" borderId="81" xfId="4" applyBorder="1">
      <alignment vertical="center"/>
    </xf>
    <xf numFmtId="9" fontId="1" fillId="8" borderId="0" xfId="0" applyNumberFormat="1" applyFont="1" applyFill="1" applyBorder="1"/>
    <xf numFmtId="9" fontId="1" fillId="8" borderId="21" xfId="2" applyNumberFormat="1" applyFont="1" applyFill="1" applyBorder="1"/>
    <xf numFmtId="0" fontId="0" fillId="11" borderId="0" xfId="0" applyFill="1" applyBorder="1"/>
    <xf numFmtId="166" fontId="4" fillId="12" borderId="3" xfId="1" applyNumberFormat="1" applyFont="1" applyFill="1" applyBorder="1" applyAlignment="1">
      <alignment horizontal="right"/>
    </xf>
    <xf numFmtId="166" fontId="0" fillId="11" borderId="3" xfId="1" applyNumberFormat="1" applyFont="1" applyFill="1" applyBorder="1" applyAlignment="1">
      <alignment horizontal="right"/>
    </xf>
    <xf numFmtId="166" fontId="0" fillId="12" borderId="3" xfId="1" applyNumberFormat="1" applyFont="1" applyFill="1" applyBorder="1" applyAlignment="1">
      <alignment horizontal="right"/>
    </xf>
    <xf numFmtId="166" fontId="4" fillId="11" borderId="3" xfId="1" applyNumberFormat="1" applyFont="1" applyFill="1" applyBorder="1" applyAlignment="1">
      <alignment horizontal="right"/>
    </xf>
    <xf numFmtId="166" fontId="0" fillId="11" borderId="2" xfId="1" applyNumberFormat="1" applyFont="1" applyFill="1" applyBorder="1" applyAlignment="1">
      <alignment horizontal="right"/>
    </xf>
    <xf numFmtId="166" fontId="0" fillId="11" borderId="20" xfId="1" applyNumberFormat="1" applyFont="1" applyFill="1" applyBorder="1" applyAlignment="1">
      <alignment horizontal="right"/>
    </xf>
    <xf numFmtId="166" fontId="0" fillId="11" borderId="26" xfId="1" applyNumberFormat="1" applyFont="1" applyFill="1" applyBorder="1" applyAlignment="1">
      <alignment horizontal="right"/>
    </xf>
    <xf numFmtId="166" fontId="4" fillId="0" borderId="6" xfId="1" applyNumberFormat="1" applyFont="1" applyFill="1" applyBorder="1" applyAlignment="1">
      <alignment horizontal="right"/>
    </xf>
    <xf numFmtId="166" fontId="4" fillId="11" borderId="18" xfId="1" applyNumberFormat="1" applyFont="1" applyFill="1" applyBorder="1" applyAlignment="1">
      <alignment horizontal="right"/>
    </xf>
    <xf numFmtId="166" fontId="4" fillId="11" borderId="4" xfId="1" applyNumberFormat="1" applyFont="1" applyFill="1" applyBorder="1" applyAlignment="1">
      <alignment horizontal="right"/>
    </xf>
    <xf numFmtId="166" fontId="0" fillId="11" borderId="22" xfId="1" applyNumberFormat="1" applyFont="1" applyFill="1" applyBorder="1" applyAlignment="1">
      <alignment horizontal="right"/>
    </xf>
    <xf numFmtId="166" fontId="0" fillId="12" borderId="4" xfId="1" applyNumberFormat="1" applyFont="1" applyFill="1" applyBorder="1" applyAlignment="1">
      <alignment horizontal="right"/>
    </xf>
    <xf numFmtId="166" fontId="0" fillId="11" borderId="4" xfId="1" applyNumberFormat="1" applyFont="1" applyFill="1" applyBorder="1" applyAlignment="1">
      <alignment horizontal="right"/>
    </xf>
    <xf numFmtId="166" fontId="2" fillId="11" borderId="3" xfId="1" applyNumberFormat="1" applyFont="1" applyFill="1" applyBorder="1" applyAlignment="1">
      <alignment horizontal="right"/>
    </xf>
    <xf numFmtId="166" fontId="0" fillId="12" borderId="26" xfId="1" applyNumberFormat="1" applyFont="1" applyFill="1" applyBorder="1" applyAlignment="1">
      <alignment horizontal="right"/>
    </xf>
    <xf numFmtId="166" fontId="1" fillId="7" borderId="1" xfId="1" applyNumberFormat="1" applyFont="1" applyFill="1" applyBorder="1" applyAlignment="1">
      <alignment horizontal="right"/>
    </xf>
    <xf numFmtId="166" fontId="1" fillId="7" borderId="65" xfId="1" applyNumberFormat="1" applyFont="1" applyFill="1" applyBorder="1" applyAlignment="1">
      <alignment horizontal="right"/>
    </xf>
    <xf numFmtId="166" fontId="4" fillId="0" borderId="18" xfId="1" applyNumberFormat="1" applyFont="1" applyFill="1" applyBorder="1" applyAlignment="1">
      <alignment horizontal="right"/>
    </xf>
    <xf numFmtId="166" fontId="0" fillId="11" borderId="18" xfId="1" applyNumberFormat="1" applyFont="1" applyFill="1" applyBorder="1" applyAlignment="1">
      <alignment horizontal="right"/>
    </xf>
    <xf numFmtId="166" fontId="4" fillId="0" borderId="103" xfId="1" applyNumberFormat="1" applyFont="1" applyFill="1" applyBorder="1" applyAlignment="1">
      <alignment horizontal="right"/>
    </xf>
    <xf numFmtId="166" fontId="4" fillId="0" borderId="18" xfId="1" applyNumberFormat="1" applyFont="1" applyBorder="1" applyAlignment="1">
      <alignment horizontal="right"/>
    </xf>
    <xf numFmtId="0" fontId="0" fillId="12" borderId="0" xfId="0" applyFill="1" applyBorder="1"/>
    <xf numFmtId="0" fontId="0" fillId="10" borderId="0" xfId="0" applyFill="1" applyBorder="1"/>
    <xf numFmtId="0" fontId="0" fillId="13" borderId="0" xfId="0" applyFill="1" applyBorder="1" applyAlignment="1"/>
    <xf numFmtId="166" fontId="0" fillId="13" borderId="3" xfId="1" applyNumberFormat="1" applyFont="1" applyFill="1" applyBorder="1" applyAlignment="1">
      <alignment horizontal="right"/>
    </xf>
    <xf numFmtId="166" fontId="0" fillId="13" borderId="4" xfId="1" applyNumberFormat="1" applyFont="1" applyFill="1" applyBorder="1" applyAlignment="1">
      <alignment horizontal="right"/>
    </xf>
    <xf numFmtId="166" fontId="0" fillId="16" borderId="3" xfId="1" applyNumberFormat="1" applyFont="1" applyFill="1" applyBorder="1" applyAlignment="1">
      <alignment horizontal="right"/>
    </xf>
    <xf numFmtId="166" fontId="4" fillId="16" borderId="3" xfId="1" applyNumberFormat="1" applyFont="1" applyFill="1" applyBorder="1" applyAlignment="1">
      <alignment horizontal="right"/>
    </xf>
    <xf numFmtId="166" fontId="0" fillId="16" borderId="26" xfId="1" applyNumberFormat="1" applyFont="1" applyFill="1" applyBorder="1" applyAlignment="1">
      <alignment horizontal="right"/>
    </xf>
    <xf numFmtId="166" fontId="0" fillId="16" borderId="4" xfId="1" applyNumberFormat="1" applyFont="1" applyFill="1" applyBorder="1" applyAlignment="1">
      <alignment horizontal="right"/>
    </xf>
    <xf numFmtId="166" fontId="0" fillId="15" borderId="3" xfId="1" applyNumberFormat="1" applyFont="1" applyFill="1" applyBorder="1" applyAlignment="1">
      <alignment horizontal="right"/>
    </xf>
    <xf numFmtId="166" fontId="4" fillId="15" borderId="3" xfId="1" applyNumberFormat="1" applyFont="1" applyFill="1" applyBorder="1" applyAlignment="1">
      <alignment horizontal="right"/>
    </xf>
    <xf numFmtId="0" fontId="0" fillId="14" borderId="0" xfId="0" applyFill="1" applyBorder="1"/>
    <xf numFmtId="0" fontId="0" fillId="15" borderId="0" xfId="0" applyFill="1" applyBorder="1"/>
    <xf numFmtId="0" fontId="4" fillId="10" borderId="0" xfId="1" applyNumberFormat="1" applyFont="1" applyFill="1" applyBorder="1" applyAlignment="1">
      <alignment horizontal="left"/>
    </xf>
    <xf numFmtId="166" fontId="4" fillId="9" borderId="3" xfId="1" applyNumberFormat="1" applyFont="1" applyFill="1" applyBorder="1" applyAlignment="1">
      <alignment horizontal="right"/>
    </xf>
    <xf numFmtId="166" fontId="0" fillId="9" borderId="3" xfId="1" applyNumberFormat="1" applyFont="1" applyFill="1" applyBorder="1" applyAlignment="1">
      <alignment horizontal="right"/>
    </xf>
    <xf numFmtId="166" fontId="0" fillId="9" borderId="2" xfId="1" applyNumberFormat="1" applyFont="1" applyFill="1" applyBorder="1" applyAlignment="1">
      <alignment horizontal="right"/>
    </xf>
    <xf numFmtId="166" fontId="4" fillId="9" borderId="9" xfId="1" applyNumberFormat="1" applyFont="1" applyFill="1" applyBorder="1" applyAlignment="1">
      <alignment horizontal="right"/>
    </xf>
    <xf numFmtId="166" fontId="0" fillId="9" borderId="26" xfId="1" applyNumberFormat="1" applyFont="1" applyFill="1" applyBorder="1" applyAlignment="1">
      <alignment horizontal="right"/>
    </xf>
    <xf numFmtId="166" fontId="0" fillId="9" borderId="20" xfId="1" applyNumberFormat="1" applyFont="1" applyFill="1" applyBorder="1" applyAlignment="1">
      <alignment horizontal="right"/>
    </xf>
    <xf numFmtId="166" fontId="4" fillId="9" borderId="4" xfId="1" applyNumberFormat="1" applyFont="1" applyFill="1" applyBorder="1" applyAlignment="1">
      <alignment horizontal="right"/>
    </xf>
    <xf numFmtId="166" fontId="0" fillId="9" borderId="22" xfId="1" applyNumberFormat="1" applyFont="1" applyFill="1" applyBorder="1" applyAlignment="1">
      <alignment horizontal="right"/>
    </xf>
    <xf numFmtId="166" fontId="0" fillId="9" borderId="4" xfId="1" applyNumberFormat="1" applyFont="1" applyFill="1" applyBorder="1" applyAlignment="1">
      <alignment horizontal="right"/>
    </xf>
    <xf numFmtId="166" fontId="2" fillId="9" borderId="3" xfId="1" applyNumberFormat="1" applyFont="1" applyFill="1" applyBorder="1" applyAlignment="1">
      <alignment horizontal="right"/>
    </xf>
    <xf numFmtId="0" fontId="0" fillId="0" borderId="25" xfId="0" applyFill="1" applyBorder="1"/>
    <xf numFmtId="166" fontId="1" fillId="7" borderId="44" xfId="1" applyNumberFormat="1" applyFont="1" applyFill="1" applyBorder="1" applyAlignment="1">
      <alignment horizontal="right"/>
    </xf>
    <xf numFmtId="166" fontId="5" fillId="7" borderId="44" xfId="1" applyNumberFormat="1" applyFont="1" applyFill="1" applyBorder="1" applyAlignment="1">
      <alignment horizontal="right"/>
    </xf>
    <xf numFmtId="166" fontId="1" fillId="7" borderId="80" xfId="1" applyNumberFormat="1" applyFont="1" applyFill="1" applyBorder="1" applyAlignment="1">
      <alignment horizontal="right"/>
    </xf>
    <xf numFmtId="166" fontId="1" fillId="7" borderId="104" xfId="1" applyNumberFormat="1" applyFont="1" applyFill="1" applyBorder="1" applyAlignment="1">
      <alignment horizontal="right"/>
    </xf>
    <xf numFmtId="0" fontId="0" fillId="0" borderId="59" xfId="0" applyFill="1" applyBorder="1"/>
    <xf numFmtId="0" fontId="1" fillId="0" borderId="44" xfId="0" applyFont="1" applyFill="1" applyBorder="1"/>
    <xf numFmtId="0" fontId="1" fillId="5" borderId="0" xfId="0" applyFont="1" applyFill="1" applyBorder="1" applyAlignment="1">
      <alignment horizontal="center" wrapText="1"/>
    </xf>
    <xf numFmtId="166" fontId="0" fillId="2" borderId="3" xfId="1" applyNumberFormat="1" applyFont="1" applyFill="1" applyBorder="1" applyAlignment="1">
      <alignment horizontal="right"/>
    </xf>
    <xf numFmtId="166" fontId="0" fillId="2" borderId="4" xfId="1" applyNumberFormat="1" applyFont="1" applyFill="1" applyBorder="1" applyAlignment="1">
      <alignment horizontal="right"/>
    </xf>
    <xf numFmtId="166" fontId="4" fillId="2" borderId="18" xfId="1" applyNumberFormat="1" applyFont="1" applyFill="1" applyBorder="1" applyAlignment="1">
      <alignment horizontal="right"/>
    </xf>
    <xf numFmtId="166" fontId="0" fillId="2" borderId="18" xfId="1" applyNumberFormat="1" applyFont="1" applyFill="1" applyBorder="1" applyAlignment="1">
      <alignment horizontal="right"/>
    </xf>
    <xf numFmtId="9" fontId="4" fillId="0" borderId="0" xfId="2" applyFont="1" applyFill="1" applyBorder="1" applyAlignment="1">
      <alignment horizontal="right"/>
    </xf>
    <xf numFmtId="0" fontId="0" fillId="0" borderId="0" xfId="0"/>
    <xf numFmtId="0" fontId="4" fillId="0" borderId="0" xfId="3" applyFont="1" applyAlignment="1"/>
    <xf numFmtId="0" fontId="0" fillId="0" borderId="1" xfId="0" applyBorder="1" applyAlignment="1"/>
    <xf numFmtId="0" fontId="0" fillId="0" borderId="0" xfId="0"/>
    <xf numFmtId="0" fontId="4" fillId="0" borderId="0" xfId="0" applyFont="1" applyAlignment="1"/>
    <xf numFmtId="0" fontId="4" fillId="0" borderId="1" xfId="3" applyFont="1" applyBorder="1" applyAlignment="1"/>
    <xf numFmtId="0" fontId="3" fillId="0" borderId="0" xfId="3" applyFont="1" applyAlignment="1"/>
    <xf numFmtId="0" fontId="1" fillId="0" borderId="0" xfId="0" applyFont="1" applyFill="1" applyAlignment="1"/>
    <xf numFmtId="0" fontId="6" fillId="0" borderId="0" xfId="3" applyFill="1" applyAlignment="1"/>
    <xf numFmtId="0" fontId="4" fillId="0" borderId="0" xfId="3" applyFont="1" applyFill="1" applyAlignment="1"/>
    <xf numFmtId="0" fontId="0" fillId="0" borderId="0" xfId="0" applyFill="1" applyAlignment="1">
      <alignment horizontal="right"/>
    </xf>
    <xf numFmtId="0" fontId="15" fillId="0" borderId="0" xfId="0" applyFont="1" applyBorder="1"/>
    <xf numFmtId="9" fontId="1" fillId="7" borderId="0" xfId="2" applyNumberFormat="1" applyFont="1" applyFill="1" applyBorder="1" applyAlignment="1">
      <alignment horizontal="right"/>
    </xf>
    <xf numFmtId="0" fontId="15" fillId="0" borderId="0" xfId="3" applyFont="1" applyAlignment="1"/>
    <xf numFmtId="0" fontId="15" fillId="0" borderId="0" xfId="3" applyFont="1" applyFill="1" applyAlignment="1"/>
    <xf numFmtId="0" fontId="15" fillId="0" borderId="0" xfId="0" applyFont="1" applyAlignment="1"/>
    <xf numFmtId="0" fontId="0" fillId="0" borderId="0" xfId="0"/>
    <xf numFmtId="0" fontId="25" fillId="0" borderId="0" xfId="0" applyFont="1" applyAlignment="1"/>
    <xf numFmtId="0" fontId="25" fillId="0" borderId="0" xfId="0" applyFont="1" applyFill="1" applyAlignment="1"/>
    <xf numFmtId="0" fontId="25" fillId="0" borderId="0" xfId="0" applyFont="1" applyBorder="1" applyAlignment="1"/>
    <xf numFmtId="0" fontId="15" fillId="0" borderId="0" xfId="3" applyFont="1" applyBorder="1" applyAlignment="1"/>
    <xf numFmtId="0" fontId="0" fillId="0" borderId="0" xfId="0"/>
    <xf numFmtId="14" fontId="0" fillId="0" borderId="0" xfId="0" applyNumberFormat="1"/>
    <xf numFmtId="0" fontId="0" fillId="0" borderId="0" xfId="0" quotePrefix="1"/>
    <xf numFmtId="166" fontId="0" fillId="0" borderId="3" xfId="1" applyNumberFormat="1" applyFont="1" applyFill="1" applyBorder="1" applyAlignment="1">
      <alignment horizontal="right" wrapText="1"/>
    </xf>
    <xf numFmtId="166" fontId="4" fillId="12" borderId="3" xfId="1" applyNumberFormat="1" applyFont="1" applyFill="1" applyBorder="1" applyAlignment="1">
      <alignment horizontal="right" wrapText="1"/>
    </xf>
    <xf numFmtId="166" fontId="0" fillId="11" borderId="3" xfId="1" applyNumberFormat="1" applyFont="1" applyFill="1" applyBorder="1" applyAlignment="1">
      <alignment horizontal="right" wrapText="1"/>
    </xf>
    <xf numFmtId="166" fontId="0" fillId="12" borderId="3" xfId="1" applyNumberFormat="1" applyFont="1" applyFill="1" applyBorder="1" applyAlignment="1">
      <alignment horizontal="right" wrapText="1"/>
    </xf>
    <xf numFmtId="166" fontId="0" fillId="0" borderId="26" xfId="1" applyNumberFormat="1" applyFont="1" applyFill="1" applyBorder="1" applyAlignment="1">
      <alignment horizontal="right" wrapText="1"/>
    </xf>
    <xf numFmtId="166" fontId="0" fillId="0" borderId="20" xfId="1" applyNumberFormat="1" applyFont="1" applyFill="1" applyBorder="1" applyAlignment="1">
      <alignment horizontal="right" wrapText="1"/>
    </xf>
    <xf numFmtId="166" fontId="4" fillId="11" borderId="3" xfId="1" applyNumberFormat="1" applyFont="1" applyFill="1" applyBorder="1" applyAlignment="1">
      <alignment horizontal="right" wrapText="1"/>
    </xf>
    <xf numFmtId="166" fontId="0" fillId="0" borderId="0" xfId="1" applyNumberFormat="1" applyFont="1" applyFill="1" applyBorder="1" applyAlignment="1">
      <alignment horizontal="right" wrapText="1"/>
    </xf>
    <xf numFmtId="9" fontId="4" fillId="0" borderId="0" xfId="2" applyFont="1" applyFill="1" applyBorder="1" applyAlignment="1">
      <alignment horizontal="center" wrapText="1"/>
    </xf>
    <xf numFmtId="9" fontId="0" fillId="0" borderId="0" xfId="2" applyNumberFormat="1" applyFont="1" applyFill="1" applyBorder="1" applyAlignment="1">
      <alignment horizontal="center" wrapText="1"/>
    </xf>
    <xf numFmtId="10" fontId="0" fillId="0" borderId="0" xfId="2" applyNumberFormat="1" applyFont="1" applyFill="1" applyBorder="1" applyAlignment="1">
      <alignment horizontal="center" wrapText="1"/>
    </xf>
    <xf numFmtId="166" fontId="0" fillId="0" borderId="0" xfId="0" applyNumberFormat="1" applyFill="1" applyBorder="1" applyAlignment="1">
      <alignment horizontal="center" wrapText="1"/>
    </xf>
    <xf numFmtId="166" fontId="0" fillId="0" borderId="19" xfId="0" applyNumberFormat="1" applyFill="1" applyBorder="1" applyAlignment="1">
      <alignment horizontal="center" wrapText="1"/>
    </xf>
    <xf numFmtId="166" fontId="0" fillId="0" borderId="0" xfId="0" applyNumberFormat="1" applyFill="1" applyBorder="1" applyAlignment="1">
      <alignment wrapText="1"/>
    </xf>
    <xf numFmtId="166" fontId="4" fillId="0" borderId="0" xfId="1" applyNumberFormat="1" applyFont="1" applyFill="1" applyBorder="1" applyAlignment="1">
      <alignment horizontal="right" wrapText="1"/>
    </xf>
    <xf numFmtId="166" fontId="0" fillId="11" borderId="2" xfId="1" applyNumberFormat="1" applyFont="1" applyFill="1" applyBorder="1" applyAlignment="1">
      <alignment horizontal="right" wrapText="1"/>
    </xf>
    <xf numFmtId="166" fontId="0" fillId="11" borderId="20" xfId="1" applyNumberFormat="1" applyFont="1" applyFill="1" applyBorder="1" applyAlignment="1">
      <alignment horizontal="right" wrapText="1"/>
    </xf>
    <xf numFmtId="166" fontId="4" fillId="0" borderId="3" xfId="1" applyNumberFormat="1" applyFont="1" applyFill="1" applyBorder="1" applyAlignment="1">
      <alignment horizontal="right" wrapText="1"/>
    </xf>
    <xf numFmtId="166" fontId="0" fillId="0" borderId="3" xfId="1" applyNumberFormat="1" applyFont="1" applyBorder="1" applyAlignment="1">
      <alignment horizontal="right" wrapText="1"/>
    </xf>
    <xf numFmtId="166" fontId="2" fillId="0" borderId="0" xfId="1" applyNumberFormat="1" applyFont="1" applyFill="1" applyBorder="1" applyAlignment="1">
      <alignment horizontal="right" wrapText="1"/>
    </xf>
    <xf numFmtId="0" fontId="0" fillId="0" borderId="6" xfId="0" applyFill="1" applyBorder="1" applyAlignment="1">
      <alignment wrapText="1"/>
    </xf>
    <xf numFmtId="166" fontId="0" fillId="0" borderId="6" xfId="1" applyNumberFormat="1" applyFont="1" applyFill="1" applyBorder="1" applyAlignment="1">
      <alignment horizontal="right" wrapText="1"/>
    </xf>
    <xf numFmtId="166" fontId="4" fillId="0" borderId="6" xfId="1" applyNumberFormat="1" applyFont="1" applyFill="1" applyBorder="1" applyAlignment="1">
      <alignment horizontal="right" wrapText="1"/>
    </xf>
    <xf numFmtId="166" fontId="0" fillId="0" borderId="18" xfId="1" applyNumberFormat="1" applyFont="1" applyFill="1" applyBorder="1" applyAlignment="1">
      <alignment horizontal="right" wrapText="1"/>
    </xf>
    <xf numFmtId="166" fontId="0" fillId="0" borderId="59" xfId="1" applyNumberFormat="1" applyFont="1" applyFill="1" applyBorder="1" applyAlignment="1">
      <alignment horizontal="right" wrapText="1"/>
    </xf>
    <xf numFmtId="166" fontId="0" fillId="0" borderId="65" xfId="1" applyNumberFormat="1" applyFont="1" applyFill="1" applyBorder="1" applyAlignment="1">
      <alignment horizontal="right" wrapText="1"/>
    </xf>
    <xf numFmtId="166" fontId="4" fillId="11" borderId="18" xfId="1" applyNumberFormat="1" applyFont="1" applyFill="1" applyBorder="1" applyAlignment="1">
      <alignment horizontal="right" wrapText="1"/>
    </xf>
    <xf numFmtId="166" fontId="0" fillId="0" borderId="4" xfId="1" applyNumberFormat="1" applyFont="1" applyFill="1" applyBorder="1" applyAlignment="1">
      <alignment horizontal="right" wrapText="1"/>
    </xf>
    <xf numFmtId="166" fontId="0" fillId="0" borderId="61" xfId="1" applyNumberFormat="1" applyFont="1" applyFill="1" applyBorder="1" applyAlignment="1">
      <alignment horizontal="right" wrapText="1"/>
    </xf>
    <xf numFmtId="166" fontId="4" fillId="11" borderId="4" xfId="1" applyNumberFormat="1" applyFont="1" applyFill="1" applyBorder="1" applyAlignment="1">
      <alignment horizontal="right" wrapText="1"/>
    </xf>
    <xf numFmtId="166" fontId="0" fillId="11" borderId="22" xfId="1" applyNumberFormat="1" applyFont="1" applyFill="1" applyBorder="1" applyAlignment="1">
      <alignment horizontal="right" wrapText="1"/>
    </xf>
    <xf numFmtId="166" fontId="0" fillId="12" borderId="4" xfId="1" applyNumberFormat="1" applyFont="1" applyFill="1" applyBorder="1" applyAlignment="1">
      <alignment horizontal="right" wrapText="1"/>
    </xf>
    <xf numFmtId="166" fontId="0" fillId="11" borderId="4" xfId="1" applyNumberFormat="1" applyFont="1" applyFill="1" applyBorder="1" applyAlignment="1">
      <alignment horizontal="right" wrapText="1"/>
    </xf>
    <xf numFmtId="166" fontId="2" fillId="11" borderId="3" xfId="1" applyNumberFormat="1" applyFont="1" applyFill="1" applyBorder="1" applyAlignment="1">
      <alignment horizontal="right" wrapText="1"/>
    </xf>
    <xf numFmtId="0" fontId="0" fillId="0" borderId="3" xfId="0" applyFont="1" applyFill="1" applyBorder="1" applyAlignment="1">
      <alignment wrapText="1"/>
    </xf>
    <xf numFmtId="166" fontId="0" fillId="12" borderId="26" xfId="1" applyNumberFormat="1" applyFont="1" applyFill="1" applyBorder="1" applyAlignment="1">
      <alignment horizontal="right" wrapText="1"/>
    </xf>
    <xf numFmtId="166" fontId="2" fillId="0" borderId="3" xfId="1" applyNumberFormat="1" applyFont="1" applyFill="1" applyBorder="1" applyAlignment="1">
      <alignment horizontal="right" wrapText="1"/>
    </xf>
    <xf numFmtId="9" fontId="0" fillId="0" borderId="0" xfId="2" applyFont="1" applyFill="1" applyBorder="1" applyAlignment="1">
      <alignment wrapText="1"/>
    </xf>
    <xf numFmtId="166" fontId="4" fillId="0" borderId="26" xfId="1" applyNumberFormat="1" applyFont="1" applyFill="1" applyBorder="1" applyAlignment="1">
      <alignment horizontal="right" wrapText="1"/>
    </xf>
    <xf numFmtId="166" fontId="4" fillId="0" borderId="20" xfId="1" applyNumberFormat="1" applyFont="1" applyFill="1" applyBorder="1" applyAlignment="1">
      <alignment horizontal="right" wrapText="1"/>
    </xf>
    <xf numFmtId="166" fontId="4" fillId="0" borderId="3" xfId="1" applyNumberFormat="1" applyFont="1" applyBorder="1" applyAlignment="1">
      <alignment horizontal="right" wrapText="1"/>
    </xf>
    <xf numFmtId="166" fontId="0" fillId="0" borderId="0" xfId="2" applyNumberFormat="1" applyFont="1" applyFill="1" applyBorder="1" applyAlignment="1">
      <alignment wrapText="1"/>
    </xf>
    <xf numFmtId="166" fontId="4" fillId="0" borderId="18" xfId="1" applyNumberFormat="1" applyFont="1" applyFill="1" applyBorder="1" applyAlignment="1">
      <alignment horizontal="right" wrapText="1"/>
    </xf>
    <xf numFmtId="166" fontId="0" fillId="11" borderId="18" xfId="1" applyNumberFormat="1" applyFont="1" applyFill="1" applyBorder="1" applyAlignment="1">
      <alignment horizontal="right" wrapText="1"/>
    </xf>
    <xf numFmtId="166" fontId="4" fillId="0" borderId="103" xfId="1" applyNumberFormat="1" applyFont="1" applyFill="1" applyBorder="1" applyAlignment="1">
      <alignment horizontal="right" wrapText="1"/>
    </xf>
    <xf numFmtId="166" fontId="4" fillId="0" borderId="18" xfId="1" applyNumberFormat="1" applyFont="1" applyBorder="1" applyAlignment="1">
      <alignment horizontal="right" wrapText="1"/>
    </xf>
    <xf numFmtId="166" fontId="4" fillId="11" borderId="105" xfId="1" applyNumberFormat="1" applyFont="1" applyFill="1" applyBorder="1" applyAlignment="1">
      <alignment horizontal="right" wrapText="1"/>
    </xf>
    <xf numFmtId="166" fontId="4" fillId="0" borderId="105" xfId="1" applyNumberFormat="1" applyFont="1" applyFill="1" applyBorder="1" applyAlignment="1">
      <alignment horizontal="right" wrapText="1"/>
    </xf>
    <xf numFmtId="166" fontId="0" fillId="0" borderId="9" xfId="1" applyNumberFormat="1" applyFont="1" applyFill="1" applyBorder="1" applyAlignment="1">
      <alignment horizontal="right" wrapText="1"/>
    </xf>
    <xf numFmtId="3" fontId="4" fillId="0" borderId="21" xfId="0" applyNumberFormat="1" applyFont="1" applyFill="1" applyBorder="1" applyAlignment="1" applyProtection="1">
      <alignment horizontal="left" vertical="center" shrinkToFit="1"/>
      <protection locked="0"/>
    </xf>
    <xf numFmtId="3" fontId="4" fillId="0" borderId="74" xfId="0" applyNumberFormat="1" applyFont="1" applyFill="1" applyBorder="1" applyAlignment="1" applyProtection="1">
      <alignment horizontal="left" vertical="center" shrinkToFit="1"/>
      <protection locked="0"/>
    </xf>
    <xf numFmtId="0" fontId="0" fillId="0" borderId="21" xfId="0" applyFont="1" applyFill="1" applyBorder="1"/>
    <xf numFmtId="3" fontId="4" fillId="0" borderId="46" xfId="0" applyNumberFormat="1" applyFont="1" applyFill="1" applyBorder="1" applyAlignment="1" applyProtection="1">
      <alignment horizontal="left" vertical="center" shrinkToFit="1"/>
      <protection locked="0"/>
    </xf>
    <xf numFmtId="166" fontId="4" fillId="12" borderId="4" xfId="1" applyNumberFormat="1" applyFont="1" applyFill="1" applyBorder="1" applyAlignment="1">
      <alignment horizontal="right"/>
    </xf>
    <xf numFmtId="166" fontId="5" fillId="0" borderId="76" xfId="1" applyNumberFormat="1" applyFont="1" applyFill="1" applyBorder="1" applyAlignment="1">
      <alignment horizontal="right"/>
    </xf>
    <xf numFmtId="166" fontId="2" fillId="12" borderId="3" xfId="1" applyNumberFormat="1" applyFont="1" applyFill="1" applyBorder="1" applyAlignment="1">
      <alignment horizontal="right" wrapText="1"/>
    </xf>
    <xf numFmtId="166" fontId="2" fillId="0" borderId="4" xfId="1" applyNumberFormat="1" applyFont="1" applyFill="1" applyBorder="1" applyAlignment="1">
      <alignment horizontal="right"/>
    </xf>
    <xf numFmtId="0" fontId="0" fillId="0" borderId="0" xfId="0" applyNumberFormat="1" applyFill="1" applyBorder="1" applyAlignment="1">
      <alignment horizontal="right"/>
    </xf>
    <xf numFmtId="166" fontId="1" fillId="3" borderId="0" xfId="1" applyNumberFormat="1" applyFont="1" applyFill="1" applyBorder="1" applyAlignment="1">
      <alignment horizontal="right"/>
    </xf>
    <xf numFmtId="166" fontId="1" fillId="3" borderId="38" xfId="1" applyNumberFormat="1" applyFont="1" applyFill="1" applyBorder="1" applyAlignment="1">
      <alignment horizontal="right"/>
    </xf>
    <xf numFmtId="176" fontId="0" fillId="7" borderId="0" xfId="2" applyNumberFormat="1" applyFont="1" applyFill="1" applyBorder="1" applyAlignment="1">
      <alignment horizontal="right"/>
    </xf>
    <xf numFmtId="166" fontId="2" fillId="0" borderId="4" xfId="1" applyNumberFormat="1" applyFont="1" applyFill="1" applyBorder="1" applyAlignment="1">
      <alignment horizontal="right" wrapText="1"/>
    </xf>
    <xf numFmtId="0" fontId="2" fillId="0" borderId="0" xfId="3" applyFont="1" applyAlignment="1"/>
    <xf numFmtId="0" fontId="2" fillId="0" borderId="0" xfId="0" applyFont="1" applyAlignment="1"/>
    <xf numFmtId="0" fontId="2" fillId="0" borderId="1" xfId="3" applyFont="1" applyBorder="1" applyAlignment="1"/>
    <xf numFmtId="0" fontId="2" fillId="0" borderId="0" xfId="3" applyFont="1" applyFill="1" applyAlignment="1"/>
    <xf numFmtId="0" fontId="3" fillId="0" borderId="1" xfId="3" applyFont="1" applyBorder="1" applyAlignment="1"/>
    <xf numFmtId="0" fontId="8" fillId="0" borderId="106" xfId="0" applyFont="1" applyFill="1" applyBorder="1" applyAlignment="1">
      <alignment horizontal="center" vertical="center" wrapText="1"/>
    </xf>
    <xf numFmtId="0" fontId="0" fillId="0" borderId="107" xfId="0" applyFont="1" applyBorder="1"/>
    <xf numFmtId="0" fontId="0" fillId="0" borderId="108" xfId="0" applyFont="1" applyBorder="1"/>
    <xf numFmtId="0" fontId="0" fillId="0" borderId="108" xfId="0" applyFont="1" applyFill="1" applyBorder="1"/>
    <xf numFmtId="0" fontId="0" fillId="0" borderId="107" xfId="0" applyFont="1" applyFill="1" applyBorder="1"/>
    <xf numFmtId="0" fontId="0" fillId="0" borderId="109" xfId="0" applyFont="1" applyFill="1" applyBorder="1"/>
    <xf numFmtId="0" fontId="1" fillId="0" borderId="110" xfId="0" applyFont="1" applyFill="1" applyBorder="1" applyAlignment="1">
      <alignment horizontal="center"/>
    </xf>
    <xf numFmtId="177" fontId="0" fillId="2" borderId="3" xfId="1" applyNumberFormat="1" applyFont="1" applyFill="1" applyBorder="1" applyAlignment="1">
      <alignment horizontal="right"/>
    </xf>
    <xf numFmtId="177" fontId="2" fillId="2" borderId="3" xfId="1" applyNumberFormat="1" applyFont="1" applyFill="1" applyBorder="1" applyAlignment="1">
      <alignment horizontal="right"/>
    </xf>
    <xf numFmtId="0" fontId="15" fillId="0" borderId="0" xfId="0" applyFont="1" applyAlignment="1">
      <alignment vertical="center" textRotation="90"/>
    </xf>
    <xf numFmtId="0" fontId="15" fillId="0" borderId="1" xfId="3" applyFont="1" applyBorder="1" applyAlignment="1"/>
    <xf numFmtId="0" fontId="0" fillId="0" borderId="82" xfId="4" applyFont="1" applyBorder="1" applyAlignment="1">
      <alignment horizontal="left" vertical="center"/>
    </xf>
    <xf numFmtId="10" fontId="1" fillId="8" borderId="21" xfId="2" applyNumberFormat="1" applyFont="1" applyFill="1" applyBorder="1"/>
    <xf numFmtId="0" fontId="1" fillId="0" borderId="0" xfId="0" applyFont="1" applyFill="1" applyBorder="1" applyAlignment="1">
      <alignment horizontal="right" vertical="center" textRotation="90"/>
    </xf>
    <xf numFmtId="0" fontId="1" fillId="5" borderId="21" xfId="0" applyFont="1" applyFill="1" applyBorder="1" applyAlignment="1">
      <alignment horizontal="center"/>
    </xf>
    <xf numFmtId="0" fontId="1" fillId="5" borderId="0" xfId="0" applyFont="1" applyFill="1" applyBorder="1" applyAlignment="1">
      <alignment horizontal="center"/>
    </xf>
    <xf numFmtId="0" fontId="15" fillId="0" borderId="0" xfId="0" applyFont="1" applyAlignment="1">
      <alignment horizontal="left"/>
    </xf>
    <xf numFmtId="0" fontId="1" fillId="3" borderId="0" xfId="0" applyFont="1" applyFill="1" applyBorder="1" applyAlignment="1">
      <alignment horizontal="center"/>
    </xf>
    <xf numFmtId="0" fontId="1" fillId="0" borderId="47" xfId="0" applyFont="1" applyBorder="1" applyAlignment="1">
      <alignment horizontal="center"/>
    </xf>
    <xf numFmtId="0" fontId="1" fillId="0" borderId="45" xfId="0" applyFont="1" applyBorder="1" applyAlignment="1">
      <alignment horizontal="center"/>
    </xf>
    <xf numFmtId="0" fontId="1" fillId="0" borderId="51" xfId="0" applyFont="1" applyBorder="1" applyAlignment="1">
      <alignment horizontal="center"/>
    </xf>
    <xf numFmtId="0" fontId="1" fillId="0" borderId="0" xfId="0" applyFont="1" applyFill="1" applyBorder="1" applyAlignment="1">
      <alignment horizontal="center" vertical="center" textRotation="90"/>
    </xf>
    <xf numFmtId="0" fontId="1" fillId="0" borderId="0" xfId="0" applyFont="1" applyFill="1" applyBorder="1" applyAlignment="1">
      <alignment horizontal="left" vertical="center" wrapText="1"/>
    </xf>
    <xf numFmtId="166" fontId="1" fillId="0" borderId="32" xfId="1" applyNumberFormat="1" applyFont="1" applyFill="1" applyBorder="1" applyAlignment="1">
      <alignment horizontal="center"/>
    </xf>
    <xf numFmtId="166" fontId="1" fillId="0" borderId="33" xfId="1" applyNumberFormat="1" applyFont="1" applyFill="1" applyBorder="1" applyAlignment="1">
      <alignment horizontal="center"/>
    </xf>
    <xf numFmtId="0" fontId="1" fillId="0" borderId="31" xfId="0" applyFont="1" applyFill="1" applyBorder="1" applyAlignment="1">
      <alignment horizontal="center"/>
    </xf>
    <xf numFmtId="0" fontId="1" fillId="0" borderId="33" xfId="0" applyFont="1" applyFill="1" applyBorder="1" applyAlignment="1">
      <alignment horizontal="center"/>
    </xf>
    <xf numFmtId="0" fontId="1" fillId="0" borderId="7" xfId="0" applyFont="1" applyFill="1" applyBorder="1" applyAlignment="1">
      <alignment horizontal="center"/>
    </xf>
    <xf numFmtId="0" fontId="1" fillId="0" borderId="0" xfId="0" applyFont="1" applyFill="1" applyBorder="1" applyAlignment="1">
      <alignment horizontal="center"/>
    </xf>
    <xf numFmtId="0" fontId="1" fillId="0" borderId="42" xfId="0" applyFont="1" applyFill="1" applyBorder="1" applyAlignment="1">
      <alignment horizontal="center"/>
    </xf>
    <xf numFmtId="0" fontId="1" fillId="0" borderId="43" xfId="0" applyFont="1" applyFill="1" applyBorder="1" applyAlignment="1">
      <alignment horizontal="center"/>
    </xf>
    <xf numFmtId="0" fontId="1" fillId="0" borderId="40" xfId="0" applyFont="1" applyFill="1" applyBorder="1" applyAlignment="1">
      <alignment horizontal="center"/>
    </xf>
    <xf numFmtId="0" fontId="16" fillId="0" borderId="7" xfId="0" applyFont="1" applyFill="1" applyBorder="1" applyAlignment="1">
      <alignment horizontal="left" vertical="center"/>
    </xf>
    <xf numFmtId="0" fontId="16" fillId="0" borderId="75" xfId="0" applyFont="1" applyFill="1" applyBorder="1" applyAlignment="1">
      <alignment horizontal="left" vertical="center"/>
    </xf>
    <xf numFmtId="0" fontId="1" fillId="0" borderId="23" xfId="0" applyFont="1" applyFill="1" applyBorder="1" applyAlignment="1">
      <alignment horizontal="center"/>
    </xf>
    <xf numFmtId="0" fontId="1" fillId="0" borderId="55" xfId="0" applyFont="1" applyFill="1" applyBorder="1" applyAlignment="1">
      <alignment horizontal="center"/>
    </xf>
    <xf numFmtId="0" fontId="1" fillId="0" borderId="54" xfId="0" applyFont="1" applyFill="1" applyBorder="1" applyAlignment="1">
      <alignment horizontal="center"/>
    </xf>
    <xf numFmtId="166" fontId="1" fillId="0" borderId="23" xfId="1" applyNumberFormat="1" applyFont="1" applyFill="1" applyBorder="1" applyAlignment="1">
      <alignment horizontal="center"/>
    </xf>
    <xf numFmtId="166" fontId="1" fillId="0" borderId="55" xfId="1" applyNumberFormat="1" applyFont="1" applyFill="1" applyBorder="1" applyAlignment="1">
      <alignment horizontal="center"/>
    </xf>
    <xf numFmtId="0" fontId="1" fillId="0" borderId="0" xfId="0" applyFont="1" applyFill="1" applyBorder="1" applyAlignment="1">
      <alignment horizontal="center" vertical="center" textRotation="90" wrapText="1"/>
    </xf>
    <xf numFmtId="0" fontId="1" fillId="0" borderId="14" xfId="0" applyFont="1" applyFill="1" applyBorder="1" applyAlignment="1">
      <alignment horizontal="left" vertical="center" wrapText="1"/>
    </xf>
    <xf numFmtId="0" fontId="1" fillId="3" borderId="38" xfId="0" applyFont="1" applyFill="1" applyBorder="1" applyAlignment="1">
      <alignment horizontal="center"/>
    </xf>
    <xf numFmtId="0" fontId="1" fillId="0" borderId="54" xfId="0" applyFont="1" applyBorder="1" applyAlignment="1">
      <alignment horizontal="center"/>
    </xf>
    <xf numFmtId="0" fontId="1" fillId="0" borderId="23" xfId="0" applyFont="1" applyBorder="1" applyAlignment="1">
      <alignment horizontal="center"/>
    </xf>
    <xf numFmtId="0" fontId="1" fillId="0" borderId="55" xfId="0" applyFont="1" applyBorder="1" applyAlignment="1">
      <alignment horizontal="center"/>
    </xf>
    <xf numFmtId="0" fontId="8" fillId="0" borderId="31" xfId="0" applyFont="1" applyFill="1" applyBorder="1" applyAlignment="1">
      <alignment horizontal="center" vertical="center"/>
    </xf>
    <xf numFmtId="0" fontId="8" fillId="0" borderId="32" xfId="0" applyFont="1" applyFill="1" applyBorder="1" applyAlignment="1">
      <alignment horizontal="center" vertical="center"/>
    </xf>
    <xf numFmtId="0" fontId="0" fillId="0" borderId="0" xfId="0" applyAlignment="1">
      <alignment horizontal="right" vertical="center" textRotation="90" wrapText="1"/>
    </xf>
    <xf numFmtId="0" fontId="0" fillId="0" borderId="0" xfId="0" applyAlignment="1">
      <alignment horizontal="right" vertical="center" textRotation="90"/>
    </xf>
  </cellXfs>
  <cellStyles count="12">
    <cellStyle name="Comma" xfId="1" builtinId="3"/>
    <cellStyle name="Hyperlink" xfId="3" builtinId="8"/>
    <cellStyle name="Link 2" xfId="8"/>
    <cellStyle name="Normal" xfId="0" builtinId="0"/>
    <cellStyle name="Normal 2" xfId="5"/>
    <cellStyle name="Normal 3" xfId="7"/>
    <cellStyle name="Normal 3 2" xfId="11"/>
    <cellStyle name="Normal 4" xfId="9"/>
    <cellStyle name="Normal 5" xfId="10"/>
    <cellStyle name="Percent" xfId="2" builtinId="5"/>
    <cellStyle name="Standard 2" xfId="4"/>
    <cellStyle name="常规 2" xfId="6"/>
  </cellStyles>
  <dxfs count="2">
    <dxf>
      <fill>
        <patternFill>
          <bgColor theme="5" tint="0.79998168889431442"/>
        </patternFill>
      </fill>
      <border>
        <vertical/>
        <horizontal/>
      </border>
    </dxf>
    <dxf>
      <fill>
        <patternFill>
          <bgColor theme="5" tint="0.79998168889431442"/>
        </patternFill>
      </fill>
    </dxf>
  </dxfs>
  <tableStyles count="0" defaultTableStyle="TableStyleMedium2" defaultPivotStyle="PivotStyleLight16"/>
  <colors>
    <mruColors>
      <color rgb="FFE6B9B8"/>
      <color rgb="FFFFFFFF"/>
      <color rgb="FFF8F6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0" u="none" strike="noStrike" kern="1200" spc="0" baseline="0">
                <a:solidFill>
                  <a:schemeClr val="tx1"/>
                </a:solidFill>
                <a:latin typeface="Times New Roman" panose="02020603050405020304" pitchFamily="18" charset="0"/>
                <a:ea typeface="+mn-ea"/>
                <a:cs typeface="Times New Roman" panose="02020603050405020304" pitchFamily="18" charset="0"/>
              </a:defRPr>
            </a:pPr>
            <a:r>
              <a:rPr lang="de-DE" sz="1300"/>
              <a:t>Harmonized carbon footprints of ITSS companies</a:t>
            </a:r>
          </a:p>
        </c:rich>
      </c:tx>
      <c:layout>
        <c:manualLayout>
          <c:xMode val="edge"/>
          <c:yMode val="edge"/>
          <c:x val="0.45623003709508136"/>
          <c:y val="0.13362224169818221"/>
        </c:manualLayout>
      </c:layout>
      <c:overlay val="0"/>
      <c:spPr>
        <a:noFill/>
        <a:ln>
          <a:noFill/>
        </a:ln>
        <a:effectLst/>
      </c:spPr>
      <c:txPr>
        <a:bodyPr rot="0" spcFirstLastPara="1" vertOverflow="ellipsis" vert="horz" wrap="square" anchor="ctr" anchorCtr="1"/>
        <a:lstStyle/>
        <a:p>
          <a:pPr>
            <a:defRPr sz="1300" b="0" i="0" u="none" strike="noStrike" kern="1200" spc="0" baseline="0">
              <a:solidFill>
                <a:schemeClr val="tx1"/>
              </a:solidFill>
              <a:latin typeface="Times New Roman" panose="02020603050405020304" pitchFamily="18" charset="0"/>
              <a:ea typeface="+mn-ea"/>
              <a:cs typeface="Times New Roman" panose="02020603050405020304" pitchFamily="18" charset="0"/>
            </a:defRPr>
          </a:pPr>
          <a:endParaRPr lang="de-DE"/>
        </a:p>
      </c:txPr>
    </c:title>
    <c:autoTitleDeleted val="0"/>
    <c:plotArea>
      <c:layout>
        <c:manualLayout>
          <c:layoutTarget val="inner"/>
          <c:xMode val="edge"/>
          <c:yMode val="edge"/>
          <c:x val="0.28347534828262311"/>
          <c:y val="0.18066637499780355"/>
          <c:w val="0.52410069129727543"/>
          <c:h val="0.67419617419617417"/>
        </c:manualLayout>
      </c:layout>
      <c:barChart>
        <c:barDir val="bar"/>
        <c:grouping val="stacked"/>
        <c:varyColors val="0"/>
        <c:ser>
          <c:idx val="0"/>
          <c:order val="0"/>
          <c:tx>
            <c:strRef>
              <c:f>'1.1 Harmomized CCF'!$G$53</c:f>
              <c:strCache>
                <c:ptCount val="1"/>
                <c:pt idx="0">
                  <c:v>Initial carbon footprint</c:v>
                </c:pt>
              </c:strCache>
            </c:strRef>
          </c:tx>
          <c:spPr>
            <a:solidFill>
              <a:schemeClr val="bg1">
                <a:lumMod val="65000"/>
              </a:schemeClr>
            </a:solidFill>
            <a:ln>
              <a:noFill/>
            </a:ln>
            <a:effectLst/>
          </c:spPr>
          <c:invertIfNegative val="0"/>
          <c:cat>
            <c:strRef>
              <c:f>'1.1 Harmomized CCF'!$I$52:$AD$52</c:f>
              <c:strCache>
                <c:ptCount val="22"/>
                <c:pt idx="0">
                  <c:v>Microsoft</c:v>
                </c:pt>
                <c:pt idx="1">
                  <c:v>Alphabet</c:v>
                </c:pt>
                <c:pt idx="2">
                  <c:v>SAP</c:v>
                </c:pt>
                <c:pt idx="3">
                  <c:v>IBM</c:v>
                </c:pt>
                <c:pt idx="4">
                  <c:v>ATOS</c:v>
                </c:pt>
                <c:pt idx="5">
                  <c:v>Oracle</c:v>
                </c:pt>
                <c:pt idx="6">
                  <c:v>Accenture</c:v>
                </c:pt>
                <c:pt idx="7">
                  <c:v>Tata Consultancy Services</c:v>
                </c:pt>
                <c:pt idx="8">
                  <c:v>Infosys</c:v>
                </c:pt>
                <c:pt idx="9">
                  <c:v>Capgemini</c:v>
                </c:pt>
                <c:pt idx="10">
                  <c:v>Salesforce.com</c:v>
                </c:pt>
                <c:pt idx="11">
                  <c:v>HCL Technologies</c:v>
                </c:pt>
                <c:pt idx="12">
                  <c:v>Wipro</c:v>
                </c:pt>
                <c:pt idx="13">
                  <c:v>VMware</c:v>
                </c:pt>
                <c:pt idx="14">
                  <c:v>Adobe</c:v>
                </c:pt>
                <c:pt idx="15">
                  <c:v>Tech Mahindra</c:v>
                </c:pt>
                <c:pt idx="16">
                  <c:v>Synopsys</c:v>
                </c:pt>
                <c:pt idx="17">
                  <c:v>Nomura Research Institute</c:v>
                </c:pt>
                <c:pt idx="18">
                  <c:v>ServiceNow</c:v>
                </c:pt>
                <c:pt idx="19">
                  <c:v>Autodesk</c:v>
                </c:pt>
                <c:pt idx="20">
                  <c:v>Shopify</c:v>
                </c:pt>
                <c:pt idx="21">
                  <c:v>Intuit</c:v>
                </c:pt>
              </c:strCache>
            </c:strRef>
          </c:cat>
          <c:val>
            <c:numRef>
              <c:f>'1.1 Harmomized CCF'!$I$53:$AD$53</c:f>
              <c:numCache>
                <c:formatCode>General</c:formatCode>
                <c:ptCount val="22"/>
                <c:pt idx="0">
                  <c:v>17608572</c:v>
                </c:pt>
                <c:pt idx="1">
                  <c:v>15027224</c:v>
                </c:pt>
                <c:pt idx="2">
                  <c:v>734000</c:v>
                </c:pt>
                <c:pt idx="3">
                  <c:v>1417346</c:v>
                </c:pt>
                <c:pt idx="4">
                  <c:v>94058</c:v>
                </c:pt>
                <c:pt idx="5">
                  <c:v>379532</c:v>
                </c:pt>
                <c:pt idx="6">
                  <c:v>1189794</c:v>
                </c:pt>
                <c:pt idx="7">
                  <c:v>437366</c:v>
                </c:pt>
                <c:pt idx="8">
                  <c:v>479586</c:v>
                </c:pt>
                <c:pt idx="9">
                  <c:v>474346.88</c:v>
                </c:pt>
                <c:pt idx="10">
                  <c:v>317668</c:v>
                </c:pt>
                <c:pt idx="11">
                  <c:v>183688.72</c:v>
                </c:pt>
                <c:pt idx="12">
                  <c:v>514151.314998994</c:v>
                </c:pt>
                <c:pt idx="13">
                  <c:v>397813.72</c:v>
                </c:pt>
                <c:pt idx="14">
                  <c:v>111091</c:v>
                </c:pt>
                <c:pt idx="15">
                  <c:v>150167.54999999999</c:v>
                </c:pt>
                <c:pt idx="16">
                  <c:v>101443.41</c:v>
                </c:pt>
                <c:pt idx="17">
                  <c:v>187109.63999999998</c:v>
                </c:pt>
                <c:pt idx="18">
                  <c:v>13550</c:v>
                </c:pt>
                <c:pt idx="19">
                  <c:v>177772</c:v>
                </c:pt>
                <c:pt idx="20">
                  <c:v>2087.83</c:v>
                </c:pt>
                <c:pt idx="21">
                  <c:v>9667</c:v>
                </c:pt>
              </c:numCache>
            </c:numRef>
          </c:val>
          <c:extLst>
            <c:ext xmlns:c16="http://schemas.microsoft.com/office/drawing/2014/chart" uri="{C3380CC4-5D6E-409C-BE32-E72D297353CC}">
              <c16:uniqueId val="{00000000-247E-499C-9307-6D2FDA6DCE88}"/>
            </c:ext>
          </c:extLst>
        </c:ser>
        <c:ser>
          <c:idx val="3"/>
          <c:order val="1"/>
          <c:tx>
            <c:strRef>
              <c:f>'1.1 Harmomized CCF'!$G$54</c:f>
              <c:strCache>
                <c:ptCount val="1"/>
                <c:pt idx="0">
                  <c:v>Reporting inconsistency</c:v>
                </c:pt>
              </c:strCache>
            </c:strRef>
          </c:tx>
          <c:spPr>
            <a:solidFill>
              <a:schemeClr val="accent1">
                <a:lumMod val="75000"/>
              </a:schemeClr>
            </a:solidFill>
            <a:ln>
              <a:noFill/>
            </a:ln>
            <a:effectLst/>
          </c:spPr>
          <c:invertIfNegative val="0"/>
          <c:cat>
            <c:strRef>
              <c:f>'1.1 Harmomized CCF'!$I$52:$AD$52</c:f>
              <c:strCache>
                <c:ptCount val="22"/>
                <c:pt idx="0">
                  <c:v>Microsoft</c:v>
                </c:pt>
                <c:pt idx="1">
                  <c:v>Alphabet</c:v>
                </c:pt>
                <c:pt idx="2">
                  <c:v>SAP</c:v>
                </c:pt>
                <c:pt idx="3">
                  <c:v>IBM</c:v>
                </c:pt>
                <c:pt idx="4">
                  <c:v>ATOS</c:v>
                </c:pt>
                <c:pt idx="5">
                  <c:v>Oracle</c:v>
                </c:pt>
                <c:pt idx="6">
                  <c:v>Accenture</c:v>
                </c:pt>
                <c:pt idx="7">
                  <c:v>Tata Consultancy Services</c:v>
                </c:pt>
                <c:pt idx="8">
                  <c:v>Infosys</c:v>
                </c:pt>
                <c:pt idx="9">
                  <c:v>Capgemini</c:v>
                </c:pt>
                <c:pt idx="10">
                  <c:v>Salesforce.com</c:v>
                </c:pt>
                <c:pt idx="11">
                  <c:v>HCL Technologies</c:v>
                </c:pt>
                <c:pt idx="12">
                  <c:v>Wipro</c:v>
                </c:pt>
                <c:pt idx="13">
                  <c:v>VMware</c:v>
                </c:pt>
                <c:pt idx="14">
                  <c:v>Adobe</c:v>
                </c:pt>
                <c:pt idx="15">
                  <c:v>Tech Mahindra</c:v>
                </c:pt>
                <c:pt idx="16">
                  <c:v>Synopsys</c:v>
                </c:pt>
                <c:pt idx="17">
                  <c:v>Nomura Research Institute</c:v>
                </c:pt>
                <c:pt idx="18">
                  <c:v>ServiceNow</c:v>
                </c:pt>
                <c:pt idx="19">
                  <c:v>Autodesk</c:v>
                </c:pt>
                <c:pt idx="20">
                  <c:v>Shopify</c:v>
                </c:pt>
                <c:pt idx="21">
                  <c:v>Intuit</c:v>
                </c:pt>
              </c:strCache>
            </c:strRef>
          </c:cat>
          <c:val>
            <c:numRef>
              <c:f>'1.1 Harmomized CCF'!$I$54:$AD$54</c:f>
              <c:numCache>
                <c:formatCode>General</c:formatCode>
                <c:ptCount val="22"/>
                <c:pt idx="0">
                  <c:v>500000</c:v>
                </c:pt>
                <c:pt idx="1">
                  <c:v>0</c:v>
                </c:pt>
                <c:pt idx="2">
                  <c:v>12844959</c:v>
                </c:pt>
                <c:pt idx="3">
                  <c:v>1017293</c:v>
                </c:pt>
                <c:pt idx="4">
                  <c:v>5228379</c:v>
                </c:pt>
                <c:pt idx="5">
                  <c:v>1766048</c:v>
                </c:pt>
                <c:pt idx="6">
                  <c:v>0</c:v>
                </c:pt>
                <c:pt idx="7">
                  <c:v>708758</c:v>
                </c:pt>
                <c:pt idx="8">
                  <c:v>4132.179999999993</c:v>
                </c:pt>
                <c:pt idx="9">
                  <c:v>405352</c:v>
                </c:pt>
                <c:pt idx="10">
                  <c:v>771306</c:v>
                </c:pt>
                <c:pt idx="11">
                  <c:v>56677.96</c:v>
                </c:pt>
                <c:pt idx="12">
                  <c:v>0</c:v>
                </c:pt>
                <c:pt idx="13">
                  <c:v>0</c:v>
                </c:pt>
                <c:pt idx="14">
                  <c:v>462942.76</c:v>
                </c:pt>
                <c:pt idx="15">
                  <c:v>0</c:v>
                </c:pt>
                <c:pt idx="16">
                  <c:v>0</c:v>
                </c:pt>
                <c:pt idx="17">
                  <c:v>0</c:v>
                </c:pt>
                <c:pt idx="18">
                  <c:v>26222</c:v>
                </c:pt>
                <c:pt idx="19">
                  <c:v>71337</c:v>
                </c:pt>
                <c:pt idx="20">
                  <c:v>5961.86</c:v>
                </c:pt>
                <c:pt idx="21">
                  <c:v>28459</c:v>
                </c:pt>
              </c:numCache>
            </c:numRef>
          </c:val>
          <c:extLst>
            <c:ext xmlns:c16="http://schemas.microsoft.com/office/drawing/2014/chart" uri="{C3380CC4-5D6E-409C-BE32-E72D297353CC}">
              <c16:uniqueId val="{00000003-247E-499C-9307-6D2FDA6DCE88}"/>
            </c:ext>
          </c:extLst>
        </c:ser>
        <c:ser>
          <c:idx val="6"/>
          <c:order val="2"/>
          <c:tx>
            <c:strRef>
              <c:f>'1.1 Harmomized CCF'!$G$55</c:f>
              <c:strCache>
                <c:ptCount val="1"/>
                <c:pt idx="0">
                  <c:v>Boundary incompleteness</c:v>
                </c:pt>
              </c:strCache>
            </c:strRef>
          </c:tx>
          <c:spPr>
            <a:solidFill>
              <a:schemeClr val="accent1">
                <a:lumMod val="60000"/>
                <a:lumOff val="40000"/>
              </a:schemeClr>
            </a:solidFill>
            <a:ln>
              <a:noFill/>
            </a:ln>
            <a:effectLst/>
          </c:spPr>
          <c:invertIfNegative val="0"/>
          <c:cat>
            <c:strRef>
              <c:f>'1.1 Harmomized CCF'!$I$52:$AD$52</c:f>
              <c:strCache>
                <c:ptCount val="22"/>
                <c:pt idx="0">
                  <c:v>Microsoft</c:v>
                </c:pt>
                <c:pt idx="1">
                  <c:v>Alphabet</c:v>
                </c:pt>
                <c:pt idx="2">
                  <c:v>SAP</c:v>
                </c:pt>
                <c:pt idx="3">
                  <c:v>IBM</c:v>
                </c:pt>
                <c:pt idx="4">
                  <c:v>ATOS</c:v>
                </c:pt>
                <c:pt idx="5">
                  <c:v>Oracle</c:v>
                </c:pt>
                <c:pt idx="6">
                  <c:v>Accenture</c:v>
                </c:pt>
                <c:pt idx="7">
                  <c:v>Tata Consultancy Services</c:v>
                </c:pt>
                <c:pt idx="8">
                  <c:v>Infosys</c:v>
                </c:pt>
                <c:pt idx="9">
                  <c:v>Capgemini</c:v>
                </c:pt>
                <c:pt idx="10">
                  <c:v>Salesforce.com</c:v>
                </c:pt>
                <c:pt idx="11">
                  <c:v>HCL Technologies</c:v>
                </c:pt>
                <c:pt idx="12">
                  <c:v>Wipro</c:v>
                </c:pt>
                <c:pt idx="13">
                  <c:v>VMware</c:v>
                </c:pt>
                <c:pt idx="14">
                  <c:v>Adobe</c:v>
                </c:pt>
                <c:pt idx="15">
                  <c:v>Tech Mahindra</c:v>
                </c:pt>
                <c:pt idx="16">
                  <c:v>Synopsys</c:v>
                </c:pt>
                <c:pt idx="17">
                  <c:v>Nomura Research Institute</c:v>
                </c:pt>
                <c:pt idx="18">
                  <c:v>ServiceNow</c:v>
                </c:pt>
                <c:pt idx="19">
                  <c:v>Autodesk</c:v>
                </c:pt>
                <c:pt idx="20">
                  <c:v>Shopify</c:v>
                </c:pt>
                <c:pt idx="21">
                  <c:v>Intuit</c:v>
                </c:pt>
              </c:strCache>
            </c:strRef>
          </c:cat>
          <c:val>
            <c:numRef>
              <c:f>'1.1 Harmomized CCF'!$I$55:$AD$55</c:f>
              <c:numCache>
                <c:formatCode>General</c:formatCode>
                <c:ptCount val="22"/>
                <c:pt idx="0">
                  <c:v>240712.48523944616</c:v>
                </c:pt>
                <c:pt idx="1">
                  <c:v>0</c:v>
                </c:pt>
                <c:pt idx="2">
                  <c:v>0</c:v>
                </c:pt>
                <c:pt idx="3">
                  <c:v>5415684.35755591</c:v>
                </c:pt>
                <c:pt idx="4">
                  <c:v>0</c:v>
                </c:pt>
                <c:pt idx="5">
                  <c:v>96517.074938510079</c:v>
                </c:pt>
                <c:pt idx="6">
                  <c:v>854621.27836541831</c:v>
                </c:pt>
                <c:pt idx="7">
                  <c:v>505784.32690065261</c:v>
                </c:pt>
                <c:pt idx="8">
                  <c:v>0</c:v>
                </c:pt>
                <c:pt idx="9">
                  <c:v>322027.67986638437</c:v>
                </c:pt>
                <c:pt idx="10">
                  <c:v>0</c:v>
                </c:pt>
                <c:pt idx="11">
                  <c:v>17076.456375707457</c:v>
                </c:pt>
                <c:pt idx="12">
                  <c:v>0</c:v>
                </c:pt>
                <c:pt idx="13">
                  <c:v>0</c:v>
                </c:pt>
                <c:pt idx="14">
                  <c:v>0</c:v>
                </c:pt>
                <c:pt idx="15">
                  <c:v>161037.06851104758</c:v>
                </c:pt>
                <c:pt idx="16">
                  <c:v>0</c:v>
                </c:pt>
                <c:pt idx="17">
                  <c:v>175696.17969543149</c:v>
                </c:pt>
                <c:pt idx="18">
                  <c:v>0</c:v>
                </c:pt>
                <c:pt idx="19">
                  <c:v>0</c:v>
                </c:pt>
                <c:pt idx="20">
                  <c:v>3615.0465593776689</c:v>
                </c:pt>
                <c:pt idx="21">
                  <c:v>0</c:v>
                </c:pt>
              </c:numCache>
            </c:numRef>
          </c:val>
          <c:extLst>
            <c:ext xmlns:c16="http://schemas.microsoft.com/office/drawing/2014/chart" uri="{C3380CC4-5D6E-409C-BE32-E72D297353CC}">
              <c16:uniqueId val="{00000001-247E-499C-9307-6D2FDA6DCE88}"/>
            </c:ext>
          </c:extLst>
        </c:ser>
        <c:ser>
          <c:idx val="2"/>
          <c:order val="3"/>
          <c:tx>
            <c:strRef>
              <c:f>'1.1 Harmomized CCF'!$G$56</c:f>
              <c:strCache>
                <c:ptCount val="1"/>
                <c:pt idx="0">
                  <c:v>Activity exclusion</c:v>
                </c:pt>
              </c:strCache>
            </c:strRef>
          </c:tx>
          <c:spPr>
            <a:solidFill>
              <a:schemeClr val="accent1">
                <a:lumMod val="20000"/>
                <a:lumOff val="80000"/>
              </a:schemeClr>
            </a:solidFill>
            <a:ln>
              <a:noFill/>
            </a:ln>
            <a:effectLst/>
          </c:spPr>
          <c:invertIfNegative val="0"/>
          <c:cat>
            <c:strRef>
              <c:f>'1.1 Harmomized CCF'!$I$52:$AD$52</c:f>
              <c:strCache>
                <c:ptCount val="22"/>
                <c:pt idx="0">
                  <c:v>Microsoft</c:v>
                </c:pt>
                <c:pt idx="1">
                  <c:v>Alphabet</c:v>
                </c:pt>
                <c:pt idx="2">
                  <c:v>SAP</c:v>
                </c:pt>
                <c:pt idx="3">
                  <c:v>IBM</c:v>
                </c:pt>
                <c:pt idx="4">
                  <c:v>ATOS</c:v>
                </c:pt>
                <c:pt idx="5">
                  <c:v>Oracle</c:v>
                </c:pt>
                <c:pt idx="6">
                  <c:v>Accenture</c:v>
                </c:pt>
                <c:pt idx="7">
                  <c:v>Tata Consultancy Services</c:v>
                </c:pt>
                <c:pt idx="8">
                  <c:v>Infosys</c:v>
                </c:pt>
                <c:pt idx="9">
                  <c:v>Capgemini</c:v>
                </c:pt>
                <c:pt idx="10">
                  <c:v>Salesforce.com</c:v>
                </c:pt>
                <c:pt idx="11">
                  <c:v>HCL Technologies</c:v>
                </c:pt>
                <c:pt idx="12">
                  <c:v>Wipro</c:v>
                </c:pt>
                <c:pt idx="13">
                  <c:v>VMware</c:v>
                </c:pt>
                <c:pt idx="14">
                  <c:v>Adobe</c:v>
                </c:pt>
                <c:pt idx="15">
                  <c:v>Tech Mahindra</c:v>
                </c:pt>
                <c:pt idx="16">
                  <c:v>Synopsys</c:v>
                </c:pt>
                <c:pt idx="17">
                  <c:v>Nomura Research Institute</c:v>
                </c:pt>
                <c:pt idx="18">
                  <c:v>ServiceNow</c:v>
                </c:pt>
                <c:pt idx="19">
                  <c:v>Autodesk</c:v>
                </c:pt>
                <c:pt idx="20">
                  <c:v>Shopify</c:v>
                </c:pt>
                <c:pt idx="21">
                  <c:v>Intuit</c:v>
                </c:pt>
              </c:strCache>
            </c:strRef>
          </c:cat>
          <c:val>
            <c:numRef>
              <c:f>'1.1 Harmomized CCF'!$I$56:$AD$56</c:f>
              <c:numCache>
                <c:formatCode>General</c:formatCode>
                <c:ptCount val="22"/>
                <c:pt idx="0">
                  <c:v>19845.157894738019</c:v>
                </c:pt>
                <c:pt idx="1">
                  <c:v>292458.18724264577</c:v>
                </c:pt>
                <c:pt idx="2">
                  <c:v>0</c:v>
                </c:pt>
                <c:pt idx="3">
                  <c:v>776328.6233354006</c:v>
                </c:pt>
                <c:pt idx="4">
                  <c:v>5582.901647740975</c:v>
                </c:pt>
                <c:pt idx="5">
                  <c:v>1618427.2723228298</c:v>
                </c:pt>
                <c:pt idx="6">
                  <c:v>1182016.3038398284</c:v>
                </c:pt>
                <c:pt idx="7">
                  <c:v>845901.86125211511</c:v>
                </c:pt>
                <c:pt idx="8">
                  <c:v>804339.66610698565</c:v>
                </c:pt>
                <c:pt idx="9">
                  <c:v>73656.179123026086</c:v>
                </c:pt>
                <c:pt idx="10">
                  <c:v>0</c:v>
                </c:pt>
                <c:pt idx="11">
                  <c:v>674215.02631760365</c:v>
                </c:pt>
                <c:pt idx="12">
                  <c:v>339979.69543147215</c:v>
                </c:pt>
                <c:pt idx="13">
                  <c:v>364263.95939086284</c:v>
                </c:pt>
                <c:pt idx="14">
                  <c:v>0</c:v>
                </c:pt>
                <c:pt idx="15">
                  <c:v>202368.86632825719</c:v>
                </c:pt>
                <c:pt idx="16">
                  <c:v>269815.60512893007</c:v>
                </c:pt>
                <c:pt idx="17">
                  <c:v>2743.3184100013459</c:v>
                </c:pt>
                <c:pt idx="18">
                  <c:v>255686.50726949458</c:v>
                </c:pt>
                <c:pt idx="19">
                  <c:v>0</c:v>
                </c:pt>
                <c:pt idx="20">
                  <c:v>101193.26090327636</c:v>
                </c:pt>
                <c:pt idx="21">
                  <c:v>24171.26879241698</c:v>
                </c:pt>
              </c:numCache>
            </c:numRef>
          </c:val>
          <c:extLst>
            <c:ext xmlns:c16="http://schemas.microsoft.com/office/drawing/2014/chart" uri="{C3380CC4-5D6E-409C-BE32-E72D297353CC}">
              <c16:uniqueId val="{00000004-247E-499C-9307-6D2FDA6DCE88}"/>
            </c:ext>
          </c:extLst>
        </c:ser>
        <c:dLbls>
          <c:showLegendKey val="0"/>
          <c:showVal val="0"/>
          <c:showCatName val="0"/>
          <c:showSerName val="0"/>
          <c:showPercent val="0"/>
          <c:showBubbleSize val="0"/>
        </c:dLbls>
        <c:gapWidth val="150"/>
        <c:overlap val="100"/>
        <c:axId val="560188879"/>
        <c:axId val="569444271"/>
        <c:extLst>
          <c:ext xmlns:c15="http://schemas.microsoft.com/office/drawing/2012/chart" uri="{02D57815-91ED-43cb-92C2-25804820EDAC}">
            <c15:filteredBarSeries>
              <c15:ser>
                <c:idx val="1"/>
                <c:order val="4"/>
                <c:tx>
                  <c:strRef>
                    <c:extLst>
                      <c:ext uri="{02D57815-91ED-43cb-92C2-25804820EDAC}">
                        <c15:formulaRef>
                          <c15:sqref>'1.1 Harmomized CCF'!$G$58</c15:sqref>
                        </c15:formulaRef>
                      </c:ext>
                    </c:extLst>
                    <c:strCache>
                      <c:ptCount val="1"/>
                      <c:pt idx="0">
                        <c:v>Initial carbon intensity</c:v>
                      </c:pt>
                    </c:strCache>
                  </c:strRef>
                </c:tx>
                <c:spPr>
                  <a:solidFill>
                    <a:schemeClr val="accent2"/>
                  </a:solidFill>
                  <a:ln>
                    <a:noFill/>
                  </a:ln>
                  <a:effectLst/>
                </c:spPr>
                <c:invertIfNegative val="0"/>
                <c:cat>
                  <c:strRef>
                    <c:extLst>
                      <c:ext uri="{02D57815-91ED-43cb-92C2-25804820EDAC}">
                        <c15:formulaRef>
                          <c15:sqref>'1.1 Harmomized CCF'!$I$52:$AD$52</c15:sqref>
                        </c15:formulaRef>
                      </c:ext>
                    </c:extLst>
                    <c:strCache>
                      <c:ptCount val="22"/>
                      <c:pt idx="0">
                        <c:v>Microsoft</c:v>
                      </c:pt>
                      <c:pt idx="1">
                        <c:v>Alphabet</c:v>
                      </c:pt>
                      <c:pt idx="2">
                        <c:v>SAP</c:v>
                      </c:pt>
                      <c:pt idx="3">
                        <c:v>IBM</c:v>
                      </c:pt>
                      <c:pt idx="4">
                        <c:v>ATOS</c:v>
                      </c:pt>
                      <c:pt idx="5">
                        <c:v>Oracle</c:v>
                      </c:pt>
                      <c:pt idx="6">
                        <c:v>Accenture</c:v>
                      </c:pt>
                      <c:pt idx="7">
                        <c:v>Tata Consultancy Services</c:v>
                      </c:pt>
                      <c:pt idx="8">
                        <c:v>Infosys</c:v>
                      </c:pt>
                      <c:pt idx="9">
                        <c:v>Capgemini</c:v>
                      </c:pt>
                      <c:pt idx="10">
                        <c:v>Salesforce.com</c:v>
                      </c:pt>
                      <c:pt idx="11">
                        <c:v>HCL Technologies</c:v>
                      </c:pt>
                      <c:pt idx="12">
                        <c:v>Wipro</c:v>
                      </c:pt>
                      <c:pt idx="13">
                        <c:v>VMware</c:v>
                      </c:pt>
                      <c:pt idx="14">
                        <c:v>Adobe</c:v>
                      </c:pt>
                      <c:pt idx="15">
                        <c:v>Tech Mahindra</c:v>
                      </c:pt>
                      <c:pt idx="16">
                        <c:v>Synopsys</c:v>
                      </c:pt>
                      <c:pt idx="17">
                        <c:v>Nomura Research Institute</c:v>
                      </c:pt>
                      <c:pt idx="18">
                        <c:v>ServiceNow</c:v>
                      </c:pt>
                      <c:pt idx="19">
                        <c:v>Autodesk</c:v>
                      </c:pt>
                      <c:pt idx="20">
                        <c:v>Shopify</c:v>
                      </c:pt>
                      <c:pt idx="21">
                        <c:v>Intuit</c:v>
                      </c:pt>
                    </c:strCache>
                  </c:strRef>
                </c:cat>
                <c:val>
                  <c:numRef>
                    <c:extLst>
                      <c:ext uri="{02D57815-91ED-43cb-92C2-25804820EDAC}">
                        <c15:formulaRef>
                          <c15:sqref>'1.1 Harmomized CCF'!$I$58:$AD$58</c15:sqref>
                        </c15:formulaRef>
                      </c:ext>
                    </c:extLst>
                    <c:numCache>
                      <c:formatCode>General</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2-247E-499C-9307-6D2FDA6DCE88}"/>
                  </c:ext>
                </c:extLst>
              </c15:ser>
            </c15:filteredBarSeries>
            <c15:filteredBarSeries>
              <c15:ser>
                <c:idx val="4"/>
                <c:order val="5"/>
                <c:tx>
                  <c:strRef>
                    <c:extLst xmlns:c15="http://schemas.microsoft.com/office/drawing/2012/chart">
                      <c:ext xmlns:c15="http://schemas.microsoft.com/office/drawing/2012/chart" uri="{02D57815-91ED-43cb-92C2-25804820EDAC}">
                        <c15:formulaRef>
                          <c15:sqref>'1.1 Harmomized CCF'!$G$57</c15:sqref>
                        </c15:formulaRef>
                      </c:ext>
                    </c:extLst>
                    <c:strCache>
                      <c:ptCount val="1"/>
                      <c:pt idx="0">
                        <c:v>Harmonized carbon intesity</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'1.1 Harmomized CCF'!$I$52:$AD$52</c15:sqref>
                        </c15:formulaRef>
                      </c:ext>
                    </c:extLst>
                    <c:strCache>
                      <c:ptCount val="22"/>
                      <c:pt idx="0">
                        <c:v>Microsoft</c:v>
                      </c:pt>
                      <c:pt idx="1">
                        <c:v>Alphabet</c:v>
                      </c:pt>
                      <c:pt idx="2">
                        <c:v>SAP</c:v>
                      </c:pt>
                      <c:pt idx="3">
                        <c:v>IBM</c:v>
                      </c:pt>
                      <c:pt idx="4">
                        <c:v>ATOS</c:v>
                      </c:pt>
                      <c:pt idx="5">
                        <c:v>Oracle</c:v>
                      </c:pt>
                      <c:pt idx="6">
                        <c:v>Accenture</c:v>
                      </c:pt>
                      <c:pt idx="7">
                        <c:v>Tata Consultancy Services</c:v>
                      </c:pt>
                      <c:pt idx="8">
                        <c:v>Infosys</c:v>
                      </c:pt>
                      <c:pt idx="9">
                        <c:v>Capgemini</c:v>
                      </c:pt>
                      <c:pt idx="10">
                        <c:v>Salesforce.com</c:v>
                      </c:pt>
                      <c:pt idx="11">
                        <c:v>HCL Technologies</c:v>
                      </c:pt>
                      <c:pt idx="12">
                        <c:v>Wipro</c:v>
                      </c:pt>
                      <c:pt idx="13">
                        <c:v>VMware</c:v>
                      </c:pt>
                      <c:pt idx="14">
                        <c:v>Adobe</c:v>
                      </c:pt>
                      <c:pt idx="15">
                        <c:v>Tech Mahindra</c:v>
                      </c:pt>
                      <c:pt idx="16">
                        <c:v>Synopsys</c:v>
                      </c:pt>
                      <c:pt idx="17">
                        <c:v>Nomura Research Institute</c:v>
                      </c:pt>
                      <c:pt idx="18">
                        <c:v>ServiceNow</c:v>
                      </c:pt>
                      <c:pt idx="19">
                        <c:v>Autodesk</c:v>
                      </c:pt>
                      <c:pt idx="20">
                        <c:v>Shopify</c:v>
                      </c:pt>
                      <c:pt idx="21">
                        <c:v>Intuit</c:v>
                      </c:pt>
                    </c:strCache>
                  </c:strRef>
                </c:cat>
                <c:val>
                  <c:numRef>
                    <c:extLst xmlns:c15="http://schemas.microsoft.com/office/drawing/2012/chart">
                      <c:ext xmlns:c15="http://schemas.microsoft.com/office/drawing/2012/chart" uri="{02D57815-91ED-43cb-92C2-25804820EDAC}">
                        <c15:formulaRef>
                          <c15:sqref>'1.1 Harmomized CCF'!$I$57:$AD$57</c15:sqref>
                        </c15:formulaRef>
                      </c:ext>
                    </c:extLst>
                    <c:numCache>
                      <c:formatCode>General</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xmlns:c15="http://schemas.microsoft.com/office/drawing/2012/chart">
                  <c:ext xmlns:c16="http://schemas.microsoft.com/office/drawing/2014/chart" uri="{C3380CC4-5D6E-409C-BE32-E72D297353CC}">
                    <c16:uniqueId val="{00000000-166D-4D57-BF5D-CFA7FD90CF6A}"/>
                  </c:ext>
                </c:extLst>
              </c15:ser>
            </c15:filteredBarSeries>
          </c:ext>
        </c:extLst>
      </c:barChart>
      <c:catAx>
        <c:axId val="56018887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crossAx val="569444271"/>
        <c:crosses val="autoZero"/>
        <c:auto val="1"/>
        <c:lblAlgn val="ctr"/>
        <c:lblOffset val="0"/>
        <c:noMultiLvlLbl val="0"/>
      </c:catAx>
      <c:valAx>
        <c:axId val="569444271"/>
        <c:scaling>
          <c:orientation val="minMax"/>
          <c:min val="0"/>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high"/>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crossAx val="560188879"/>
        <c:crosses val="autoZero"/>
        <c:crossBetween val="between"/>
        <c:dispUnits>
          <c:builtInUnit val="millions"/>
          <c:dispUnitsLbl>
            <c:layout>
              <c:manualLayout>
                <c:xMode val="edge"/>
                <c:yMode val="edge"/>
                <c:x val="0.47313426002855369"/>
                <c:y val="0.89964483470926748"/>
              </c:manualLayout>
            </c:layout>
            <c:tx>
              <c:rich>
                <a:bodyPr rot="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r>
                    <a:rPr lang="de-DE" sz="1100"/>
                    <a:t>Total annual carbon emissions [Mt CO</a:t>
                  </a:r>
                  <a:r>
                    <a:rPr lang="de-DE" sz="1100" baseline="-25000"/>
                    <a:t>2</a:t>
                  </a:r>
                  <a:r>
                    <a:rPr lang="de-DE" sz="1100"/>
                    <a:t>e]</a:t>
                  </a:r>
                </a:p>
              </c:rich>
            </c:tx>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dispUnitsLbl>
        </c:dispUnits>
      </c:valAx>
      <c:spPr>
        <a:noFill/>
        <a:ln>
          <a:noFill/>
        </a:ln>
        <a:effectLst/>
      </c:spPr>
    </c:plotArea>
    <c:legend>
      <c:legendPos val="t"/>
      <c:legendEntry>
        <c:idx val="1"/>
        <c:txPr>
          <a:bodyPr rot="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legendEntry>
      <c:layout>
        <c:manualLayout>
          <c:xMode val="edge"/>
          <c:yMode val="edge"/>
          <c:x val="0.14227210808226981"/>
          <c:y val="0.93460008011213846"/>
          <c:w val="0.56861148696639385"/>
          <c:h val="3.4541160432374596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sz="1050" baseline="0">
          <a:solidFill>
            <a:schemeClr val="tx1"/>
          </a:solidFill>
          <a:latin typeface="Times New Roman" panose="02020603050405020304" pitchFamily="18" charset="0"/>
          <a:cs typeface="Times New Roman" panose="02020603050405020304" pitchFamily="18" charset="0"/>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solidFill>
                <a:latin typeface="Times New Roman" panose="02020603050405020304" pitchFamily="18" charset="0"/>
                <a:ea typeface="+mn-ea"/>
                <a:cs typeface="Times New Roman" panose="02020603050405020304" pitchFamily="18" charset="0"/>
              </a:defRPr>
            </a:pPr>
            <a:r>
              <a:rPr lang="de-DE"/>
              <a:t>Harmonized carbon footprints of THE companies</a:t>
            </a:r>
          </a:p>
        </c:rich>
      </c:tx>
      <c:layout>
        <c:manualLayout>
          <c:xMode val="edge"/>
          <c:yMode val="edge"/>
          <c:x val="0.42154562050643585"/>
          <c:y val="0.18286826999289668"/>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chemeClr val="tx1"/>
              </a:solidFill>
              <a:latin typeface="Times New Roman" panose="02020603050405020304" pitchFamily="18" charset="0"/>
              <a:ea typeface="+mn-ea"/>
              <a:cs typeface="Times New Roman" panose="02020603050405020304" pitchFamily="18" charset="0"/>
            </a:defRPr>
          </a:pPr>
          <a:endParaRPr lang="de-DE"/>
        </a:p>
      </c:txPr>
    </c:title>
    <c:autoTitleDeleted val="0"/>
    <c:plotArea>
      <c:layout>
        <c:manualLayout>
          <c:layoutTarget val="inner"/>
          <c:xMode val="edge"/>
          <c:yMode val="edge"/>
          <c:x val="0.38747035930853468"/>
          <c:y val="0.22757082766641173"/>
          <c:w val="0.47251246663973562"/>
          <c:h val="0.66651265573545693"/>
        </c:manualLayout>
      </c:layout>
      <c:barChart>
        <c:barDir val="bar"/>
        <c:grouping val="stacked"/>
        <c:varyColors val="0"/>
        <c:ser>
          <c:idx val="0"/>
          <c:order val="0"/>
          <c:tx>
            <c:strRef>
              <c:f>'1.1 Harmomized CCF'!$G$53</c:f>
              <c:strCache>
                <c:ptCount val="1"/>
                <c:pt idx="0">
                  <c:v>Initial carbon footprint</c:v>
                </c:pt>
              </c:strCache>
            </c:strRef>
          </c:tx>
          <c:spPr>
            <a:solidFill>
              <a:schemeClr val="bg1">
                <a:lumMod val="65000"/>
              </a:schemeClr>
            </a:solidFill>
            <a:ln>
              <a:noFill/>
            </a:ln>
            <a:effectLst/>
          </c:spPr>
          <c:invertIfNegative val="0"/>
          <c:cat>
            <c:strRef>
              <c:f>'1.1 Harmomized CCF'!$AE$52:$BL$52</c:f>
              <c:strCache>
                <c:ptCount val="34"/>
                <c:pt idx="0">
                  <c:v>Samsung Electronics</c:v>
                </c:pt>
                <c:pt idx="1">
                  <c:v>Hon Hai Precision</c:v>
                </c:pt>
                <c:pt idx="2">
                  <c:v>HP</c:v>
                </c:pt>
                <c:pt idx="3">
                  <c:v>Cisco Systems</c:v>
                </c:pt>
                <c:pt idx="4">
                  <c:v>Nokia</c:v>
                </c:pt>
                <c:pt idx="5">
                  <c:v>Ericsson</c:v>
                </c:pt>
                <c:pt idx="6">
                  <c:v>Dell Technologies</c:v>
                </c:pt>
                <c:pt idx="7">
                  <c:v>Apple</c:v>
                </c:pt>
                <c:pt idx="8">
                  <c:v>Lenovo Group</c:v>
                </c:pt>
                <c:pt idx="9">
                  <c:v>TDK</c:v>
                </c:pt>
                <c:pt idx="10">
                  <c:v>Pegatron</c:v>
                </c:pt>
                <c:pt idx="11">
                  <c:v>BOE Technology Group</c:v>
                </c:pt>
                <c:pt idx="12">
                  <c:v>Seagate Technology</c:v>
                </c:pt>
                <c:pt idx="13">
                  <c:v>OMRON</c:v>
                </c:pt>
                <c:pt idx="14">
                  <c:v>Wistron</c:v>
                </c:pt>
                <c:pt idx="15">
                  <c:v>Samsung SDI</c:v>
                </c:pt>
                <c:pt idx="16">
                  <c:v>Flex</c:v>
                </c:pt>
                <c:pt idx="17">
                  <c:v>NEC</c:v>
                </c:pt>
                <c:pt idx="18">
                  <c:v>Hewlett Packard Enterprise</c:v>
                </c:pt>
                <c:pt idx="19">
                  <c:v>Jabil Circuit</c:v>
                </c:pt>
                <c:pt idx="20">
                  <c:v>Compal Electronics</c:v>
                </c:pt>
                <c:pt idx="21">
                  <c:v>Western Digital</c:v>
                </c:pt>
                <c:pt idx="22">
                  <c:v>Murata Manufacturing</c:v>
                </c:pt>
                <c:pt idx="23">
                  <c:v>Corning</c:v>
                </c:pt>
                <c:pt idx="24">
                  <c:v>Fujitsu</c:v>
                </c:pt>
                <c:pt idx="25">
                  <c:v>TE Connectivity</c:v>
                </c:pt>
                <c:pt idx="26">
                  <c:v>Kyocera</c:v>
                </c:pt>
                <c:pt idx="27">
                  <c:v>Delta Electronics</c:v>
                </c:pt>
                <c:pt idx="28">
                  <c:v>Amphenol</c:v>
                </c:pt>
                <c:pt idx="29">
                  <c:v>NetApp</c:v>
                </c:pt>
                <c:pt idx="30">
                  <c:v>Hoya</c:v>
                </c:pt>
                <c:pt idx="31">
                  <c:v>Keysight Technologies</c:v>
                </c:pt>
                <c:pt idx="32">
                  <c:v>Arista Networks</c:v>
                </c:pt>
                <c:pt idx="33">
                  <c:v>Olympus</c:v>
                </c:pt>
              </c:strCache>
            </c:strRef>
          </c:cat>
          <c:val>
            <c:numRef>
              <c:f>'1.1 Harmomized CCF'!$AE$53:$BL$53</c:f>
              <c:numCache>
                <c:formatCode>General</c:formatCode>
                <c:ptCount val="34"/>
                <c:pt idx="0">
                  <c:v>31081000</c:v>
                </c:pt>
                <c:pt idx="1">
                  <c:v>8400975.8099999987</c:v>
                </c:pt>
                <c:pt idx="2">
                  <c:v>48679600</c:v>
                </c:pt>
                <c:pt idx="3">
                  <c:v>246312</c:v>
                </c:pt>
                <c:pt idx="4">
                  <c:v>45176326.969999999</c:v>
                </c:pt>
                <c:pt idx="5">
                  <c:v>32225090</c:v>
                </c:pt>
                <c:pt idx="6">
                  <c:v>18015427</c:v>
                </c:pt>
                <c:pt idx="7">
                  <c:v>25133820</c:v>
                </c:pt>
                <c:pt idx="8">
                  <c:v>15837180</c:v>
                </c:pt>
                <c:pt idx="9">
                  <c:v>23832041</c:v>
                </c:pt>
                <c:pt idx="10">
                  <c:v>677411.14</c:v>
                </c:pt>
                <c:pt idx="11">
                  <c:v>11027516</c:v>
                </c:pt>
                <c:pt idx="12">
                  <c:v>17951973</c:v>
                </c:pt>
                <c:pt idx="13">
                  <c:v>177830</c:v>
                </c:pt>
                <c:pt idx="14">
                  <c:v>569447.90999999992</c:v>
                </c:pt>
                <c:pt idx="15">
                  <c:v>1107511</c:v>
                </c:pt>
                <c:pt idx="16">
                  <c:v>1150804</c:v>
                </c:pt>
                <c:pt idx="17">
                  <c:v>5733417</c:v>
                </c:pt>
                <c:pt idx="18">
                  <c:v>10291514</c:v>
                </c:pt>
                <c:pt idx="19">
                  <c:v>792390</c:v>
                </c:pt>
                <c:pt idx="20">
                  <c:v>282796</c:v>
                </c:pt>
                <c:pt idx="21">
                  <c:v>1153798.6000000001</c:v>
                </c:pt>
                <c:pt idx="22">
                  <c:v>1599399</c:v>
                </c:pt>
                <c:pt idx="23">
                  <c:v>2408882</c:v>
                </c:pt>
                <c:pt idx="24">
                  <c:v>7023200</c:v>
                </c:pt>
                <c:pt idx="25">
                  <c:v>676719</c:v>
                </c:pt>
                <c:pt idx="26">
                  <c:v>5749487</c:v>
                </c:pt>
                <c:pt idx="27">
                  <c:v>840046.22</c:v>
                </c:pt>
                <c:pt idx="28">
                  <c:v>346117</c:v>
                </c:pt>
                <c:pt idx="29">
                  <c:v>101886</c:v>
                </c:pt>
                <c:pt idx="30">
                  <c:v>405770</c:v>
                </c:pt>
                <c:pt idx="31">
                  <c:v>74535.600000000006</c:v>
                </c:pt>
                <c:pt idx="32">
                  <c:v>1516748.02</c:v>
                </c:pt>
                <c:pt idx="33">
                  <c:v>146238</c:v>
                </c:pt>
              </c:numCache>
            </c:numRef>
          </c:val>
          <c:extLst>
            <c:ext xmlns:c16="http://schemas.microsoft.com/office/drawing/2014/chart" uri="{C3380CC4-5D6E-409C-BE32-E72D297353CC}">
              <c16:uniqueId val="{00000000-BAAF-4379-BC10-FA99482A558D}"/>
            </c:ext>
          </c:extLst>
        </c:ser>
        <c:ser>
          <c:idx val="3"/>
          <c:order val="1"/>
          <c:tx>
            <c:strRef>
              <c:f>'1.1 Harmomized CCF'!$G$54</c:f>
              <c:strCache>
                <c:ptCount val="1"/>
                <c:pt idx="0">
                  <c:v>Reporting inconsistency</c:v>
                </c:pt>
              </c:strCache>
            </c:strRef>
          </c:tx>
          <c:spPr>
            <a:solidFill>
              <a:schemeClr val="accent1">
                <a:lumMod val="75000"/>
              </a:schemeClr>
            </a:solidFill>
            <a:ln>
              <a:noFill/>
            </a:ln>
            <a:effectLst/>
          </c:spPr>
          <c:invertIfNegative val="0"/>
          <c:cat>
            <c:strRef>
              <c:f>'1.1 Harmomized CCF'!$AE$52:$BL$52</c:f>
              <c:strCache>
                <c:ptCount val="34"/>
                <c:pt idx="0">
                  <c:v>Samsung Electronics</c:v>
                </c:pt>
                <c:pt idx="1">
                  <c:v>Hon Hai Precision</c:v>
                </c:pt>
                <c:pt idx="2">
                  <c:v>HP</c:v>
                </c:pt>
                <c:pt idx="3">
                  <c:v>Cisco Systems</c:v>
                </c:pt>
                <c:pt idx="4">
                  <c:v>Nokia</c:v>
                </c:pt>
                <c:pt idx="5">
                  <c:v>Ericsson</c:v>
                </c:pt>
                <c:pt idx="6">
                  <c:v>Dell Technologies</c:v>
                </c:pt>
                <c:pt idx="7">
                  <c:v>Apple</c:v>
                </c:pt>
                <c:pt idx="8">
                  <c:v>Lenovo Group</c:v>
                </c:pt>
                <c:pt idx="9">
                  <c:v>TDK</c:v>
                </c:pt>
                <c:pt idx="10">
                  <c:v>Pegatron</c:v>
                </c:pt>
                <c:pt idx="11">
                  <c:v>BOE Technology Group</c:v>
                </c:pt>
                <c:pt idx="12">
                  <c:v>Seagate Technology</c:v>
                </c:pt>
                <c:pt idx="13">
                  <c:v>OMRON</c:v>
                </c:pt>
                <c:pt idx="14">
                  <c:v>Wistron</c:v>
                </c:pt>
                <c:pt idx="15">
                  <c:v>Samsung SDI</c:v>
                </c:pt>
                <c:pt idx="16">
                  <c:v>Flex</c:v>
                </c:pt>
                <c:pt idx="17">
                  <c:v>NEC</c:v>
                </c:pt>
                <c:pt idx="18">
                  <c:v>Hewlett Packard Enterprise</c:v>
                </c:pt>
                <c:pt idx="19">
                  <c:v>Jabil Circuit</c:v>
                </c:pt>
                <c:pt idx="20">
                  <c:v>Compal Electronics</c:v>
                </c:pt>
                <c:pt idx="21">
                  <c:v>Western Digital</c:v>
                </c:pt>
                <c:pt idx="22">
                  <c:v>Murata Manufacturing</c:v>
                </c:pt>
                <c:pt idx="23">
                  <c:v>Corning</c:v>
                </c:pt>
                <c:pt idx="24">
                  <c:v>Fujitsu</c:v>
                </c:pt>
                <c:pt idx="25">
                  <c:v>TE Connectivity</c:v>
                </c:pt>
                <c:pt idx="26">
                  <c:v>Kyocera</c:v>
                </c:pt>
                <c:pt idx="27">
                  <c:v>Delta Electronics</c:v>
                </c:pt>
                <c:pt idx="28">
                  <c:v>Amphenol</c:v>
                </c:pt>
                <c:pt idx="29">
                  <c:v>NetApp</c:v>
                </c:pt>
                <c:pt idx="30">
                  <c:v>Hoya</c:v>
                </c:pt>
                <c:pt idx="31">
                  <c:v>Keysight Technologies</c:v>
                </c:pt>
                <c:pt idx="32">
                  <c:v>Arista Networks</c:v>
                </c:pt>
                <c:pt idx="33">
                  <c:v>Olympus</c:v>
                </c:pt>
              </c:strCache>
            </c:strRef>
          </c:cat>
          <c:val>
            <c:numRef>
              <c:f>'1.1 Harmomized CCF'!$AE$54:$BL$54</c:f>
              <c:numCache>
                <c:formatCode>General</c:formatCode>
                <c:ptCount val="34"/>
                <c:pt idx="0">
                  <c:v>22326000</c:v>
                </c:pt>
                <c:pt idx="1">
                  <c:v>0</c:v>
                </c:pt>
                <c:pt idx="2">
                  <c:v>0</c:v>
                </c:pt>
                <c:pt idx="3">
                  <c:v>39520558</c:v>
                </c:pt>
                <c:pt idx="4">
                  <c:v>0</c:v>
                </c:pt>
                <c:pt idx="5">
                  <c:v>0</c:v>
                </c:pt>
                <c:pt idx="6">
                  <c:v>0</c:v>
                </c:pt>
                <c:pt idx="7">
                  <c:v>0</c:v>
                </c:pt>
                <c:pt idx="8">
                  <c:v>0</c:v>
                </c:pt>
                <c:pt idx="9">
                  <c:v>0</c:v>
                </c:pt>
                <c:pt idx="10">
                  <c:v>0</c:v>
                </c:pt>
                <c:pt idx="11">
                  <c:v>33887</c:v>
                </c:pt>
                <c:pt idx="12">
                  <c:v>0</c:v>
                </c:pt>
                <c:pt idx="13">
                  <c:v>13521223</c:v>
                </c:pt>
                <c:pt idx="14">
                  <c:v>0</c:v>
                </c:pt>
                <c:pt idx="15">
                  <c:v>9876227</c:v>
                </c:pt>
                <c:pt idx="16">
                  <c:v>0</c:v>
                </c:pt>
                <c:pt idx="17">
                  <c:v>0</c:v>
                </c:pt>
                <c:pt idx="18">
                  <c:v>0</c:v>
                </c:pt>
                <c:pt idx="19">
                  <c:v>0</c:v>
                </c:pt>
                <c:pt idx="20">
                  <c:v>9430743.6999999993</c:v>
                </c:pt>
                <c:pt idx="21">
                  <c:v>18131.240000000002</c:v>
                </c:pt>
                <c:pt idx="22">
                  <c:v>4437221</c:v>
                </c:pt>
                <c:pt idx="23">
                  <c:v>0</c:v>
                </c:pt>
                <c:pt idx="24">
                  <c:v>1500</c:v>
                </c:pt>
                <c:pt idx="25">
                  <c:v>0</c:v>
                </c:pt>
                <c:pt idx="26">
                  <c:v>0</c:v>
                </c:pt>
                <c:pt idx="27">
                  <c:v>93765.310000000056</c:v>
                </c:pt>
                <c:pt idx="28">
                  <c:v>0</c:v>
                </c:pt>
                <c:pt idx="29">
                  <c:v>65614</c:v>
                </c:pt>
                <c:pt idx="30">
                  <c:v>0</c:v>
                </c:pt>
                <c:pt idx="31">
                  <c:v>56519.4</c:v>
                </c:pt>
                <c:pt idx="32">
                  <c:v>0</c:v>
                </c:pt>
                <c:pt idx="33">
                  <c:v>440053</c:v>
                </c:pt>
              </c:numCache>
            </c:numRef>
          </c:val>
          <c:extLst>
            <c:ext xmlns:c16="http://schemas.microsoft.com/office/drawing/2014/chart" uri="{C3380CC4-5D6E-409C-BE32-E72D297353CC}">
              <c16:uniqueId val="{00000001-BAAF-4379-BC10-FA99482A558D}"/>
            </c:ext>
          </c:extLst>
        </c:ser>
        <c:ser>
          <c:idx val="6"/>
          <c:order val="2"/>
          <c:tx>
            <c:strRef>
              <c:f>'1.1 Harmomized CCF'!$G$55</c:f>
              <c:strCache>
                <c:ptCount val="1"/>
                <c:pt idx="0">
                  <c:v>Boundary incompleteness</c:v>
                </c:pt>
              </c:strCache>
            </c:strRef>
          </c:tx>
          <c:spPr>
            <a:solidFill>
              <a:schemeClr val="accent1">
                <a:lumMod val="60000"/>
                <a:lumOff val="40000"/>
              </a:schemeClr>
            </a:solidFill>
            <a:ln>
              <a:noFill/>
            </a:ln>
            <a:effectLst/>
          </c:spPr>
          <c:invertIfNegative val="0"/>
          <c:cat>
            <c:strRef>
              <c:f>'1.1 Harmomized CCF'!$AE$52:$BL$52</c:f>
              <c:strCache>
                <c:ptCount val="34"/>
                <c:pt idx="0">
                  <c:v>Samsung Electronics</c:v>
                </c:pt>
                <c:pt idx="1">
                  <c:v>Hon Hai Precision</c:v>
                </c:pt>
                <c:pt idx="2">
                  <c:v>HP</c:v>
                </c:pt>
                <c:pt idx="3">
                  <c:v>Cisco Systems</c:v>
                </c:pt>
                <c:pt idx="4">
                  <c:v>Nokia</c:v>
                </c:pt>
                <c:pt idx="5">
                  <c:v>Ericsson</c:v>
                </c:pt>
                <c:pt idx="6">
                  <c:v>Dell Technologies</c:v>
                </c:pt>
                <c:pt idx="7">
                  <c:v>Apple</c:v>
                </c:pt>
                <c:pt idx="8">
                  <c:v>Lenovo Group</c:v>
                </c:pt>
                <c:pt idx="9">
                  <c:v>TDK</c:v>
                </c:pt>
                <c:pt idx="10">
                  <c:v>Pegatron</c:v>
                </c:pt>
                <c:pt idx="11">
                  <c:v>BOE Technology Group</c:v>
                </c:pt>
                <c:pt idx="12">
                  <c:v>Seagate Technology</c:v>
                </c:pt>
                <c:pt idx="13">
                  <c:v>OMRON</c:v>
                </c:pt>
                <c:pt idx="14">
                  <c:v>Wistron</c:v>
                </c:pt>
                <c:pt idx="15">
                  <c:v>Samsung SDI</c:v>
                </c:pt>
                <c:pt idx="16">
                  <c:v>Flex</c:v>
                </c:pt>
                <c:pt idx="17">
                  <c:v>NEC</c:v>
                </c:pt>
                <c:pt idx="18">
                  <c:v>Hewlett Packard Enterprise</c:v>
                </c:pt>
                <c:pt idx="19">
                  <c:v>Jabil Circuit</c:v>
                </c:pt>
                <c:pt idx="20">
                  <c:v>Compal Electronics</c:v>
                </c:pt>
                <c:pt idx="21">
                  <c:v>Western Digital</c:v>
                </c:pt>
                <c:pt idx="22">
                  <c:v>Murata Manufacturing</c:v>
                </c:pt>
                <c:pt idx="23">
                  <c:v>Corning</c:v>
                </c:pt>
                <c:pt idx="24">
                  <c:v>Fujitsu</c:v>
                </c:pt>
                <c:pt idx="25">
                  <c:v>TE Connectivity</c:v>
                </c:pt>
                <c:pt idx="26">
                  <c:v>Kyocera</c:v>
                </c:pt>
                <c:pt idx="27">
                  <c:v>Delta Electronics</c:v>
                </c:pt>
                <c:pt idx="28">
                  <c:v>Amphenol</c:v>
                </c:pt>
                <c:pt idx="29">
                  <c:v>NetApp</c:v>
                </c:pt>
                <c:pt idx="30">
                  <c:v>Hoya</c:v>
                </c:pt>
                <c:pt idx="31">
                  <c:v>Keysight Technologies</c:v>
                </c:pt>
                <c:pt idx="32">
                  <c:v>Arista Networks</c:v>
                </c:pt>
                <c:pt idx="33">
                  <c:v>Olympus</c:v>
                </c:pt>
              </c:strCache>
            </c:strRef>
          </c:cat>
          <c:val>
            <c:numRef>
              <c:f>'1.1 Harmomized CCF'!$AE$55:$BL$55</c:f>
              <c:numCache>
                <c:formatCode>General</c:formatCode>
                <c:ptCount val="34"/>
                <c:pt idx="0">
                  <c:v>32538859.999580264</c:v>
                </c:pt>
                <c:pt idx="1">
                  <c:v>0</c:v>
                </c:pt>
                <c:pt idx="2">
                  <c:v>22198.306949310005</c:v>
                </c:pt>
                <c:pt idx="3">
                  <c:v>6169770.2838051394</c:v>
                </c:pt>
                <c:pt idx="4">
                  <c:v>81938.035236671567</c:v>
                </c:pt>
                <c:pt idx="5">
                  <c:v>0</c:v>
                </c:pt>
                <c:pt idx="6">
                  <c:v>14581357.626945693</c:v>
                </c:pt>
                <c:pt idx="7">
                  <c:v>0</c:v>
                </c:pt>
                <c:pt idx="8">
                  <c:v>8226171.2239848711</c:v>
                </c:pt>
                <c:pt idx="9">
                  <c:v>52475.186046510935</c:v>
                </c:pt>
                <c:pt idx="10">
                  <c:v>0</c:v>
                </c:pt>
                <c:pt idx="11">
                  <c:v>3401022.9939472219</c:v>
                </c:pt>
                <c:pt idx="12">
                  <c:v>0</c:v>
                </c:pt>
                <c:pt idx="13">
                  <c:v>37661.052403964102</c:v>
                </c:pt>
                <c:pt idx="14">
                  <c:v>52843.959670251876</c:v>
                </c:pt>
                <c:pt idx="15">
                  <c:v>1430970.1797747631</c:v>
                </c:pt>
                <c:pt idx="16">
                  <c:v>0</c:v>
                </c:pt>
                <c:pt idx="17">
                  <c:v>4687610.3734415192</c:v>
                </c:pt>
                <c:pt idx="18">
                  <c:v>0</c:v>
                </c:pt>
                <c:pt idx="19">
                  <c:v>0</c:v>
                </c:pt>
                <c:pt idx="20">
                  <c:v>0</c:v>
                </c:pt>
                <c:pt idx="21">
                  <c:v>14681.022528082027</c:v>
                </c:pt>
                <c:pt idx="22">
                  <c:v>13350.928854159079</c:v>
                </c:pt>
                <c:pt idx="23">
                  <c:v>0</c:v>
                </c:pt>
                <c:pt idx="24">
                  <c:v>209246.75432699639</c:v>
                </c:pt>
                <c:pt idx="25">
                  <c:v>0</c:v>
                </c:pt>
                <c:pt idx="26">
                  <c:v>18081.21796465572</c:v>
                </c:pt>
                <c:pt idx="27">
                  <c:v>2785285.9637599699</c:v>
                </c:pt>
                <c:pt idx="28">
                  <c:v>0</c:v>
                </c:pt>
                <c:pt idx="29">
                  <c:v>979654.9249361977</c:v>
                </c:pt>
                <c:pt idx="30">
                  <c:v>0</c:v>
                </c:pt>
                <c:pt idx="31">
                  <c:v>0</c:v>
                </c:pt>
                <c:pt idx="32">
                  <c:v>2684.5490097184666</c:v>
                </c:pt>
                <c:pt idx="33">
                  <c:v>0</c:v>
                </c:pt>
              </c:numCache>
            </c:numRef>
          </c:val>
          <c:extLst>
            <c:ext xmlns:c16="http://schemas.microsoft.com/office/drawing/2014/chart" uri="{C3380CC4-5D6E-409C-BE32-E72D297353CC}">
              <c16:uniqueId val="{00000002-BAAF-4379-BC10-FA99482A558D}"/>
            </c:ext>
          </c:extLst>
        </c:ser>
        <c:ser>
          <c:idx val="2"/>
          <c:order val="3"/>
          <c:tx>
            <c:strRef>
              <c:f>'1.1 Harmomized CCF'!$G$56</c:f>
              <c:strCache>
                <c:ptCount val="1"/>
                <c:pt idx="0">
                  <c:v>Activity exclusion</c:v>
                </c:pt>
              </c:strCache>
            </c:strRef>
          </c:tx>
          <c:spPr>
            <a:solidFill>
              <a:schemeClr val="accent1">
                <a:lumMod val="20000"/>
                <a:lumOff val="80000"/>
              </a:schemeClr>
            </a:solidFill>
            <a:ln>
              <a:noFill/>
            </a:ln>
            <a:effectLst/>
          </c:spPr>
          <c:invertIfNegative val="0"/>
          <c:cat>
            <c:strRef>
              <c:f>'1.1 Harmomized CCF'!$AE$52:$BL$52</c:f>
              <c:strCache>
                <c:ptCount val="34"/>
                <c:pt idx="0">
                  <c:v>Samsung Electronics</c:v>
                </c:pt>
                <c:pt idx="1">
                  <c:v>Hon Hai Precision</c:v>
                </c:pt>
                <c:pt idx="2">
                  <c:v>HP</c:v>
                </c:pt>
                <c:pt idx="3">
                  <c:v>Cisco Systems</c:v>
                </c:pt>
                <c:pt idx="4">
                  <c:v>Nokia</c:v>
                </c:pt>
                <c:pt idx="5">
                  <c:v>Ericsson</c:v>
                </c:pt>
                <c:pt idx="6">
                  <c:v>Dell Technologies</c:v>
                </c:pt>
                <c:pt idx="7">
                  <c:v>Apple</c:v>
                </c:pt>
                <c:pt idx="8">
                  <c:v>Lenovo Group</c:v>
                </c:pt>
                <c:pt idx="9">
                  <c:v>TDK</c:v>
                </c:pt>
                <c:pt idx="10">
                  <c:v>Pegatron</c:v>
                </c:pt>
                <c:pt idx="11">
                  <c:v>BOE Technology Group</c:v>
                </c:pt>
                <c:pt idx="12">
                  <c:v>Seagate Technology</c:v>
                </c:pt>
                <c:pt idx="13">
                  <c:v>OMRON</c:v>
                </c:pt>
                <c:pt idx="14">
                  <c:v>Wistron</c:v>
                </c:pt>
                <c:pt idx="15">
                  <c:v>Samsung SDI</c:v>
                </c:pt>
                <c:pt idx="16">
                  <c:v>Flex</c:v>
                </c:pt>
                <c:pt idx="17">
                  <c:v>NEC</c:v>
                </c:pt>
                <c:pt idx="18">
                  <c:v>Hewlett Packard Enterprise</c:v>
                </c:pt>
                <c:pt idx="19">
                  <c:v>Jabil Circuit</c:v>
                </c:pt>
                <c:pt idx="20">
                  <c:v>Compal Electronics</c:v>
                </c:pt>
                <c:pt idx="21">
                  <c:v>Western Digital</c:v>
                </c:pt>
                <c:pt idx="22">
                  <c:v>Murata Manufacturing</c:v>
                </c:pt>
                <c:pt idx="23">
                  <c:v>Corning</c:v>
                </c:pt>
                <c:pt idx="24">
                  <c:v>Fujitsu</c:v>
                </c:pt>
                <c:pt idx="25">
                  <c:v>TE Connectivity</c:v>
                </c:pt>
                <c:pt idx="26">
                  <c:v>Kyocera</c:v>
                </c:pt>
                <c:pt idx="27">
                  <c:v>Delta Electronics</c:v>
                </c:pt>
                <c:pt idx="28">
                  <c:v>Amphenol</c:v>
                </c:pt>
                <c:pt idx="29">
                  <c:v>NetApp</c:v>
                </c:pt>
                <c:pt idx="30">
                  <c:v>Hoya</c:v>
                </c:pt>
                <c:pt idx="31">
                  <c:v>Keysight Technologies</c:v>
                </c:pt>
                <c:pt idx="32">
                  <c:v>Arista Networks</c:v>
                </c:pt>
                <c:pt idx="33">
                  <c:v>Olympus</c:v>
                </c:pt>
              </c:strCache>
            </c:strRef>
          </c:cat>
          <c:val>
            <c:numRef>
              <c:f>'1.1 Harmomized CCF'!$AE$56:$BL$56</c:f>
              <c:numCache>
                <c:formatCode>General</c:formatCode>
                <c:ptCount val="34"/>
                <c:pt idx="0">
                  <c:v>0</c:v>
                </c:pt>
                <c:pt idx="1">
                  <c:v>77348363.071819842</c:v>
                </c:pt>
                <c:pt idx="2">
                  <c:v>42156.222118064761</c:v>
                </c:pt>
                <c:pt idx="3">
                  <c:v>0</c:v>
                </c:pt>
                <c:pt idx="4">
                  <c:v>264193.63445129246</c:v>
                </c:pt>
                <c:pt idx="5">
                  <c:v>5249984.5896844193</c:v>
                </c:pt>
                <c:pt idx="6">
                  <c:v>1672593.8474377878</c:v>
                </c:pt>
                <c:pt idx="7">
                  <c:v>4120984.7006774172</c:v>
                </c:pt>
                <c:pt idx="8">
                  <c:v>76403.74806099385</c:v>
                </c:pt>
                <c:pt idx="9">
                  <c:v>51211.657140463591</c:v>
                </c:pt>
                <c:pt idx="10">
                  <c:v>19519873.918004155</c:v>
                </c:pt>
                <c:pt idx="11">
                  <c:v>3493839.3274250589</c:v>
                </c:pt>
                <c:pt idx="12">
                  <c:v>0</c:v>
                </c:pt>
                <c:pt idx="13">
                  <c:v>25565.529901163653</c:v>
                </c:pt>
                <c:pt idx="14">
                  <c:v>12504569.346512966</c:v>
                </c:pt>
                <c:pt idx="15">
                  <c:v>520659.58706699312</c:v>
                </c:pt>
                <c:pt idx="16">
                  <c:v>11355110.669063913</c:v>
                </c:pt>
                <c:pt idx="17">
                  <c:v>0</c:v>
                </c:pt>
                <c:pt idx="18">
                  <c:v>5878.9484074190259</c:v>
                </c:pt>
                <c:pt idx="19">
                  <c:v>9125526.4972014222</c:v>
                </c:pt>
                <c:pt idx="20">
                  <c:v>82421.830852357671</c:v>
                </c:pt>
                <c:pt idx="21">
                  <c:v>8466211.6474686712</c:v>
                </c:pt>
                <c:pt idx="22">
                  <c:v>3073175.3852377823</c:v>
                </c:pt>
                <c:pt idx="23">
                  <c:v>5123922.7216574</c:v>
                </c:pt>
                <c:pt idx="24">
                  <c:v>0</c:v>
                </c:pt>
                <c:pt idx="25">
                  <c:v>5949964.0863863546</c:v>
                </c:pt>
                <c:pt idx="26">
                  <c:v>8145.7769398475066</c:v>
                </c:pt>
                <c:pt idx="27">
                  <c:v>112479.9516574475</c:v>
                </c:pt>
                <c:pt idx="28">
                  <c:v>3323417.8152256021</c:v>
                </c:pt>
                <c:pt idx="29">
                  <c:v>1473574.2811183329</c:v>
                </c:pt>
                <c:pt idx="30">
                  <c:v>1921197.4121598003</c:v>
                </c:pt>
                <c:pt idx="31">
                  <c:v>1612925.4476567945</c:v>
                </c:pt>
                <c:pt idx="32">
                  <c:v>1982.5690922837239</c:v>
                </c:pt>
                <c:pt idx="33">
                  <c:v>14167.803479736904</c:v>
                </c:pt>
              </c:numCache>
            </c:numRef>
          </c:val>
          <c:extLst>
            <c:ext xmlns:c16="http://schemas.microsoft.com/office/drawing/2014/chart" uri="{C3380CC4-5D6E-409C-BE32-E72D297353CC}">
              <c16:uniqueId val="{00000003-BAAF-4379-BC10-FA99482A558D}"/>
            </c:ext>
          </c:extLst>
        </c:ser>
        <c:dLbls>
          <c:showLegendKey val="0"/>
          <c:showVal val="0"/>
          <c:showCatName val="0"/>
          <c:showSerName val="0"/>
          <c:showPercent val="0"/>
          <c:showBubbleSize val="0"/>
        </c:dLbls>
        <c:gapWidth val="150"/>
        <c:overlap val="100"/>
        <c:axId val="560188879"/>
        <c:axId val="569444271"/>
        <c:extLst>
          <c:ext xmlns:c15="http://schemas.microsoft.com/office/drawing/2012/chart" uri="{02D57815-91ED-43cb-92C2-25804820EDAC}">
            <c15:filteredBarSeries>
              <c15:ser>
                <c:idx val="1"/>
                <c:order val="4"/>
                <c:tx>
                  <c:strRef>
                    <c:extLst>
                      <c:ext uri="{02D57815-91ED-43cb-92C2-25804820EDAC}">
                        <c15:formulaRef>
                          <c15:sqref>'1.1 Harmomized CCF'!$G$58</c15:sqref>
                        </c15:formulaRef>
                      </c:ext>
                    </c:extLst>
                    <c:strCache>
                      <c:ptCount val="1"/>
                      <c:pt idx="0">
                        <c:v>Initial carbon intensity</c:v>
                      </c:pt>
                    </c:strCache>
                  </c:strRef>
                </c:tx>
                <c:spPr>
                  <a:solidFill>
                    <a:schemeClr val="accent2"/>
                  </a:solidFill>
                  <a:ln>
                    <a:noFill/>
                  </a:ln>
                  <a:effectLst/>
                </c:spPr>
                <c:invertIfNegative val="0"/>
                <c:cat>
                  <c:strRef>
                    <c:extLst>
                      <c:ext uri="{02D57815-91ED-43cb-92C2-25804820EDAC}">
                        <c15:formulaRef>
                          <c15:sqref>'1.1 Harmomized CCF'!$AE$52:$BL$52</c15:sqref>
                        </c15:formulaRef>
                      </c:ext>
                    </c:extLst>
                    <c:strCache>
                      <c:ptCount val="34"/>
                      <c:pt idx="0">
                        <c:v>Samsung Electronics</c:v>
                      </c:pt>
                      <c:pt idx="1">
                        <c:v>Hon Hai Precision</c:v>
                      </c:pt>
                      <c:pt idx="2">
                        <c:v>HP</c:v>
                      </c:pt>
                      <c:pt idx="3">
                        <c:v>Cisco Systems</c:v>
                      </c:pt>
                      <c:pt idx="4">
                        <c:v>Nokia</c:v>
                      </c:pt>
                      <c:pt idx="5">
                        <c:v>Ericsson</c:v>
                      </c:pt>
                      <c:pt idx="6">
                        <c:v>Dell Technologies</c:v>
                      </c:pt>
                      <c:pt idx="7">
                        <c:v>Apple</c:v>
                      </c:pt>
                      <c:pt idx="8">
                        <c:v>Lenovo Group</c:v>
                      </c:pt>
                      <c:pt idx="9">
                        <c:v>TDK</c:v>
                      </c:pt>
                      <c:pt idx="10">
                        <c:v>Pegatron</c:v>
                      </c:pt>
                      <c:pt idx="11">
                        <c:v>BOE Technology Group</c:v>
                      </c:pt>
                      <c:pt idx="12">
                        <c:v>Seagate Technology</c:v>
                      </c:pt>
                      <c:pt idx="13">
                        <c:v>OMRON</c:v>
                      </c:pt>
                      <c:pt idx="14">
                        <c:v>Wistron</c:v>
                      </c:pt>
                      <c:pt idx="15">
                        <c:v>Samsung SDI</c:v>
                      </c:pt>
                      <c:pt idx="16">
                        <c:v>Flex</c:v>
                      </c:pt>
                      <c:pt idx="17">
                        <c:v>NEC</c:v>
                      </c:pt>
                      <c:pt idx="18">
                        <c:v>Hewlett Packard Enterprise</c:v>
                      </c:pt>
                      <c:pt idx="19">
                        <c:v>Jabil Circuit</c:v>
                      </c:pt>
                      <c:pt idx="20">
                        <c:v>Compal Electronics</c:v>
                      </c:pt>
                      <c:pt idx="21">
                        <c:v>Western Digital</c:v>
                      </c:pt>
                      <c:pt idx="22">
                        <c:v>Murata Manufacturing</c:v>
                      </c:pt>
                      <c:pt idx="23">
                        <c:v>Corning</c:v>
                      </c:pt>
                      <c:pt idx="24">
                        <c:v>Fujitsu</c:v>
                      </c:pt>
                      <c:pt idx="25">
                        <c:v>TE Connectivity</c:v>
                      </c:pt>
                      <c:pt idx="26">
                        <c:v>Kyocera</c:v>
                      </c:pt>
                      <c:pt idx="27">
                        <c:v>Delta Electronics</c:v>
                      </c:pt>
                      <c:pt idx="28">
                        <c:v>Amphenol</c:v>
                      </c:pt>
                      <c:pt idx="29">
                        <c:v>NetApp</c:v>
                      </c:pt>
                      <c:pt idx="30">
                        <c:v>Hoya</c:v>
                      </c:pt>
                      <c:pt idx="31">
                        <c:v>Keysight Technologies</c:v>
                      </c:pt>
                      <c:pt idx="32">
                        <c:v>Arista Networks</c:v>
                      </c:pt>
                      <c:pt idx="33">
                        <c:v>Olympus</c:v>
                      </c:pt>
                    </c:strCache>
                  </c:strRef>
                </c:cat>
                <c:val>
                  <c:numRef>
                    <c:extLst>
                      <c:ext uri="{02D57815-91ED-43cb-92C2-25804820EDAC}">
                        <c15:formulaRef>
                          <c15:sqref>'1.1 Harmomized CCF'!$AE$58:$BL$58</c15:sqref>
                        </c15:formulaRef>
                      </c:ext>
                    </c:extLst>
                    <c:numCache>
                      <c:formatCode>General</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c:ext xmlns:c16="http://schemas.microsoft.com/office/drawing/2014/chart" uri="{C3380CC4-5D6E-409C-BE32-E72D297353CC}">
                    <c16:uniqueId val="{00000004-BAAF-4379-BC10-FA99482A558D}"/>
                  </c:ext>
                </c:extLst>
              </c15:ser>
            </c15:filteredBarSeries>
            <c15:filteredBarSeries>
              <c15:ser>
                <c:idx val="4"/>
                <c:order val="5"/>
                <c:tx>
                  <c:strRef>
                    <c:extLst xmlns:c15="http://schemas.microsoft.com/office/drawing/2012/chart">
                      <c:ext xmlns:c15="http://schemas.microsoft.com/office/drawing/2012/chart" uri="{02D57815-91ED-43cb-92C2-25804820EDAC}">
                        <c15:formulaRef>
                          <c15:sqref>'1.1 Harmomized CCF'!$G$57</c15:sqref>
                        </c15:formulaRef>
                      </c:ext>
                    </c:extLst>
                    <c:strCache>
                      <c:ptCount val="1"/>
                      <c:pt idx="0">
                        <c:v>Harmonized carbon intesity</c:v>
                      </c:pt>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'1.1 Harmomized CCF'!$AE$52:$BL$52</c15:sqref>
                        </c15:formulaRef>
                      </c:ext>
                    </c:extLst>
                    <c:strCache>
                      <c:ptCount val="34"/>
                      <c:pt idx="0">
                        <c:v>Samsung Electronics</c:v>
                      </c:pt>
                      <c:pt idx="1">
                        <c:v>Hon Hai Precision</c:v>
                      </c:pt>
                      <c:pt idx="2">
                        <c:v>HP</c:v>
                      </c:pt>
                      <c:pt idx="3">
                        <c:v>Cisco Systems</c:v>
                      </c:pt>
                      <c:pt idx="4">
                        <c:v>Nokia</c:v>
                      </c:pt>
                      <c:pt idx="5">
                        <c:v>Ericsson</c:v>
                      </c:pt>
                      <c:pt idx="6">
                        <c:v>Dell Technologies</c:v>
                      </c:pt>
                      <c:pt idx="7">
                        <c:v>Apple</c:v>
                      </c:pt>
                      <c:pt idx="8">
                        <c:v>Lenovo Group</c:v>
                      </c:pt>
                      <c:pt idx="9">
                        <c:v>TDK</c:v>
                      </c:pt>
                      <c:pt idx="10">
                        <c:v>Pegatron</c:v>
                      </c:pt>
                      <c:pt idx="11">
                        <c:v>BOE Technology Group</c:v>
                      </c:pt>
                      <c:pt idx="12">
                        <c:v>Seagate Technology</c:v>
                      </c:pt>
                      <c:pt idx="13">
                        <c:v>OMRON</c:v>
                      </c:pt>
                      <c:pt idx="14">
                        <c:v>Wistron</c:v>
                      </c:pt>
                      <c:pt idx="15">
                        <c:v>Samsung SDI</c:v>
                      </c:pt>
                      <c:pt idx="16">
                        <c:v>Flex</c:v>
                      </c:pt>
                      <c:pt idx="17">
                        <c:v>NEC</c:v>
                      </c:pt>
                      <c:pt idx="18">
                        <c:v>Hewlett Packard Enterprise</c:v>
                      </c:pt>
                      <c:pt idx="19">
                        <c:v>Jabil Circuit</c:v>
                      </c:pt>
                      <c:pt idx="20">
                        <c:v>Compal Electronics</c:v>
                      </c:pt>
                      <c:pt idx="21">
                        <c:v>Western Digital</c:v>
                      </c:pt>
                      <c:pt idx="22">
                        <c:v>Murata Manufacturing</c:v>
                      </c:pt>
                      <c:pt idx="23">
                        <c:v>Corning</c:v>
                      </c:pt>
                      <c:pt idx="24">
                        <c:v>Fujitsu</c:v>
                      </c:pt>
                      <c:pt idx="25">
                        <c:v>TE Connectivity</c:v>
                      </c:pt>
                      <c:pt idx="26">
                        <c:v>Kyocera</c:v>
                      </c:pt>
                      <c:pt idx="27">
                        <c:v>Delta Electronics</c:v>
                      </c:pt>
                      <c:pt idx="28">
                        <c:v>Amphenol</c:v>
                      </c:pt>
                      <c:pt idx="29">
                        <c:v>NetApp</c:v>
                      </c:pt>
                      <c:pt idx="30">
                        <c:v>Hoya</c:v>
                      </c:pt>
                      <c:pt idx="31">
                        <c:v>Keysight Technologies</c:v>
                      </c:pt>
                      <c:pt idx="32">
                        <c:v>Arista Networks</c:v>
                      </c:pt>
                      <c:pt idx="33">
                        <c:v>Olympus</c:v>
                      </c:pt>
                    </c:strCache>
                  </c:strRef>
                </c:cat>
                <c:val>
                  <c:numRef>
                    <c:extLst xmlns:c15="http://schemas.microsoft.com/office/drawing/2012/chart">
                      <c:ext xmlns:c15="http://schemas.microsoft.com/office/drawing/2012/chart" uri="{02D57815-91ED-43cb-92C2-25804820EDAC}">
                        <c15:formulaRef>
                          <c15:sqref>'1.1 Harmomized CCF'!$AE$57:$BL$57</c15:sqref>
                        </c15:formulaRef>
                      </c:ext>
                    </c:extLst>
                    <c:numCache>
                      <c:formatCode>General</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val>
                <c:extLst xmlns:c15="http://schemas.microsoft.com/office/drawing/2012/chart">
                  <c:ext xmlns:c16="http://schemas.microsoft.com/office/drawing/2014/chart" uri="{C3380CC4-5D6E-409C-BE32-E72D297353CC}">
                    <c16:uniqueId val="{00000005-BAAF-4379-BC10-FA99482A558D}"/>
                  </c:ext>
                </c:extLst>
              </c15:ser>
            </c15:filteredBarSeries>
          </c:ext>
        </c:extLst>
      </c:barChart>
      <c:catAx>
        <c:axId val="56018887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crossAx val="569444271"/>
        <c:crosses val="autoZero"/>
        <c:auto val="1"/>
        <c:lblAlgn val="ctr"/>
        <c:lblOffset val="0"/>
        <c:noMultiLvlLbl val="0"/>
      </c:catAx>
      <c:valAx>
        <c:axId val="569444271"/>
        <c:scaling>
          <c:orientation val="minMax"/>
          <c:max val="100000000"/>
          <c:min val="0"/>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high"/>
        <c:spPr>
          <a:noFill/>
          <a:ln>
            <a:noFill/>
          </a:ln>
          <a:effectLst/>
        </c:spPr>
        <c:txPr>
          <a:bodyPr rot="0" spcFirstLastPara="1" vertOverflow="ellipsis" wrap="square" anchor="ctr" anchorCtr="0"/>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crossAx val="560188879"/>
        <c:crosses val="autoZero"/>
        <c:crossBetween val="between"/>
        <c:dispUnits>
          <c:builtInUnit val="millions"/>
          <c:dispUnitsLbl>
            <c:layout>
              <c:manualLayout>
                <c:xMode val="edge"/>
                <c:yMode val="edge"/>
                <c:x val="0.66357736822005753"/>
                <c:y val="0.92242292597437858"/>
              </c:manualLayout>
            </c:layout>
            <c:tx>
              <c:rich>
                <a:bodyPr rot="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r>
                    <a:rPr lang="de-DE"/>
                    <a:t>Total annual carbon emissions [Mt CO</a:t>
                  </a:r>
                  <a:r>
                    <a:rPr lang="de-DE" baseline="-25000"/>
                    <a:t>2</a:t>
                  </a:r>
                  <a:r>
                    <a:rPr lang="de-DE"/>
                    <a:t>e]</a:t>
                  </a:r>
                </a:p>
              </c:rich>
            </c:tx>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dispUnitsLbl>
        </c:dispUnits>
      </c:valAx>
      <c:spPr>
        <a:noFill/>
        <a:ln>
          <a:noFill/>
        </a:ln>
        <a:effectLst/>
      </c:spPr>
    </c:plotArea>
    <c:legend>
      <c:legendPos val="t"/>
      <c:layout>
        <c:manualLayout>
          <c:xMode val="edge"/>
          <c:yMode val="edge"/>
          <c:x val="0.36007505369650494"/>
          <c:y val="0.94594854326594757"/>
          <c:w val="0.52662388605965893"/>
          <c:h val="2.515933157258164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sz="1100" baseline="0">
          <a:solidFill>
            <a:schemeClr val="tx1"/>
          </a:solidFill>
          <a:latin typeface="Times New Roman" panose="02020603050405020304" pitchFamily="18" charset="0"/>
          <a:cs typeface="Times New Roman" panose="02020603050405020304" pitchFamily="18" charset="0"/>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solidFill>
                <a:latin typeface="Times New Roman" panose="02020603050405020304" pitchFamily="18" charset="0"/>
                <a:ea typeface="+mn-ea"/>
                <a:cs typeface="Times New Roman" panose="02020603050405020304" pitchFamily="18" charset="0"/>
              </a:defRPr>
            </a:pPr>
            <a:r>
              <a:rPr lang="de-DE"/>
              <a:t>Total harmonized carbon emissions</a:t>
            </a:r>
          </a:p>
        </c:rich>
      </c:tx>
      <c:layout>
        <c:manualLayout>
          <c:xMode val="edge"/>
          <c:yMode val="edge"/>
          <c:x val="0.35585343018823745"/>
          <c:y val="5.9741416755642915E-2"/>
        </c:manualLayout>
      </c:layout>
      <c:overlay val="0"/>
      <c:spPr>
        <a:noFill/>
        <a:ln>
          <a:noFill/>
        </a:ln>
        <a:effectLst/>
      </c:spPr>
      <c:txPr>
        <a:bodyPr rot="0" spcFirstLastPara="1" vertOverflow="ellipsis" vert="horz" wrap="square" anchor="ctr" anchorCtr="1"/>
        <a:lstStyle/>
        <a:p>
          <a:pPr>
            <a:defRPr sz="1320" b="0" i="0" u="none" strike="noStrike" kern="1200" spc="0" baseline="0">
              <a:solidFill>
                <a:schemeClr val="tx1"/>
              </a:solidFill>
              <a:latin typeface="Times New Roman" panose="02020603050405020304" pitchFamily="18" charset="0"/>
              <a:ea typeface="+mn-ea"/>
              <a:cs typeface="Times New Roman" panose="02020603050405020304" pitchFamily="18" charset="0"/>
            </a:defRPr>
          </a:pPr>
          <a:endParaRPr lang="de-DE"/>
        </a:p>
      </c:txPr>
    </c:title>
    <c:autoTitleDeleted val="0"/>
    <c:plotArea>
      <c:layout>
        <c:manualLayout>
          <c:layoutTarget val="inner"/>
          <c:xMode val="edge"/>
          <c:yMode val="edge"/>
          <c:x val="0.24149067596585316"/>
          <c:y val="0.15717821713580046"/>
          <c:w val="0.54490034703208312"/>
          <c:h val="0.5809380623291347"/>
        </c:manualLayout>
      </c:layout>
      <c:barChart>
        <c:barDir val="col"/>
        <c:grouping val="stacked"/>
        <c:varyColors val="0"/>
        <c:ser>
          <c:idx val="0"/>
          <c:order val="0"/>
          <c:tx>
            <c:strRef>
              <c:f>'1.1 Harmomized CCF'!$C$12</c:f>
              <c:strCache>
                <c:ptCount val="1"/>
                <c:pt idx="0">
                  <c:v>Initial carbon footprint </c:v>
                </c:pt>
              </c:strCache>
            </c:strRef>
          </c:tx>
          <c:spPr>
            <a:solidFill>
              <a:schemeClr val="bg1">
                <a:lumMod val="65000"/>
              </a:schemeClr>
            </a:solidFill>
            <a:ln>
              <a:noFill/>
            </a:ln>
            <a:effectLst/>
          </c:spPr>
          <c:invertIfNegative val="0"/>
          <c:cat>
            <c:strRef>
              <c:f>('1.1 Harmomized CCF'!$F$7,'1.1 Harmomized CCF'!$G$7)</c:f>
              <c:strCache>
                <c:ptCount val="2"/>
                <c:pt idx="0">
                  <c:v>IT software &amp; services (ITSS)</c:v>
                </c:pt>
                <c:pt idx="1">
                  <c:v>Technology Hardware &amp; Equipment (THE)</c:v>
                </c:pt>
              </c:strCache>
            </c:strRef>
          </c:cat>
          <c:val>
            <c:numRef>
              <c:f>('1.1 Harmomized CCF'!$F$12,'1.1 Harmomized CCF'!$G$12)</c:f>
              <c:numCache>
                <c:formatCode>_-* #,##0_-;\-* #,##0_-;_-* "-"??_-;_-@_-</c:formatCode>
                <c:ptCount val="2"/>
                <c:pt idx="0">
                  <c:v>40008035.064998992</c:v>
                </c:pt>
                <c:pt idx="1">
                  <c:v>320433209.26999998</c:v>
                </c:pt>
              </c:numCache>
            </c:numRef>
          </c:val>
          <c:extLst>
            <c:ext xmlns:c16="http://schemas.microsoft.com/office/drawing/2014/chart" uri="{C3380CC4-5D6E-409C-BE32-E72D297353CC}">
              <c16:uniqueId val="{00000000-D474-4707-9079-F21DB3C0C592}"/>
            </c:ext>
          </c:extLst>
        </c:ser>
        <c:ser>
          <c:idx val="6"/>
          <c:order val="2"/>
          <c:tx>
            <c:strRef>
              <c:f>'1.1 Harmomized CCF'!$C$14</c:f>
              <c:strCache>
                <c:ptCount val="1"/>
                <c:pt idx="0">
                  <c:v>Reporting inconsistency</c:v>
                </c:pt>
              </c:strCache>
            </c:strRef>
          </c:tx>
          <c:spPr>
            <a:solidFill>
              <a:schemeClr val="accent1">
                <a:lumMod val="75000"/>
              </a:schemeClr>
            </a:solidFill>
            <a:ln>
              <a:noFill/>
            </a:ln>
            <a:effectLst/>
          </c:spPr>
          <c:invertIfNegative val="0"/>
          <c:cat>
            <c:strRef>
              <c:f>('1.1 Harmomized CCF'!$F$7,'1.1 Harmomized CCF'!$G$7)</c:f>
              <c:strCache>
                <c:ptCount val="2"/>
                <c:pt idx="0">
                  <c:v>IT software &amp; services (ITSS)</c:v>
                </c:pt>
                <c:pt idx="1">
                  <c:v>Technology Hardware &amp; Equipment (THE)</c:v>
                </c:pt>
              </c:strCache>
            </c:strRef>
          </c:cat>
          <c:val>
            <c:numRef>
              <c:f>('1.1 Harmomized CCF'!$F$14,'1.1 Harmomized CCF'!$G$14)</c:f>
              <c:numCache>
                <c:formatCode>_-* #,##0_-;\-* #,##0_-;_-* "-"??_-;_-@_-</c:formatCode>
                <c:ptCount val="2"/>
                <c:pt idx="0">
                  <c:v>23897827.760000002</c:v>
                </c:pt>
                <c:pt idx="1">
                  <c:v>99821442.650000021</c:v>
                </c:pt>
              </c:numCache>
            </c:numRef>
          </c:val>
          <c:extLst>
            <c:ext xmlns:c16="http://schemas.microsoft.com/office/drawing/2014/chart" uri="{C3380CC4-5D6E-409C-BE32-E72D297353CC}">
              <c16:uniqueId val="{00000001-D474-4707-9079-F21DB3C0C592}"/>
            </c:ext>
          </c:extLst>
        </c:ser>
        <c:ser>
          <c:idx val="1"/>
          <c:order val="4"/>
          <c:tx>
            <c:strRef>
              <c:f>'1.1 Harmomized CCF'!$C$15</c:f>
              <c:strCache>
                <c:ptCount val="1"/>
                <c:pt idx="0">
                  <c:v>Boundary incompleteness</c:v>
                </c:pt>
              </c:strCache>
            </c:strRef>
          </c:tx>
          <c:spPr>
            <a:solidFill>
              <a:schemeClr val="accent1">
                <a:lumMod val="60000"/>
                <a:lumOff val="40000"/>
              </a:schemeClr>
            </a:solidFill>
            <a:ln>
              <a:noFill/>
            </a:ln>
            <a:effectLst/>
          </c:spPr>
          <c:invertIfNegative val="0"/>
          <c:cat>
            <c:strRef>
              <c:f>('1.1 Harmomized CCF'!$F$7,'1.1 Harmomized CCF'!$G$7)</c:f>
              <c:strCache>
                <c:ptCount val="2"/>
                <c:pt idx="0">
                  <c:v>IT software &amp; services (ITSS)</c:v>
                </c:pt>
                <c:pt idx="1">
                  <c:v>Technology Hardware &amp; Equipment (THE)</c:v>
                </c:pt>
              </c:strCache>
            </c:strRef>
          </c:cat>
          <c:val>
            <c:numRef>
              <c:f>('1.1 Harmomized CCF'!$F$15,'1.1 Harmomized CCF'!$G$15)</c:f>
              <c:numCache>
                <c:formatCode>_-* #,##0_-;\-* #,##0_-;_-* "-"??_-;_-@_-</c:formatCode>
                <c:ptCount val="2"/>
                <c:pt idx="0">
                  <c:v>7792771.9540078864</c:v>
                </c:pt>
                <c:pt idx="1">
                  <c:v>75305864.583165959</c:v>
                </c:pt>
              </c:numCache>
            </c:numRef>
          </c:val>
          <c:extLst>
            <c:ext xmlns:c16="http://schemas.microsoft.com/office/drawing/2014/chart" uri="{C3380CC4-5D6E-409C-BE32-E72D297353CC}">
              <c16:uniqueId val="{00000002-D474-4707-9079-F21DB3C0C592}"/>
            </c:ext>
          </c:extLst>
        </c:ser>
        <c:ser>
          <c:idx val="4"/>
          <c:order val="5"/>
          <c:tx>
            <c:strRef>
              <c:f>'1.1 Harmomized CCF'!$C$16</c:f>
              <c:strCache>
                <c:ptCount val="1"/>
                <c:pt idx="0">
                  <c:v>Activity exclusion</c:v>
                </c:pt>
              </c:strCache>
            </c:strRef>
          </c:tx>
          <c:spPr>
            <a:solidFill>
              <a:schemeClr val="accent1">
                <a:lumMod val="20000"/>
                <a:lumOff val="80000"/>
              </a:schemeClr>
            </a:solidFill>
            <a:ln>
              <a:noFill/>
            </a:ln>
            <a:effectLst/>
          </c:spPr>
          <c:invertIfNegative val="0"/>
          <c:cat>
            <c:strRef>
              <c:f>('1.1 Harmomized CCF'!$F$7,'1.1 Harmomized CCF'!$G$7)</c:f>
              <c:strCache>
                <c:ptCount val="2"/>
                <c:pt idx="0">
                  <c:v>IT software &amp; services (ITSS)</c:v>
                </c:pt>
                <c:pt idx="1">
                  <c:v>Technology Hardware &amp; Equipment (THE)</c:v>
                </c:pt>
              </c:strCache>
            </c:strRef>
          </c:cat>
          <c:val>
            <c:numRef>
              <c:f>('1.1 Harmomized CCF'!$F$16,'1.1 Harmomized CCF'!$G$16)</c:f>
              <c:numCache>
                <c:formatCode>_-* #,##0_-;\-* #,##0_-;_-* "-"??_-;_-@_-</c:formatCode>
                <c:ptCount val="2"/>
                <c:pt idx="0">
                  <c:v>7852993.6607376253</c:v>
                </c:pt>
                <c:pt idx="1">
                  <c:v>176540502.02390578</c:v>
                </c:pt>
              </c:numCache>
            </c:numRef>
          </c:val>
          <c:extLst>
            <c:ext xmlns:c16="http://schemas.microsoft.com/office/drawing/2014/chart" uri="{C3380CC4-5D6E-409C-BE32-E72D297353CC}">
              <c16:uniqueId val="{00000003-D474-4707-9079-F21DB3C0C592}"/>
            </c:ext>
          </c:extLst>
        </c:ser>
        <c:dLbls>
          <c:showLegendKey val="0"/>
          <c:showVal val="0"/>
          <c:showCatName val="0"/>
          <c:showSerName val="0"/>
          <c:showPercent val="0"/>
          <c:showBubbleSize val="0"/>
        </c:dLbls>
        <c:gapWidth val="150"/>
        <c:overlap val="100"/>
        <c:axId val="560188879"/>
        <c:axId val="569444271"/>
      </c:barChart>
      <c:lineChart>
        <c:grouping val="standard"/>
        <c:varyColors val="0"/>
        <c:ser>
          <c:idx val="3"/>
          <c:order val="1"/>
          <c:tx>
            <c:strRef>
              <c:f>'1.1 Harmomized CCF'!$C$47</c:f>
              <c:strCache>
                <c:ptCount val="1"/>
                <c:pt idx="0">
                  <c:v>Initial carbon intensity</c:v>
                </c:pt>
              </c:strCache>
            </c:strRef>
          </c:tx>
          <c:spPr>
            <a:ln w="28575" cap="rnd">
              <a:noFill/>
              <a:round/>
            </a:ln>
            <a:effectLst/>
          </c:spPr>
          <c:marker>
            <c:symbol val="diamond"/>
            <c:size val="11"/>
            <c:spPr>
              <a:solidFill>
                <a:schemeClr val="accent4"/>
              </a:solidFill>
              <a:ln w="9525">
                <a:noFill/>
              </a:ln>
              <a:effectLst/>
            </c:spPr>
          </c:marker>
          <c:val>
            <c:numRef>
              <c:f>('1.1 Harmomized CCF'!$F$26,'1.1 Harmomized CCF'!$G$26)</c:f>
              <c:numCache>
                <c:formatCode>_-* #,##0_-;\-* #,##0_-;_-* "-"??_-;_-@_-</c:formatCode>
                <c:ptCount val="2"/>
                <c:pt idx="0">
                  <c:v>68.893337870424361</c:v>
                </c:pt>
                <c:pt idx="1">
                  <c:v>232.93265813832633</c:v>
                </c:pt>
              </c:numCache>
            </c:numRef>
          </c:val>
          <c:smooth val="0"/>
          <c:extLst>
            <c:ext xmlns:c16="http://schemas.microsoft.com/office/drawing/2014/chart" uri="{C3380CC4-5D6E-409C-BE32-E72D297353CC}">
              <c16:uniqueId val="{00000004-D474-4707-9079-F21DB3C0C592}"/>
            </c:ext>
          </c:extLst>
        </c:ser>
        <c:ser>
          <c:idx val="2"/>
          <c:order val="3"/>
          <c:tx>
            <c:strRef>
              <c:f>'1.1 Harmomized CCF'!$C$45</c:f>
              <c:strCache>
                <c:ptCount val="1"/>
                <c:pt idx="0">
                  <c:v>Harmonized carbon intensity</c:v>
                </c:pt>
              </c:strCache>
            </c:strRef>
          </c:tx>
          <c:spPr>
            <a:ln w="28575" cap="rnd">
              <a:noFill/>
              <a:round/>
            </a:ln>
            <a:effectLst/>
          </c:spPr>
          <c:marker>
            <c:symbol val="diamond"/>
            <c:size val="11"/>
            <c:spPr>
              <a:solidFill>
                <a:srgbClr val="00B050"/>
              </a:solidFill>
              <a:ln w="9525">
                <a:noFill/>
              </a:ln>
              <a:effectLst/>
            </c:spPr>
          </c:marker>
          <c:val>
            <c:numRef>
              <c:f>('1.1 Harmomized CCF'!$F$25,'1.1 Harmomized CCF'!$G$25)</c:f>
              <c:numCache>
                <c:formatCode>_-* #,##0_-;\-* #,##0_-;_-* "-"??_-;_-@_-</c:formatCode>
                <c:ptCount val="2"/>
                <c:pt idx="0">
                  <c:v>136.98691293730786</c:v>
                </c:pt>
                <c:pt idx="1">
                  <c:v>488.57069821085003</c:v>
                </c:pt>
              </c:numCache>
            </c:numRef>
          </c:val>
          <c:smooth val="0"/>
          <c:extLst>
            <c:ext xmlns:c16="http://schemas.microsoft.com/office/drawing/2014/chart" uri="{C3380CC4-5D6E-409C-BE32-E72D297353CC}">
              <c16:uniqueId val="{00000005-D474-4707-9079-F21DB3C0C592}"/>
            </c:ext>
          </c:extLst>
        </c:ser>
        <c:dLbls>
          <c:showLegendKey val="0"/>
          <c:showVal val="0"/>
          <c:showCatName val="0"/>
          <c:showSerName val="0"/>
          <c:showPercent val="0"/>
          <c:showBubbleSize val="0"/>
        </c:dLbls>
        <c:marker val="1"/>
        <c:smooth val="0"/>
        <c:axId val="1984119616"/>
        <c:axId val="1889873600"/>
      </c:lineChart>
      <c:catAx>
        <c:axId val="560188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crossAx val="569444271"/>
        <c:crosses val="autoZero"/>
        <c:auto val="1"/>
        <c:lblAlgn val="ctr"/>
        <c:lblOffset val="100"/>
        <c:noMultiLvlLbl val="0"/>
      </c:catAx>
      <c:valAx>
        <c:axId val="569444271"/>
        <c:scaling>
          <c:orientation val="minMax"/>
          <c:max val="700000000"/>
          <c:min val="0"/>
        </c:scaling>
        <c:delete val="0"/>
        <c:axPos val="l"/>
        <c:majorGridlines>
          <c:spPr>
            <a:ln w="9525" cap="flat" cmpd="sng" algn="ctr">
              <a:solidFill>
                <a:schemeClr val="tx1">
                  <a:lumMod val="15000"/>
                  <a:lumOff val="85000"/>
                </a:schemeClr>
              </a:solidFill>
              <a:round/>
            </a:ln>
            <a:effectLst/>
          </c:spPr>
        </c:majorGridlines>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crossAx val="560188879"/>
        <c:crosses val="autoZero"/>
        <c:crossBetween val="between"/>
        <c:dispUnits>
          <c:builtInUnit val="millions"/>
          <c:dispUnitsLbl>
            <c:layout>
              <c:manualLayout>
                <c:xMode val="edge"/>
                <c:yMode val="edge"/>
                <c:x val="0.16146792621226055"/>
                <c:y val="0.21234096746175926"/>
              </c:manualLayout>
            </c:layout>
            <c:tx>
              <c:rich>
                <a:bodyPr rot="-540000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r>
                    <a:rPr lang="de-DE"/>
                    <a:t>Total annual carbon emissions [Mt CO</a:t>
                  </a:r>
                  <a:r>
                    <a:rPr lang="de-DE" baseline="-25000"/>
                    <a:t>2</a:t>
                  </a:r>
                  <a:r>
                    <a:rPr lang="de-DE"/>
                    <a:t>e]</a:t>
                  </a:r>
                </a:p>
              </c:rich>
            </c:tx>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dispUnitsLbl>
        </c:dispUnits>
      </c:valAx>
      <c:valAx>
        <c:axId val="1889873600"/>
        <c:scaling>
          <c:orientation val="minMax"/>
          <c:max val="600"/>
        </c:scaling>
        <c:delete val="0"/>
        <c:axPos val="r"/>
        <c:title>
          <c:tx>
            <c:rich>
              <a:bodyPr rot="-540000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r>
                  <a:rPr lang="de-DE"/>
                  <a:t>Carbon intensity [g CO</a:t>
                </a:r>
                <a:r>
                  <a:rPr lang="de-DE" baseline="-25000"/>
                  <a:t>2</a:t>
                </a:r>
                <a:r>
                  <a:rPr lang="de-DE"/>
                  <a:t>e / USD]</a:t>
                </a:r>
              </a:p>
            </c:rich>
          </c:tx>
          <c:layout>
            <c:manualLayout>
              <c:xMode val="edge"/>
              <c:yMode val="edge"/>
              <c:x val="0.8402892187818799"/>
              <c:y val="0.24820004386148858"/>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title>
        <c:numFmt formatCode="_-* #,##0_-;\-* #,##0_-;_-* &quot;-&quot;??_-;_-@_-"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crossAx val="1984119616"/>
        <c:crosses val="max"/>
        <c:crossBetween val="between"/>
      </c:valAx>
      <c:catAx>
        <c:axId val="1984119616"/>
        <c:scaling>
          <c:orientation val="minMax"/>
        </c:scaling>
        <c:delete val="1"/>
        <c:axPos val="b"/>
        <c:numFmt formatCode="General" sourceLinked="1"/>
        <c:majorTickMark val="out"/>
        <c:minorTickMark val="none"/>
        <c:tickLblPos val="nextTo"/>
        <c:crossAx val="1889873600"/>
        <c:crosses val="autoZero"/>
        <c:auto val="1"/>
        <c:lblAlgn val="ctr"/>
        <c:lblOffset val="100"/>
        <c:noMultiLvlLbl val="0"/>
      </c:catAx>
      <c:spPr>
        <a:noFill/>
        <a:ln>
          <a:noFill/>
        </a:ln>
        <a:effectLst/>
      </c:spPr>
    </c:plotArea>
    <c:legend>
      <c:legendPos val="t"/>
      <c:layout>
        <c:manualLayout>
          <c:xMode val="edge"/>
          <c:yMode val="edge"/>
          <c:x val="0.1668785538342569"/>
          <c:y val="0.82937234785685388"/>
          <c:w val="0.70625495981049102"/>
          <c:h val="8.6864962227202885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sz="1100" baseline="0">
          <a:solidFill>
            <a:schemeClr val="tx1"/>
          </a:solidFill>
          <a:latin typeface="Times New Roman" panose="02020603050405020304" pitchFamily="18" charset="0"/>
          <a:cs typeface="Times New Roman" panose="02020603050405020304" pitchFamily="18" charset="0"/>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60" b="0" i="0" u="none" strike="noStrike" kern="1200" spc="0" baseline="0">
                <a:solidFill>
                  <a:schemeClr val="tx1"/>
                </a:solidFill>
                <a:latin typeface="Times New Roman" panose="02020603050405020304" pitchFamily="18" charset="0"/>
                <a:ea typeface="+mn-ea"/>
                <a:cs typeface="Times New Roman" panose="02020603050405020304" pitchFamily="18" charset="0"/>
              </a:defRPr>
            </a:pPr>
            <a:r>
              <a:rPr lang="de-DE"/>
              <a:t>Distribution of omitted emissions</a:t>
            </a:r>
          </a:p>
        </c:rich>
      </c:tx>
      <c:layout>
        <c:manualLayout>
          <c:xMode val="edge"/>
          <c:yMode val="edge"/>
          <c:x val="0.19291189417102042"/>
          <c:y val="6.8926477318007676E-2"/>
        </c:manualLayout>
      </c:layout>
      <c:overlay val="0"/>
      <c:spPr>
        <a:noFill/>
        <a:ln>
          <a:noFill/>
        </a:ln>
        <a:effectLst/>
      </c:spPr>
      <c:txPr>
        <a:bodyPr rot="0" spcFirstLastPara="1" vertOverflow="ellipsis" vert="horz" wrap="square" anchor="ctr" anchorCtr="1"/>
        <a:lstStyle/>
        <a:p>
          <a:pPr>
            <a:defRPr sz="1260" b="0" i="0" u="none" strike="noStrike" kern="1200" spc="0" baseline="0">
              <a:solidFill>
                <a:schemeClr val="tx1"/>
              </a:solidFill>
              <a:latin typeface="Times New Roman" panose="02020603050405020304" pitchFamily="18" charset="0"/>
              <a:ea typeface="+mn-ea"/>
              <a:cs typeface="Times New Roman" panose="02020603050405020304" pitchFamily="18" charset="0"/>
            </a:defRPr>
          </a:pPr>
          <a:endParaRPr lang="de-DE"/>
        </a:p>
      </c:txPr>
    </c:title>
    <c:autoTitleDeleted val="0"/>
    <c:plotArea>
      <c:layout>
        <c:manualLayout>
          <c:layoutTarget val="inner"/>
          <c:xMode val="edge"/>
          <c:yMode val="edge"/>
          <c:x val="6.2675852171117097E-2"/>
          <c:y val="0.15480744521761619"/>
          <c:w val="0.60779832797614963"/>
          <c:h val="0.77902854527694854"/>
        </c:manualLayout>
      </c:layout>
      <c:barChart>
        <c:barDir val="col"/>
        <c:grouping val="percentStacked"/>
        <c:varyColors val="0"/>
        <c:ser>
          <c:idx val="15"/>
          <c:order val="0"/>
          <c:tx>
            <c:strRef>
              <c:f>'2.1 Activity exclusion'!$BY$17</c:f>
              <c:strCache>
                <c:ptCount val="1"/>
                <c:pt idx="0">
                  <c:v>Purchased goods and services (upstream)</c:v>
                </c:pt>
              </c:strCache>
            </c:strRef>
          </c:tx>
          <c:spPr>
            <a:solidFill>
              <a:schemeClr val="tx1">
                <a:lumMod val="85000"/>
                <a:lumOff val="15000"/>
              </a:schemeClr>
            </a:solidFill>
            <a:ln>
              <a:noFill/>
            </a:ln>
            <a:effectLst/>
          </c:spPr>
          <c:invertIfNegative val="0"/>
          <c:cat>
            <c:strRef>
              <c:f>'2.1 Activity exclusion'!$BU$16:$BV$16</c:f>
              <c:strCache>
                <c:ptCount val="2"/>
                <c:pt idx="0">
                  <c:v>ITSS</c:v>
                </c:pt>
                <c:pt idx="1">
                  <c:v>THE</c:v>
                </c:pt>
              </c:strCache>
            </c:strRef>
          </c:cat>
          <c:val>
            <c:numRef>
              <c:f>'2.1 Activity exclusion'!$BZ$17:$CA$17</c:f>
              <c:numCache>
                <c:formatCode>_-* #,##0_-;\-* #,##0_-;_-* "-"??_-;_-@_-</c:formatCode>
                <c:ptCount val="2"/>
                <c:pt idx="0">
                  <c:v>10616401.290420242</c:v>
                </c:pt>
                <c:pt idx="1">
                  <c:v>153791264.47864294</c:v>
                </c:pt>
              </c:numCache>
            </c:numRef>
          </c:val>
          <c:extLst>
            <c:ext xmlns:c16="http://schemas.microsoft.com/office/drawing/2014/chart" uri="{C3380CC4-5D6E-409C-BE32-E72D297353CC}">
              <c16:uniqueId val="{00000000-87BA-47F6-BB93-07AD8761FC0F}"/>
            </c:ext>
          </c:extLst>
        </c:ser>
        <c:ser>
          <c:idx val="0"/>
          <c:order val="1"/>
          <c:tx>
            <c:strRef>
              <c:f>'2.1 Activity exclusion'!$BY$18</c:f>
              <c:strCache>
                <c:ptCount val="1"/>
                <c:pt idx="0">
                  <c:v>Capital goods (upstream)</c:v>
                </c:pt>
              </c:strCache>
            </c:strRef>
          </c:tx>
          <c:spPr>
            <a:solidFill>
              <a:schemeClr val="bg2">
                <a:lumMod val="50000"/>
              </a:schemeClr>
            </a:solidFill>
            <a:ln>
              <a:noFill/>
            </a:ln>
            <a:effectLst/>
          </c:spPr>
          <c:invertIfNegative val="0"/>
          <c:val>
            <c:numRef>
              <c:f>'2.1 Activity exclusion'!$BZ$18:$CA$18</c:f>
              <c:numCache>
                <c:formatCode>_-* #,##0_-;\-* #,##0_-;_-* "-"??_-;_-@_-</c:formatCode>
                <c:ptCount val="2"/>
                <c:pt idx="0">
                  <c:v>3896389.304796028</c:v>
                </c:pt>
                <c:pt idx="1">
                  <c:v>14669061.520349145</c:v>
                </c:pt>
              </c:numCache>
            </c:numRef>
          </c:val>
          <c:extLst>
            <c:ext xmlns:c16="http://schemas.microsoft.com/office/drawing/2014/chart" uri="{C3380CC4-5D6E-409C-BE32-E72D297353CC}">
              <c16:uniqueId val="{00000002-13F1-481B-8BCD-5CE26A38CBB7}"/>
            </c:ext>
          </c:extLst>
        </c:ser>
        <c:ser>
          <c:idx val="2"/>
          <c:order val="2"/>
          <c:tx>
            <c:strRef>
              <c:f>'2.1 Activity exclusion'!$BY$20</c:f>
              <c:strCache>
                <c:ptCount val="1"/>
                <c:pt idx="0">
                  <c:v>Other (upstream)</c:v>
                </c:pt>
              </c:strCache>
            </c:strRef>
          </c:tx>
          <c:spPr>
            <a:solidFill>
              <a:schemeClr val="accent3"/>
            </a:solidFill>
            <a:ln>
              <a:noFill/>
            </a:ln>
            <a:effectLst/>
          </c:spPr>
          <c:invertIfNegative val="0"/>
          <c:val>
            <c:numRef>
              <c:f>'2.1 Activity exclusion'!$BZ$20:$CA$20</c:f>
              <c:numCache>
                <c:formatCode>_-* #,##0_-;\-* #,##0_-;_-* "-"??_-;_-@_-</c:formatCode>
                <c:ptCount val="2"/>
                <c:pt idx="0">
                  <c:v>4377431.4907298442</c:v>
                </c:pt>
                <c:pt idx="1">
                  <c:v>13325744.267298698</c:v>
                </c:pt>
              </c:numCache>
            </c:numRef>
          </c:val>
          <c:extLst>
            <c:ext xmlns:c16="http://schemas.microsoft.com/office/drawing/2014/chart" uri="{C3380CC4-5D6E-409C-BE32-E72D297353CC}">
              <c16:uniqueId val="{00000004-13F1-481B-8BCD-5CE26A38CBB7}"/>
            </c:ext>
          </c:extLst>
        </c:ser>
        <c:ser>
          <c:idx val="1"/>
          <c:order val="3"/>
          <c:tx>
            <c:strRef>
              <c:f>'2.1 Activity exclusion'!$BY$19</c:f>
              <c:strCache>
                <c:ptCount val="1"/>
                <c:pt idx="0">
                  <c:v>Use of sold products (downstream)</c:v>
                </c:pt>
              </c:strCache>
            </c:strRef>
          </c:tx>
          <c:spPr>
            <a:solidFill>
              <a:schemeClr val="tx2">
                <a:lumMod val="60000"/>
                <a:lumOff val="40000"/>
              </a:schemeClr>
            </a:solidFill>
            <a:ln>
              <a:noFill/>
            </a:ln>
            <a:effectLst/>
          </c:spPr>
          <c:invertIfNegative val="0"/>
          <c:val>
            <c:numRef>
              <c:f>'2.1 Activity exclusion'!$BZ$19:$CA$19</c:f>
              <c:numCache>
                <c:formatCode>_-* #,##0_-;\-* #,##0_-;_-* "-"??_-;_-@_-</c:formatCode>
                <c:ptCount val="2"/>
                <c:pt idx="0">
                  <c:v>20440637.836277496</c:v>
                </c:pt>
                <c:pt idx="1">
                  <c:v>153298782.25053045</c:v>
                </c:pt>
              </c:numCache>
            </c:numRef>
          </c:val>
          <c:extLst>
            <c:ext xmlns:c16="http://schemas.microsoft.com/office/drawing/2014/chart" uri="{C3380CC4-5D6E-409C-BE32-E72D297353CC}">
              <c16:uniqueId val="{00000003-13F1-481B-8BCD-5CE26A38CBB7}"/>
            </c:ext>
          </c:extLst>
        </c:ser>
        <c:ser>
          <c:idx val="3"/>
          <c:order val="4"/>
          <c:tx>
            <c:strRef>
              <c:f>'2.1 Activity exclusion'!$BY$21</c:f>
              <c:strCache>
                <c:ptCount val="1"/>
                <c:pt idx="0">
                  <c:v>Other (downstream)</c:v>
                </c:pt>
              </c:strCache>
            </c:strRef>
          </c:tx>
          <c:spPr>
            <a:solidFill>
              <a:schemeClr val="accent5">
                <a:lumMod val="75000"/>
              </a:schemeClr>
            </a:solidFill>
            <a:ln>
              <a:noFill/>
            </a:ln>
            <a:effectLst/>
          </c:spPr>
          <c:invertIfNegative val="0"/>
          <c:val>
            <c:numRef>
              <c:f>'2.1 Activity exclusion'!$BZ$21:$CA$21</c:f>
              <c:numCache>
                <c:formatCode>_-* #,##0_-;\-* #,##0_-;_-* "-"??_-;_-@_-</c:formatCode>
                <c:ptCount val="2"/>
                <c:pt idx="0">
                  <c:v>212733.45252190344</c:v>
                </c:pt>
                <c:pt idx="1">
                  <c:v>16582956.740250519</c:v>
                </c:pt>
              </c:numCache>
            </c:numRef>
          </c:val>
          <c:extLst>
            <c:ext xmlns:c16="http://schemas.microsoft.com/office/drawing/2014/chart" uri="{C3380CC4-5D6E-409C-BE32-E72D297353CC}">
              <c16:uniqueId val="{00000001-13F1-481B-8BCD-5CE26A38CBB7}"/>
            </c:ext>
          </c:extLst>
        </c:ser>
        <c:dLbls>
          <c:showLegendKey val="0"/>
          <c:showVal val="0"/>
          <c:showCatName val="0"/>
          <c:showSerName val="0"/>
          <c:showPercent val="0"/>
          <c:showBubbleSize val="0"/>
        </c:dLbls>
        <c:gapWidth val="150"/>
        <c:overlap val="100"/>
        <c:axId val="1717803055"/>
        <c:axId val="1783611999"/>
      </c:barChart>
      <c:catAx>
        <c:axId val="17178030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crossAx val="1783611999"/>
        <c:crosses val="autoZero"/>
        <c:auto val="1"/>
        <c:lblAlgn val="ctr"/>
        <c:lblOffset val="100"/>
        <c:noMultiLvlLbl val="0"/>
      </c:catAx>
      <c:valAx>
        <c:axId val="178361199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crossAx val="1717803055"/>
        <c:crosses val="autoZero"/>
        <c:crossBetween val="between"/>
      </c:valAx>
      <c:spPr>
        <a:solidFill>
          <a:schemeClr val="bg1"/>
        </a:solidFill>
        <a:ln>
          <a:noFill/>
        </a:ln>
        <a:effectLst/>
      </c:spPr>
    </c:plotArea>
    <c:legend>
      <c:legendPos val="r"/>
      <c:layout>
        <c:manualLayout>
          <c:xMode val="edge"/>
          <c:yMode val="edge"/>
          <c:x val="0.68667265797421395"/>
          <c:y val="0.38392917905815921"/>
          <c:w val="0.29266816961983355"/>
          <c:h val="0.25441197300654883"/>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chemeClr val="tx1"/>
          </a:solidFill>
          <a:latin typeface="Times New Roman" panose="02020603050405020304" pitchFamily="18" charset="0"/>
          <a:cs typeface="Times New Roman" panose="02020603050405020304" pitchFamily="18" charset="0"/>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26410422195142"/>
          <c:y val="0.11739012427219384"/>
          <c:w val="0.89673589577804869"/>
          <c:h val="0.76521975145561238"/>
        </c:manualLayout>
      </c:layout>
      <c:lineChart>
        <c:grouping val="standard"/>
        <c:varyColors val="0"/>
        <c:ser>
          <c:idx val="0"/>
          <c:order val="0"/>
          <c:spPr>
            <a:ln w="28575" cap="rnd">
              <a:solidFill>
                <a:schemeClr val="bg1">
                  <a:lumMod val="65000"/>
                </a:schemeClr>
              </a:solidFill>
              <a:round/>
            </a:ln>
            <a:effectLst/>
          </c:spPr>
          <c:marker>
            <c:symbol val="none"/>
          </c:marker>
          <c:dLbls>
            <c:delete val="1"/>
          </c:dLbls>
          <c:cat>
            <c:strRef>
              <c:extLst>
                <c:ext xmlns:c15="http://schemas.microsoft.com/office/drawing/2012/chart" uri="{02D57815-91ED-43cb-92C2-25804820EDAC}">
                  <c15:fullRef>
                    <c15:sqref>'2.2 Boundary incompleteness'!$AA$7:$BE$7</c15:sqref>
                  </c15:fullRef>
                </c:ext>
              </c:extLst>
              <c:f>('2.2 Boundary incompleteness'!$AC$7,'2.2 Boundary incompleteness'!$AE$7,'2.2 Boundary incompleteness'!$AG$7:$BE$7)</c:f>
              <c:strCache>
                <c:ptCount val="27"/>
                <c:pt idx="0">
                  <c:v>Cisco Systems, Inc.</c:v>
                </c:pt>
                <c:pt idx="1">
                  <c:v>HP Inc</c:v>
                </c:pt>
                <c:pt idx="2">
                  <c:v>Hewlett Packard Enterprise Company</c:v>
                </c:pt>
                <c:pt idx="3">
                  <c:v>TE Connectivity</c:v>
                </c:pt>
                <c:pt idx="4">
                  <c:v>Fujitsu Limited</c:v>
                </c:pt>
                <c:pt idx="5">
                  <c:v>Murata Mfg. Co.</c:v>
                </c:pt>
                <c:pt idx="6">
                  <c:v>Corning Incorporated</c:v>
                </c:pt>
                <c:pt idx="7">
                  <c:v>Western Digital Corp</c:v>
                </c:pt>
                <c:pt idx="8">
                  <c:v>BOE Technology Group Co.,Ltd.</c:v>
                </c:pt>
                <c:pt idx="9">
                  <c:v>Nokia Group</c:v>
                </c:pt>
                <c:pt idx="10">
                  <c:v>Kyocera Corporation</c:v>
                </c:pt>
                <c:pt idx="11">
                  <c:v>Lenovo Group</c:v>
                </c:pt>
                <c:pt idx="12">
                  <c:v>Ericsson</c:v>
                </c:pt>
                <c:pt idx="13">
                  <c:v>Amphenol Corporation</c:v>
                </c:pt>
                <c:pt idx="14">
                  <c:v>Seagate Technology PLC</c:v>
                </c:pt>
                <c:pt idx="15">
                  <c:v>TDK Corporation</c:v>
                </c:pt>
                <c:pt idx="16">
                  <c:v>Samsung SDI</c:v>
                </c:pt>
                <c:pt idx="17">
                  <c:v>NEC Corporation</c:v>
                </c:pt>
                <c:pt idx="18">
                  <c:v>NetApp Inc.</c:v>
                </c:pt>
                <c:pt idx="19">
                  <c:v>Hoya Corporation</c:v>
                </c:pt>
                <c:pt idx="20">
                  <c:v>Pegatron Corporation</c:v>
                </c:pt>
                <c:pt idx="21">
                  <c:v>Delta Electronics, Inc.</c:v>
                </c:pt>
                <c:pt idx="22">
                  <c:v>OMRON Corporation</c:v>
                </c:pt>
                <c:pt idx="23">
                  <c:v>Flex Ltd.</c:v>
                </c:pt>
                <c:pt idx="24">
                  <c:v>Compal Electronics</c:v>
                </c:pt>
                <c:pt idx="25">
                  <c:v>Jabil Inc.</c:v>
                </c:pt>
                <c:pt idx="26">
                  <c:v>Wistron Corp</c:v>
                </c:pt>
              </c:strCache>
            </c:strRef>
          </c:cat>
          <c:val>
            <c:numRef>
              <c:extLst>
                <c:ext xmlns:c15="http://schemas.microsoft.com/office/drawing/2012/chart" uri="{02D57815-91ED-43cb-92C2-25804820EDAC}">
                  <c15:fullRef>
                    <c15:sqref>'2.2 Boundary incompleteness'!$AA$33:$BE$33</c15:sqref>
                  </c15:fullRef>
                </c:ext>
              </c:extLst>
              <c:f>('2.2 Boundary incompleteness'!$AC$33,'2.2 Boundary incompleteness'!$AE$33,'2.2 Boundary incompleteness'!$AG$33:$BE$33)</c:f>
              <c:numCache>
                <c:formatCode>_-* #,##0_-;\-* #,##0_-;_-* "-"??_-;_-@_-</c:formatCode>
                <c:ptCount val="27"/>
                <c:pt idx="0">
                  <c:v>45936640.283805139</c:v>
                </c:pt>
                <c:pt idx="1">
                  <c:v>48701798.30694931</c:v>
                </c:pt>
                <c:pt idx="2">
                  <c:v>10291514</c:v>
                </c:pt>
                <c:pt idx="3">
                  <c:v>676719</c:v>
                </c:pt>
                <c:pt idx="4">
                  <c:v>7233946.7543269964</c:v>
                </c:pt>
                <c:pt idx="5">
                  <c:v>6049970.9288541591</c:v>
                </c:pt>
                <c:pt idx="6">
                  <c:v>2408882</c:v>
                </c:pt>
                <c:pt idx="7">
                  <c:v>1186610.8625280822</c:v>
                </c:pt>
                <c:pt idx="8">
                  <c:v>14462425.993947223</c:v>
                </c:pt>
                <c:pt idx="9">
                  <c:v>45258265.00523667</c:v>
                </c:pt>
                <c:pt idx="10">
                  <c:v>5767568.2179646557</c:v>
                </c:pt>
                <c:pt idx="11">
                  <c:v>24063351.223984871</c:v>
                </c:pt>
                <c:pt idx="12">
                  <c:v>32225090</c:v>
                </c:pt>
                <c:pt idx="13">
                  <c:v>346117</c:v>
                </c:pt>
                <c:pt idx="14">
                  <c:v>17951973</c:v>
                </c:pt>
                <c:pt idx="15">
                  <c:v>23884516.186046511</c:v>
                </c:pt>
                <c:pt idx="16">
                  <c:v>12414708.179774763</c:v>
                </c:pt>
                <c:pt idx="17">
                  <c:v>10421027.373441519</c:v>
                </c:pt>
                <c:pt idx="18">
                  <c:v>1147154.9249361977</c:v>
                </c:pt>
                <c:pt idx="19">
                  <c:v>405770</c:v>
                </c:pt>
                <c:pt idx="20">
                  <c:v>677411.14</c:v>
                </c:pt>
                <c:pt idx="21">
                  <c:v>3719097.4937599702</c:v>
                </c:pt>
                <c:pt idx="22">
                  <c:v>13736714.052403964</c:v>
                </c:pt>
                <c:pt idx="23">
                  <c:v>1150804</c:v>
                </c:pt>
                <c:pt idx="24">
                  <c:v>9713539.6999999993</c:v>
                </c:pt>
                <c:pt idx="25">
                  <c:v>792390</c:v>
                </c:pt>
                <c:pt idx="26">
                  <c:v>622291.86967025185</c:v>
                </c:pt>
              </c:numCache>
            </c:numRef>
          </c:val>
          <c:smooth val="0"/>
          <c:extLst xmlns:c15="http://schemas.microsoft.com/office/drawing/2012/chart">
            <c:ext xmlns:c15="http://schemas.microsoft.com/office/drawing/2012/chart" uri="{02D57815-91ED-43cb-92C2-25804820EDAC}">
              <c15:filteredSeriesTitle>
                <c15:tx>
                  <c:strRef>
                    <c:extLst>
                      <c:ext uri="{02D57815-91ED-43cb-92C2-25804820EDAC}">
                        <c15:formulaRef>
                          <c15:sqref>'Disclosure Incompleteness'!#REF!</c15:sqref>
                        </c15:formulaRef>
                      </c:ext>
                    </c:extLst>
                    <c:strCache>
                      <c:ptCount val="1"/>
                      <c:pt idx="0">
                        <c:v>#REF!</c:v>
                      </c:pt>
                    </c:strCache>
                  </c:strRef>
                </c15:tx>
              </c15:filteredSeriesTitle>
            </c:ext>
            <c:ext xmlns:c16="http://schemas.microsoft.com/office/drawing/2014/chart" uri="{C3380CC4-5D6E-409C-BE32-E72D297353CC}">
              <c16:uniqueId val="{00000000-C116-43B3-89BF-FD79DD2D6AC2}"/>
            </c:ext>
          </c:extLst>
        </c:ser>
        <c:dLbls>
          <c:dLblPos val="t"/>
          <c:showLegendKey val="0"/>
          <c:showVal val="1"/>
          <c:showCatName val="0"/>
          <c:showSerName val="0"/>
          <c:showPercent val="0"/>
          <c:showBubbleSize val="0"/>
        </c:dLbls>
        <c:smooth val="0"/>
        <c:axId val="1337457967"/>
        <c:axId val="1548439823"/>
        <c:extLst/>
      </c:lineChart>
      <c:catAx>
        <c:axId val="133745796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crossAx val="1548439823"/>
        <c:crosses val="autoZero"/>
        <c:auto val="1"/>
        <c:lblAlgn val="ctr"/>
        <c:lblOffset val="100"/>
        <c:noMultiLvlLbl val="0"/>
      </c:catAx>
      <c:valAx>
        <c:axId val="1548439823"/>
        <c:scaling>
          <c:orientation val="minMax"/>
          <c:max val="250"/>
          <c:min val="0"/>
        </c:scaling>
        <c:delete val="0"/>
        <c:axPos val="l"/>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en-US"/>
                  <a:t>g CO2e/USD</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title>
        <c:numFmt formatCode="_-* #,##0_-;\-* #,##0_-;_-* &quot;-&quot;??_-;_-@_-"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crossAx val="1337457967"/>
        <c:crosses val="autoZero"/>
        <c:crossBetween val="between"/>
      </c:valAx>
      <c:spPr>
        <a:noFill/>
        <a:ln>
          <a:solidFill>
            <a:schemeClr val="bg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baseline="0"/>
      </a:pPr>
      <a:endParaRPr lang="de-DE"/>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26410422195142"/>
          <c:y val="0.11739012427219384"/>
          <c:w val="0.89673589577804869"/>
          <c:h val="0.76521975145561238"/>
        </c:manualLayout>
      </c:layout>
      <c:lineChart>
        <c:grouping val="standard"/>
        <c:varyColors val="0"/>
        <c:ser>
          <c:idx val="0"/>
          <c:order val="0"/>
          <c:spPr>
            <a:ln w="28575" cap="rnd">
              <a:solidFill>
                <a:schemeClr val="accent1"/>
              </a:solidFill>
              <a:round/>
            </a:ln>
            <a:effectLst/>
          </c:spPr>
          <c:marker>
            <c:symbol val="none"/>
          </c:marker>
          <c:dLbls>
            <c:delete val="1"/>
          </c:dLbls>
          <c:cat>
            <c:strRef>
              <c:extLst>
                <c:ext xmlns:c15="http://schemas.microsoft.com/office/drawing/2012/chart" uri="{02D57815-91ED-43cb-92C2-25804820EDAC}">
                  <c15:fullRef>
                    <c15:sqref>'2.2 Boundary incompleteness'!$AA$7:$BE$7</c15:sqref>
                  </c15:fullRef>
                </c:ext>
              </c:extLst>
              <c:f>('2.2 Boundary incompleteness'!$AC$7,'2.2 Boundary incompleteness'!$AE$7,'2.2 Boundary incompleteness'!$AG$7:$BE$7)</c:f>
              <c:strCache>
                <c:ptCount val="27"/>
                <c:pt idx="0">
                  <c:v>Cisco Systems, Inc.</c:v>
                </c:pt>
                <c:pt idx="1">
                  <c:v>HP Inc</c:v>
                </c:pt>
                <c:pt idx="2">
                  <c:v>Hewlett Packard Enterprise Company</c:v>
                </c:pt>
                <c:pt idx="3">
                  <c:v>TE Connectivity</c:v>
                </c:pt>
                <c:pt idx="4">
                  <c:v>Fujitsu Limited</c:v>
                </c:pt>
                <c:pt idx="5">
                  <c:v>Murata Mfg. Co.</c:v>
                </c:pt>
                <c:pt idx="6">
                  <c:v>Corning Incorporated</c:v>
                </c:pt>
                <c:pt idx="7">
                  <c:v>Western Digital Corp</c:v>
                </c:pt>
                <c:pt idx="8">
                  <c:v>BOE Technology Group Co.,Ltd.</c:v>
                </c:pt>
                <c:pt idx="9">
                  <c:v>Nokia Group</c:v>
                </c:pt>
                <c:pt idx="10">
                  <c:v>Kyocera Corporation</c:v>
                </c:pt>
                <c:pt idx="11">
                  <c:v>Lenovo Group</c:v>
                </c:pt>
                <c:pt idx="12">
                  <c:v>Ericsson</c:v>
                </c:pt>
                <c:pt idx="13">
                  <c:v>Amphenol Corporation</c:v>
                </c:pt>
                <c:pt idx="14">
                  <c:v>Seagate Technology PLC</c:v>
                </c:pt>
                <c:pt idx="15">
                  <c:v>TDK Corporation</c:v>
                </c:pt>
                <c:pt idx="16">
                  <c:v>Samsung SDI</c:v>
                </c:pt>
                <c:pt idx="17">
                  <c:v>NEC Corporation</c:v>
                </c:pt>
                <c:pt idx="18">
                  <c:v>NetApp Inc.</c:v>
                </c:pt>
                <c:pt idx="19">
                  <c:v>Hoya Corporation</c:v>
                </c:pt>
                <c:pt idx="20">
                  <c:v>Pegatron Corporation</c:v>
                </c:pt>
                <c:pt idx="21">
                  <c:v>Delta Electronics, Inc.</c:v>
                </c:pt>
                <c:pt idx="22">
                  <c:v>OMRON Corporation</c:v>
                </c:pt>
                <c:pt idx="23">
                  <c:v>Flex Ltd.</c:v>
                </c:pt>
                <c:pt idx="24">
                  <c:v>Compal Electronics</c:v>
                </c:pt>
                <c:pt idx="25">
                  <c:v>Jabil Inc.</c:v>
                </c:pt>
                <c:pt idx="26">
                  <c:v>Wistron Corp</c:v>
                </c:pt>
              </c:strCache>
            </c:strRef>
          </c:cat>
          <c:val>
            <c:numRef>
              <c:extLst>
                <c:ext xmlns:c15="http://schemas.microsoft.com/office/drawing/2012/chart" uri="{02D57815-91ED-43cb-92C2-25804820EDAC}">
                  <c15:fullRef>
                    <c15:sqref>'2.2 Boundary incompleteness'!$AA$16:$BE$16</c15:sqref>
                  </c15:fullRef>
                </c:ext>
              </c:extLst>
              <c:f>('2.2 Boundary incompleteness'!$AC$16,'2.2 Boundary incompleteness'!$AE$16,'2.2 Boundary incompleteness'!$AG$16:$BE$16)</c:f>
              <c:numCache>
                <c:formatCode>_-* #,##0_-;\-* #,##0_-;_-* "-"??_-;_-@_-</c:formatCode>
                <c:ptCount val="27"/>
                <c:pt idx="0">
                  <c:v>45690328.283805139</c:v>
                </c:pt>
                <c:pt idx="1">
                  <c:v>48472198.30694931</c:v>
                </c:pt>
                <c:pt idx="2">
                  <c:v>10019299</c:v>
                </c:pt>
                <c:pt idx="3">
                  <c:v>23520</c:v>
                </c:pt>
                <c:pt idx="4">
                  <c:v>6315946.7543269964</c:v>
                </c:pt>
                <c:pt idx="5">
                  <c:v>4450571.9288541591</c:v>
                </c:pt>
                <c:pt idx="6">
                  <c:v>0</c:v>
                </c:pt>
                <c:pt idx="7">
                  <c:v>32812.262528082028</c:v>
                </c:pt>
                <c:pt idx="8">
                  <c:v>3434909.9939472219</c:v>
                </c:pt>
                <c:pt idx="9">
                  <c:v>44758338.035236672</c:v>
                </c:pt>
                <c:pt idx="10">
                  <c:v>4756472.2179646557</c:v>
                </c:pt>
                <c:pt idx="11">
                  <c:v>24031291.223984871</c:v>
                </c:pt>
                <c:pt idx="12">
                  <c:v>32171000</c:v>
                </c:pt>
                <c:pt idx="13">
                  <c:v>0</c:v>
                </c:pt>
                <c:pt idx="14">
                  <c:v>16790400</c:v>
                </c:pt>
                <c:pt idx="15">
                  <c:v>22214783.186046511</c:v>
                </c:pt>
                <c:pt idx="16">
                  <c:v>11312144.179774763</c:v>
                </c:pt>
                <c:pt idx="17">
                  <c:v>9982610.3734415192</c:v>
                </c:pt>
                <c:pt idx="18">
                  <c:v>1045268.9249361977</c:v>
                </c:pt>
                <c:pt idx="19">
                  <c:v>0</c:v>
                </c:pt>
                <c:pt idx="20">
                  <c:v>0</c:v>
                </c:pt>
                <c:pt idx="21">
                  <c:v>3395268.4937599702</c:v>
                </c:pt>
                <c:pt idx="22">
                  <c:v>13558884.052403964</c:v>
                </c:pt>
                <c:pt idx="23">
                  <c:v>284363</c:v>
                </c:pt>
                <c:pt idx="24">
                  <c:v>9430743.6999999993</c:v>
                </c:pt>
                <c:pt idx="25">
                  <c:v>60968</c:v>
                </c:pt>
                <c:pt idx="26">
                  <c:v>192000.51967025187</c:v>
                </c:pt>
              </c:numCache>
            </c:numRef>
          </c:val>
          <c:smooth val="0"/>
          <c:extLst xmlns:c15="http://schemas.microsoft.com/office/drawing/2012/chart">
            <c:ext xmlns:c15="http://schemas.microsoft.com/office/drawing/2012/chart" uri="{02D57815-91ED-43cb-92C2-25804820EDAC}">
              <c15:filteredSeriesTitle>
                <c15:tx>
                  <c:strRef>
                    <c:extLst>
                      <c:ext uri="{02D57815-91ED-43cb-92C2-25804820EDAC}">
                        <c15:formulaRef>
                          <c15:sqref>'Disclosure Incompleteness'!#REF!</c15:sqref>
                        </c15:formulaRef>
                      </c:ext>
                    </c:extLst>
                    <c:strCache>
                      <c:ptCount val="1"/>
                      <c:pt idx="0">
                        <c:v>#REF!</c:v>
                      </c:pt>
                    </c:strCache>
                  </c:strRef>
                </c15:tx>
              </c15:filteredSeriesTitle>
            </c:ext>
            <c:ext xmlns:c16="http://schemas.microsoft.com/office/drawing/2014/chart" uri="{C3380CC4-5D6E-409C-BE32-E72D297353CC}">
              <c16:uniqueId val="{00000000-EA2A-431A-B14E-EFFD1424BF3A}"/>
            </c:ext>
          </c:extLst>
        </c:ser>
        <c:dLbls>
          <c:dLblPos val="t"/>
          <c:showLegendKey val="0"/>
          <c:showVal val="1"/>
          <c:showCatName val="0"/>
          <c:showSerName val="0"/>
          <c:showPercent val="0"/>
          <c:showBubbleSize val="0"/>
        </c:dLbls>
        <c:smooth val="0"/>
        <c:axId val="1337457967"/>
        <c:axId val="1548439823"/>
        <c:extLst/>
      </c:lineChart>
      <c:catAx>
        <c:axId val="1337457967"/>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crossAx val="1548439823"/>
        <c:crosses val="autoZero"/>
        <c:auto val="1"/>
        <c:lblAlgn val="ctr"/>
        <c:lblOffset val="100"/>
        <c:noMultiLvlLbl val="0"/>
      </c:catAx>
      <c:valAx>
        <c:axId val="1548439823"/>
        <c:scaling>
          <c:orientation val="minMax"/>
          <c:max val="250"/>
          <c:min val="0"/>
        </c:scaling>
        <c:delete val="0"/>
        <c:axPos val="l"/>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en-US"/>
                  <a:t>g CO2e/USD</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title>
        <c:numFmt formatCode="_-* #,##0_-;\-* #,##0_-;_-* &quot;-&quot;??_-;_-@_-"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e-DE"/>
          </a:p>
        </c:txPr>
        <c:crossAx val="1337457967"/>
        <c:crosses val="autoZero"/>
        <c:crossBetween val="between"/>
      </c:valAx>
      <c:spPr>
        <a:noFill/>
        <a:ln>
          <a:solidFill>
            <a:schemeClr val="bg1"/>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baseline="0"/>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090302689248784"/>
          <c:y val="5.078281901380164E-2"/>
          <c:w val="0.47868942899791578"/>
          <c:h val="0.83376192292742801"/>
        </c:manualLayout>
      </c:layout>
      <c:barChart>
        <c:barDir val="col"/>
        <c:grouping val="clustered"/>
        <c:varyColors val="0"/>
        <c:ser>
          <c:idx val="0"/>
          <c:order val="0"/>
          <c:tx>
            <c:strRef>
              <c:f>'2.3 Reporting inconsistency'!$BJ$9</c:f>
              <c:strCache>
                <c:ptCount val="1"/>
                <c:pt idx="0">
                  <c:v>Total sample</c:v>
                </c:pt>
              </c:strCache>
            </c:strRef>
          </c:tx>
          <c:spPr>
            <a:solidFill>
              <a:schemeClr val="bg1">
                <a:lumMod val="75000"/>
              </a:schemeClr>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'2.3 Reporting inconsistency'!$BK$8:$BL$8</c:f>
              <c:strCache>
                <c:ptCount val="2"/>
                <c:pt idx="0">
                  <c:v>ITSS</c:v>
                </c:pt>
                <c:pt idx="1">
                  <c:v>THE</c:v>
                </c:pt>
              </c:strCache>
            </c:strRef>
          </c:cat>
          <c:val>
            <c:numRef>
              <c:f>'2.3 Reporting inconsistency'!$BK$9:$BL$9</c:f>
              <c:numCache>
                <c:formatCode>General</c:formatCode>
                <c:ptCount val="2"/>
                <c:pt idx="0">
                  <c:v>22</c:v>
                </c:pt>
                <c:pt idx="1">
                  <c:v>34</c:v>
                </c:pt>
              </c:numCache>
            </c:numRef>
          </c:val>
          <c:extLst>
            <c:ext xmlns:c16="http://schemas.microsoft.com/office/drawing/2014/chart" uri="{C3380CC4-5D6E-409C-BE32-E72D297353CC}">
              <c16:uniqueId val="{00000000-5157-4331-9019-8D1A6E424F89}"/>
            </c:ext>
          </c:extLst>
        </c:ser>
        <c:ser>
          <c:idx val="1"/>
          <c:order val="1"/>
          <c:tx>
            <c:strRef>
              <c:f>'2.3 Reporting inconsistency'!$BJ$10</c:f>
              <c:strCache>
                <c:ptCount val="1"/>
                <c:pt idx="0">
                  <c:v>Reporting inconsistency</c:v>
                </c:pt>
              </c:strCache>
            </c:strRef>
          </c:tx>
          <c:spPr>
            <a:solidFill>
              <a:schemeClr val="accent1">
                <a:lumMod val="75000"/>
              </a:schemeClr>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'2.3 Reporting inconsistency'!$BK$8:$BL$8</c:f>
              <c:strCache>
                <c:ptCount val="2"/>
                <c:pt idx="0">
                  <c:v>ITSS</c:v>
                </c:pt>
                <c:pt idx="1">
                  <c:v>THE</c:v>
                </c:pt>
              </c:strCache>
            </c:strRef>
          </c:cat>
          <c:val>
            <c:numRef>
              <c:f>'2.3 Reporting inconsistency'!$BK$10:$BL$10</c:f>
              <c:numCache>
                <c:formatCode>General</c:formatCode>
                <c:ptCount val="2"/>
                <c:pt idx="0">
                  <c:v>15</c:v>
                </c:pt>
                <c:pt idx="1">
                  <c:v>13</c:v>
                </c:pt>
              </c:numCache>
            </c:numRef>
          </c:val>
          <c:extLst>
            <c:ext xmlns:c16="http://schemas.microsoft.com/office/drawing/2014/chart" uri="{C3380CC4-5D6E-409C-BE32-E72D297353CC}">
              <c16:uniqueId val="{00000002-5157-4331-9019-8D1A6E424F89}"/>
            </c:ext>
          </c:extLst>
        </c:ser>
        <c:ser>
          <c:idx val="3"/>
          <c:order val="2"/>
          <c:tx>
            <c:strRef>
              <c:f>'2.3 Reporting inconsistency'!$BJ$11</c:f>
              <c:strCache>
                <c:ptCount val="1"/>
                <c:pt idx="0">
                  <c:v>thereof selected emissions in CR</c:v>
                </c:pt>
              </c:strCache>
            </c:strRef>
          </c:tx>
          <c:spPr>
            <a:solidFill>
              <a:schemeClr val="tx2">
                <a:lumMod val="40000"/>
                <a:lumOff val="60000"/>
              </a:schemeClr>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'2.3 Reporting inconsistency'!$BK$8:$BL$8</c:f>
              <c:strCache>
                <c:ptCount val="2"/>
                <c:pt idx="0">
                  <c:v>ITSS</c:v>
                </c:pt>
                <c:pt idx="1">
                  <c:v>THE</c:v>
                </c:pt>
              </c:strCache>
            </c:strRef>
          </c:cat>
          <c:val>
            <c:numRef>
              <c:f>'2.3 Reporting inconsistency'!$BK$11:$BL$11</c:f>
              <c:numCache>
                <c:formatCode>General</c:formatCode>
                <c:ptCount val="2"/>
                <c:pt idx="0">
                  <c:v>8</c:v>
                </c:pt>
                <c:pt idx="1">
                  <c:v>5</c:v>
                </c:pt>
              </c:numCache>
            </c:numRef>
          </c:val>
          <c:extLst>
            <c:ext xmlns:c16="http://schemas.microsoft.com/office/drawing/2014/chart" uri="{C3380CC4-5D6E-409C-BE32-E72D297353CC}">
              <c16:uniqueId val="{00000005-5157-4331-9019-8D1A6E424F89}"/>
            </c:ext>
          </c:extLst>
        </c:ser>
        <c:ser>
          <c:idx val="2"/>
          <c:order val="3"/>
          <c:tx>
            <c:strRef>
              <c:f>'2.3 Reporting inconsistency'!$BJ$12</c:f>
              <c:strCache>
                <c:ptCount val="1"/>
                <c:pt idx="0">
                  <c:v>thereof no emissions in CR</c:v>
                </c:pt>
              </c:strCache>
            </c:strRef>
          </c:tx>
          <c:spPr>
            <a:solidFill>
              <a:schemeClr val="tx2">
                <a:lumMod val="20000"/>
                <a:lumOff val="80000"/>
              </a:schemeClr>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'2.3 Reporting inconsistency'!$BK$8:$BL$8</c:f>
              <c:strCache>
                <c:ptCount val="2"/>
                <c:pt idx="0">
                  <c:v>ITSS</c:v>
                </c:pt>
                <c:pt idx="1">
                  <c:v>THE</c:v>
                </c:pt>
              </c:strCache>
            </c:strRef>
          </c:cat>
          <c:val>
            <c:numRef>
              <c:f>'2.3 Reporting inconsistency'!$BK$12:$BL$12</c:f>
              <c:numCache>
                <c:formatCode>General</c:formatCode>
                <c:ptCount val="2"/>
                <c:pt idx="0">
                  <c:v>7</c:v>
                </c:pt>
                <c:pt idx="1">
                  <c:v>8</c:v>
                </c:pt>
              </c:numCache>
            </c:numRef>
          </c:val>
          <c:extLst>
            <c:ext xmlns:c16="http://schemas.microsoft.com/office/drawing/2014/chart" uri="{C3380CC4-5D6E-409C-BE32-E72D297353CC}">
              <c16:uniqueId val="{00000004-5157-4331-9019-8D1A6E424F89}"/>
            </c:ext>
          </c:extLst>
        </c:ser>
        <c:dLbls>
          <c:dLblPos val="outEnd"/>
          <c:showLegendKey val="0"/>
          <c:showVal val="1"/>
          <c:showCatName val="0"/>
          <c:showSerName val="0"/>
          <c:showPercent val="0"/>
          <c:showBubbleSize val="0"/>
        </c:dLbls>
        <c:gapWidth val="219"/>
        <c:overlap val="-27"/>
        <c:axId val="1601508319"/>
        <c:axId val="1460419759"/>
      </c:barChart>
      <c:catAx>
        <c:axId val="16015083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crossAx val="1460419759"/>
        <c:crosses val="autoZero"/>
        <c:auto val="1"/>
        <c:lblAlgn val="ctr"/>
        <c:lblOffset val="100"/>
        <c:noMultiLvlLbl val="0"/>
      </c:catAx>
      <c:valAx>
        <c:axId val="146041975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r>
                  <a:rPr lang="de-DE"/>
                  <a:t># companies</a:t>
                </a:r>
              </a:p>
            </c:rich>
          </c:tx>
          <c:layout>
            <c:manualLayout>
              <c:xMode val="edge"/>
              <c:yMode val="edge"/>
              <c:x val="3.0789434323597983E-2"/>
              <c:y val="0.327358227524054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crossAx val="1601508319"/>
        <c:crosses val="autoZero"/>
        <c:crossBetween val="between"/>
      </c:valAx>
      <c:spPr>
        <a:noFill/>
        <a:ln>
          <a:noFill/>
        </a:ln>
        <a:effectLst/>
      </c:spPr>
    </c:plotArea>
    <c:legend>
      <c:legendPos val="r"/>
      <c:layout>
        <c:manualLayout>
          <c:xMode val="edge"/>
          <c:yMode val="edge"/>
          <c:x val="0.63388291108035788"/>
          <c:y val="0.22418637085090778"/>
          <c:w val="0.3499234521263393"/>
          <c:h val="0.5516272582981843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solidFill>
            <a:schemeClr val="tx1"/>
          </a:solidFill>
          <a:latin typeface="Times New Roman" panose="02020603050405020304" pitchFamily="18" charset="0"/>
          <a:cs typeface="Times New Roman" panose="02020603050405020304" pitchFamily="18" charset="0"/>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solidFill>
                <a:latin typeface="Times New Roman" panose="02020603050405020304" pitchFamily="18" charset="0"/>
                <a:ea typeface="+mn-ea"/>
                <a:cs typeface="Times New Roman" panose="02020603050405020304" pitchFamily="18" charset="0"/>
              </a:defRPr>
            </a:pPr>
            <a:r>
              <a:rPr lang="de-DE" sz="1200"/>
              <a:t>ITSS companies</a:t>
            </a:r>
          </a:p>
        </c:rich>
      </c:tx>
      <c:layout>
        <c:manualLayout>
          <c:xMode val="edge"/>
          <c:yMode val="edge"/>
          <c:x val="0.47507683491698055"/>
          <c:y val="2.2862541393755161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solidFill>
              <a:latin typeface="Times New Roman" panose="02020603050405020304" pitchFamily="18" charset="0"/>
              <a:ea typeface="+mn-ea"/>
              <a:cs typeface="Times New Roman" panose="02020603050405020304" pitchFamily="18" charset="0"/>
            </a:defRPr>
          </a:pPr>
          <a:endParaRPr lang="de-DE"/>
        </a:p>
      </c:txPr>
    </c:title>
    <c:autoTitleDeleted val="0"/>
    <c:plotArea>
      <c:layout>
        <c:manualLayout>
          <c:layoutTarget val="inner"/>
          <c:xMode val="edge"/>
          <c:yMode val="edge"/>
          <c:x val="0.14569934873201096"/>
          <c:y val="0.10372525113964134"/>
          <c:w val="0.79986218089843053"/>
          <c:h val="0.39963707897177769"/>
        </c:manualLayout>
      </c:layout>
      <c:lineChart>
        <c:grouping val="standard"/>
        <c:varyColors val="0"/>
        <c:ser>
          <c:idx val="0"/>
          <c:order val="0"/>
          <c:tx>
            <c:strRef>
              <c:f>'2.4 Carbon intensities'!$D$6</c:f>
              <c:strCache>
                <c:ptCount val="1"/>
                <c:pt idx="0">
                  <c:v>All emission figures</c:v>
                </c:pt>
              </c:strCache>
            </c:strRef>
          </c:tx>
          <c:spPr>
            <a:ln w="25400" cap="rnd">
              <a:noFill/>
              <a:round/>
            </a:ln>
            <a:effectLst/>
          </c:spPr>
          <c:marker>
            <c:symbol val="circle"/>
            <c:size val="10"/>
            <c:spPr>
              <a:solidFill>
                <a:schemeClr val="bg1">
                  <a:lumMod val="75000"/>
                </a:schemeClr>
              </a:solidFill>
              <a:ln w="9525">
                <a:noFill/>
              </a:ln>
              <a:effectLst/>
            </c:spPr>
          </c:marker>
          <c:cat>
            <c:strRef>
              <c:f>'2.4 Carbon intensities'!$C$8:$C$22</c:f>
              <c:strCache>
                <c:ptCount val="15"/>
                <c:pt idx="0">
                  <c:v>Purchased goods and services</c:v>
                </c:pt>
                <c:pt idx="1">
                  <c:v>Capital goods</c:v>
                </c:pt>
                <c:pt idx="2">
                  <c:v>Fuel- and energy-related activities</c:v>
                </c:pt>
                <c:pt idx="3">
                  <c:v>Upstream transportation and distribution</c:v>
                </c:pt>
                <c:pt idx="4">
                  <c:v>Waste generated in operations</c:v>
                </c:pt>
                <c:pt idx="5">
                  <c:v>Business travel</c:v>
                </c:pt>
                <c:pt idx="6">
                  <c:v>Employee commuting</c:v>
                </c:pt>
                <c:pt idx="7">
                  <c:v>Upstream leased assets</c:v>
                </c:pt>
                <c:pt idx="8">
                  <c:v>Downstream transportation and distribution</c:v>
                </c:pt>
                <c:pt idx="9">
                  <c:v>Processing of sold products</c:v>
                </c:pt>
                <c:pt idx="10">
                  <c:v>Use of sold products</c:v>
                </c:pt>
                <c:pt idx="11">
                  <c:v>End of life treatment of sold products</c:v>
                </c:pt>
                <c:pt idx="12">
                  <c:v>Downstream leased assets</c:v>
                </c:pt>
                <c:pt idx="13">
                  <c:v>Franchises</c:v>
                </c:pt>
                <c:pt idx="14">
                  <c:v>Investments</c:v>
                </c:pt>
              </c:strCache>
            </c:strRef>
          </c:cat>
          <c:val>
            <c:numRef>
              <c:f>'2.4 Carbon intensities'!$F$8:$F$22</c:f>
              <c:numCache>
                <c:formatCode>0%</c:formatCode>
                <c:ptCount val="15"/>
                <c:pt idx="0">
                  <c:v>1</c:v>
                </c:pt>
                <c:pt idx="1">
                  <c:v>1</c:v>
                </c:pt>
                <c:pt idx="2">
                  <c:v>1</c:v>
                </c:pt>
                <c:pt idx="3">
                  <c:v>1</c:v>
                </c:pt>
                <c:pt idx="4">
                  <c:v>1</c:v>
                </c:pt>
                <c:pt idx="5">
                  <c:v>1</c:v>
                </c:pt>
                <c:pt idx="6">
                  <c:v>1</c:v>
                </c:pt>
                <c:pt idx="7">
                  <c:v>1</c:v>
                </c:pt>
                <c:pt idx="8">
                  <c:v>1</c:v>
                </c:pt>
                <c:pt idx="10">
                  <c:v>1</c:v>
                </c:pt>
                <c:pt idx="11">
                  <c:v>1</c:v>
                </c:pt>
                <c:pt idx="12">
                  <c:v>1</c:v>
                </c:pt>
                <c:pt idx="14">
                  <c:v>1</c:v>
                </c:pt>
              </c:numCache>
            </c:numRef>
          </c:val>
          <c:smooth val="0"/>
          <c:extLst>
            <c:ext xmlns:c16="http://schemas.microsoft.com/office/drawing/2014/chart" uri="{C3380CC4-5D6E-409C-BE32-E72D297353CC}">
              <c16:uniqueId val="{00000000-8C04-4E29-85E7-494EEEFB1C1A}"/>
            </c:ext>
          </c:extLst>
        </c:ser>
        <c:ser>
          <c:idx val="1"/>
          <c:order val="1"/>
          <c:tx>
            <c:strRef>
              <c:f>'2.4 Carbon intensities'!$I$6:$M$6</c:f>
              <c:strCache>
                <c:ptCount val="1"/>
                <c:pt idx="0">
                  <c:v>Complete emission figures</c:v>
                </c:pt>
              </c:strCache>
            </c:strRef>
          </c:tx>
          <c:spPr>
            <a:ln w="12700" cap="rnd">
              <a:noFill/>
              <a:round/>
            </a:ln>
            <a:effectLst/>
          </c:spPr>
          <c:marker>
            <c:symbol val="diamond"/>
            <c:size val="8"/>
            <c:spPr>
              <a:solidFill>
                <a:schemeClr val="accent1">
                  <a:lumMod val="75000"/>
                </a:schemeClr>
              </a:solidFill>
              <a:ln w="12700">
                <a:noFill/>
              </a:ln>
              <a:effectLst/>
            </c:spPr>
          </c:marker>
          <c:cat>
            <c:strRef>
              <c:f>'2.4 Carbon intensities'!$C$8:$C$22</c:f>
              <c:strCache>
                <c:ptCount val="15"/>
                <c:pt idx="0">
                  <c:v>Purchased goods and services</c:v>
                </c:pt>
                <c:pt idx="1">
                  <c:v>Capital goods</c:v>
                </c:pt>
                <c:pt idx="2">
                  <c:v>Fuel- and energy-related activities</c:v>
                </c:pt>
                <c:pt idx="3">
                  <c:v>Upstream transportation and distribution</c:v>
                </c:pt>
                <c:pt idx="4">
                  <c:v>Waste generated in operations</c:v>
                </c:pt>
                <c:pt idx="5">
                  <c:v>Business travel</c:v>
                </c:pt>
                <c:pt idx="6">
                  <c:v>Employee commuting</c:v>
                </c:pt>
                <c:pt idx="7">
                  <c:v>Upstream leased assets</c:v>
                </c:pt>
                <c:pt idx="8">
                  <c:v>Downstream transportation and distribution</c:v>
                </c:pt>
                <c:pt idx="9">
                  <c:v>Processing of sold products</c:v>
                </c:pt>
                <c:pt idx="10">
                  <c:v>Use of sold products</c:v>
                </c:pt>
                <c:pt idx="11">
                  <c:v>End of life treatment of sold products</c:v>
                </c:pt>
                <c:pt idx="12">
                  <c:v>Downstream leased assets</c:v>
                </c:pt>
                <c:pt idx="13">
                  <c:v>Franchises</c:v>
                </c:pt>
                <c:pt idx="14">
                  <c:v>Investments</c:v>
                </c:pt>
              </c:strCache>
            </c:strRef>
          </c:cat>
          <c:val>
            <c:numRef>
              <c:f>'2.4 Carbon intensities'!$K$8:$K$22</c:f>
              <c:numCache>
                <c:formatCode>0%</c:formatCode>
                <c:ptCount val="15"/>
                <c:pt idx="0">
                  <c:v>1.2376114610858324</c:v>
                </c:pt>
                <c:pt idx="1">
                  <c:v>1</c:v>
                </c:pt>
                <c:pt idx="2">
                  <c:v>1.2073570747920035</c:v>
                </c:pt>
                <c:pt idx="3">
                  <c:v>1</c:v>
                </c:pt>
                <c:pt idx="4">
                  <c:v>1</c:v>
                </c:pt>
                <c:pt idx="5">
                  <c:v>1.0834087148966092</c:v>
                </c:pt>
                <c:pt idx="6">
                  <c:v>1.0627747831578904</c:v>
                </c:pt>
                <c:pt idx="7">
                  <c:v>1</c:v>
                </c:pt>
                <c:pt idx="8">
                  <c:v>1</c:v>
                </c:pt>
                <c:pt idx="10">
                  <c:v>1.6850259773204594</c:v>
                </c:pt>
                <c:pt idx="11">
                  <c:v>1</c:v>
                </c:pt>
                <c:pt idx="12">
                  <c:v>1</c:v>
                </c:pt>
                <c:pt idx="14">
                  <c:v>1</c:v>
                </c:pt>
              </c:numCache>
            </c:numRef>
          </c:val>
          <c:smooth val="0"/>
          <c:extLst>
            <c:ext xmlns:c16="http://schemas.microsoft.com/office/drawing/2014/chart" uri="{C3380CC4-5D6E-409C-BE32-E72D297353CC}">
              <c16:uniqueId val="{00000001-8C04-4E29-85E7-494EEEFB1C1A}"/>
            </c:ext>
          </c:extLst>
        </c:ser>
        <c:ser>
          <c:idx val="2"/>
          <c:order val="2"/>
          <c:tx>
            <c:strRef>
              <c:f>'2.4 Carbon intensities'!$N$6:$R$6</c:f>
              <c:strCache>
                <c:ptCount val="1"/>
                <c:pt idx="0">
                  <c:v>Incomplete emission figures</c:v>
                </c:pt>
              </c:strCache>
            </c:strRef>
          </c:tx>
          <c:spPr>
            <a:ln w="12700" cap="rnd">
              <a:noFill/>
              <a:round/>
            </a:ln>
            <a:effectLst/>
          </c:spPr>
          <c:marker>
            <c:symbol val="triangle"/>
            <c:size val="8"/>
            <c:spPr>
              <a:solidFill>
                <a:schemeClr val="accent6">
                  <a:lumMod val="75000"/>
                </a:schemeClr>
              </a:solidFill>
              <a:ln w="12700">
                <a:noFill/>
              </a:ln>
              <a:effectLst/>
            </c:spPr>
          </c:marker>
          <c:cat>
            <c:strRef>
              <c:f>'2.4 Carbon intensities'!$C$8:$C$22</c:f>
              <c:strCache>
                <c:ptCount val="15"/>
                <c:pt idx="0">
                  <c:v>Purchased goods and services</c:v>
                </c:pt>
                <c:pt idx="1">
                  <c:v>Capital goods</c:v>
                </c:pt>
                <c:pt idx="2">
                  <c:v>Fuel- and energy-related activities</c:v>
                </c:pt>
                <c:pt idx="3">
                  <c:v>Upstream transportation and distribution</c:v>
                </c:pt>
                <c:pt idx="4">
                  <c:v>Waste generated in operations</c:v>
                </c:pt>
                <c:pt idx="5">
                  <c:v>Business travel</c:v>
                </c:pt>
                <c:pt idx="6">
                  <c:v>Employee commuting</c:v>
                </c:pt>
                <c:pt idx="7">
                  <c:v>Upstream leased assets</c:v>
                </c:pt>
                <c:pt idx="8">
                  <c:v>Downstream transportation and distribution</c:v>
                </c:pt>
                <c:pt idx="9">
                  <c:v>Processing of sold products</c:v>
                </c:pt>
                <c:pt idx="10">
                  <c:v>Use of sold products</c:v>
                </c:pt>
                <c:pt idx="11">
                  <c:v>End of life treatment of sold products</c:v>
                </c:pt>
                <c:pt idx="12">
                  <c:v>Downstream leased assets</c:v>
                </c:pt>
                <c:pt idx="13">
                  <c:v>Franchises</c:v>
                </c:pt>
                <c:pt idx="14">
                  <c:v>Investments</c:v>
                </c:pt>
              </c:strCache>
            </c:strRef>
          </c:cat>
          <c:val>
            <c:numRef>
              <c:f>'2.4 Carbon intensities'!$P$8:$P$22</c:f>
              <c:numCache>
                <c:formatCode>0%</c:formatCode>
                <c:ptCount val="15"/>
                <c:pt idx="0">
                  <c:v>0.16532401231180058</c:v>
                </c:pt>
                <c:pt idx="2">
                  <c:v>8.8837934964243345E-2</c:v>
                </c:pt>
                <c:pt idx="5">
                  <c:v>0.70279540026007892</c:v>
                </c:pt>
                <c:pt idx="6">
                  <c:v>7.7022971104999047E-4</c:v>
                </c:pt>
                <c:pt idx="10">
                  <c:v>0.1348801691261621</c:v>
                </c:pt>
              </c:numCache>
            </c:numRef>
          </c:val>
          <c:smooth val="0"/>
          <c:extLst>
            <c:ext xmlns:c16="http://schemas.microsoft.com/office/drawing/2014/chart" uri="{C3380CC4-5D6E-409C-BE32-E72D297353CC}">
              <c16:uniqueId val="{00000002-8C04-4E29-85E7-494EEEFB1C1A}"/>
            </c:ext>
          </c:extLst>
        </c:ser>
        <c:dLbls>
          <c:showLegendKey val="0"/>
          <c:showVal val="0"/>
          <c:showCatName val="0"/>
          <c:showSerName val="0"/>
          <c:showPercent val="0"/>
          <c:showBubbleSize val="0"/>
        </c:dLbls>
        <c:marker val="1"/>
        <c:smooth val="0"/>
        <c:axId val="1811400351"/>
        <c:axId val="1595350031"/>
      </c:lineChart>
      <c:catAx>
        <c:axId val="1811400351"/>
        <c:scaling>
          <c:orientation val="minMax"/>
        </c:scaling>
        <c:delete val="1"/>
        <c:axPos val="b"/>
        <c:numFmt formatCode="General" sourceLinked="1"/>
        <c:majorTickMark val="none"/>
        <c:minorTickMark val="none"/>
        <c:tickLblPos val="nextTo"/>
        <c:crossAx val="1595350031"/>
        <c:crosses val="autoZero"/>
        <c:auto val="1"/>
        <c:lblAlgn val="ctr"/>
        <c:lblOffset val="100"/>
        <c:noMultiLvlLbl val="0"/>
      </c:catAx>
      <c:valAx>
        <c:axId val="159535003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crossAx val="1811400351"/>
        <c:crosses val="autoZero"/>
        <c:crossBetween val="between"/>
        <c:majorUnit val="0.5"/>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chemeClr val="tx1"/>
          </a:solidFill>
          <a:latin typeface="Times New Roman" panose="02020603050405020304" pitchFamily="18" charset="0"/>
          <a:cs typeface="Times New Roman" panose="02020603050405020304" pitchFamily="18" charset="0"/>
        </a:defRPr>
      </a:pPr>
      <a:endParaRPr lang="de-DE"/>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solidFill>
                <a:latin typeface="Times New Roman" panose="02020603050405020304" pitchFamily="18" charset="0"/>
                <a:ea typeface="+mn-ea"/>
                <a:cs typeface="Times New Roman" panose="02020603050405020304" pitchFamily="18" charset="0"/>
              </a:defRPr>
            </a:pPr>
            <a:r>
              <a:rPr lang="de-DE" sz="1200"/>
              <a:t>THE companies</a:t>
            </a:r>
          </a:p>
        </c:rich>
      </c:tx>
      <c:layout>
        <c:manualLayout>
          <c:xMode val="edge"/>
          <c:yMode val="edge"/>
          <c:x val="0.48766476778430284"/>
          <c:y val="1.5032689339367257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solidFill>
              <a:latin typeface="Times New Roman" panose="02020603050405020304" pitchFamily="18" charset="0"/>
              <a:ea typeface="+mn-ea"/>
              <a:cs typeface="Times New Roman" panose="02020603050405020304" pitchFamily="18" charset="0"/>
            </a:defRPr>
          </a:pPr>
          <a:endParaRPr lang="de-DE"/>
        </a:p>
      </c:txPr>
    </c:title>
    <c:autoTitleDeleted val="0"/>
    <c:plotArea>
      <c:layout>
        <c:manualLayout>
          <c:layoutTarget val="inner"/>
          <c:xMode val="edge"/>
          <c:yMode val="edge"/>
          <c:x val="0.16063878230203466"/>
          <c:y val="7.7896869598617233E-2"/>
          <c:w val="0.80731018182735892"/>
          <c:h val="0.40084306079879956"/>
        </c:manualLayout>
      </c:layout>
      <c:lineChart>
        <c:grouping val="standard"/>
        <c:varyColors val="0"/>
        <c:ser>
          <c:idx val="0"/>
          <c:order val="0"/>
          <c:tx>
            <c:strRef>
              <c:f>'2.4 Carbon intensities'!$D$27:$H$27</c:f>
              <c:strCache>
                <c:ptCount val="1"/>
                <c:pt idx="0">
                  <c:v>All emission figures</c:v>
                </c:pt>
              </c:strCache>
            </c:strRef>
          </c:tx>
          <c:spPr>
            <a:ln w="28575" cap="rnd">
              <a:noFill/>
              <a:round/>
            </a:ln>
            <a:effectLst/>
          </c:spPr>
          <c:marker>
            <c:symbol val="circle"/>
            <c:size val="9"/>
            <c:spPr>
              <a:solidFill>
                <a:schemeClr val="bg1">
                  <a:lumMod val="75000"/>
                </a:schemeClr>
              </a:solidFill>
              <a:ln w="9525">
                <a:noFill/>
              </a:ln>
              <a:effectLst/>
            </c:spPr>
          </c:marker>
          <c:cat>
            <c:strRef>
              <c:f>'2.4 Carbon intensities'!$C$8:$C$22</c:f>
              <c:strCache>
                <c:ptCount val="15"/>
                <c:pt idx="0">
                  <c:v>Purchased goods and services</c:v>
                </c:pt>
                <c:pt idx="1">
                  <c:v>Capital goods</c:v>
                </c:pt>
                <c:pt idx="2">
                  <c:v>Fuel- and energy-related activities</c:v>
                </c:pt>
                <c:pt idx="3">
                  <c:v>Upstream transportation and distribution</c:v>
                </c:pt>
                <c:pt idx="4">
                  <c:v>Waste generated in operations</c:v>
                </c:pt>
                <c:pt idx="5">
                  <c:v>Business travel</c:v>
                </c:pt>
                <c:pt idx="6">
                  <c:v>Employee commuting</c:v>
                </c:pt>
                <c:pt idx="7">
                  <c:v>Upstream leased assets</c:v>
                </c:pt>
                <c:pt idx="8">
                  <c:v>Downstream transportation and distribution</c:v>
                </c:pt>
                <c:pt idx="9">
                  <c:v>Processing of sold products</c:v>
                </c:pt>
                <c:pt idx="10">
                  <c:v>Use of sold products</c:v>
                </c:pt>
                <c:pt idx="11">
                  <c:v>End of life treatment of sold products</c:v>
                </c:pt>
                <c:pt idx="12">
                  <c:v>Downstream leased assets</c:v>
                </c:pt>
                <c:pt idx="13">
                  <c:v>Franchises</c:v>
                </c:pt>
                <c:pt idx="14">
                  <c:v>Investments</c:v>
                </c:pt>
              </c:strCache>
            </c:strRef>
          </c:cat>
          <c:val>
            <c:numRef>
              <c:f>'2.4 Carbon intensities'!$F$29:$F$43</c:f>
              <c:numCache>
                <c:formatCode>0%</c:formatCode>
                <c:ptCount val="15"/>
                <c:pt idx="0">
                  <c:v>1</c:v>
                </c:pt>
                <c:pt idx="1">
                  <c:v>1</c:v>
                </c:pt>
                <c:pt idx="2">
                  <c:v>1</c:v>
                </c:pt>
                <c:pt idx="3">
                  <c:v>1</c:v>
                </c:pt>
                <c:pt idx="4">
                  <c:v>1</c:v>
                </c:pt>
                <c:pt idx="5">
                  <c:v>1</c:v>
                </c:pt>
                <c:pt idx="6">
                  <c:v>1</c:v>
                </c:pt>
                <c:pt idx="7">
                  <c:v>1</c:v>
                </c:pt>
                <c:pt idx="8">
                  <c:v>1</c:v>
                </c:pt>
                <c:pt idx="9">
                  <c:v>1</c:v>
                </c:pt>
                <c:pt idx="10">
                  <c:v>1</c:v>
                </c:pt>
                <c:pt idx="11">
                  <c:v>1</c:v>
                </c:pt>
                <c:pt idx="12">
                  <c:v>1</c:v>
                </c:pt>
                <c:pt idx="14">
                  <c:v>1</c:v>
                </c:pt>
              </c:numCache>
            </c:numRef>
          </c:val>
          <c:smooth val="0"/>
          <c:extLst>
            <c:ext xmlns:c16="http://schemas.microsoft.com/office/drawing/2014/chart" uri="{C3380CC4-5D6E-409C-BE32-E72D297353CC}">
              <c16:uniqueId val="{00000000-28CF-4294-9DB4-CD06667CAB69}"/>
            </c:ext>
          </c:extLst>
        </c:ser>
        <c:ser>
          <c:idx val="1"/>
          <c:order val="1"/>
          <c:tx>
            <c:strRef>
              <c:f>'2.4 Carbon intensities'!$I$27:$M$27</c:f>
              <c:strCache>
                <c:ptCount val="1"/>
                <c:pt idx="0">
                  <c:v>Complete emission figures</c:v>
                </c:pt>
              </c:strCache>
            </c:strRef>
          </c:tx>
          <c:spPr>
            <a:ln w="12700" cap="rnd">
              <a:noFill/>
              <a:round/>
            </a:ln>
            <a:effectLst/>
          </c:spPr>
          <c:marker>
            <c:symbol val="diamond"/>
            <c:size val="8"/>
            <c:spPr>
              <a:solidFill>
                <a:schemeClr val="accent1">
                  <a:lumMod val="75000"/>
                </a:schemeClr>
              </a:solidFill>
              <a:ln w="12700">
                <a:noFill/>
              </a:ln>
              <a:effectLst/>
            </c:spPr>
          </c:marker>
          <c:cat>
            <c:strRef>
              <c:f>'2.4 Carbon intensities'!$C$8:$C$22</c:f>
              <c:strCache>
                <c:ptCount val="15"/>
                <c:pt idx="0">
                  <c:v>Purchased goods and services</c:v>
                </c:pt>
                <c:pt idx="1">
                  <c:v>Capital goods</c:v>
                </c:pt>
                <c:pt idx="2">
                  <c:v>Fuel- and energy-related activities</c:v>
                </c:pt>
                <c:pt idx="3">
                  <c:v>Upstream transportation and distribution</c:v>
                </c:pt>
                <c:pt idx="4">
                  <c:v>Waste generated in operations</c:v>
                </c:pt>
                <c:pt idx="5">
                  <c:v>Business travel</c:v>
                </c:pt>
                <c:pt idx="6">
                  <c:v>Employee commuting</c:v>
                </c:pt>
                <c:pt idx="7">
                  <c:v>Upstream leased assets</c:v>
                </c:pt>
                <c:pt idx="8">
                  <c:v>Downstream transportation and distribution</c:v>
                </c:pt>
                <c:pt idx="9">
                  <c:v>Processing of sold products</c:v>
                </c:pt>
                <c:pt idx="10">
                  <c:v>Use of sold products</c:v>
                </c:pt>
                <c:pt idx="11">
                  <c:v>End of life treatment of sold products</c:v>
                </c:pt>
                <c:pt idx="12">
                  <c:v>Downstream leased assets</c:v>
                </c:pt>
                <c:pt idx="13">
                  <c:v>Franchises</c:v>
                </c:pt>
                <c:pt idx="14">
                  <c:v>Investments</c:v>
                </c:pt>
              </c:strCache>
            </c:strRef>
          </c:cat>
          <c:val>
            <c:numRef>
              <c:f>'2.4 Carbon intensities'!$K$29:$K$43</c:f>
              <c:numCache>
                <c:formatCode>0%</c:formatCode>
                <c:ptCount val="15"/>
                <c:pt idx="0">
                  <c:v>3.1940769475504807</c:v>
                </c:pt>
                <c:pt idx="1">
                  <c:v>1.0893600659673641</c:v>
                </c:pt>
                <c:pt idx="2">
                  <c:v>1</c:v>
                </c:pt>
                <c:pt idx="3">
                  <c:v>2.4656597041506907</c:v>
                </c:pt>
                <c:pt idx="4">
                  <c:v>1.0711854918193158</c:v>
                </c:pt>
                <c:pt idx="5">
                  <c:v>1.0956430598420666</c:v>
                </c:pt>
                <c:pt idx="6">
                  <c:v>1.2985723756018188</c:v>
                </c:pt>
                <c:pt idx="7">
                  <c:v>3.6783811667115973</c:v>
                </c:pt>
                <c:pt idx="8">
                  <c:v>1</c:v>
                </c:pt>
                <c:pt idx="9">
                  <c:v>1</c:v>
                </c:pt>
                <c:pt idx="10">
                  <c:v>1.1494547307728225</c:v>
                </c:pt>
                <c:pt idx="11">
                  <c:v>1</c:v>
                </c:pt>
                <c:pt idx="12">
                  <c:v>1</c:v>
                </c:pt>
                <c:pt idx="14">
                  <c:v>1</c:v>
                </c:pt>
              </c:numCache>
            </c:numRef>
          </c:val>
          <c:smooth val="0"/>
          <c:extLst>
            <c:ext xmlns:c16="http://schemas.microsoft.com/office/drawing/2014/chart" uri="{C3380CC4-5D6E-409C-BE32-E72D297353CC}">
              <c16:uniqueId val="{00000001-28CF-4294-9DB4-CD06667CAB69}"/>
            </c:ext>
          </c:extLst>
        </c:ser>
        <c:ser>
          <c:idx val="2"/>
          <c:order val="2"/>
          <c:tx>
            <c:strRef>
              <c:f>'2.4 Carbon intensities'!$N$27:$R$27</c:f>
              <c:strCache>
                <c:ptCount val="1"/>
                <c:pt idx="0">
                  <c:v>Incomplete emission figures</c:v>
                </c:pt>
              </c:strCache>
            </c:strRef>
          </c:tx>
          <c:spPr>
            <a:ln w="12700" cap="rnd">
              <a:noFill/>
              <a:round/>
            </a:ln>
            <a:effectLst/>
          </c:spPr>
          <c:marker>
            <c:symbol val="triangle"/>
            <c:size val="8"/>
            <c:spPr>
              <a:solidFill>
                <a:schemeClr val="accent6">
                  <a:lumMod val="75000"/>
                </a:schemeClr>
              </a:solidFill>
              <a:ln w="12700">
                <a:noFill/>
              </a:ln>
              <a:effectLst/>
            </c:spPr>
          </c:marker>
          <c:cat>
            <c:strRef>
              <c:f>'2.4 Carbon intensities'!$C$8:$C$22</c:f>
              <c:strCache>
                <c:ptCount val="15"/>
                <c:pt idx="0">
                  <c:v>Purchased goods and services</c:v>
                </c:pt>
                <c:pt idx="1">
                  <c:v>Capital goods</c:v>
                </c:pt>
                <c:pt idx="2">
                  <c:v>Fuel- and energy-related activities</c:v>
                </c:pt>
                <c:pt idx="3">
                  <c:v>Upstream transportation and distribution</c:v>
                </c:pt>
                <c:pt idx="4">
                  <c:v>Waste generated in operations</c:v>
                </c:pt>
                <c:pt idx="5">
                  <c:v>Business travel</c:v>
                </c:pt>
                <c:pt idx="6">
                  <c:v>Employee commuting</c:v>
                </c:pt>
                <c:pt idx="7">
                  <c:v>Upstream leased assets</c:v>
                </c:pt>
                <c:pt idx="8">
                  <c:v>Downstream transportation and distribution</c:v>
                </c:pt>
                <c:pt idx="9">
                  <c:v>Processing of sold products</c:v>
                </c:pt>
                <c:pt idx="10">
                  <c:v>Use of sold products</c:v>
                </c:pt>
                <c:pt idx="11">
                  <c:v>End of life treatment of sold products</c:v>
                </c:pt>
                <c:pt idx="12">
                  <c:v>Downstream leased assets</c:v>
                </c:pt>
                <c:pt idx="13">
                  <c:v>Franchises</c:v>
                </c:pt>
                <c:pt idx="14">
                  <c:v>Investments</c:v>
                </c:pt>
              </c:strCache>
            </c:strRef>
          </c:cat>
          <c:val>
            <c:numRef>
              <c:f>'2.4 Carbon intensities'!$P$29:$P$43</c:f>
              <c:numCache>
                <c:formatCode>0%</c:formatCode>
                <c:ptCount val="15"/>
                <c:pt idx="0">
                  <c:v>0.38738595519403474</c:v>
                </c:pt>
                <c:pt idx="1">
                  <c:v>1.0379520628542975E-3</c:v>
                </c:pt>
                <c:pt idx="2">
                  <c:v>0.84180893418688485</c:v>
                </c:pt>
                <c:pt idx="3">
                  <c:v>0.45880916622325846</c:v>
                </c:pt>
                <c:pt idx="4">
                  <c:v>5.4601808418961915E-2</c:v>
                </c:pt>
                <c:pt idx="5">
                  <c:v>0.94758162467984464</c:v>
                </c:pt>
                <c:pt idx="6">
                  <c:v>4.217418062253861E-2</c:v>
                </c:pt>
                <c:pt idx="7">
                  <c:v>0.17425945937494905</c:v>
                </c:pt>
                <c:pt idx="8">
                  <c:v>1.7240081636225515</c:v>
                </c:pt>
                <c:pt idx="10">
                  <c:v>0.30229768474661284</c:v>
                </c:pt>
              </c:numCache>
            </c:numRef>
          </c:val>
          <c:smooth val="0"/>
          <c:extLst>
            <c:ext xmlns:c16="http://schemas.microsoft.com/office/drawing/2014/chart" uri="{C3380CC4-5D6E-409C-BE32-E72D297353CC}">
              <c16:uniqueId val="{00000002-28CF-4294-9DB4-CD06667CAB69}"/>
            </c:ext>
          </c:extLst>
        </c:ser>
        <c:dLbls>
          <c:showLegendKey val="0"/>
          <c:showVal val="0"/>
          <c:showCatName val="0"/>
          <c:showSerName val="0"/>
          <c:showPercent val="0"/>
          <c:showBubbleSize val="0"/>
        </c:dLbls>
        <c:marker val="1"/>
        <c:smooth val="0"/>
        <c:axId val="1811400351"/>
        <c:axId val="1595350031"/>
      </c:lineChart>
      <c:catAx>
        <c:axId val="181140035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crossAx val="1595350031"/>
        <c:crosses val="autoZero"/>
        <c:auto val="1"/>
        <c:lblAlgn val="ctr"/>
        <c:lblOffset val="100"/>
        <c:noMultiLvlLbl val="0"/>
      </c:catAx>
      <c:valAx>
        <c:axId val="159535003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crossAx val="1811400351"/>
        <c:crosses val="autoZero"/>
        <c:crossBetween val="between"/>
      </c:valAx>
      <c:spPr>
        <a:noFill/>
        <a:ln>
          <a:noFill/>
        </a:ln>
        <a:effectLst/>
      </c:spPr>
    </c:plotArea>
    <c:legend>
      <c:legendPos val="r"/>
      <c:layout>
        <c:manualLayout>
          <c:xMode val="edge"/>
          <c:yMode val="edge"/>
          <c:x val="0.17927088660799234"/>
          <c:y val="0.90093292084939347"/>
          <c:w val="0.79386815002472355"/>
          <c:h val="7.1881121567121189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chemeClr val="tx1"/>
          </a:solidFill>
          <a:latin typeface="Times New Roman" panose="02020603050405020304" pitchFamily="18" charset="0"/>
          <a:cs typeface="Times New Roman" panose="02020603050405020304" pitchFamily="18" charset="0"/>
        </a:defRPr>
      </a:pPr>
      <a:endParaRPr lang="de-DE"/>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Times New Roman" panose="02020603050405020304" pitchFamily="18" charset="0"/>
                <a:ea typeface="+mn-ea"/>
                <a:cs typeface="Times New Roman" panose="02020603050405020304" pitchFamily="18" charset="0"/>
              </a:defRPr>
            </a:pPr>
            <a:r>
              <a:rPr lang="de-DE"/>
              <a:t>ITSS companies </a:t>
            </a:r>
            <a:br>
              <a:rPr lang="de-DE"/>
            </a:br>
            <a:r>
              <a:rPr lang="de-DE"/>
              <a:t>(n=22)</a:t>
            </a:r>
          </a:p>
        </c:rich>
      </c:tx>
      <c:layout>
        <c:manualLayout>
          <c:xMode val="edge"/>
          <c:yMode val="edge"/>
          <c:x val="0.38895398581844648"/>
          <c:y val="4.93705337508001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Times New Roman" panose="02020603050405020304" pitchFamily="18" charset="0"/>
              <a:ea typeface="+mn-ea"/>
              <a:cs typeface="Times New Roman" panose="02020603050405020304" pitchFamily="18" charset="0"/>
            </a:defRPr>
          </a:pPr>
          <a:endParaRPr lang="de-DE"/>
        </a:p>
      </c:txPr>
    </c:title>
    <c:autoTitleDeleted val="0"/>
    <c:plotArea>
      <c:layout>
        <c:manualLayout>
          <c:layoutTarget val="inner"/>
          <c:xMode val="edge"/>
          <c:yMode val="edge"/>
          <c:x val="0.12979392989414093"/>
          <c:y val="0.18831673481711153"/>
          <c:w val="0.736157943369803"/>
          <c:h val="0.37224368102398403"/>
        </c:manualLayout>
      </c:layout>
      <c:barChart>
        <c:barDir val="col"/>
        <c:grouping val="clustered"/>
        <c:varyColors val="0"/>
        <c:ser>
          <c:idx val="0"/>
          <c:order val="0"/>
          <c:tx>
            <c:strRef>
              <c:f>'3.1 Emission data'!$BK$41</c:f>
              <c:strCache>
                <c:ptCount val="1"/>
                <c:pt idx="0">
                  <c:v># categories excluded</c:v>
                </c:pt>
              </c:strCache>
            </c:strRef>
          </c:tx>
          <c:spPr>
            <a:solidFill>
              <a:schemeClr val="bg1">
                <a:lumMod val="50000"/>
              </a:schemeClr>
            </a:solidFill>
            <a:ln>
              <a:noFill/>
            </a:ln>
            <a:effectLst/>
          </c:spPr>
          <c:invertIfNegative val="0"/>
          <c:cat>
            <c:strRef>
              <c:extLst>
                <c:ext xmlns:c15="http://schemas.microsoft.com/office/drawing/2012/chart" uri="{02D57815-91ED-43cb-92C2-25804820EDAC}">
                  <c15:fullRef>
                    <c15:sqref>'3.1 Emission data'!$D$42:$D$57</c15:sqref>
                  </c15:fullRef>
                </c:ext>
              </c:extLst>
              <c:f>('3.1 Emission data'!$D$42:$D$49,'3.1 Emission data'!$D$51:$D$57)</c:f>
              <c:strCache>
                <c:ptCount val="15"/>
                <c:pt idx="0">
                  <c:v>Purchased goods and services</c:v>
                </c:pt>
                <c:pt idx="1">
                  <c:v>Capital goods</c:v>
                </c:pt>
                <c:pt idx="2">
                  <c:v>Fuel- and energy-related activities</c:v>
                </c:pt>
                <c:pt idx="3">
                  <c:v>Upstream transportation and distribution</c:v>
                </c:pt>
                <c:pt idx="4">
                  <c:v>Waste generated in operations</c:v>
                </c:pt>
                <c:pt idx="5">
                  <c:v>Business travel</c:v>
                </c:pt>
                <c:pt idx="6">
                  <c:v>Employee commuting</c:v>
                </c:pt>
                <c:pt idx="7">
                  <c:v>Upstream leased assets</c:v>
                </c:pt>
                <c:pt idx="8">
                  <c:v>Downstream transportation and distribution</c:v>
                </c:pt>
                <c:pt idx="9">
                  <c:v>Processing of sold products</c:v>
                </c:pt>
                <c:pt idx="10">
                  <c:v>Use of sold products</c:v>
                </c:pt>
                <c:pt idx="11">
                  <c:v>End of life treatment of sold products</c:v>
                </c:pt>
                <c:pt idx="12">
                  <c:v>Downstream leased assets</c:v>
                </c:pt>
                <c:pt idx="13">
                  <c:v>Franchises</c:v>
                </c:pt>
                <c:pt idx="14">
                  <c:v>Investments</c:v>
                </c:pt>
              </c:strCache>
            </c:strRef>
          </c:cat>
          <c:val>
            <c:numRef>
              <c:extLst>
                <c:ext xmlns:c15="http://schemas.microsoft.com/office/drawing/2012/chart" uri="{02D57815-91ED-43cb-92C2-25804820EDAC}">
                  <c15:fullRef>
                    <c15:sqref>'3.1 Emission data'!$BK$42:$BK$57</c15:sqref>
                  </c15:fullRef>
                </c:ext>
              </c:extLst>
              <c:f>('3.1 Emission data'!$BK$42:$BK$49,'3.1 Emission data'!$BK$51:$BK$57)</c:f>
              <c:numCache>
                <c:formatCode>General</c:formatCode>
                <c:ptCount val="15"/>
                <c:pt idx="0">
                  <c:v>5</c:v>
                </c:pt>
                <c:pt idx="1">
                  <c:v>8</c:v>
                </c:pt>
                <c:pt idx="2">
                  <c:v>4</c:v>
                </c:pt>
                <c:pt idx="3">
                  <c:v>5</c:v>
                </c:pt>
                <c:pt idx="4">
                  <c:v>8</c:v>
                </c:pt>
                <c:pt idx="5">
                  <c:v>0</c:v>
                </c:pt>
                <c:pt idx="6">
                  <c:v>3</c:v>
                </c:pt>
                <c:pt idx="7">
                  <c:v>2</c:v>
                </c:pt>
                <c:pt idx="8">
                  <c:v>3</c:v>
                </c:pt>
                <c:pt idx="9">
                  <c:v>1</c:v>
                </c:pt>
                <c:pt idx="10">
                  <c:v>10</c:v>
                </c:pt>
                <c:pt idx="11">
                  <c:v>4</c:v>
                </c:pt>
                <c:pt idx="12">
                  <c:v>4</c:v>
                </c:pt>
                <c:pt idx="13">
                  <c:v>1</c:v>
                </c:pt>
                <c:pt idx="14">
                  <c:v>7</c:v>
                </c:pt>
              </c:numCache>
            </c:numRef>
          </c:val>
          <c:extLst>
            <c:ext xmlns:c16="http://schemas.microsoft.com/office/drawing/2014/chart" uri="{C3380CC4-5D6E-409C-BE32-E72D297353CC}">
              <c16:uniqueId val="{00000003-2E09-45EE-8E47-D6B3F043A49C}"/>
            </c:ext>
          </c:extLst>
        </c:ser>
        <c:ser>
          <c:idx val="1"/>
          <c:order val="1"/>
          <c:tx>
            <c:strRef>
              <c:f>'3.1 Emission data'!$BL$41</c:f>
              <c:strCache>
                <c:ptCount val="1"/>
                <c:pt idx="0">
                  <c:v># categories incomplete</c:v>
                </c:pt>
              </c:strCache>
            </c:strRef>
          </c:tx>
          <c:spPr>
            <a:solidFill>
              <a:schemeClr val="bg1">
                <a:lumMod val="75000"/>
              </a:schemeClr>
            </a:solidFill>
            <a:ln>
              <a:noFill/>
            </a:ln>
            <a:effectLst/>
          </c:spPr>
          <c:invertIfNegative val="0"/>
          <c:cat>
            <c:strRef>
              <c:extLst>
                <c:ext xmlns:c15="http://schemas.microsoft.com/office/drawing/2012/chart" uri="{02D57815-91ED-43cb-92C2-25804820EDAC}">
                  <c15:fullRef>
                    <c15:sqref>'3.1 Emission data'!$D$42:$D$57</c15:sqref>
                  </c15:fullRef>
                </c:ext>
              </c:extLst>
              <c:f>('3.1 Emission data'!$D$42:$D$49,'3.1 Emission data'!$D$51:$D$57)</c:f>
              <c:strCache>
                <c:ptCount val="15"/>
                <c:pt idx="0">
                  <c:v>Purchased goods and services</c:v>
                </c:pt>
                <c:pt idx="1">
                  <c:v>Capital goods</c:v>
                </c:pt>
                <c:pt idx="2">
                  <c:v>Fuel- and energy-related activities</c:v>
                </c:pt>
                <c:pt idx="3">
                  <c:v>Upstream transportation and distribution</c:v>
                </c:pt>
                <c:pt idx="4">
                  <c:v>Waste generated in operations</c:v>
                </c:pt>
                <c:pt idx="5">
                  <c:v>Business travel</c:v>
                </c:pt>
                <c:pt idx="6">
                  <c:v>Employee commuting</c:v>
                </c:pt>
                <c:pt idx="7">
                  <c:v>Upstream leased assets</c:v>
                </c:pt>
                <c:pt idx="8">
                  <c:v>Downstream transportation and distribution</c:v>
                </c:pt>
                <c:pt idx="9">
                  <c:v>Processing of sold products</c:v>
                </c:pt>
                <c:pt idx="10">
                  <c:v>Use of sold products</c:v>
                </c:pt>
                <c:pt idx="11">
                  <c:v>End of life treatment of sold products</c:v>
                </c:pt>
                <c:pt idx="12">
                  <c:v>Downstream leased assets</c:v>
                </c:pt>
                <c:pt idx="13">
                  <c:v>Franchises</c:v>
                </c:pt>
                <c:pt idx="14">
                  <c:v>Investments</c:v>
                </c:pt>
              </c:strCache>
            </c:strRef>
          </c:cat>
          <c:val>
            <c:numRef>
              <c:extLst>
                <c:ext xmlns:c15="http://schemas.microsoft.com/office/drawing/2012/chart" uri="{02D57815-91ED-43cb-92C2-25804820EDAC}">
                  <c15:fullRef>
                    <c15:sqref>'3.1 Emission data'!$BL$42:$BL$57</c15:sqref>
                  </c15:fullRef>
                </c:ext>
              </c:extLst>
              <c:f>('3.1 Emission data'!$BL$42:$BL$49,'3.1 Emission data'!$BL$51:$BL$57)</c:f>
              <c:numCache>
                <c:formatCode>General</c:formatCode>
                <c:ptCount val="15"/>
                <c:pt idx="0">
                  <c:v>5</c:v>
                </c:pt>
                <c:pt idx="1">
                  <c:v>0</c:v>
                </c:pt>
                <c:pt idx="2">
                  <c:v>1</c:v>
                </c:pt>
                <c:pt idx="3">
                  <c:v>0</c:v>
                </c:pt>
                <c:pt idx="4">
                  <c:v>0</c:v>
                </c:pt>
                <c:pt idx="5">
                  <c:v>6</c:v>
                </c:pt>
                <c:pt idx="6">
                  <c:v>1</c:v>
                </c:pt>
                <c:pt idx="7">
                  <c:v>0</c:v>
                </c:pt>
                <c:pt idx="8">
                  <c:v>0</c:v>
                </c:pt>
                <c:pt idx="9">
                  <c:v>0</c:v>
                </c:pt>
                <c:pt idx="10">
                  <c:v>2</c:v>
                </c:pt>
                <c:pt idx="11">
                  <c:v>0</c:v>
                </c:pt>
                <c:pt idx="12">
                  <c:v>0</c:v>
                </c:pt>
                <c:pt idx="13">
                  <c:v>0</c:v>
                </c:pt>
                <c:pt idx="14">
                  <c:v>0</c:v>
                </c:pt>
              </c:numCache>
            </c:numRef>
          </c:val>
          <c:extLst>
            <c:ext xmlns:c16="http://schemas.microsoft.com/office/drawing/2014/chart" uri="{C3380CC4-5D6E-409C-BE32-E72D297353CC}">
              <c16:uniqueId val="{00000004-2E09-45EE-8E47-D6B3F043A49C}"/>
            </c:ext>
          </c:extLst>
        </c:ser>
        <c:dLbls>
          <c:showLegendKey val="0"/>
          <c:showVal val="0"/>
          <c:showCatName val="0"/>
          <c:showSerName val="0"/>
          <c:showPercent val="0"/>
          <c:showBubbleSize val="0"/>
        </c:dLbls>
        <c:gapWidth val="219"/>
        <c:overlap val="-27"/>
        <c:axId val="1722046351"/>
        <c:axId val="1818290351"/>
      </c:barChart>
      <c:catAx>
        <c:axId val="1722046351"/>
        <c:scaling>
          <c:orientation val="minMax"/>
        </c:scaling>
        <c:delete val="1"/>
        <c:axPos val="b"/>
        <c:numFmt formatCode="General" sourceLinked="1"/>
        <c:majorTickMark val="none"/>
        <c:minorTickMark val="none"/>
        <c:tickLblPos val="nextTo"/>
        <c:crossAx val="1818290351"/>
        <c:crosses val="autoZero"/>
        <c:auto val="1"/>
        <c:lblAlgn val="ctr"/>
        <c:lblOffset val="100"/>
        <c:noMultiLvlLbl val="0"/>
      </c:catAx>
      <c:valAx>
        <c:axId val="181829035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Times New Roman" panose="02020603050405020304" pitchFamily="18" charset="0"/>
                    <a:ea typeface="+mn-ea"/>
                    <a:cs typeface="Times New Roman" panose="02020603050405020304" pitchFamily="18" charset="0"/>
                  </a:defRPr>
                </a:pPr>
                <a:r>
                  <a:rPr lang="de-DE"/>
                  <a:t>MtCO2e</a:t>
                </a:r>
              </a:p>
            </c:rich>
          </c:tx>
          <c:layout>
            <c:manualLayout>
              <c:xMode val="edge"/>
              <c:yMode val="edge"/>
              <c:x val="5.7343479825750138E-2"/>
              <c:y val="0.20364427064508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crossAx val="172204635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chemeClr val="tx1"/>
          </a:solidFill>
          <a:latin typeface="Times New Roman" panose="02020603050405020304" pitchFamily="18" charset="0"/>
          <a:cs typeface="Times New Roman" panose="02020603050405020304" pitchFamily="18" charset="0"/>
        </a:defRPr>
      </a:pPr>
      <a:endParaRPr lang="de-DE"/>
    </a:p>
  </c:tx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Times New Roman" panose="02020603050405020304" pitchFamily="18" charset="0"/>
                <a:ea typeface="+mn-ea"/>
                <a:cs typeface="Times New Roman" panose="02020603050405020304" pitchFamily="18" charset="0"/>
              </a:defRPr>
            </a:pPr>
            <a:r>
              <a:rPr lang="de-DE"/>
              <a:t>THE companies </a:t>
            </a:r>
            <a:br>
              <a:rPr lang="de-DE"/>
            </a:br>
            <a:r>
              <a:rPr lang="de-DE"/>
              <a:t>(n=34)</a:t>
            </a:r>
          </a:p>
        </c:rich>
      </c:tx>
      <c:layout>
        <c:manualLayout>
          <c:xMode val="edge"/>
          <c:yMode val="edge"/>
          <c:x val="0.46400951679601199"/>
          <c:y val="4.073747803964622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Times New Roman" panose="02020603050405020304" pitchFamily="18" charset="0"/>
              <a:ea typeface="+mn-ea"/>
              <a:cs typeface="Times New Roman" panose="02020603050405020304" pitchFamily="18" charset="0"/>
            </a:defRPr>
          </a:pPr>
          <a:endParaRPr lang="de-DE"/>
        </a:p>
      </c:txPr>
    </c:title>
    <c:autoTitleDeleted val="0"/>
    <c:plotArea>
      <c:layout>
        <c:manualLayout>
          <c:layoutTarget val="inner"/>
          <c:xMode val="edge"/>
          <c:yMode val="edge"/>
          <c:x val="0.19828562397669328"/>
          <c:y val="0.1064309429729247"/>
          <c:w val="0.77615468570025881"/>
          <c:h val="0.28469961640495517"/>
        </c:manualLayout>
      </c:layout>
      <c:barChart>
        <c:barDir val="col"/>
        <c:grouping val="clustered"/>
        <c:varyColors val="0"/>
        <c:ser>
          <c:idx val="0"/>
          <c:order val="0"/>
          <c:tx>
            <c:strRef>
              <c:f>'3.1 Emission data'!$BN$41</c:f>
              <c:strCache>
                <c:ptCount val="1"/>
                <c:pt idx="0">
                  <c:v># categories excluded</c:v>
                </c:pt>
              </c:strCache>
            </c:strRef>
          </c:tx>
          <c:spPr>
            <a:solidFill>
              <a:schemeClr val="bg1">
                <a:lumMod val="50000"/>
              </a:schemeClr>
            </a:solidFill>
            <a:ln>
              <a:noFill/>
            </a:ln>
            <a:effectLst/>
          </c:spPr>
          <c:invertIfNegative val="0"/>
          <c:cat>
            <c:strRef>
              <c:extLst>
                <c:ext xmlns:c15="http://schemas.microsoft.com/office/drawing/2012/chart" uri="{02D57815-91ED-43cb-92C2-25804820EDAC}">
                  <c15:fullRef>
                    <c15:sqref>'3.1 Emission data'!$D$42:$D$57</c15:sqref>
                  </c15:fullRef>
                </c:ext>
              </c:extLst>
              <c:f>('3.1 Emission data'!$D$42:$D$49,'3.1 Emission data'!$D$51:$D$57)</c:f>
              <c:strCache>
                <c:ptCount val="15"/>
                <c:pt idx="0">
                  <c:v>Purchased goods and services</c:v>
                </c:pt>
                <c:pt idx="1">
                  <c:v>Capital goods</c:v>
                </c:pt>
                <c:pt idx="2">
                  <c:v>Fuel- and energy-related activities</c:v>
                </c:pt>
                <c:pt idx="3">
                  <c:v>Upstream transportation and distribution</c:v>
                </c:pt>
                <c:pt idx="4">
                  <c:v>Waste generated in operations</c:v>
                </c:pt>
                <c:pt idx="5">
                  <c:v>Business travel</c:v>
                </c:pt>
                <c:pt idx="6">
                  <c:v>Employee commuting</c:v>
                </c:pt>
                <c:pt idx="7">
                  <c:v>Upstream leased assets</c:v>
                </c:pt>
                <c:pt idx="8">
                  <c:v>Downstream transportation and distribution</c:v>
                </c:pt>
                <c:pt idx="9">
                  <c:v>Processing of sold products</c:v>
                </c:pt>
                <c:pt idx="10">
                  <c:v>Use of sold products</c:v>
                </c:pt>
                <c:pt idx="11">
                  <c:v>End of life treatment of sold products</c:v>
                </c:pt>
                <c:pt idx="12">
                  <c:v>Downstream leased assets</c:v>
                </c:pt>
                <c:pt idx="13">
                  <c:v>Franchises</c:v>
                </c:pt>
                <c:pt idx="14">
                  <c:v>Investments</c:v>
                </c:pt>
              </c:strCache>
            </c:strRef>
          </c:cat>
          <c:val>
            <c:numRef>
              <c:extLst>
                <c:ext xmlns:c15="http://schemas.microsoft.com/office/drawing/2012/chart" uri="{02D57815-91ED-43cb-92C2-25804820EDAC}">
                  <c15:fullRef>
                    <c15:sqref>'3.1 Emission data'!$BN$42:$BN$57</c15:sqref>
                  </c15:fullRef>
                </c:ext>
              </c:extLst>
              <c:f>('3.1 Emission data'!$BN$42:$BN$49,'3.1 Emission data'!$BN$51:$BN$57)</c:f>
              <c:numCache>
                <c:formatCode>General</c:formatCode>
                <c:ptCount val="15"/>
                <c:pt idx="0">
                  <c:v>12</c:v>
                </c:pt>
                <c:pt idx="1">
                  <c:v>17</c:v>
                </c:pt>
                <c:pt idx="2">
                  <c:v>15</c:v>
                </c:pt>
                <c:pt idx="3">
                  <c:v>13</c:v>
                </c:pt>
                <c:pt idx="4">
                  <c:v>16</c:v>
                </c:pt>
                <c:pt idx="5">
                  <c:v>5</c:v>
                </c:pt>
                <c:pt idx="6">
                  <c:v>15</c:v>
                </c:pt>
                <c:pt idx="7">
                  <c:v>14</c:v>
                </c:pt>
                <c:pt idx="8">
                  <c:v>18</c:v>
                </c:pt>
                <c:pt idx="9">
                  <c:v>19</c:v>
                </c:pt>
                <c:pt idx="10">
                  <c:v>14</c:v>
                </c:pt>
                <c:pt idx="11">
                  <c:v>17</c:v>
                </c:pt>
                <c:pt idx="12">
                  <c:v>17</c:v>
                </c:pt>
                <c:pt idx="13">
                  <c:v>9</c:v>
                </c:pt>
                <c:pt idx="14">
                  <c:v>16</c:v>
                </c:pt>
              </c:numCache>
            </c:numRef>
          </c:val>
          <c:extLst>
            <c:ext xmlns:c16="http://schemas.microsoft.com/office/drawing/2014/chart" uri="{C3380CC4-5D6E-409C-BE32-E72D297353CC}">
              <c16:uniqueId val="{00000000-45CC-487C-8ECB-0C432E4DE9C7}"/>
            </c:ext>
          </c:extLst>
        </c:ser>
        <c:ser>
          <c:idx val="1"/>
          <c:order val="1"/>
          <c:tx>
            <c:strRef>
              <c:f>'3.1 Emission data'!$BO$41</c:f>
              <c:strCache>
                <c:ptCount val="1"/>
                <c:pt idx="0">
                  <c:v># categories incomplete</c:v>
                </c:pt>
              </c:strCache>
            </c:strRef>
          </c:tx>
          <c:spPr>
            <a:solidFill>
              <a:schemeClr val="bg1">
                <a:lumMod val="75000"/>
              </a:schemeClr>
            </a:solidFill>
            <a:ln>
              <a:noFill/>
            </a:ln>
            <a:effectLst/>
          </c:spPr>
          <c:invertIfNegative val="0"/>
          <c:cat>
            <c:strRef>
              <c:extLst>
                <c:ext xmlns:c15="http://schemas.microsoft.com/office/drawing/2012/chart" uri="{02D57815-91ED-43cb-92C2-25804820EDAC}">
                  <c15:fullRef>
                    <c15:sqref>'3.1 Emission data'!$D$42:$D$57</c15:sqref>
                  </c15:fullRef>
                </c:ext>
              </c:extLst>
              <c:f>('3.1 Emission data'!$D$42:$D$49,'3.1 Emission data'!$D$51:$D$57)</c:f>
              <c:strCache>
                <c:ptCount val="15"/>
                <c:pt idx="0">
                  <c:v>Purchased goods and services</c:v>
                </c:pt>
                <c:pt idx="1">
                  <c:v>Capital goods</c:v>
                </c:pt>
                <c:pt idx="2">
                  <c:v>Fuel- and energy-related activities</c:v>
                </c:pt>
                <c:pt idx="3">
                  <c:v>Upstream transportation and distribution</c:v>
                </c:pt>
                <c:pt idx="4">
                  <c:v>Waste generated in operations</c:v>
                </c:pt>
                <c:pt idx="5">
                  <c:v>Business travel</c:v>
                </c:pt>
                <c:pt idx="6">
                  <c:v>Employee commuting</c:v>
                </c:pt>
                <c:pt idx="7">
                  <c:v>Upstream leased assets</c:v>
                </c:pt>
                <c:pt idx="8">
                  <c:v>Downstream transportation and distribution</c:v>
                </c:pt>
                <c:pt idx="9">
                  <c:v>Processing of sold products</c:v>
                </c:pt>
                <c:pt idx="10">
                  <c:v>Use of sold products</c:v>
                </c:pt>
                <c:pt idx="11">
                  <c:v>End of life treatment of sold products</c:v>
                </c:pt>
                <c:pt idx="12">
                  <c:v>Downstream leased assets</c:v>
                </c:pt>
                <c:pt idx="13">
                  <c:v>Franchises</c:v>
                </c:pt>
                <c:pt idx="14">
                  <c:v>Investments</c:v>
                </c:pt>
              </c:strCache>
            </c:strRef>
          </c:cat>
          <c:val>
            <c:numRef>
              <c:extLst>
                <c:ext xmlns:c15="http://schemas.microsoft.com/office/drawing/2012/chart" uri="{02D57815-91ED-43cb-92C2-25804820EDAC}">
                  <c15:fullRef>
                    <c15:sqref>'3.1 Emission data'!$BO$42:$BO$57</c15:sqref>
                  </c15:fullRef>
                </c:ext>
              </c:extLst>
              <c:f>('3.1 Emission data'!$BO$42:$BO$49,'3.1 Emission data'!$BO$51:$BO$57)</c:f>
              <c:numCache>
                <c:formatCode>General</c:formatCode>
                <c:ptCount val="15"/>
                <c:pt idx="0">
                  <c:v>10</c:v>
                </c:pt>
                <c:pt idx="1">
                  <c:v>1</c:v>
                </c:pt>
                <c:pt idx="2">
                  <c:v>2</c:v>
                </c:pt>
                <c:pt idx="3">
                  <c:v>4</c:v>
                </c:pt>
                <c:pt idx="4">
                  <c:v>1</c:v>
                </c:pt>
                <c:pt idx="5">
                  <c:v>16</c:v>
                </c:pt>
                <c:pt idx="6">
                  <c:v>4</c:v>
                </c:pt>
                <c:pt idx="7">
                  <c:v>1</c:v>
                </c:pt>
                <c:pt idx="8">
                  <c:v>2</c:v>
                </c:pt>
                <c:pt idx="9">
                  <c:v>0</c:v>
                </c:pt>
                <c:pt idx="10">
                  <c:v>1</c:v>
                </c:pt>
                <c:pt idx="11">
                  <c:v>0</c:v>
                </c:pt>
                <c:pt idx="12">
                  <c:v>0</c:v>
                </c:pt>
                <c:pt idx="13">
                  <c:v>0</c:v>
                </c:pt>
                <c:pt idx="14">
                  <c:v>0</c:v>
                </c:pt>
              </c:numCache>
            </c:numRef>
          </c:val>
          <c:extLst>
            <c:ext xmlns:c16="http://schemas.microsoft.com/office/drawing/2014/chart" uri="{C3380CC4-5D6E-409C-BE32-E72D297353CC}">
              <c16:uniqueId val="{00000001-45CC-487C-8ECB-0C432E4DE9C7}"/>
            </c:ext>
          </c:extLst>
        </c:ser>
        <c:dLbls>
          <c:showLegendKey val="0"/>
          <c:showVal val="0"/>
          <c:showCatName val="0"/>
          <c:showSerName val="0"/>
          <c:showPercent val="0"/>
          <c:showBubbleSize val="0"/>
        </c:dLbls>
        <c:gapWidth val="219"/>
        <c:overlap val="-27"/>
        <c:axId val="1722046351"/>
        <c:axId val="1818290351"/>
      </c:barChart>
      <c:catAx>
        <c:axId val="17220463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crossAx val="1818290351"/>
        <c:crosses val="autoZero"/>
        <c:auto val="1"/>
        <c:lblAlgn val="ctr"/>
        <c:lblOffset val="100"/>
        <c:noMultiLvlLbl val="0"/>
      </c:catAx>
      <c:valAx>
        <c:axId val="181829035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Times New Roman" panose="02020603050405020304" pitchFamily="18" charset="0"/>
                    <a:ea typeface="+mn-ea"/>
                    <a:cs typeface="Times New Roman" panose="02020603050405020304" pitchFamily="18" charset="0"/>
                  </a:defRPr>
                </a:pPr>
                <a:r>
                  <a:rPr lang="de-DE"/>
                  <a:t>MtCO2e</a:t>
                </a:r>
              </a:p>
            </c:rich>
          </c:tx>
          <c:layout>
            <c:manualLayout>
              <c:xMode val="edge"/>
              <c:yMode val="edge"/>
              <c:x val="0.11684480447138353"/>
              <c:y val="8.0063016940754503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crossAx val="1722046351"/>
        <c:crosses val="autoZero"/>
        <c:crossBetween val="between"/>
        <c:majorUnit val="4"/>
      </c:valAx>
      <c:spPr>
        <a:noFill/>
        <a:ln>
          <a:noFill/>
        </a:ln>
        <a:effectLst/>
      </c:spPr>
    </c:plotArea>
    <c:legend>
      <c:legendPos val="r"/>
      <c:layout>
        <c:manualLayout>
          <c:xMode val="edge"/>
          <c:yMode val="edge"/>
          <c:x val="0.32193136840285647"/>
          <c:y val="0.80502855551841701"/>
          <c:w val="0.53506669267906892"/>
          <c:h val="7.9063518203711589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Times New Roman" panose="02020603050405020304" pitchFamily="18" charset="0"/>
              <a:ea typeface="+mn-ea"/>
              <a:cs typeface="Times New Roman" panose="02020603050405020304" pitchFamily="18" charset="0"/>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chemeClr val="tx1"/>
          </a:solidFill>
          <a:latin typeface="Times New Roman" panose="02020603050405020304" pitchFamily="18" charset="0"/>
          <a:cs typeface="Times New Roman" panose="02020603050405020304" pitchFamily="18" charset="0"/>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de-DE" sz="1100"/>
              <a:t>ITSS companies</a:t>
            </a:r>
            <a:r>
              <a:rPr lang="de-DE"/>
              <a:t/>
            </a:r>
            <a:br>
              <a:rPr lang="de-DE"/>
            </a:br>
            <a:r>
              <a:rPr lang="de-DE" sz="900"/>
              <a:t>(n=55)</a:t>
            </a:r>
            <a:endParaRPr lang="de-DE"/>
          </a:p>
        </c:rich>
      </c:tx>
      <c:layout>
        <c:manualLayout>
          <c:xMode val="edge"/>
          <c:yMode val="edge"/>
          <c:x val="0.38574999999999998"/>
          <c:y val="7.939291247972599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de-DE"/>
        </a:p>
      </c:txPr>
    </c:title>
    <c:autoTitleDeleted val="0"/>
    <c:plotArea>
      <c:layout>
        <c:manualLayout>
          <c:layoutTarget val="inner"/>
          <c:xMode val="edge"/>
          <c:yMode val="edge"/>
          <c:x val="0.32706255468066492"/>
          <c:y val="0.22142416654929953"/>
          <c:w val="0.34031933508311463"/>
          <c:h val="0.5721657123462015"/>
        </c:manualLayout>
      </c:layout>
      <c:pieChart>
        <c:varyColors val="1"/>
        <c:ser>
          <c:idx val="0"/>
          <c:order val="0"/>
          <c:dPt>
            <c:idx val="0"/>
            <c:bubble3D val="0"/>
            <c:spPr>
              <a:solidFill>
                <a:schemeClr val="bg2">
                  <a:lumMod val="25000"/>
                </a:schemeClr>
              </a:solidFill>
              <a:ln w="19050">
                <a:solidFill>
                  <a:schemeClr val="lt1"/>
                </a:solidFill>
              </a:ln>
              <a:effectLst/>
            </c:spPr>
            <c:extLst>
              <c:ext xmlns:c16="http://schemas.microsoft.com/office/drawing/2014/chart" uri="{C3380CC4-5D6E-409C-BE32-E72D297353CC}">
                <c16:uniqueId val="{00000006-0B59-4AD9-A131-5A770EE3B4DB}"/>
              </c:ext>
            </c:extLst>
          </c:dPt>
          <c:dPt>
            <c:idx val="1"/>
            <c:bubble3D val="0"/>
            <c:spPr>
              <a:solidFill>
                <a:schemeClr val="bg2">
                  <a:lumMod val="50000"/>
                </a:schemeClr>
              </a:solidFill>
              <a:ln w="19050">
                <a:solidFill>
                  <a:schemeClr val="lt1"/>
                </a:solidFill>
              </a:ln>
              <a:effectLst/>
            </c:spPr>
            <c:extLst>
              <c:ext xmlns:c16="http://schemas.microsoft.com/office/drawing/2014/chart" uri="{C3380CC4-5D6E-409C-BE32-E72D297353CC}">
                <c16:uniqueId val="{00000004-0B59-4AD9-A131-5A770EE3B4DB}"/>
              </c:ext>
            </c:extLst>
          </c:dPt>
          <c:dPt>
            <c:idx val="2"/>
            <c:bubble3D val="0"/>
            <c:spPr>
              <a:solidFill>
                <a:schemeClr val="bg1">
                  <a:lumMod val="65000"/>
                </a:schemeClr>
              </a:solidFill>
              <a:ln w="19050">
                <a:solidFill>
                  <a:schemeClr val="lt1"/>
                </a:solidFill>
              </a:ln>
              <a:effectLst/>
            </c:spPr>
            <c:extLst>
              <c:ext xmlns:c16="http://schemas.microsoft.com/office/drawing/2014/chart" uri="{C3380CC4-5D6E-409C-BE32-E72D297353CC}">
                <c16:uniqueId val="{00000003-0B59-4AD9-A131-5A770EE3B4DB}"/>
              </c:ext>
            </c:extLst>
          </c:dPt>
          <c:dPt>
            <c:idx val="3"/>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5-0B59-4AD9-A131-5A770EE3B4DB}"/>
              </c:ext>
            </c:extLst>
          </c:dPt>
          <c:dPt>
            <c:idx val="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2-0B59-4AD9-A131-5A770EE3B4DB}"/>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1-0B59-4AD9-A131-5A770EE3B4DB}"/>
              </c:ext>
            </c:extLst>
          </c:dPt>
          <c:dPt>
            <c:idx val="6"/>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7-0B59-4AD9-A131-5A770EE3B4DB}"/>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0D3-4A06-BF57-A5121BCEE347}"/>
              </c:ext>
            </c:extLst>
          </c:dPt>
          <c:dPt>
            <c:idx val="8"/>
            <c:bubble3D val="0"/>
            <c:spPr>
              <a:solidFill>
                <a:schemeClr val="bg1"/>
              </a:solidFill>
              <a:ln w="3175">
                <a:solidFill>
                  <a:sysClr val="windowText" lastClr="000000"/>
                </a:solidFill>
              </a:ln>
              <a:effectLst/>
            </c:spPr>
            <c:extLst>
              <c:ext xmlns:c16="http://schemas.microsoft.com/office/drawing/2014/chart" uri="{C3380CC4-5D6E-409C-BE32-E72D297353CC}">
                <c16:uniqueId val="{00000011-70D3-4A06-BF57-A5121BCEE347}"/>
              </c:ext>
            </c:extLst>
          </c:dPt>
          <c:dLbls>
            <c:dLbl>
              <c:idx val="0"/>
              <c:layout>
                <c:manualLayout>
                  <c:x val="-1.0185067526415994E-16"/>
                  <c:y val="2.3350850761587078E-2"/>
                </c:manualLayout>
              </c:layout>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0B59-4AD9-A131-5A770EE3B4DB}"/>
                </c:ext>
              </c:extLst>
            </c:dLbl>
            <c:dLbl>
              <c:idx val="1"/>
              <c:layout>
                <c:manualLayout>
                  <c:x val="-5.5555555555555558E-3"/>
                  <c:y val="0"/>
                </c:manualLayout>
              </c:layout>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0B59-4AD9-A131-5A770EE3B4DB}"/>
                </c:ext>
              </c:extLst>
            </c:dLbl>
            <c:dLbl>
              <c:idx val="2"/>
              <c:layout>
                <c:manualLayout>
                  <c:x val="-2.7777777777777779E-3"/>
                  <c:y val="0"/>
                </c:manualLayout>
              </c:layout>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0B59-4AD9-A131-5A770EE3B4DB}"/>
                </c:ext>
              </c:extLst>
            </c:dLbl>
            <c:dLbl>
              <c:idx val="3"/>
              <c:layout>
                <c:manualLayout>
                  <c:x val="-5.5555555555556572E-3"/>
                  <c:y val="0"/>
                </c:manualLayout>
              </c:layout>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0B59-4AD9-A131-5A770EE3B4DB}"/>
                </c:ext>
              </c:extLst>
            </c:dLbl>
            <c:dLbl>
              <c:idx val="4"/>
              <c:layout>
                <c:manualLayout>
                  <c:x val="-1.1111111111111212E-2"/>
                  <c:y val="-8.5618797050169627E-17"/>
                </c:manualLayout>
              </c:layout>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0B59-4AD9-A131-5A770EE3B4DB}"/>
                </c:ext>
              </c:extLst>
            </c:dLbl>
            <c:dLbl>
              <c:idx val="6"/>
              <c:layout>
                <c:manualLayout>
                  <c:x val="-1.6666666666666666E-2"/>
                  <c:y val="4.6028755745320541E-3"/>
                </c:manualLayout>
              </c:layout>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0B59-4AD9-A131-5A770EE3B4DB}"/>
                </c:ext>
              </c:extLst>
            </c:dLbl>
            <c:dLbl>
              <c:idx val="8"/>
              <c:layout>
                <c:manualLayout>
                  <c:x val="1.3888888888888864E-2"/>
                  <c:y val="0"/>
                </c:manualLayout>
              </c:layout>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1-70D3-4A06-BF57-A5121BCEE34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Times New Roman" panose="02020603050405020304" pitchFamily="18" charset="0"/>
                    <a:ea typeface="+mn-ea"/>
                    <a:cs typeface="Times New Roman" panose="02020603050405020304" pitchFamily="18" charset="0"/>
                  </a:defRPr>
                </a:pPr>
                <a:endParaRPr lang="de-DE"/>
              </a:p>
            </c:txPr>
            <c:showLegendKey val="0"/>
            <c:showVal val="0"/>
            <c:showCatName val="0"/>
            <c:showSerName val="0"/>
            <c:showPercent val="0"/>
            <c:showBubbleSize val="0"/>
            <c:extLst>
              <c:ext xmlns:c15="http://schemas.microsoft.com/office/drawing/2012/chart" uri="{CE6537A1-D6FC-4f65-9D91-7224C49458BB}"/>
            </c:extLst>
          </c:dLbls>
          <c:cat>
            <c:strRef>
              <c:f>'3.4 Company selection'!$O$23:$O$31</c:f>
              <c:strCache>
                <c:ptCount val="9"/>
                <c:pt idx="0">
                  <c:v>A</c:v>
                </c:pt>
                <c:pt idx="1">
                  <c:v>A-</c:v>
                </c:pt>
                <c:pt idx="2">
                  <c:v>B</c:v>
                </c:pt>
                <c:pt idx="3">
                  <c:v>B-</c:v>
                </c:pt>
                <c:pt idx="4">
                  <c:v>C</c:v>
                </c:pt>
                <c:pt idx="5">
                  <c:v>C-</c:v>
                </c:pt>
                <c:pt idx="6">
                  <c:v>D</c:v>
                </c:pt>
                <c:pt idx="7">
                  <c:v>D-</c:v>
                </c:pt>
                <c:pt idx="8">
                  <c:v>no response</c:v>
                </c:pt>
              </c:strCache>
            </c:strRef>
          </c:cat>
          <c:val>
            <c:numRef>
              <c:f>'3.4 Company selection'!$P$23:$P$31</c:f>
              <c:numCache>
                <c:formatCode>General</c:formatCode>
                <c:ptCount val="9"/>
                <c:pt idx="0">
                  <c:v>8</c:v>
                </c:pt>
                <c:pt idx="1">
                  <c:v>6</c:v>
                </c:pt>
                <c:pt idx="2">
                  <c:v>3</c:v>
                </c:pt>
                <c:pt idx="3">
                  <c:v>1</c:v>
                </c:pt>
                <c:pt idx="4">
                  <c:v>2</c:v>
                </c:pt>
                <c:pt idx="5">
                  <c:v>0</c:v>
                </c:pt>
                <c:pt idx="6">
                  <c:v>2</c:v>
                </c:pt>
                <c:pt idx="7">
                  <c:v>0</c:v>
                </c:pt>
                <c:pt idx="8">
                  <c:v>33</c:v>
                </c:pt>
              </c:numCache>
            </c:numRef>
          </c:val>
          <c:extLst>
            <c:ext xmlns:c16="http://schemas.microsoft.com/office/drawing/2014/chart" uri="{C3380CC4-5D6E-409C-BE32-E72D297353CC}">
              <c16:uniqueId val="{00000000-0B59-4AD9-A131-5A770EE3B4DB}"/>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Times New Roman" panose="02020603050405020304" pitchFamily="18" charset="0"/>
          <a:cs typeface="Times New Roman" panose="02020603050405020304" pitchFamily="18" charset="0"/>
        </a:defRPr>
      </a:pPr>
      <a:endParaRPr lang="de-DE"/>
    </a:p>
  </c:tx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r>
              <a:rPr lang="de-DE" sz="1100"/>
              <a:t>THE companies</a:t>
            </a:r>
            <a:r>
              <a:rPr lang="de-DE"/>
              <a:t/>
            </a:r>
            <a:br>
              <a:rPr lang="de-DE"/>
            </a:br>
            <a:r>
              <a:rPr lang="de-DE" sz="900"/>
              <a:t>(n=51)</a:t>
            </a:r>
            <a:endParaRPr lang="de-DE"/>
          </a:p>
        </c:rich>
      </c:tx>
      <c:layout>
        <c:manualLayout>
          <c:xMode val="edge"/>
          <c:yMode val="edge"/>
          <c:x val="0.37741666666666668"/>
          <c:y val="7.939296800061529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Times New Roman" panose="02020603050405020304" pitchFamily="18" charset="0"/>
              <a:ea typeface="+mn-ea"/>
              <a:cs typeface="Times New Roman" panose="02020603050405020304" pitchFamily="18" charset="0"/>
            </a:defRPr>
          </a:pPr>
          <a:endParaRPr lang="de-DE"/>
        </a:p>
      </c:txPr>
    </c:title>
    <c:autoTitleDeleted val="0"/>
    <c:plotArea>
      <c:layout>
        <c:manualLayout>
          <c:layoutTarget val="inner"/>
          <c:xMode val="edge"/>
          <c:yMode val="edge"/>
          <c:x val="0.32706255468066492"/>
          <c:y val="0.22142416654929953"/>
          <c:w val="0.34031933508311463"/>
          <c:h val="0.5721657123462015"/>
        </c:manualLayout>
      </c:layout>
      <c:pieChart>
        <c:varyColors val="1"/>
        <c:ser>
          <c:idx val="0"/>
          <c:order val="0"/>
          <c:dPt>
            <c:idx val="0"/>
            <c:bubble3D val="0"/>
            <c:spPr>
              <a:solidFill>
                <a:schemeClr val="bg2">
                  <a:lumMod val="25000"/>
                </a:schemeClr>
              </a:solidFill>
              <a:ln w="19050">
                <a:solidFill>
                  <a:schemeClr val="lt1"/>
                </a:solidFill>
              </a:ln>
              <a:effectLst/>
            </c:spPr>
            <c:extLst>
              <c:ext xmlns:c16="http://schemas.microsoft.com/office/drawing/2014/chart" uri="{C3380CC4-5D6E-409C-BE32-E72D297353CC}">
                <c16:uniqueId val="{00000001-65DD-4272-8A7A-61E57E87F081}"/>
              </c:ext>
            </c:extLst>
          </c:dPt>
          <c:dPt>
            <c:idx val="1"/>
            <c:bubble3D val="0"/>
            <c:spPr>
              <a:solidFill>
                <a:schemeClr val="bg2">
                  <a:lumMod val="50000"/>
                </a:schemeClr>
              </a:solidFill>
              <a:ln w="19050">
                <a:solidFill>
                  <a:schemeClr val="lt1"/>
                </a:solidFill>
              </a:ln>
              <a:effectLst/>
            </c:spPr>
            <c:extLst>
              <c:ext xmlns:c16="http://schemas.microsoft.com/office/drawing/2014/chart" uri="{C3380CC4-5D6E-409C-BE32-E72D297353CC}">
                <c16:uniqueId val="{00000003-65DD-4272-8A7A-61E57E87F081}"/>
              </c:ext>
            </c:extLst>
          </c:dPt>
          <c:dPt>
            <c:idx val="2"/>
            <c:bubble3D val="0"/>
            <c:spPr>
              <a:solidFill>
                <a:schemeClr val="bg1">
                  <a:lumMod val="65000"/>
                </a:schemeClr>
              </a:solidFill>
              <a:ln w="19050">
                <a:solidFill>
                  <a:schemeClr val="lt1"/>
                </a:solidFill>
              </a:ln>
              <a:effectLst/>
            </c:spPr>
            <c:extLst>
              <c:ext xmlns:c16="http://schemas.microsoft.com/office/drawing/2014/chart" uri="{C3380CC4-5D6E-409C-BE32-E72D297353CC}">
                <c16:uniqueId val="{00000005-65DD-4272-8A7A-61E57E87F081}"/>
              </c:ext>
            </c:extLst>
          </c:dPt>
          <c:dPt>
            <c:idx val="3"/>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7-65DD-4272-8A7A-61E57E87F081}"/>
              </c:ext>
            </c:extLst>
          </c:dPt>
          <c:dPt>
            <c:idx val="4"/>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09-65DD-4272-8A7A-61E57E87F081}"/>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5DD-4272-8A7A-61E57E87F081}"/>
              </c:ext>
            </c:extLst>
          </c:dPt>
          <c:dPt>
            <c:idx val="6"/>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D-65DD-4272-8A7A-61E57E87F081}"/>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0DC1-4604-8313-B2D0AC5B81C1}"/>
              </c:ext>
            </c:extLst>
          </c:dPt>
          <c:dPt>
            <c:idx val="8"/>
            <c:bubble3D val="0"/>
            <c:spPr>
              <a:solidFill>
                <a:schemeClr val="bg1"/>
              </a:solidFill>
              <a:ln w="3175">
                <a:solidFill>
                  <a:sysClr val="windowText" lastClr="000000"/>
                </a:solidFill>
              </a:ln>
              <a:effectLst/>
            </c:spPr>
            <c:extLst>
              <c:ext xmlns:c16="http://schemas.microsoft.com/office/drawing/2014/chart" uri="{C3380CC4-5D6E-409C-BE32-E72D297353CC}">
                <c16:uniqueId val="{00000011-0DC1-4604-8313-B2D0AC5B81C1}"/>
              </c:ext>
            </c:extLst>
          </c:dPt>
          <c:dLbls>
            <c:dLbl>
              <c:idx val="0"/>
              <c:layout>
                <c:manualLayout>
                  <c:x val="-2.7777777777777779E-3"/>
                  <c:y val="1.8680680609269685E-2"/>
                </c:manualLayout>
              </c:layout>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65DD-4272-8A7A-61E57E87F081}"/>
                </c:ext>
              </c:extLst>
            </c:dLbl>
            <c:dLbl>
              <c:idx val="1"/>
              <c:layout>
                <c:manualLayout>
                  <c:x val="-1.1111111111111212E-2"/>
                  <c:y val="-8.5618797050169627E-17"/>
                </c:manualLayout>
              </c:layout>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65DD-4272-8A7A-61E57E87F081}"/>
                </c:ext>
              </c:extLst>
            </c:dLbl>
            <c:dLbl>
              <c:idx val="2"/>
              <c:layout>
                <c:manualLayout>
                  <c:x val="-2.7777777777778798E-3"/>
                  <c:y val="-4.670170152317416E-3"/>
                </c:manualLayout>
              </c:layout>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65DD-4272-8A7A-61E57E87F081}"/>
                </c:ext>
              </c:extLst>
            </c:dLbl>
            <c:dLbl>
              <c:idx val="3"/>
              <c:layout>
                <c:manualLayout>
                  <c:x val="-8.3333333333333332E-3"/>
                  <c:y val="-4.670170152317501E-3"/>
                </c:manualLayout>
              </c:layout>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65DD-4272-8A7A-61E57E87F081}"/>
                </c:ext>
              </c:extLst>
            </c:dLbl>
            <c:dLbl>
              <c:idx val="4"/>
              <c:layout>
                <c:manualLayout>
                  <c:x val="0"/>
                  <c:y val="-1.4010510456952247E-2"/>
                </c:manualLayout>
              </c:layout>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65DD-4272-8A7A-61E57E87F081}"/>
                </c:ext>
              </c:extLst>
            </c:dLbl>
            <c:dLbl>
              <c:idx val="6"/>
              <c:layout>
                <c:manualLayout>
                  <c:x val="1.3888888888888888E-2"/>
                  <c:y val="-8.5618797050169627E-17"/>
                </c:manualLayout>
              </c:layout>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D-65DD-4272-8A7A-61E57E87F081}"/>
                </c:ext>
              </c:extLst>
            </c:dLbl>
            <c:dLbl>
              <c:idx val="8"/>
              <c:layout>
                <c:manualLayout>
                  <c:x val="1.3888888888888888E-2"/>
                  <c:y val="-4.2809398525084813E-17"/>
                </c:manualLayout>
              </c:layout>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1-0DC1-4604-8313-B2D0AC5B81C1}"/>
                </c:ext>
              </c:extLst>
            </c:dLbl>
            <c:spPr>
              <a:no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Times New Roman" panose="02020603050405020304" pitchFamily="18" charset="0"/>
                    <a:ea typeface="+mn-ea"/>
                    <a:cs typeface="Times New Roman" panose="02020603050405020304" pitchFamily="18" charset="0"/>
                  </a:defRPr>
                </a:pPr>
                <a:endParaRPr lang="de-DE"/>
              </a:p>
            </c:txPr>
            <c:dLblPos val="outEnd"/>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15:layout/>
              </c:ext>
            </c:extLst>
          </c:dLbls>
          <c:cat>
            <c:strRef>
              <c:f>'3.4 Company selection'!$O$23:$O$31</c:f>
              <c:strCache>
                <c:ptCount val="9"/>
                <c:pt idx="0">
                  <c:v>A</c:v>
                </c:pt>
                <c:pt idx="1">
                  <c:v>A-</c:v>
                </c:pt>
                <c:pt idx="2">
                  <c:v>B</c:v>
                </c:pt>
                <c:pt idx="3">
                  <c:v>B-</c:v>
                </c:pt>
                <c:pt idx="4">
                  <c:v>C</c:v>
                </c:pt>
                <c:pt idx="5">
                  <c:v>C-</c:v>
                </c:pt>
                <c:pt idx="6">
                  <c:v>D</c:v>
                </c:pt>
                <c:pt idx="7">
                  <c:v>D-</c:v>
                </c:pt>
                <c:pt idx="8">
                  <c:v>no response</c:v>
                </c:pt>
              </c:strCache>
            </c:strRef>
          </c:cat>
          <c:val>
            <c:numRef>
              <c:f>'3.4 Company selection'!$Q$23:$Q$31</c:f>
              <c:numCache>
                <c:formatCode>General</c:formatCode>
                <c:ptCount val="9"/>
                <c:pt idx="0">
                  <c:v>6</c:v>
                </c:pt>
                <c:pt idx="1">
                  <c:v>11</c:v>
                </c:pt>
                <c:pt idx="2">
                  <c:v>2</c:v>
                </c:pt>
                <c:pt idx="3">
                  <c:v>2</c:v>
                </c:pt>
                <c:pt idx="4">
                  <c:v>10</c:v>
                </c:pt>
                <c:pt idx="5">
                  <c:v>0</c:v>
                </c:pt>
                <c:pt idx="6">
                  <c:v>3</c:v>
                </c:pt>
                <c:pt idx="7">
                  <c:v>0</c:v>
                </c:pt>
                <c:pt idx="8">
                  <c:v>17</c:v>
                </c:pt>
              </c:numCache>
            </c:numRef>
          </c:val>
          <c:extLst>
            <c:ext xmlns:c16="http://schemas.microsoft.com/office/drawing/2014/chart" uri="{C3380CC4-5D6E-409C-BE32-E72D297353CC}">
              <c16:uniqueId val="{0000000E-65DD-4272-8A7A-61E57E87F081}"/>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Times New Roman" panose="02020603050405020304" pitchFamily="18" charset="0"/>
          <a:cs typeface="Times New Roman" panose="02020603050405020304" pitchFamily="18" charset="0"/>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13.xml"/><Relationship Id="rId1"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xdr:from>
      <xdr:col>11</xdr:col>
      <xdr:colOff>148166</xdr:colOff>
      <xdr:row>63</xdr:row>
      <xdr:rowOff>8566</xdr:rowOff>
    </xdr:from>
    <xdr:to>
      <xdr:col>23</xdr:col>
      <xdr:colOff>407811</xdr:colOff>
      <xdr:row>98</xdr:row>
      <xdr:rowOff>56444</xdr:rowOff>
    </xdr:to>
    <xdr:graphicFrame macro="">
      <xdr:nvGraphicFramePr>
        <xdr:cNvPr id="2" name="Diagramm 1">
          <a:extLst>
            <a:ext uri="{FF2B5EF4-FFF2-40B4-BE49-F238E27FC236}">
              <a16:creationId xmlns:a16="http://schemas.microsoft.com/office/drawing/2014/main" id="{25AB97A4-6474-4CD8-B298-C52940F2DF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22</xdr:col>
      <xdr:colOff>1041400</xdr:colOff>
      <xdr:row>58</xdr:row>
      <xdr:rowOff>50800</xdr:rowOff>
    </xdr:from>
    <xdr:to>
      <xdr:col>33</xdr:col>
      <xdr:colOff>317500</xdr:colOff>
      <xdr:row>108</xdr:row>
      <xdr:rowOff>38100</xdr:rowOff>
    </xdr:to>
    <xdr:graphicFrame macro="">
      <xdr:nvGraphicFramePr>
        <xdr:cNvPr id="3" name="Diagramm 2">
          <a:extLst>
            <a:ext uri="{FF2B5EF4-FFF2-40B4-BE49-F238E27FC236}">
              <a16:creationId xmlns:a16="http://schemas.microsoft.com/office/drawing/2014/main" id="{127DE965-4D04-4A94-8FB4-D1E4650D7D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1117600</xdr:colOff>
      <xdr:row>65</xdr:row>
      <xdr:rowOff>29634</xdr:rowOff>
    </xdr:from>
    <xdr:to>
      <xdr:col>12</xdr:col>
      <xdr:colOff>24342</xdr:colOff>
      <xdr:row>94</xdr:row>
      <xdr:rowOff>122238</xdr:rowOff>
    </xdr:to>
    <xdr:graphicFrame macro="">
      <xdr:nvGraphicFramePr>
        <xdr:cNvPr id="4" name="Diagramm 3">
          <a:extLst>
            <a:ext uri="{FF2B5EF4-FFF2-40B4-BE49-F238E27FC236}">
              <a16:creationId xmlns:a16="http://schemas.microsoft.com/office/drawing/2014/main" id="{79EFE579-29E1-431E-B02B-8E978934BF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67</xdr:col>
      <xdr:colOff>766702</xdr:colOff>
      <xdr:row>34</xdr:row>
      <xdr:rowOff>11542</xdr:rowOff>
    </xdr:from>
    <xdr:to>
      <xdr:col>73</xdr:col>
      <xdr:colOff>772584</xdr:colOff>
      <xdr:row>57</xdr:row>
      <xdr:rowOff>139</xdr:rowOff>
    </xdr:to>
    <xdr:graphicFrame macro="">
      <xdr:nvGraphicFramePr>
        <xdr:cNvPr id="15" name="Diagramm 14">
          <a:extLst>
            <a:ext uri="{FF2B5EF4-FFF2-40B4-BE49-F238E27FC236}">
              <a16:creationId xmlns:a16="http://schemas.microsoft.com/office/drawing/2014/main" id="{D487D096-B4B6-48C5-9197-2DD7F8FC9C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27</xdr:col>
      <xdr:colOff>0</xdr:colOff>
      <xdr:row>104</xdr:row>
      <xdr:rowOff>158750</xdr:rowOff>
    </xdr:from>
    <xdr:to>
      <xdr:col>30</xdr:col>
      <xdr:colOff>0</xdr:colOff>
      <xdr:row>111</xdr:row>
      <xdr:rowOff>68216</xdr:rowOff>
    </xdr:to>
    <xdr:graphicFrame macro="">
      <xdr:nvGraphicFramePr>
        <xdr:cNvPr id="11" name="Diagramm 10">
          <a:extLst>
            <a:ext uri="{FF2B5EF4-FFF2-40B4-BE49-F238E27FC236}">
              <a16:creationId xmlns:a16="http://schemas.microsoft.com/office/drawing/2014/main" id="{83A5A0A3-464C-4D2F-8B35-F41B63595C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xdr:col>
      <xdr:colOff>0</xdr:colOff>
      <xdr:row>123</xdr:row>
      <xdr:rowOff>169334</xdr:rowOff>
    </xdr:from>
    <xdr:to>
      <xdr:col>30</xdr:col>
      <xdr:colOff>0</xdr:colOff>
      <xdr:row>130</xdr:row>
      <xdr:rowOff>78801</xdr:rowOff>
    </xdr:to>
    <xdr:graphicFrame macro="">
      <xdr:nvGraphicFramePr>
        <xdr:cNvPr id="13" name="Diagramm 12">
          <a:extLst>
            <a:ext uri="{FF2B5EF4-FFF2-40B4-BE49-F238E27FC236}">
              <a16:creationId xmlns:a16="http://schemas.microsoft.com/office/drawing/2014/main" id="{D6A64BFE-43CA-4C77-B2CE-DF10057AB0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60</xdr:col>
      <xdr:colOff>958547</xdr:colOff>
      <xdr:row>16</xdr:row>
      <xdr:rowOff>66221</xdr:rowOff>
    </xdr:from>
    <xdr:to>
      <xdr:col>67</xdr:col>
      <xdr:colOff>739320</xdr:colOff>
      <xdr:row>28</xdr:row>
      <xdr:rowOff>74083</xdr:rowOff>
    </xdr:to>
    <xdr:graphicFrame macro="">
      <xdr:nvGraphicFramePr>
        <xdr:cNvPr id="8" name="Diagramm 7">
          <a:extLst>
            <a:ext uri="{FF2B5EF4-FFF2-40B4-BE49-F238E27FC236}">
              <a16:creationId xmlns:a16="http://schemas.microsoft.com/office/drawing/2014/main" id="{D84C2BDA-EF8E-4F51-8BB0-2B700FA259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18</xdr:col>
      <xdr:colOff>690790</xdr:colOff>
      <xdr:row>5</xdr:row>
      <xdr:rowOff>98425</xdr:rowOff>
    </xdr:from>
    <xdr:to>
      <xdr:col>26</xdr:col>
      <xdr:colOff>608543</xdr:colOff>
      <xdr:row>46</xdr:row>
      <xdr:rowOff>132217</xdr:rowOff>
    </xdr:to>
    <xdr:grpSp>
      <xdr:nvGrpSpPr>
        <xdr:cNvPr id="6" name="Gruppieren 5">
          <a:extLst>
            <a:ext uri="{FF2B5EF4-FFF2-40B4-BE49-F238E27FC236}">
              <a16:creationId xmlns:a16="http://schemas.microsoft.com/office/drawing/2014/main" id="{0E3C0125-85D5-4B83-B05D-99FE5D7385AE}"/>
            </a:ext>
          </a:extLst>
        </xdr:cNvPr>
        <xdr:cNvGrpSpPr/>
      </xdr:nvGrpSpPr>
      <xdr:grpSpPr>
        <a:xfrm>
          <a:off x="20725040" y="1035050"/>
          <a:ext cx="7386941" cy="7542667"/>
          <a:chOff x="15820049" y="5765800"/>
          <a:chExt cx="7197643" cy="7590983"/>
        </a:xfrm>
      </xdr:grpSpPr>
      <xdr:graphicFrame macro="">
        <xdr:nvGraphicFramePr>
          <xdr:cNvPr id="4" name="Diagramm 3">
            <a:extLst>
              <a:ext uri="{FF2B5EF4-FFF2-40B4-BE49-F238E27FC236}">
                <a16:creationId xmlns:a16="http://schemas.microsoft.com/office/drawing/2014/main" id="{1B4E7EEA-AB79-4FA0-82A1-5178950A5B35}"/>
              </a:ext>
            </a:extLst>
          </xdr:cNvPr>
          <xdr:cNvGraphicFramePr>
            <a:graphicFrameLocks/>
          </xdr:cNvGraphicFramePr>
        </xdr:nvGraphicFramePr>
        <xdr:xfrm>
          <a:off x="15894050" y="5765800"/>
          <a:ext cx="7123642" cy="4443942"/>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 name="Diagramm 2">
            <a:extLst>
              <a:ext uri="{FF2B5EF4-FFF2-40B4-BE49-F238E27FC236}">
                <a16:creationId xmlns:a16="http://schemas.microsoft.com/office/drawing/2014/main" id="{986B00E6-F5CF-4D88-A0B8-BE400B5BD6C6}"/>
              </a:ext>
            </a:extLst>
          </xdr:cNvPr>
          <xdr:cNvGraphicFramePr>
            <a:graphicFrameLocks/>
          </xdr:cNvGraphicFramePr>
        </xdr:nvGraphicFramePr>
        <xdr:xfrm>
          <a:off x="15820049" y="8149783"/>
          <a:ext cx="7121526" cy="520700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6.xml><?xml version="1.0" encoding="utf-8"?>
<xdr:wsDr xmlns:xdr="http://schemas.openxmlformats.org/drawingml/2006/spreadsheetDrawing" xmlns:a="http://schemas.openxmlformats.org/drawingml/2006/main">
  <xdr:twoCellAnchor>
    <xdr:from>
      <xdr:col>61</xdr:col>
      <xdr:colOff>1198559</xdr:colOff>
      <xdr:row>60</xdr:row>
      <xdr:rowOff>133349</xdr:rowOff>
    </xdr:from>
    <xdr:to>
      <xdr:col>67</xdr:col>
      <xdr:colOff>412220</xdr:colOff>
      <xdr:row>96</xdr:row>
      <xdr:rowOff>107721</xdr:rowOff>
    </xdr:to>
    <xdr:grpSp>
      <xdr:nvGrpSpPr>
        <xdr:cNvPr id="12" name="Gruppieren 11">
          <a:extLst>
            <a:ext uri="{FF2B5EF4-FFF2-40B4-BE49-F238E27FC236}">
              <a16:creationId xmlns:a16="http://schemas.microsoft.com/office/drawing/2014/main" id="{0FEEBFBE-80C5-4068-BB8D-296D7D79AA12}"/>
            </a:ext>
          </a:extLst>
        </xdr:cNvPr>
        <xdr:cNvGrpSpPr/>
      </xdr:nvGrpSpPr>
      <xdr:grpSpPr>
        <a:xfrm>
          <a:off x="88104659" y="12058649"/>
          <a:ext cx="8040161" cy="23964672"/>
          <a:chOff x="87654693" y="11116910"/>
          <a:chExt cx="7334251" cy="10162647"/>
        </a:xfrm>
      </xdr:grpSpPr>
      <xdr:graphicFrame macro="">
        <xdr:nvGraphicFramePr>
          <xdr:cNvPr id="4" name="Diagramm 3">
            <a:extLst>
              <a:ext uri="{FF2B5EF4-FFF2-40B4-BE49-F238E27FC236}">
                <a16:creationId xmlns:a16="http://schemas.microsoft.com/office/drawing/2014/main" id="{A3503E16-3311-4371-9C35-3754773F8780}"/>
              </a:ext>
            </a:extLst>
          </xdr:cNvPr>
          <xdr:cNvGraphicFramePr/>
        </xdr:nvGraphicFramePr>
        <xdr:xfrm>
          <a:off x="87940443" y="11116910"/>
          <a:ext cx="7048501" cy="542043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8" name="Diagramm 7">
            <a:extLst>
              <a:ext uri="{FF2B5EF4-FFF2-40B4-BE49-F238E27FC236}">
                <a16:creationId xmlns:a16="http://schemas.microsoft.com/office/drawing/2014/main" id="{96207274-3D7F-463E-A598-0D10E0D1B03E}"/>
              </a:ext>
            </a:extLst>
          </xdr:cNvPr>
          <xdr:cNvGraphicFramePr>
            <a:graphicFrameLocks/>
          </xdr:cNvGraphicFramePr>
        </xdr:nvGraphicFramePr>
        <xdr:xfrm>
          <a:off x="87654693" y="14299139"/>
          <a:ext cx="6619875" cy="6980418"/>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896142</xdr:colOff>
      <xdr:row>41</xdr:row>
      <xdr:rowOff>11111</xdr:rowOff>
    </xdr:from>
    <xdr:to>
      <xdr:col>15</xdr:col>
      <xdr:colOff>761999</xdr:colOff>
      <xdr:row>67</xdr:row>
      <xdr:rowOff>23811</xdr:rowOff>
    </xdr:to>
    <xdr:sp macro="" textlink="">
      <xdr:nvSpPr>
        <xdr:cNvPr id="2" name="Textfeld 1">
          <a:extLst>
            <a:ext uri="{FF2B5EF4-FFF2-40B4-BE49-F238E27FC236}">
              <a16:creationId xmlns:a16="http://schemas.microsoft.com/office/drawing/2014/main" id="{CF7C17C4-8EBC-4CDD-BAAF-E0B5E5EA9B92}"/>
            </a:ext>
          </a:extLst>
        </xdr:cNvPr>
        <xdr:cNvSpPr txBox="1"/>
      </xdr:nvSpPr>
      <xdr:spPr>
        <a:xfrm>
          <a:off x="11445080" y="7345361"/>
          <a:ext cx="8676482" cy="629126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Operational expenses (excl. fuel- and energy-related expenses):</a:t>
          </a: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Operational expenses (excl. fuel and energy-related expenses) serve as the emission predictor for all upstream categories whose costs they bear. All other upstream categories are reflected by a different item on the financial statement or the emissions are more directly driven by a non-financial key indicator. Using expenses as emission predictor for upstream emissions helps to overcome the problem of different profit margins between companies. We calculate operational expenses with the aid of the income statements of CRs. We deduct fuel and energy-related expenses from the resulting total, since reporting companies specify them as percentage of operational expenses in their CDP response. Thus, they can be clearly separated which enhances allocability.</a:t>
          </a:r>
          <a:endParaRPr lang="de-DE"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a:solidFill>
                <a:schemeClr val="dk1"/>
              </a:solidFill>
              <a:effectLst/>
              <a:latin typeface="+mn-lt"/>
              <a:ea typeface="+mn-ea"/>
              <a:cs typeface="+mn-cs"/>
            </a:rPr>
            <a:t>Capital expenditures: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Capital expenditures reflect investments in </a:t>
          </a:r>
          <a:r>
            <a:rPr lang="en-US" sz="1100" i="1">
              <a:solidFill>
                <a:schemeClr val="dk1"/>
              </a:solidFill>
              <a:effectLst/>
              <a:latin typeface="+mn-lt"/>
              <a:ea typeface="+mn-ea"/>
              <a:cs typeface="+mn-cs"/>
            </a:rPr>
            <a:t>capital goods (category 2)</a:t>
          </a:r>
          <a:r>
            <a:rPr lang="en-US" sz="1100">
              <a:solidFill>
                <a:schemeClr val="dk1"/>
              </a:solidFill>
              <a:effectLst/>
              <a:latin typeface="+mn-lt"/>
              <a:ea typeface="+mn-ea"/>
              <a:cs typeface="+mn-cs"/>
            </a:rPr>
            <a:t> and are therefore well-suited to estimate related emissions. We extract Capital expenditures from CRs. In case they are not explicitly stated, we derive them from the balance sheet and the cash flow statement by taking the difference of the plant, property, and equipment figure of the current and the previous period and adding depreciation expenses.</a:t>
          </a:r>
          <a:endParaRPr lang="de-DE"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Total consumption of non-renewable fuel and energy:</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Total consumption of non-renewable fuel and energy serves as the</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emission predictor for emission from </a:t>
          </a:r>
          <a:r>
            <a:rPr lang="en-US" sz="1100" i="1">
              <a:solidFill>
                <a:schemeClr val="dk1"/>
              </a:solidFill>
              <a:effectLst/>
              <a:latin typeface="+mn-lt"/>
              <a:ea typeface="+mn-ea"/>
              <a:cs typeface="+mn-cs"/>
            </a:rPr>
            <a:t>fuel and energy-related activities</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(category 3)</a:t>
          </a:r>
          <a:r>
            <a:rPr lang="en-US" sz="1100">
              <a:solidFill>
                <a:schemeClr val="dk1"/>
              </a:solidFill>
              <a:effectLst/>
              <a:latin typeface="+mn-lt"/>
              <a:ea typeface="+mn-ea"/>
              <a:cs typeface="+mn-cs"/>
            </a:rPr>
            <a:t>. We exclude renewables since their life-cycle emissions are negligible compared to non-renewables (difference by a factor of over 10).</a:t>
          </a:r>
          <a:r>
            <a:rPr lang="en-US" sz="1100" baseline="30000">
              <a:solidFill>
                <a:schemeClr val="dk1"/>
              </a:solidFill>
              <a:effectLst/>
              <a:latin typeface="+mn-lt"/>
              <a:ea typeface="+mn-ea"/>
              <a:cs typeface="+mn-cs"/>
            </a:rPr>
            <a:t>1</a:t>
          </a:r>
          <a:r>
            <a:rPr lang="en-US" sz="1100">
              <a:solidFill>
                <a:schemeClr val="dk1"/>
              </a:solidFill>
              <a:effectLst/>
              <a:latin typeface="+mn-lt"/>
              <a:ea typeface="+mn-ea"/>
              <a:cs typeface="+mn-cs"/>
            </a:rPr>
            <a:t> Thus, total consumption as a proxy would distort emission estimates in case of a high share of renewable sources. Energy and fuel consumptions and their distribution on renewable and non-renewable sources are specified in the CDP responses.</a:t>
          </a:r>
          <a:endParaRPr lang="de-DE"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Number of employees: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Usually, companies do not pay for regular employee commuting from home to work.</a:t>
          </a:r>
          <a:r>
            <a:rPr lang="en-US" sz="1100" baseline="30000">
              <a:solidFill>
                <a:schemeClr val="dk1"/>
              </a:solidFill>
              <a:effectLst/>
              <a:latin typeface="+mn-lt"/>
              <a:ea typeface="+mn-ea"/>
              <a:cs typeface="+mn-cs"/>
            </a:rPr>
            <a:t>2</a:t>
          </a:r>
          <a:r>
            <a:rPr lang="en-US" sz="1100">
              <a:solidFill>
                <a:schemeClr val="dk1"/>
              </a:solidFill>
              <a:effectLst/>
              <a:latin typeface="+mn-lt"/>
              <a:ea typeface="+mn-ea"/>
              <a:cs typeface="+mn-cs"/>
            </a:rPr>
            <a:t> Thus, the number of employees presents a better proxy than any expense item. The number of employees is taken from CRs and CDP responses.</a:t>
          </a:r>
          <a:endParaRPr lang="de-DE"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Revenues:</a:t>
          </a:r>
          <a:endParaRPr lang="de-DE" sz="1100">
            <a:solidFill>
              <a:schemeClr val="dk1"/>
            </a:solidFill>
            <a:effectLst/>
            <a:latin typeface="+mn-lt"/>
            <a:ea typeface="+mn-ea"/>
            <a:cs typeface="+mn-cs"/>
          </a:endParaRPr>
        </a:p>
        <a:p>
          <a:r>
            <a:rPr lang="en-US" sz="1100">
              <a:solidFill>
                <a:schemeClr val="dk1"/>
              </a:solidFill>
              <a:effectLst/>
              <a:latin typeface="+mn-lt"/>
              <a:ea typeface="+mn-ea"/>
              <a:cs typeface="+mn-cs"/>
            </a:rPr>
            <a:t>Revenues serve as the emission predictor for all downstream categories. Downstream activities are rather reflected by income than costs since they occur after the product and services are sold and do not generate direct expenses for companies. Revenues are a universal but well-established reflector for emissions. They are frequently used in scientific literature to calculate carbon intensities in order to enable comparisons.</a:t>
          </a:r>
          <a:r>
            <a:rPr lang="en-US" sz="1100" baseline="30000">
              <a:solidFill>
                <a:schemeClr val="dk1"/>
              </a:solidFill>
              <a:effectLst/>
              <a:latin typeface="+mn-lt"/>
              <a:ea typeface="+mn-ea"/>
              <a:cs typeface="+mn-cs"/>
            </a:rPr>
            <a:t>3, 4</a:t>
          </a:r>
          <a:r>
            <a:rPr lang="en-US" sz="1100">
              <a:solidFill>
                <a:schemeClr val="dk1"/>
              </a:solidFill>
              <a:effectLst/>
              <a:latin typeface="+mn-lt"/>
              <a:ea typeface="+mn-ea"/>
              <a:cs typeface="+mn-cs"/>
            </a:rPr>
            <a:t> Revenues have been found to be a suitable predictor for scope 1 and 2 emissions, as they reflect firm size.</a:t>
          </a:r>
          <a:r>
            <a:rPr lang="en-US" sz="1100" baseline="30000">
              <a:solidFill>
                <a:schemeClr val="dk1"/>
              </a:solidFill>
              <a:effectLst/>
              <a:latin typeface="+mn-lt"/>
              <a:ea typeface="+mn-ea"/>
              <a:cs typeface="+mn-cs"/>
            </a:rPr>
            <a:t>5</a:t>
          </a:r>
          <a:r>
            <a:rPr lang="en-US" sz="1100">
              <a:solidFill>
                <a:schemeClr val="dk1"/>
              </a:solidFill>
              <a:effectLst/>
              <a:latin typeface="+mn-lt"/>
              <a:ea typeface="+mn-ea"/>
              <a:cs typeface="+mn-cs"/>
            </a:rPr>
            <a:t> Nevertheless, revenues neglect some factors, such as differing levels of profit margins. We opt for revenues in this context in the absence of more specific and broadly accessible data reflecting downstream emissions (e.g., life-time electricity consumption of sold products, contained material quantities and types).</a:t>
          </a:r>
        </a:p>
        <a:p>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Sources:</a:t>
          </a:r>
        </a:p>
        <a:p>
          <a:r>
            <a:rPr lang="en-US" sz="1100" b="1">
              <a:solidFill>
                <a:schemeClr val="dk1"/>
              </a:solidFill>
              <a:effectLst/>
              <a:latin typeface="+mn-lt"/>
              <a:ea typeface="+mn-ea"/>
              <a:cs typeface="+mn-cs"/>
            </a:rPr>
            <a:t>1 </a:t>
          </a:r>
          <a:r>
            <a:rPr lang="de-DE" sz="1100">
              <a:solidFill>
                <a:schemeClr val="dk1"/>
              </a:solidFill>
              <a:effectLst/>
              <a:latin typeface="+mn-lt"/>
              <a:ea typeface="+mn-ea"/>
              <a:cs typeface="+mn-cs"/>
            </a:rPr>
            <a:t>Weisser (2007): </a:t>
          </a:r>
          <a:r>
            <a:rPr lang="en-US" sz="1100">
              <a:solidFill>
                <a:schemeClr val="dk1"/>
              </a:solidFill>
              <a:effectLst/>
              <a:latin typeface="+mn-lt"/>
              <a:ea typeface="+mn-ea"/>
              <a:cs typeface="+mn-cs"/>
            </a:rPr>
            <a:t>A guide to life-cycle greenhouse gas (GHG) emissions from electric supply technologies, in: Energy. Vol. 32. No. 9, pp. 1543-1559.</a:t>
          </a:r>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2 </a:t>
          </a:r>
          <a:r>
            <a:rPr lang="de-DE" sz="1100">
              <a:solidFill>
                <a:schemeClr val="dk1"/>
              </a:solidFill>
              <a:effectLst/>
              <a:latin typeface="+mn-lt"/>
              <a:ea typeface="+mn-ea"/>
              <a:cs typeface="+mn-cs"/>
            </a:rPr>
            <a:t>U.S. Department of Labor (2020): T</a:t>
          </a:r>
          <a:r>
            <a:rPr lang="en-US" sz="1100">
              <a:solidFill>
                <a:schemeClr val="dk1"/>
              </a:solidFill>
              <a:effectLst/>
              <a:latin typeface="+mn-lt"/>
              <a:ea typeface="+mn-ea"/>
              <a:cs typeface="+mn-cs"/>
            </a:rPr>
            <a:t>ravel Time, URL: https://www.dol.gov/general/topic/workhours/traveltime</a:t>
          </a:r>
          <a:r>
            <a:rPr lang="de-DE" sz="1100">
              <a:solidFill>
                <a:schemeClr val="dk1"/>
              </a:solidFill>
              <a:effectLst/>
              <a:latin typeface="+mn-lt"/>
              <a:ea typeface="+mn-ea"/>
              <a:cs typeface="+mn-cs"/>
            </a:rPr>
            <a:t>.</a:t>
          </a:r>
          <a:endParaRPr lang="en-US"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3</a:t>
          </a:r>
          <a:r>
            <a:rPr lang="en-US" sz="1100">
              <a:solidFill>
                <a:schemeClr val="dk1"/>
              </a:solidFill>
              <a:effectLst/>
              <a:latin typeface="+mn-lt"/>
              <a:ea typeface="+mn-ea"/>
              <a:cs typeface="+mn-cs"/>
            </a:rPr>
            <a:t> Patten (2002): The relation between environmental performance and environmental disclosure: a research note, in: Accounting, Organizations and Society. Vol. 27. No. 8, pp. 763-773.</a:t>
          </a: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4</a:t>
          </a:r>
          <a:r>
            <a:rPr lang="en-US" sz="1100">
              <a:solidFill>
                <a:schemeClr val="dk1"/>
              </a:solidFill>
              <a:effectLst/>
              <a:latin typeface="+mn-lt"/>
              <a:ea typeface="+mn-ea"/>
              <a:cs typeface="+mn-cs"/>
            </a:rPr>
            <a:t> Gallego-Álvarez / García-Sánchez / da Silva Vieira (2014): Climate Change and Financial Performance in Times of Crisis, in: Business Strategy and the Environment. Vol. 23. No. 6, pp. 361-374.</a:t>
          </a: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5</a:t>
          </a:r>
          <a:r>
            <a:rPr lang="en-US" sz="1100">
              <a:solidFill>
                <a:schemeClr val="dk1"/>
              </a:solidFill>
              <a:effectLst/>
              <a:latin typeface="+mn-lt"/>
              <a:ea typeface="+mn-ea"/>
              <a:cs typeface="+mn-cs"/>
            </a:rPr>
            <a:t> </a:t>
          </a:r>
          <a:r>
            <a:rPr lang="de-DE" sz="1100">
              <a:solidFill>
                <a:schemeClr val="dk1"/>
              </a:solidFill>
              <a:effectLst/>
              <a:latin typeface="+mn-lt"/>
              <a:ea typeface="+mn-ea"/>
              <a:cs typeface="+mn-cs"/>
            </a:rPr>
            <a:t>Goldhammer / Busse / Busch (2017): Estimating Corporate Carbon Footprints with Externally Available Data, in: Journal of Industrial Ecology. Vol. 21. No. 5, pp. 1165-1179 .</a:t>
          </a:r>
          <a:endParaRPr lang="en-US" sz="1100">
            <a:solidFill>
              <a:schemeClr val="dk1"/>
            </a:solidFill>
            <a:effectLst/>
            <a:latin typeface="+mn-lt"/>
            <a:ea typeface="+mn-ea"/>
            <a:cs typeface="+mn-cs"/>
          </a:endParaRPr>
        </a:p>
        <a:p>
          <a:endParaRPr lang="de-DE"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e-DE" sz="1100">
            <a:solidFill>
              <a:schemeClr val="dk1"/>
            </a:solidFill>
            <a:effectLst/>
            <a:latin typeface="+mn-lt"/>
            <a:ea typeface="+mn-ea"/>
            <a:cs typeface="+mn-cs"/>
          </a:endParaRPr>
        </a:p>
        <a:p>
          <a:endParaRPr lang="de-DE"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11</xdr:col>
      <xdr:colOff>0</xdr:colOff>
      <xdr:row>32</xdr:row>
      <xdr:rowOff>167824</xdr:rowOff>
    </xdr:from>
    <xdr:to>
      <xdr:col>21</xdr:col>
      <xdr:colOff>120189</xdr:colOff>
      <xdr:row>47</xdr:row>
      <xdr:rowOff>163512</xdr:rowOff>
    </xdr:to>
    <xdr:grpSp>
      <xdr:nvGrpSpPr>
        <xdr:cNvPr id="2" name="Gruppieren 1">
          <a:extLst>
            <a:ext uri="{FF2B5EF4-FFF2-40B4-BE49-F238E27FC236}">
              <a16:creationId xmlns:a16="http://schemas.microsoft.com/office/drawing/2014/main" id="{68675B08-32D6-4415-88A7-43A82466E44C}"/>
            </a:ext>
          </a:extLst>
        </xdr:cNvPr>
        <xdr:cNvGrpSpPr/>
      </xdr:nvGrpSpPr>
      <xdr:grpSpPr>
        <a:xfrm>
          <a:off x="14414500" y="6994074"/>
          <a:ext cx="8660939" cy="2853188"/>
          <a:chOff x="12048221" y="7261680"/>
          <a:chExt cx="7927057" cy="2717118"/>
        </a:xfrm>
      </xdr:grpSpPr>
      <xdr:graphicFrame macro="">
        <xdr:nvGraphicFramePr>
          <xdr:cNvPr id="4" name="Diagramm 3">
            <a:extLst>
              <a:ext uri="{FF2B5EF4-FFF2-40B4-BE49-F238E27FC236}">
                <a16:creationId xmlns:a16="http://schemas.microsoft.com/office/drawing/2014/main" id="{0C5772CC-AA1F-42D6-84AA-1837C0CBC7E8}"/>
              </a:ext>
            </a:extLst>
          </xdr:cNvPr>
          <xdr:cNvGraphicFramePr/>
        </xdr:nvGraphicFramePr>
        <xdr:xfrm>
          <a:off x="12048221" y="7261680"/>
          <a:ext cx="4572000" cy="2702379"/>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5" name="Diagramm 4">
            <a:extLst>
              <a:ext uri="{FF2B5EF4-FFF2-40B4-BE49-F238E27FC236}">
                <a16:creationId xmlns:a16="http://schemas.microsoft.com/office/drawing/2014/main" id="{536214D6-AD4A-4F61-A586-777B34029782}"/>
              </a:ext>
            </a:extLst>
          </xdr:cNvPr>
          <xdr:cNvGraphicFramePr>
            <a:graphicFrameLocks/>
          </xdr:cNvGraphicFramePr>
        </xdr:nvGraphicFramePr>
        <xdr:xfrm>
          <a:off x="15403278" y="7275286"/>
          <a:ext cx="4572000" cy="2703512"/>
        </xdr:xfrm>
        <a:graphic>
          <a:graphicData uri="http://schemas.openxmlformats.org/drawingml/2006/chart">
            <c:chart xmlns:c="http://schemas.openxmlformats.org/drawingml/2006/chart" xmlns:r="http://schemas.openxmlformats.org/officeDocument/2006/relationships" r:id="rId2"/>
          </a:graphicData>
        </a:graphic>
      </xdr:graphicFrame>
      <xdr:pic>
        <xdr:nvPicPr>
          <xdr:cNvPr id="7" name="Grafik 6">
            <a:extLst>
              <a:ext uri="{FF2B5EF4-FFF2-40B4-BE49-F238E27FC236}">
                <a16:creationId xmlns:a16="http://schemas.microsoft.com/office/drawing/2014/main" id="{7029031F-2FCC-497D-AB38-DCAC2D2455A9}"/>
              </a:ext>
            </a:extLst>
          </xdr:cNvPr>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85311" b="8504"/>
          <a:stretch/>
        </xdr:blipFill>
        <xdr:spPr bwMode="auto">
          <a:xfrm>
            <a:off x="13616216" y="9760857"/>
            <a:ext cx="4561205" cy="168275"/>
          </a:xfrm>
          <a:prstGeom prst="rect">
            <a:avLst/>
          </a:prstGeom>
          <a:noFill/>
          <a:ln>
            <a:noFill/>
          </a:ln>
          <a:extLst>
            <a:ext uri="{53640926-AAD7-44D8-BBD7-CCE9431645EC}">
              <a14:shadowObscured xmlns:a14="http://schemas.microsoft.com/office/drawing/2010/main"/>
            </a:ext>
          </a:extLst>
        </xdr:spPr>
      </xdr:pic>
    </xdr:grpSp>
    <xdr:clientData/>
  </xdr:twoCellAnchor>
  <xdr:twoCellAnchor>
    <xdr:from>
      <xdr:col>11</xdr:col>
      <xdr:colOff>0</xdr:colOff>
      <xdr:row>121</xdr:row>
      <xdr:rowOff>111125</xdr:rowOff>
    </xdr:from>
    <xdr:to>
      <xdr:col>15</xdr:col>
      <xdr:colOff>738188</xdr:colOff>
      <xdr:row>126</xdr:row>
      <xdr:rowOff>158750</xdr:rowOff>
    </xdr:to>
    <xdr:sp macro="" textlink="">
      <xdr:nvSpPr>
        <xdr:cNvPr id="3" name="Rechteck 2">
          <a:extLst>
            <a:ext uri="{FF2B5EF4-FFF2-40B4-BE49-F238E27FC236}">
              <a16:creationId xmlns:a16="http://schemas.microsoft.com/office/drawing/2014/main" id="{30C6FF77-A677-4784-92CF-374DE37295A2}"/>
            </a:ext>
          </a:extLst>
        </xdr:cNvPr>
        <xdr:cNvSpPr/>
      </xdr:nvSpPr>
      <xdr:spPr>
        <a:xfrm>
          <a:off x="13779500" y="22764750"/>
          <a:ext cx="4056063" cy="960438"/>
        </a:xfrm>
        <a:prstGeom prst="rect">
          <a:avLst/>
        </a:prstGeom>
        <a:solidFill>
          <a:srgbClr val="FFFFFF"/>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400" b="1">
              <a:solidFill>
                <a:schemeClr val="tx1"/>
              </a:solidFill>
            </a:rPr>
            <a:t>Semiconductor</a:t>
          </a:r>
          <a:r>
            <a:rPr lang="de-DE" sz="1400" b="1" baseline="0">
              <a:solidFill>
                <a:schemeClr val="tx1"/>
              </a:solidFill>
            </a:rPr>
            <a:t> companies are not analyzed in this study </a:t>
          </a:r>
          <a:endParaRPr lang="de-DE" sz="1400" b="1">
            <a:solidFill>
              <a:schemeClr val="tx1"/>
            </a:solidFill>
          </a:endParaRPr>
        </a:p>
      </xdr:txBody>
    </xdr:sp>
    <xdr:clientData/>
  </xdr:twoCellAnchor>
  <xdr:twoCellAnchor>
    <xdr:from>
      <xdr:col>10</xdr:col>
      <xdr:colOff>0</xdr:colOff>
      <xdr:row>125</xdr:row>
      <xdr:rowOff>55563</xdr:rowOff>
    </xdr:from>
    <xdr:to>
      <xdr:col>11</xdr:col>
      <xdr:colOff>0</xdr:colOff>
      <xdr:row>125</xdr:row>
      <xdr:rowOff>95250</xdr:rowOff>
    </xdr:to>
    <xdr:cxnSp macro="">
      <xdr:nvCxnSpPr>
        <xdr:cNvPr id="8" name="Gerade Verbindung mit Pfeil 7">
          <a:extLst>
            <a:ext uri="{FF2B5EF4-FFF2-40B4-BE49-F238E27FC236}">
              <a16:creationId xmlns:a16="http://schemas.microsoft.com/office/drawing/2014/main" id="{056A022F-5A92-42F0-9124-63B02D74CF5F}"/>
            </a:ext>
          </a:extLst>
        </xdr:cNvPr>
        <xdr:cNvCxnSpPr/>
      </xdr:nvCxnSpPr>
      <xdr:spPr>
        <a:xfrm flipH="1">
          <a:off x="11453813" y="23439438"/>
          <a:ext cx="2540000" cy="39687"/>
        </a:xfrm>
        <a:prstGeom prst="straightConnector1">
          <a:avLst/>
        </a:prstGeom>
        <a:ln w="19050">
          <a:solidFill>
            <a:schemeClr val="bg1">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198438</xdr:colOff>
      <xdr:row>16</xdr:row>
      <xdr:rowOff>122236</xdr:rowOff>
    </xdr:from>
    <xdr:to>
      <xdr:col>25</xdr:col>
      <xdr:colOff>484188</xdr:colOff>
      <xdr:row>31</xdr:row>
      <xdr:rowOff>57149</xdr:rowOff>
    </xdr:to>
    <xdr:sp macro="" textlink="">
      <xdr:nvSpPr>
        <xdr:cNvPr id="9" name="Rechteck 8">
          <a:extLst>
            <a:ext uri="{FF2B5EF4-FFF2-40B4-BE49-F238E27FC236}">
              <a16:creationId xmlns:a16="http://schemas.microsoft.com/office/drawing/2014/main" id="{C0712D70-40A9-472F-B84B-3510CEFF5E7D}"/>
            </a:ext>
          </a:extLst>
        </xdr:cNvPr>
        <xdr:cNvSpPr/>
      </xdr:nvSpPr>
      <xdr:spPr>
        <a:xfrm>
          <a:off x="20874038" y="3906836"/>
          <a:ext cx="5619750" cy="2792413"/>
        </a:xfrm>
        <a:prstGeom prst="rect">
          <a:avLst/>
        </a:prstGeom>
        <a:solidFill>
          <a:schemeClr val="bg1"/>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1100" b="1">
              <a:solidFill>
                <a:schemeClr val="tx1"/>
              </a:solidFill>
            </a:rPr>
            <a:t>Score explanation from CDP:</a:t>
          </a:r>
          <a:r>
            <a:rPr lang="de-DE" sz="1100">
              <a:solidFill>
                <a:schemeClr val="tx1"/>
              </a:solidFill>
            </a:rPr>
            <a:t/>
          </a:r>
          <a:br>
            <a:rPr lang="de-DE" sz="1100">
              <a:solidFill>
                <a:schemeClr val="tx1"/>
              </a:solidFill>
            </a:rPr>
          </a:br>
          <a:r>
            <a:rPr lang="de-DE" sz="1100">
              <a:solidFill>
                <a:schemeClr val="tx1"/>
              </a:solidFill>
            </a:rPr>
            <a:t>https://www.cdp.net/en/companies/companies-scores?mod=article_inline</a:t>
          </a:r>
        </a:p>
        <a:p>
          <a:pPr algn="l"/>
          <a:endParaRPr lang="de-DE" sz="1100">
            <a:solidFill>
              <a:schemeClr val="tx1"/>
            </a:solidFill>
          </a:endParaRPr>
        </a:p>
        <a:p>
          <a:pPr algn="l"/>
          <a:r>
            <a:rPr lang="de-DE" sz="1100">
              <a:solidFill>
                <a:schemeClr val="tx1"/>
              </a:solidFill>
            </a:rPr>
            <a:t>A and A- | Leadership level</a:t>
          </a:r>
        </a:p>
        <a:p>
          <a:pPr algn="l"/>
          <a:r>
            <a:rPr lang="de-DE" sz="1100">
              <a:solidFill>
                <a:schemeClr val="tx1"/>
              </a:solidFill>
            </a:rPr>
            <a:t>B and B- | Management level</a:t>
          </a:r>
        </a:p>
        <a:p>
          <a:pPr algn="l"/>
          <a:r>
            <a:rPr lang="de-DE" sz="1100">
              <a:solidFill>
                <a:schemeClr val="tx1"/>
              </a:solidFill>
            </a:rPr>
            <a:t>C and C- |Awareness level</a:t>
          </a:r>
        </a:p>
        <a:p>
          <a:pPr algn="l"/>
          <a:r>
            <a:rPr lang="de-DE" sz="1100">
              <a:solidFill>
                <a:schemeClr val="tx1"/>
              </a:solidFill>
            </a:rPr>
            <a:t>D and D- | Disclosure level</a:t>
          </a:r>
        </a:p>
        <a:p>
          <a:pPr algn="l"/>
          <a:r>
            <a:rPr lang="de-DE" sz="1100">
              <a:solidFill>
                <a:schemeClr val="tx1"/>
              </a:solidFill>
            </a:rPr>
            <a:t>F | Failure to provide sufficient information to be evaluated</a:t>
          </a:r>
        </a:p>
        <a:p>
          <a:pPr algn="l"/>
          <a:r>
            <a:rPr lang="de-DE" sz="1100">
              <a:solidFill>
                <a:schemeClr val="tx1"/>
              </a:solidFill>
            </a:rPr>
            <a:t>Not requested | The company was not requested to disclose by investors or its customers </a:t>
          </a:r>
        </a:p>
        <a:p>
          <a:pPr algn="l"/>
          <a:r>
            <a:rPr lang="de-DE" sz="1100">
              <a:solidFill>
                <a:schemeClr val="tx1"/>
              </a:solidFill>
            </a:rPr>
            <a:t>See Another | The company's data has been covered by its parent company's response</a:t>
          </a:r>
        </a:p>
        <a:p>
          <a:pPr algn="l"/>
          <a:r>
            <a:rPr lang="de-DE" sz="1100">
              <a:solidFill>
                <a:schemeClr val="tx1"/>
              </a:solidFill>
            </a:rPr>
            <a:t>Not scored | The response was not eligible to receive a score (late responders)</a:t>
          </a:r>
        </a:p>
        <a:p>
          <a:pPr algn="l"/>
          <a:r>
            <a:rPr lang="de-DE" sz="1100">
              <a:solidFill>
                <a:schemeClr val="tx1"/>
              </a:solidFill>
            </a:rPr>
            <a:t>Not available | The score is private to the company and any requesting customers the response has been submitted to</a:t>
          </a:r>
        </a:p>
        <a:p>
          <a:pPr algn="l"/>
          <a:r>
            <a:rPr lang="de-DE" sz="1100">
              <a:solidFill>
                <a:schemeClr val="tx1"/>
              </a:solidFill>
            </a:rPr>
            <a:t>Forthcoming | The score has not yet been released</a:t>
          </a:r>
        </a:p>
      </xdr:txBody>
    </xdr:sp>
    <xdr:clientData/>
  </xdr:twoCellAnchor>
</xdr:wsDr>
</file>

<file path=xl/persons/person.xml><?xml version="1.0" encoding="utf-8"?>
<personList xmlns="http://schemas.microsoft.com/office/spreadsheetml/2018/threadedcomments" xmlns:x="http://schemas.openxmlformats.org/spreadsheetml/2006/main">
  <person displayName="Lena Klaaßen" id="{53B31CF2-8CD7-4999-AA2C-7B807A78E0F0}" userId="5a3648f51fcebc69" providerId="Windows Live"/>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H6" dT="2020-03-25T14:58:55.75" personId="{53B31CF2-8CD7-4999-AA2C-7B807A78E0F0}" id="{E5AE093D-DB8C-40A8-9491-48C680409ADA}">
    <text>This report covers the period from January 1 to December 31, 2018 and SER initiatives by the as Hon Hai Precision Industry Co., Ltd (also known as Foxconn Technology Group) and its majority-owned subsidiary companies, controlled entities, and affiliates, hereinafter referred to as "Foxconn".</text>
  </threadedComment>
</ThreadedComments>
</file>

<file path=xl/threadedComments/threadedComment2.xml><?xml version="1.0" encoding="utf-8"?>
<ThreadedComments xmlns="http://schemas.microsoft.com/office/spreadsheetml/2018/threadedcomments" xmlns:x="http://schemas.openxmlformats.org/spreadsheetml/2006/main">
  <threadedComment ref="AM18" dT="2020-10-27T16:31:16.58" personId="{53B31CF2-8CD7-4999-AA2C-7B807A78E0F0}" id="{452B7320-5BB3-4440-B45B-30CEA32A44CE}">
    <text>Special case: absence of emission predictor for "capital goods" for BOE Technology Group --&gt; calculation according to the harmonized distribution of scope 3 emissions of THE companies</text>
  </threadedComment>
  <threadedComment ref="Y19" dT="2020-10-27T16:29:41.80" personId="{53B31CF2-8CD7-4999-AA2C-7B807A78E0F0}" id="{D665709E-597E-4287-BE14-48F22AB6F8F6}">
    <text>Special case: absence of emission predictor for "fuel- and energy-related activities" for Shopify --&gt; calculation according to the harmonized distribution of scope 3 emissions of ITSS companies</text>
  </threadedComment>
  <threadedComment ref="AD19" dT="2020-10-27T16:30:34.24" personId="{53B31CF2-8CD7-4999-AA2C-7B807A78E0F0}" id="{BF5538C6-3AE4-46F0-9794-73D3C8834B04}">
    <text>Special case: absence of emission predictor for "fuel- and energy-related activities" for Hon Hai Precision --&gt; calculation according to the harmonized distribution of scope 3 emissions of THE companies</text>
  </threadedComment>
  <threadedComment ref="AX19" dT="2020-10-27T16:31:42.00" personId="{53B31CF2-8CD7-4999-AA2C-7B807A78E0F0}" id="{8B910403-B8B4-4BED-8D3F-5028B5F4E74B}">
    <text>Special case: absence of emission predictor for "fuel- and energy-related activities" for Hoya --&gt; calculation according to the harmonized distribution of scope 3 emissions of THE companies</text>
  </threadedComment>
</ThreadedComments>
</file>

<file path=xl/threadedComments/threadedComment3.xml><?xml version="1.0" encoding="utf-8"?>
<ThreadedComments xmlns="http://schemas.microsoft.com/office/spreadsheetml/2018/threadedcomments" xmlns:x="http://schemas.openxmlformats.org/spreadsheetml/2006/main">
  <threadedComment ref="AD7" dT="2020-03-25T14:58:55.75" personId="{53B31CF2-8CD7-4999-AA2C-7B807A78E0F0}" id="{CEB0E9A1-221A-46E1-B733-F5E7F6C523DA}">
    <text>This report covers the period from January 1 to December 31, 2018 and SER initiatives by the as Hon Hai Precision Industry Co., Ltd (also known as Foxconn Technology Group) and its majority-owned subsidiary companies, controlled entities, and affiliates, hereinafter referred to as "Foxconn".</text>
  </threadedComment>
</ThreadedComments>
</file>

<file path=xl/threadedComments/threadedComment4.xml><?xml version="1.0" encoding="utf-8"?>
<ThreadedComments xmlns="http://schemas.microsoft.com/office/spreadsheetml/2018/threadedcomments" xmlns:x="http://schemas.openxmlformats.org/spreadsheetml/2006/main">
  <threadedComment ref="AD7" dT="2020-03-25T14:58:55.75" personId="{53B31CF2-8CD7-4999-AA2C-7B807A78E0F0}" id="{5B9D3AC7-E403-45DF-B3CD-EBB963E6D223}">
    <text>This report covers the period from January 1 to December 31, 2018 and SER initiatives by the as Hon Hai Precision Industry Co., Ltd (also known as Foxconn Technology Group) and its majority-owned subsidiary companies, controlled entities, and affiliates, hereinafter referred to as "Foxconn".</text>
  </threadedComment>
  <threadedComment ref="AA14" dT="2020-03-26T16:59:03.82" personId="{53B31CF2-8CD7-4999-AA2C-7B807A78E0F0}" id="{9DF54667-E391-4350-AB0E-CA6371D33DE7}">
    <text>location-based figure only displayed in Asurance Statement (not in CDP or CR)</text>
  </threadedComment>
  <threadedComment ref="AB17" dT="2020-10-28T13:40:06.53" personId="{53B31CF2-8CD7-4999-AA2C-7B807A78E0F0}" id="{7DD57A19-3D40-45F4-B59C-15219F28F173}">
    <text>Sustainability report indicates emissions from suppliers (7,952 kt), emissions from logistics (7,846 kt), and emissions from business trips (110 kt) --&gt; total deviation of 98 kt that is not compatible with CDP data</text>
  </threadedComment>
  <threadedComment ref="AQ17" dT="2020-10-28T13:47:17.70" personId="{53B31CF2-8CD7-4999-AA2C-7B807A78E0F0}" id="{60BEDE19-7066-4D36-8DB9-F7DFCA058D75}">
    <text>Emissions in CR higher: Additional scope 3 emission from Product transportation (215kt)</text>
  </threadedComment>
  <threadedComment ref="BD17" dT="2020-10-28T13:41:53.40" personId="{53B31CF2-8CD7-4999-AA2C-7B807A78E0F0}" id="{693DF40E-2DCE-49EE-84BA-F7BFDB8FAF35}">
    <text>Higher scope 3 emission in CSR because of sponsored buses for employee commuting (23,691)</text>
  </threadedComment>
  <threadedComment ref="F18" dT="2020-07-10T17:38:05.99" personId="{53B31CF2-8CD7-4999-AA2C-7B807A78E0F0}" id="{A590C7CA-98E5-4939-9B8A-C9AEF46D0BED}">
    <text>10919000 t CO2e other emissions. Spread according to the distribution of Mircosoft.</text>
  </threadedComment>
  <threadedComment ref="M18" dT="2020-07-11T08:19:28.82" personId="{53B31CF2-8CD7-4999-AA2C-7B807A78E0F0}" id="{EA518951-F301-4A2D-84C4-290939FEA2CF}">
    <text>448051 t CO2e "purchased goods and services". Spread according to the distribution of WMware.</text>
  </threadedComment>
  <threadedComment ref="Q18" dT="2020-07-11T08:23:31.02" personId="{53B31CF2-8CD7-4999-AA2C-7B807A78E0F0}" id="{1665F11E-14E3-458B-9760-B74A733F2C42}">
    <text>4070624 t CO2e "purchased goods and services". Spread according to the distribution of WMware.</text>
  </threadedComment>
  <threadedComment ref="S18" dT="2020-07-11T08:27:04.26" personId="{53B31CF2-8CD7-4999-AA2C-7B807A78E0F0}" id="{49E6934F-FACF-4E11-A43F-A1692CD07BB1}">
    <text>82246 t CO2e "purchased goods and services". Spread according to the distribution of WMware.</text>
  </threadedComment>
  <threadedComment ref="M19" dT="2020-07-11T08:17:58.56" personId="{53B31CF2-8CD7-4999-AA2C-7B807A78E0F0}" id="{8A8A8B88-DD72-4293-8F46-6D92853D9BC2}">
    <text>448051 t CO2e "purchased goods and services" include "capital goods". Spread according to the distribution of WMware.</text>
  </threadedComment>
  <threadedComment ref="Q19" dT="2020-07-11T08:22:34.11" personId="{53B31CF2-8CD7-4999-AA2C-7B807A78E0F0}" id="{C4271226-4F86-4163-B215-5BAB1EE4FC0B}">
    <text>4070624 t CO2e "purchased goods and services" include "capital goods". Spread according to the distribution of WMware.</text>
  </threadedComment>
  <threadedComment ref="S19" dT="2020-07-11T08:24:28.66" personId="{53B31CF2-8CD7-4999-AA2C-7B807A78E0F0}" id="{09016A6C-1AB6-4226-8362-050FDD0684E5}">
    <text>82246 t CO2e "purchased goods and services" include "capital goods". Spread according to the distribution of WMware.</text>
  </threadedComment>
  <threadedComment ref="F21" dT="2020-07-10T17:29:36.46" personId="{53B31CF2-8CD7-4999-AA2C-7B807A78E0F0}" id="{F45ED5F7-7C06-4E93-9760-D27F692946AC}">
    <text>475000 t CO2e for "upstream and downstream transportation". Spread equally on both categories.</text>
  </threadedComment>
  <threadedComment ref="AE21" dT="2020-10-27T15:43:20.98" personId="{53B31CF2-8CD7-4999-AA2C-7B807A78E0F0}" id="{9F40D0AE-2958-42DB-BBA6-A0906DD49BD0}">
    <text>1800000 tCO2 of "upstream transportation and distribution" include "downstream transportation and distribution". Split equally on both categories.</text>
  </threadedComment>
  <threadedComment ref="M25" dT="2020-06-18T11:08:22.00" personId="{53B31CF2-8CD7-4999-AA2C-7B807A78E0F0}" id="{7D767079-3694-4A75-AC45-2B682A966C56}">
    <text>448051 t CO2e "purchased goods and services" include "upstream leased assets". Spread according to the distribution of WMware.</text>
  </threadedComment>
  <threadedComment ref="F27" dT="2020-10-27T14:51:15.48" personId="{53B31CF2-8CD7-4999-AA2C-7B807A78E0F0}" id="{93745160-2135-4497-B29F-71D43DC84252}">
    <text>475000 t CO2e for "upstream and downstream transportation". Spread equally on both categories.</text>
  </threadedComment>
  <threadedComment ref="AE27" dT="2020-04-17T10:02:19.13" personId="{53B31CF2-8CD7-4999-AA2C-7B807A78E0F0}" id="{4E8B071A-FD72-4209-8CA6-F35C8EF7170F}">
    <text>1800000 tCO2 of "upstream transportation and distribution" include "downstream transportation and distribution". Split equally on both categories.</text>
  </threadedComment>
  <threadedComment ref="AE28" dT="2020-04-17T10:03:41.27" personId="{53B31CF2-8CD7-4999-AA2C-7B807A78E0F0}" id="{DABA6531-F774-4642-8B13-24F5040A8D41}">
    <text>23300000 t CO2e "use of sold products" include "processing of sold products". Spread according to the distribution of Samsung Electronics.</text>
  </threadedComment>
  <threadedComment ref="F29" dT="2020-06-18T07:58:26.52" personId="{53B31CF2-8CD7-4999-AA2C-7B807A78E0F0}" id="{3100C252-E5BE-4D62-BCBE-320B18773D08}">
    <text>10919000 t CO2e other emissions. Spread according to the distribution of Mircosoft.</text>
  </threadedComment>
  <threadedComment ref="AE29" dT="2020-10-27T15:45:35.56" personId="{53B31CF2-8CD7-4999-AA2C-7B807A78E0F0}" id="{61779EEE-8920-4ADC-B63C-96E02CEC0538}">
    <text>23300000 t CO2e "use of sold products" include "processing of sold products". Spread according to the distribution of Samsung Electronics.</text>
  </threadedComment>
  <threadedComment ref="BF29" dT="2020-10-27T15:51:32.04" personId="{53B31CF2-8CD7-4999-AA2C-7B807A78E0F0}" id="{B57CC88B-C821-44BB-9F92-FA53DECCDCF6}">
    <text>93400 t CO2e "use of sold products" include Downstream leased assets". Spread according to the distribution of NEC.</text>
  </threadedComment>
  <threadedComment ref="F30" dT="2020-06-18T08:00:12.26" personId="{53B31CF2-8CD7-4999-AA2C-7B807A78E0F0}" id="{177760C9-574B-47FD-8096-17FFD88129F9}">
    <text>10919000 t CO2e other emissions. Spread according to the distribution of Mircosoft.</text>
  </threadedComment>
  <threadedComment ref="AV31" dT="2020-10-27T15:52:47.90" personId="{53B31CF2-8CD7-4999-AA2C-7B807A78E0F0}" id="{E5E7E145-BF5A-481F-9A0E-D911256C0884}">
    <text>10,000 tCO2 of "investments" include "downstream leased assets". Split equally on both categories.</text>
  </threadedComment>
  <threadedComment ref="BF31" dT="2020-06-15T18:04:02.79" personId="{53B31CF2-8CD7-4999-AA2C-7B807A78E0F0}" id="{102B6032-E5DA-4D38-B536-BB4AE00D198A}">
    <text>93400 t CO2e "use of sold products" include Downstream leased assets". Spread according to the distribution of NEC.</text>
  </threadedComment>
  <threadedComment ref="AQ33" dT="2020-03-25T13:46:55.37" personId="{53B31CF2-8CD7-4999-AA2C-7B807A78E0F0}" id="{CBDDCC43-B027-41A5-94B7-2AF3B94B0F3D}">
    <text>Investment and acquisitions are integrated as part of other categories, as soon as the investments and acquisitions are operational and financially integrated in Ericsson business. For more information please see: Ericsson Annual Report 2018 (Page 183)</text>
  </threadedComment>
  <threadedComment ref="AV33" dT="2020-10-27T15:52:55.24" personId="{53B31CF2-8CD7-4999-AA2C-7B807A78E0F0}" id="{0BF1B46C-606D-4828-8E2E-639CED5E6204}">
    <text>10,000 tCO2 of "investments" include "downstream leased assets". Split equally on both categories.</text>
  </threadedComment>
</ThreadedComments>
</file>

<file path=xl/threadedComments/threadedComment5.xml><?xml version="1.0" encoding="utf-8"?>
<ThreadedComments xmlns="http://schemas.microsoft.com/office/spreadsheetml/2018/threadedcomments" xmlns:x="http://schemas.openxmlformats.org/spreadsheetml/2006/main">
  <threadedComment ref="AD5" dT="2020-03-25T14:58:55.75" personId="{53B31CF2-8CD7-4999-AA2C-7B807A78E0F0}" id="{E57A5454-D1BD-462E-9234-43768696E123}">
    <text>This report covers the period from January 1 to December 31, 2018 and SER initiatives by the as Hon Hai Precision Industry Co., Ltd (also known as Foxconn Technology Group) and its majority-owned subsidiary companies, controlled entities, and affiliates, hereinafter referred to as "Foxconn".</text>
  </threadedComment>
  <threadedComment ref="R12" dT="2020-06-08T13:01:29.02" personId="{53B31CF2-8CD7-4999-AA2C-7B807A78E0F0}" id="{160FD880-B877-4B9D-B383-4B02E3415777}">
    <text>corrected according to From 10-K</text>
  </threadedComment>
  <threadedComment ref="H18" dT="2020-04-24T09:12:06.47" personId="{53B31CF2-8CD7-4999-AA2C-7B807A78E0F0}" id="{BE301501-5FBB-43FB-87C7-39B55DC001B6}">
    <text>3782M$: Cloud services and license support
2851M$: Services</text>
  </threadedComment>
  <threadedComment ref="AP24" dT="2020-04-24T11:28:06.62" personId="{53B31CF2-8CD7-4999-AA2C-7B807A78E0F0}" id="{B1C31F29-E05B-4304-AE53-6E9490BC3D73}">
    <text>2658 M$: selling and distribution
2209 M$: administrative expenses
59 M$: other operating expenses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7.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8.bin"/><Relationship Id="rId5" Type="http://schemas.microsoft.com/office/2017/10/relationships/threadedComment" Target="../threadedComments/threadedComment5.xml"/><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cdp.net/en/responses?utf8=%E2%9C%93&amp;queries%5Bname%5D=" TargetMode="External"/><Relationship Id="rId1" Type="http://schemas.openxmlformats.org/officeDocument/2006/relationships/hyperlink" Target="https://www.forbes.com/global2000/list/" TargetMode="External"/><Relationship Id="rId4"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26" Type="http://schemas.openxmlformats.org/officeDocument/2006/relationships/hyperlink" Target="https://s23.q4cdn.com/935127502/files/doc_financials/quarterly/2018/q4/Intuit-Q4Y18-Form-10K.pdf" TargetMode="External"/><Relationship Id="rId21" Type="http://schemas.openxmlformats.org/officeDocument/2006/relationships/hyperlink" Target="https://www.vmware.com/content/dam/digitalmarketing/vmware/en/pdf/company/vmw-global-impact-report-2018.pdf" TargetMode="External"/><Relationship Id="rId42" Type="http://schemas.openxmlformats.org/officeDocument/2006/relationships/hyperlink" Target="https://www.nri.com/en/sustainability/environment/data" TargetMode="External"/><Relationship Id="rId47" Type="http://schemas.openxmlformats.org/officeDocument/2006/relationships/hyperlink" Target="https://images.samsung.com/is/content/samsung/assets/global/ir/docs/sustainability_report_2019_en_new.pdf" TargetMode="External"/><Relationship Id="rId63" Type="http://schemas.openxmlformats.org/officeDocument/2006/relationships/hyperlink" Target="https://corporate.murata.com/-/media/corporate/about/company/report/2019/murata-value-report-2019.ashx?la=en" TargetMode="External"/><Relationship Id="rId68" Type="http://schemas.openxmlformats.org/officeDocument/2006/relationships/hyperlink" Target="https://www.nokia.com/system/files/2019-05/ec1042891_nokia_20f18.pdf" TargetMode="External"/><Relationship Id="rId84" Type="http://schemas.openxmlformats.org/officeDocument/2006/relationships/hyperlink" Target="https://www.tdk.com/system/files/wwwtdkcom_csr_report_pdf_sustainability_report_2019_02.pdf" TargetMode="External"/><Relationship Id="rId89" Type="http://schemas.openxmlformats.org/officeDocument/2006/relationships/hyperlink" Target="http://www.hoya.co.jp/english/ar2019/files/online_report2019_en.pdf" TargetMode="External"/><Relationship Id="rId2" Type="http://schemas.openxmlformats.org/officeDocument/2006/relationships/hyperlink" Target="https://www.microsoft.com/en-us/corporate-responsibility/reports-hub" TargetMode="External"/><Relationship Id="rId16" Type="http://schemas.openxmlformats.org/officeDocument/2006/relationships/hyperlink" Target="https://www.tcs.com/content/dam/tcs/pdf/discover-tcs/investor-relations/corporate-sustainability/GRI-Sustainability-Report-2018-2019.pdf" TargetMode="External"/><Relationship Id="rId29" Type="http://schemas.openxmlformats.org/officeDocument/2006/relationships/hyperlink" Target="https://www.hcltech.com/investors/results-reports?year=2017-18" TargetMode="External"/><Relationship Id="rId107" Type="http://schemas.openxmlformats.org/officeDocument/2006/relationships/hyperlink" Target="https://www.keysight.com/us/en/assets/7018-06482/brochures/5992-3626.pdf" TargetMode="External"/><Relationship Id="rId11" Type="http://schemas.openxmlformats.org/officeDocument/2006/relationships/hyperlink" Target="https://www.accenture.com/_acnmedia/Accenture/Redesign-Assets/DotCom/Documents/Global/1/Accenture-Corporate-Citizenship-Report-2018.pdf?c=acn_glb_corporatecitizeaccenturemediar_10924676&amp;n=mrl_0419" TargetMode="External"/><Relationship Id="rId24" Type="http://schemas.openxmlformats.org/officeDocument/2006/relationships/hyperlink" Target="https://www.capgemini.com/wp-content/uploads/2019/06/Capgemini-Environment-Report-18-19.pdf" TargetMode="External"/><Relationship Id="rId32" Type="http://schemas.openxmlformats.org/officeDocument/2006/relationships/hyperlink" Target="https://www.annualreports.com/HostedData/AnnualReports/PDF/NYSE_WIT_2018.pdf" TargetMode="External"/><Relationship Id="rId37" Type="http://schemas.openxmlformats.org/officeDocument/2006/relationships/hyperlink" Target="https://cdn.shopify.com/static/sustainability-report/2018%20Shopify%20Sustainability%20Report.pdf" TargetMode="External"/><Relationship Id="rId40" Type="http://schemas.openxmlformats.org/officeDocument/2006/relationships/hyperlink" Target="https://cache.techmahindra.com/cache/investors/Annual-Report-fy18-19.pdf" TargetMode="External"/><Relationship Id="rId45" Type="http://schemas.openxmlformats.org/officeDocument/2006/relationships/hyperlink" Target="https://www.apple.com/environment/pdf/Apple_Environmental_Responsibility_Report_2019.pdf" TargetMode="External"/><Relationship Id="rId53" Type="http://schemas.openxmlformats.org/officeDocument/2006/relationships/hyperlink" Target="https://d18rn0p25nwr6d.cloudfront.net/CIK-0000047217/e31dddb7-0e0e-4617-8426-8e1889889288.pdf" TargetMode="External"/><Relationship Id="rId58" Type="http://schemas.openxmlformats.org/officeDocument/2006/relationships/hyperlink" Target="https://s1.q4cdn.com/769663331/files/doc_financials/Annual/2018/TE-Connectivity-2018-Annual-Report-bookmarked.pdf" TargetMode="External"/><Relationship Id="rId66" Type="http://schemas.openxmlformats.org/officeDocument/2006/relationships/hyperlink" Target="http://investor.wdc.com/static-files/b5fe76c8-cf13-4e00-86a2-e266ba897ecd" TargetMode="External"/><Relationship Id="rId74" Type="http://schemas.openxmlformats.org/officeDocument/2006/relationships/hyperlink" Target="https://www.lenovo.com/us/en/social_responsibility/2018-19_Sustainability_Report.pdf" TargetMode="External"/><Relationship Id="rId79" Type="http://schemas.openxmlformats.org/officeDocument/2006/relationships/hyperlink" Target="https://d18rn0p25nwr6d.cloudfront.net/CIK-0001137789/2adeb3a8-2d5f-4690-8b0c-75d09f6c9b72.pdf" TargetMode="External"/><Relationship Id="rId87" Type="http://schemas.openxmlformats.org/officeDocument/2006/relationships/hyperlink" Target="https://www.nec.com/en/global/ir/library/annual/2019/pdf/finance-section.pdf" TargetMode="External"/><Relationship Id="rId102" Type="http://schemas.openxmlformats.org/officeDocument/2006/relationships/hyperlink" Target="https://www.jabil.com/dam/jcr:13e2fd90-9fa0-4103-9061-85efa1b725ba/jabil-ser-report-2019.pdf" TargetMode="External"/><Relationship Id="rId5" Type="http://schemas.openxmlformats.org/officeDocument/2006/relationships/hyperlink" Target="https://www.ibm.com/ibm/environment/annual/IBMEnvReport_2018.pdf" TargetMode="External"/><Relationship Id="rId61" Type="http://schemas.openxmlformats.org/officeDocument/2006/relationships/hyperlink" Target="https://www.fujitsu.com/global/documents/about/resources/reports/sustainabilityreport/2019-report/fujitsudatabook201901-e.pdf" TargetMode="External"/><Relationship Id="rId82" Type="http://schemas.openxmlformats.org/officeDocument/2006/relationships/hyperlink" Target="https://www.samsungsdi.com/upload/download/sustainable-management/2018_Samsung_SDI_Sustainability_Report_English.pdf" TargetMode="External"/><Relationship Id="rId90" Type="http://schemas.openxmlformats.org/officeDocument/2006/relationships/hyperlink" Target="https://www.pegatroncorp.com/files/backend/csr_file/2018_CSR_Annual_Report.pdf" TargetMode="External"/><Relationship Id="rId95" Type="http://schemas.openxmlformats.org/officeDocument/2006/relationships/hyperlink" Target="https://s21.q4cdn.com/490720384/files/doc_financials/annual_reports/2019/2019-Form10K-Flex.pdf" TargetMode="External"/><Relationship Id="rId19" Type="http://schemas.openxmlformats.org/officeDocument/2006/relationships/hyperlink" Target="https://www.infosys.com/investors/reports-filings/annual-report/form20f/documents/form20f-2019.pdf" TargetMode="External"/><Relationship Id="rId14" Type="http://schemas.openxmlformats.org/officeDocument/2006/relationships/hyperlink" Target="https://www.salesforce.com/content/dam/web/en_us/www/documents/white-papers/sustainability-FY19-stakeholder-impact-report.pdf" TargetMode="External"/><Relationship Id="rId22" Type="http://schemas.openxmlformats.org/officeDocument/2006/relationships/hyperlink" Target="https://ir.vmware.com/download/companies/vmware/Annual%20Reports/VMware_2019_10-K.pdf" TargetMode="External"/><Relationship Id="rId27" Type="http://schemas.openxmlformats.org/officeDocument/2006/relationships/hyperlink" Target="https://atos.net/wp-content/uploads/2019/02/atos-2018-fy-financial-report.pdf" TargetMode="External"/><Relationship Id="rId30" Type="http://schemas.openxmlformats.org/officeDocument/2006/relationships/hyperlink" Target="https://www.hcltech.com/investors/results-reports?year=2017-18" TargetMode="External"/><Relationship Id="rId35" Type="http://schemas.openxmlformats.org/officeDocument/2006/relationships/hyperlink" Target="https://investors.autodesk.com/static-files/3c72634a-df47-43e0-a0e0-bc4d3f7d1138" TargetMode="External"/><Relationship Id="rId43" Type="http://schemas.openxmlformats.org/officeDocument/2006/relationships/hyperlink" Target="https://ir.nri.com/en/ir/library/report/main/08/teaserItems1/0/linkList/0/link/AR2019_e_A4.pdf" TargetMode="External"/><Relationship Id="rId48" Type="http://schemas.openxmlformats.org/officeDocument/2006/relationships/hyperlink" Target="https://www.cisco.com/c/dam/assets/csr/pdf/CSR-Report-2018.pdf" TargetMode="External"/><Relationship Id="rId56" Type="http://schemas.openxmlformats.org/officeDocument/2006/relationships/hyperlink" Target="https://investors.delltechnologies.com/static-files/a625b64b-8633-4a91-b5c2-d05f17ab75b9" TargetMode="External"/><Relationship Id="rId64" Type="http://schemas.openxmlformats.org/officeDocument/2006/relationships/hyperlink" Target="https://s22.q4cdn.com/662497847/files/doc_financials/annual/2017/2017_Corning_Annual_Report.pdf" TargetMode="External"/><Relationship Id="rId69" Type="http://schemas.openxmlformats.org/officeDocument/2006/relationships/hyperlink" Target="https://global.kyocera.com/ecology/catalog.html" TargetMode="External"/><Relationship Id="rId77" Type="http://schemas.openxmlformats.org/officeDocument/2006/relationships/hyperlink" Target="https://www.amphenol.com/pdfs/Sustainability_2018.pdf" TargetMode="External"/><Relationship Id="rId100" Type="http://schemas.openxmlformats.org/officeDocument/2006/relationships/hyperlink" Target="https://www.wistron.com/CMS/SocialResponsibility?pageId=234;" TargetMode="External"/><Relationship Id="rId105" Type="http://schemas.openxmlformats.org/officeDocument/2006/relationships/hyperlink" Target="http://www.annualreports.com/HostedData/AnnualReportArchive/a/NYSE_ANET_2018.pdf" TargetMode="External"/><Relationship Id="rId8" Type="http://schemas.openxmlformats.org/officeDocument/2006/relationships/hyperlink" Target="https://www.oracle.com/a/ocom/docs/corporate/citizenship/ccr2019-report.pdf" TargetMode="External"/><Relationship Id="rId51" Type="http://schemas.openxmlformats.org/officeDocument/2006/relationships/hyperlink" Target="https://www.foxconn.com/s3/reports/CSR%E5%A0%B1%E5%91%8A%E6%9B%B8/%E8%8B%B1%E6%96%87%E7%89%88/2018%20Foxconn%20CSER%20Annual%20Report.pdf" TargetMode="External"/><Relationship Id="rId72" Type="http://schemas.openxmlformats.org/officeDocument/2006/relationships/hyperlink" Target="https://sscobj.boe.com/online-head-service/website/d41f31c820694034ac383a9c00ef652b.pdf" TargetMode="External"/><Relationship Id="rId80" Type="http://schemas.openxmlformats.org/officeDocument/2006/relationships/hyperlink" Target="https://www.seagate.com/files/www-content/global-citizenship/en-us/docs/fy-2019-gc-annual-report.pdf" TargetMode="External"/><Relationship Id="rId85" Type="http://schemas.openxmlformats.org/officeDocument/2006/relationships/hyperlink" Target="http://investors.netapp.com/static-files/3b3d7c05-b089-4324-a0a9-5cbfe4c8ddde" TargetMode="External"/><Relationship Id="rId93" Type="http://schemas.openxmlformats.org/officeDocument/2006/relationships/hyperlink" Target="https://www.omron.com/global/en/assets/file/ir/irlib/ar19e/OMRON_Integrated_Report_2019_en_A4.pdf" TargetMode="External"/><Relationship Id="rId98" Type="http://schemas.openxmlformats.org/officeDocument/2006/relationships/hyperlink" Target="https://www.compal.com/CSR/Upload/ReportImages/2019081516454293.pdf;" TargetMode="External"/><Relationship Id="rId3" Type="http://schemas.openxmlformats.org/officeDocument/2006/relationships/hyperlink" Target="https://www.sec.gov/Archives/edgar/data/1652044/000165204419000004/goog10-kq42018.htm" TargetMode="External"/><Relationship Id="rId12" Type="http://schemas.openxmlformats.org/officeDocument/2006/relationships/hyperlink" Target="https://otp.tools.investis.com/clients/us/accenture2/SEC/sec-show.aspx?FilingId=13021047&amp;Cik=0001467373&amp;Type=PDF&amp;hasPdf=1" TargetMode="External"/><Relationship Id="rId17" Type="http://schemas.openxmlformats.org/officeDocument/2006/relationships/hyperlink" Target="https://www.adobe.com/content/dam/cc/en/corporate-responsibility/pdfs/Adobe-CSR-Report-FY2018.pdf" TargetMode="External"/><Relationship Id="rId25" Type="http://schemas.openxmlformats.org/officeDocument/2006/relationships/hyperlink" Target="https://www.intuit.com/content/dam/intuit/intuitcom/documents/company/intuit-csr-report-2018.pdf" TargetMode="External"/><Relationship Id="rId33" Type="http://schemas.openxmlformats.org/officeDocument/2006/relationships/hyperlink" Target="https://www.synopsys.com/content/dam/synopsys/company/company-pdfs/Synopsys-2019-CSR-Report.pdf" TargetMode="External"/><Relationship Id="rId38" Type="http://schemas.openxmlformats.org/officeDocument/2006/relationships/hyperlink" Target="https://d18rn0p25nwr6d.cloudfront.net/CIK-0001594805/bc6201b1-86cf-44d3-885b-d1f06ca597ce.pdf" TargetMode="External"/><Relationship Id="rId46" Type="http://schemas.openxmlformats.org/officeDocument/2006/relationships/hyperlink" Target="https://images.samsung.com/is/content/samsung/p5/global/ir/docs/2018_con_quarter04_all.pdf" TargetMode="External"/><Relationship Id="rId59" Type="http://schemas.openxmlformats.org/officeDocument/2006/relationships/hyperlink" Target="https://www.te.com/content/dam/te-com/documents/about-te/corporate-responsibility/global/TEConnectivityCorporateResponsibilityReport2018.pdf" TargetMode="External"/><Relationship Id="rId67" Type="http://schemas.openxmlformats.org/officeDocument/2006/relationships/hyperlink" Target="https://www.nokia.com/sites/default/files/2019-05/Nokia_People_and_Planet_Report_2018.pdf" TargetMode="External"/><Relationship Id="rId103" Type="http://schemas.openxmlformats.org/officeDocument/2006/relationships/hyperlink" Target="https://www.olympus-global.com/ir/data/integratedreport/pdf/integrated_report_2019e_A3.pdf" TargetMode="External"/><Relationship Id="rId108" Type="http://schemas.openxmlformats.org/officeDocument/2006/relationships/hyperlink" Target="https://s22.q4cdn.com/444849635/files/doc_financials/annual/2018-annual-report-PDF-bookproof.pdf" TargetMode="External"/><Relationship Id="rId20" Type="http://schemas.openxmlformats.org/officeDocument/2006/relationships/hyperlink" Target="https://www.infosys.com/sustainability/documents/infosys-sustainability-report-2018-19.pdf" TargetMode="External"/><Relationship Id="rId41" Type="http://schemas.openxmlformats.org/officeDocument/2006/relationships/hyperlink" Target="https://servicenow.gcs-web.com/static-files/dd3c1a5e-3f05-4319-8e7f-89b33a2dbb60" TargetMode="External"/><Relationship Id="rId54" Type="http://schemas.openxmlformats.org/officeDocument/2006/relationships/hyperlink" Target="https://h20195.www2.hpe.com/v2/Getdocument.aspx?docname=a00071279enw" TargetMode="External"/><Relationship Id="rId62" Type="http://schemas.openxmlformats.org/officeDocument/2006/relationships/hyperlink" Target="https://corporate.murata.com/-/media/corporate/about/company/report/2019/murata-value-report-2019.ashx?la=en" TargetMode="External"/><Relationship Id="rId70" Type="http://schemas.openxmlformats.org/officeDocument/2006/relationships/hyperlink" Target="https://global.kyocera.com/ecology/catalog.html" TargetMode="External"/><Relationship Id="rId75" Type="http://schemas.openxmlformats.org/officeDocument/2006/relationships/hyperlink" Target="https://www.ericsson.com/495fdd/assets/local/investors/documents/financial-reports-and-filings/20-f-reports/ericsson-form-20-f-2018.pdf" TargetMode="External"/><Relationship Id="rId83" Type="http://schemas.openxmlformats.org/officeDocument/2006/relationships/hyperlink" Target="https://www.tdk.com/ir/ir_library/annual/pdf/2019_all.pdf" TargetMode="External"/><Relationship Id="rId88" Type="http://schemas.openxmlformats.org/officeDocument/2006/relationships/hyperlink" Target="http://www.hoya.co.jp/english/ar2019/files/online_report2019_en.pdf" TargetMode="External"/><Relationship Id="rId91" Type="http://schemas.openxmlformats.org/officeDocument/2006/relationships/hyperlink" Target="http://pegatroncorp.com/files/backend/csr_file/2018_CSR_Annual_Report.pdf;" TargetMode="External"/><Relationship Id="rId96" Type="http://schemas.openxmlformats.org/officeDocument/2006/relationships/hyperlink" Target="https://flex.com/-/media/Project/Flex/BrandSite/resource-gallery/PDFs/2019_Sustainability_Report.pdf" TargetMode="External"/><Relationship Id="rId1" Type="http://schemas.openxmlformats.org/officeDocument/2006/relationships/hyperlink" Target="https://www.sec.gov/Archives/edgar/data/789019/000156459018019062/msft-10k_20180630.htm" TargetMode="External"/><Relationship Id="rId6" Type="http://schemas.openxmlformats.org/officeDocument/2006/relationships/hyperlink" Target="https://www.ibm.com/annualreport/assets/downloads/IBM_Annual_Report_2019.pdf" TargetMode="External"/><Relationship Id="rId15" Type="http://schemas.openxmlformats.org/officeDocument/2006/relationships/hyperlink" Target="https://www.tcs.com/content/dam/tcs/investor-relations/financial-statements/2018-19/ar/annual-report-2018-2019.pdf" TargetMode="External"/><Relationship Id="rId23" Type="http://schemas.openxmlformats.org/officeDocument/2006/relationships/hyperlink" Target="https://investors.capgemini.com/en/all-publications/?fiscal-year=2018" TargetMode="External"/><Relationship Id="rId28" Type="http://schemas.openxmlformats.org/officeDocument/2006/relationships/hyperlink" Target="https://atos.net/content/investors-documents/ir-2018/atos-integrated-report-2018-en.pdf" TargetMode="External"/><Relationship Id="rId36" Type="http://schemas.openxmlformats.org/officeDocument/2006/relationships/hyperlink" Target="https://damassets.autodesk.net/content/dam/autodesk/www/sustainability/docs/pdf/autodesk-fy2019-sustainability-report.pdf" TargetMode="External"/><Relationship Id="rId49" Type="http://schemas.openxmlformats.org/officeDocument/2006/relationships/hyperlink" Target="https://d18rn0p25nwr6d.cloudfront.net/CIK-0000858877/7857d55f-3b4b-4111-93c2-abc40f75abbe.pdf" TargetMode="External"/><Relationship Id="rId57" Type="http://schemas.openxmlformats.org/officeDocument/2006/relationships/hyperlink" Target="https://corporate.delltechnologies.com/en-us/social-impact/reporting/fy19-csr-report.htm" TargetMode="External"/><Relationship Id="rId106" Type="http://schemas.openxmlformats.org/officeDocument/2006/relationships/hyperlink" Target="https://www.arista.com/assets/data/pdf/CSR-Report-FINAL.pdf" TargetMode="External"/><Relationship Id="rId10" Type="http://schemas.openxmlformats.org/officeDocument/2006/relationships/hyperlink" Target="https://www.sap.com/docs/download/investors/2018/sap-2018-integrated-report.pdf" TargetMode="External"/><Relationship Id="rId31" Type="http://schemas.openxmlformats.org/officeDocument/2006/relationships/hyperlink" Target="https://www.annualreports.com/HostedData/AnnualReports/PDF/NYSE_WIT_2018.pdf" TargetMode="External"/><Relationship Id="rId44" Type="http://schemas.openxmlformats.org/officeDocument/2006/relationships/hyperlink" Target="https://www.sec.gov/Archives/edgar/data/320193/000032019318000145/a10-k20189292018.htm" TargetMode="External"/><Relationship Id="rId52" Type="http://schemas.openxmlformats.org/officeDocument/2006/relationships/hyperlink" Target="https://www8.hp.com/h20195/v2/GetPDF.aspx/c06293935.pdf" TargetMode="External"/><Relationship Id="rId60" Type="http://schemas.openxmlformats.org/officeDocument/2006/relationships/hyperlink" Target="https://www.fujitsu.com/global/documents/about/ir/library/integratedrep/financialsection2019-all.pdf" TargetMode="External"/><Relationship Id="rId65" Type="http://schemas.openxmlformats.org/officeDocument/2006/relationships/hyperlink" Target="https://documents.westerndigital.com/content/dam/doc-library/en_us/assets/public/western-digital/collateral/company/western-digital-2018-sustainability-report.pdf" TargetMode="External"/><Relationship Id="rId73" Type="http://schemas.openxmlformats.org/officeDocument/2006/relationships/hyperlink" Target="https://doc.irasia.com/listco/hk/lenovo/annual/2019/ar2019.pdf" TargetMode="External"/><Relationship Id="rId78" Type="http://schemas.openxmlformats.org/officeDocument/2006/relationships/hyperlink" Target="https://d18rn0p25nwr6d.cloudfront.net/CIK-0000820313/af5f5f16-d468-4f4f-8ca7-33823f2bb57d.pdf" TargetMode="External"/><Relationship Id="rId81" Type="http://schemas.openxmlformats.org/officeDocument/2006/relationships/hyperlink" Target="https://www.samsungsdi.com/upload/download/sustainable-management/2018_Samsung_SDI_Sustainability_Report_English.pdf" TargetMode="External"/><Relationship Id="rId86" Type="http://schemas.openxmlformats.org/officeDocument/2006/relationships/hyperlink" Target="https://www.nec.com/en/global/csr/pdf/2019_report.pdf" TargetMode="External"/><Relationship Id="rId94" Type="http://schemas.openxmlformats.org/officeDocument/2006/relationships/hyperlink" Target="https://www.omron.com/global/en/assets/file/ir/irlib/ar19e/OMRON_Integrated_Report_2019_en_A4.pdf" TargetMode="External"/><Relationship Id="rId99" Type="http://schemas.openxmlformats.org/officeDocument/2006/relationships/hyperlink" Target="https://www.wistron.com/CMS/SocialResponsibility?pageId=234" TargetMode="External"/><Relationship Id="rId101" Type="http://schemas.openxmlformats.org/officeDocument/2006/relationships/hyperlink" Target="https://investors.jabil.com/static-files/12603755-e47f-4546-a269-8e6beee039f8" TargetMode="External"/><Relationship Id="rId4" Type="http://schemas.openxmlformats.org/officeDocument/2006/relationships/hyperlink" Target="https://services.google.com/fh/files/misc/google_2019-environmental-report.pdf" TargetMode="External"/><Relationship Id="rId9" Type="http://schemas.openxmlformats.org/officeDocument/2006/relationships/hyperlink" Target="https://www.sap.com/docs/download/investors/2018/sap-2018-integrated-report.pdf" TargetMode="External"/><Relationship Id="rId13" Type="http://schemas.openxmlformats.org/officeDocument/2006/relationships/hyperlink" Target="https://d18rn0p25nwr6d.cloudfront.net/CIK-0001108524/b47c311d-cd40-4542-83ee-8a30df2b752e.pdf" TargetMode="External"/><Relationship Id="rId18" Type="http://schemas.openxmlformats.org/officeDocument/2006/relationships/hyperlink" Target="https://www.adobe.com/content/dam/cc/en/investor-relations/pdfs/ADBE-10K-FY18-FINAL-CERTIFIED.pdf" TargetMode="External"/><Relationship Id="rId39" Type="http://schemas.openxmlformats.org/officeDocument/2006/relationships/hyperlink" Target="https://cache.techmahindra.com/static/img/pdf/Integrated-Report-19.pdf" TargetMode="External"/><Relationship Id="rId109" Type="http://schemas.openxmlformats.org/officeDocument/2006/relationships/printerSettings" Target="../printerSettings/printerSettings11.bin"/><Relationship Id="rId34" Type="http://schemas.openxmlformats.org/officeDocument/2006/relationships/hyperlink" Target="https://www.synopsys.com/content/dam/synopsys/company/investor-relations/10k/form10k-2018.pdf" TargetMode="External"/><Relationship Id="rId50" Type="http://schemas.openxmlformats.org/officeDocument/2006/relationships/hyperlink" Target="https://www.foxconn.com/Files/Q_report(e)/2018Q4_consolidated_report(e).pdf" TargetMode="External"/><Relationship Id="rId55" Type="http://schemas.openxmlformats.org/officeDocument/2006/relationships/hyperlink" Target="https://www.sec.gov/Archives/edgar/data/1645590/000162828018015054/hpe-10312018x10k.htm" TargetMode="External"/><Relationship Id="rId76" Type="http://schemas.openxmlformats.org/officeDocument/2006/relationships/hyperlink" Target="https://www.responsibilityreports.com/HostedData/ResponsibilityReportArchive/l/NASDAQ_ERIC_2018.pdf" TargetMode="External"/><Relationship Id="rId97" Type="http://schemas.openxmlformats.org/officeDocument/2006/relationships/hyperlink" Target="https://www.compal.com/CSR/Upload/ReportImages/2019081516454293.pdf" TargetMode="External"/><Relationship Id="rId104" Type="http://schemas.openxmlformats.org/officeDocument/2006/relationships/hyperlink" Target="https://www.olympus-global.com/ir/data/integratedreport/pdf/integrated_report_2019e_A3.pdf" TargetMode="External"/><Relationship Id="rId7" Type="http://schemas.openxmlformats.org/officeDocument/2006/relationships/hyperlink" Target="https://d18rn0p25nwr6d.cloudfront.net/CIK-0001341439/f5c983e2-f348-41e2-a1ba-c4a439767c16.pdf" TargetMode="External"/><Relationship Id="rId71" Type="http://schemas.openxmlformats.org/officeDocument/2006/relationships/hyperlink" Target="https://www.boe.com/en/about/shzr/" TargetMode="External"/><Relationship Id="rId92" Type="http://schemas.openxmlformats.org/officeDocument/2006/relationships/hyperlink" Target="https://filecenter.deltaww.com/about/download/2018_Delta_CSR%20Report_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showGridLines="0" tabSelected="1" zoomScale="80" zoomScaleNormal="80" workbookViewId="0">
      <selection activeCell="A2" sqref="A2"/>
    </sheetView>
  </sheetViews>
  <sheetFormatPr defaultColWidth="10.90625" defaultRowHeight="14.5"/>
  <cols>
    <col min="1" max="1" width="61.7265625" bestFit="1" customWidth="1"/>
  </cols>
  <sheetData>
    <row r="1" spans="1:1" ht="21">
      <c r="A1" s="336" t="s">
        <v>1688</v>
      </c>
    </row>
    <row r="2" spans="1:1">
      <c r="A2" s="335"/>
    </row>
    <row r="3" spans="1:1">
      <c r="A3" s="334" t="s">
        <v>1126</v>
      </c>
    </row>
    <row r="4" spans="1:1">
      <c r="A4" s="333" t="s">
        <v>1184</v>
      </c>
    </row>
    <row r="5" spans="1:1">
      <c r="A5" s="334" t="s">
        <v>1127</v>
      </c>
    </row>
    <row r="6" spans="1:1">
      <c r="A6" s="333" t="s">
        <v>1128</v>
      </c>
    </row>
    <row r="7" spans="1:1">
      <c r="A7" s="333" t="s">
        <v>1129</v>
      </c>
    </row>
    <row r="8" spans="1:1">
      <c r="A8" s="333" t="s">
        <v>1130</v>
      </c>
    </row>
    <row r="9" spans="1:1">
      <c r="A9" s="333" t="s">
        <v>1131</v>
      </c>
    </row>
    <row r="10" spans="1:1">
      <c r="A10" s="334" t="s">
        <v>1132</v>
      </c>
    </row>
    <row r="11" spans="1:1">
      <c r="A11" s="333" t="s">
        <v>1135</v>
      </c>
    </row>
    <row r="12" spans="1:1">
      <c r="A12" s="333" t="s">
        <v>1136</v>
      </c>
    </row>
    <row r="13" spans="1:1">
      <c r="A13" s="333" t="s">
        <v>1137</v>
      </c>
    </row>
    <row r="14" spans="1:1">
      <c r="A14" s="333" t="s">
        <v>1138</v>
      </c>
    </row>
    <row r="15" spans="1:1">
      <c r="A15" s="334" t="s">
        <v>1139</v>
      </c>
    </row>
    <row r="16" spans="1:1">
      <c r="A16" s="821" t="s">
        <v>1140</v>
      </c>
    </row>
    <row r="17" spans="1:1">
      <c r="A17" s="821" t="s">
        <v>1679</v>
      </c>
    </row>
    <row r="18" spans="1:1">
      <c r="A18" s="337" t="s">
        <v>1680</v>
      </c>
    </row>
    <row r="19" spans="1:1">
      <c r="A19" s="335"/>
    </row>
    <row r="20" spans="1:1">
      <c r="A20" s="338"/>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topLeftCell="A4" zoomScale="80" zoomScaleNormal="80" workbookViewId="0">
      <selection activeCell="D22" sqref="D22"/>
    </sheetView>
  </sheetViews>
  <sheetFormatPr defaultColWidth="10.90625" defaultRowHeight="14.5"/>
  <cols>
    <col min="1" max="1" width="22.54296875" bestFit="1" customWidth="1"/>
    <col min="2" max="2" width="57.90625" customWidth="1"/>
  </cols>
  <sheetData>
    <row r="1" spans="1:2" ht="21">
      <c r="A1" s="345" t="s">
        <v>1121</v>
      </c>
      <c r="B1" s="341"/>
    </row>
    <row r="3" spans="1:2" ht="15.5">
      <c r="A3" s="346" t="s">
        <v>1122</v>
      </c>
      <c r="B3" s="341"/>
    </row>
    <row r="4" spans="1:2">
      <c r="A4" s="657" t="s">
        <v>1023</v>
      </c>
      <c r="B4" s="357" t="s">
        <v>1158</v>
      </c>
    </row>
    <row r="5" spans="1:2">
      <c r="A5" s="343" t="s">
        <v>29</v>
      </c>
      <c r="B5" s="347" t="s">
        <v>1159</v>
      </c>
    </row>
    <row r="6" spans="1:2">
      <c r="A6" s="343" t="s">
        <v>803</v>
      </c>
      <c r="B6" s="347" t="s">
        <v>330</v>
      </c>
    </row>
    <row r="7" spans="1:2">
      <c r="A7" s="343" t="s">
        <v>804</v>
      </c>
      <c r="B7" s="347" t="s">
        <v>1151</v>
      </c>
    </row>
    <row r="8" spans="1:2">
      <c r="A8" s="343" t="s">
        <v>312</v>
      </c>
      <c r="B8" s="347" t="s">
        <v>1157</v>
      </c>
    </row>
    <row r="9" spans="1:2">
      <c r="A9" s="343" t="s">
        <v>297</v>
      </c>
      <c r="B9" s="347" t="s">
        <v>1143</v>
      </c>
    </row>
    <row r="10" spans="1:2" s="332" customFormat="1">
      <c r="A10" s="354" t="s">
        <v>1142</v>
      </c>
      <c r="B10" s="358" t="s">
        <v>1150</v>
      </c>
    </row>
    <row r="11" spans="1:2" s="332" customFormat="1">
      <c r="A11" s="354" t="s">
        <v>71</v>
      </c>
      <c r="B11" s="358" t="s">
        <v>1148</v>
      </c>
    </row>
    <row r="12" spans="1:2">
      <c r="A12" s="342" t="s">
        <v>1141</v>
      </c>
      <c r="B12" s="348" t="s">
        <v>1149</v>
      </c>
    </row>
    <row r="14" spans="1:2" s="332" customFormat="1"/>
    <row r="15" spans="1:2" s="332" customFormat="1" ht="15.5">
      <c r="A15" s="356" t="s">
        <v>418</v>
      </c>
      <c r="B15" s="352"/>
    </row>
    <row r="16" spans="1:2" s="332" customFormat="1">
      <c r="A16" s="355" t="s">
        <v>1144</v>
      </c>
      <c r="B16" s="357" t="s">
        <v>1154</v>
      </c>
    </row>
    <row r="17" spans="1:3" s="332" customFormat="1">
      <c r="A17" s="360" t="s">
        <v>1145</v>
      </c>
      <c r="B17" s="358" t="s">
        <v>1155</v>
      </c>
    </row>
    <row r="18" spans="1:3" s="332" customFormat="1">
      <c r="A18" s="354" t="s">
        <v>1146</v>
      </c>
      <c r="B18" s="358" t="s">
        <v>1156</v>
      </c>
    </row>
    <row r="19" spans="1:3" s="332" customFormat="1">
      <c r="A19" s="354" t="s">
        <v>319</v>
      </c>
      <c r="B19" s="358" t="s">
        <v>1174</v>
      </c>
    </row>
    <row r="20" spans="1:3" s="332" customFormat="1">
      <c r="A20" s="354" t="s">
        <v>292</v>
      </c>
      <c r="B20" s="358" t="s">
        <v>1175</v>
      </c>
    </row>
    <row r="21" spans="1:3" s="332" customFormat="1">
      <c r="A21" s="353" t="s">
        <v>728</v>
      </c>
      <c r="B21" s="359" t="s">
        <v>1176</v>
      </c>
    </row>
    <row r="22" spans="1:3" s="332" customFormat="1"/>
    <row r="23" spans="1:3" s="332" customFormat="1"/>
    <row r="24" spans="1:3" ht="15.5">
      <c r="A24" s="346" t="s">
        <v>1182</v>
      </c>
      <c r="B24" s="341"/>
    </row>
    <row r="25" spans="1:3">
      <c r="A25" s="473"/>
      <c r="B25" s="474" t="s">
        <v>1124</v>
      </c>
      <c r="C25" s="49"/>
    </row>
    <row r="26" spans="1:3">
      <c r="A26" s="344"/>
      <c r="B26" s="349" t="s">
        <v>1123</v>
      </c>
    </row>
    <row r="27" spans="1:3">
      <c r="A27" s="350"/>
      <c r="B27" s="351" t="s">
        <v>1125</v>
      </c>
    </row>
    <row r="28" spans="1:3">
      <c r="A28" s="365" t="s">
        <v>1133</v>
      </c>
      <c r="B28" s="366" t="s">
        <v>1134</v>
      </c>
    </row>
  </sheetData>
  <phoneticPr fontId="7"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tint="-0.499984740745262"/>
  </sheetPr>
  <dimension ref="A1:XFD58"/>
  <sheetViews>
    <sheetView showGridLines="0" zoomScale="60" zoomScaleNormal="60" workbookViewId="0">
      <pane xSplit="5" ySplit="7" topLeftCell="F8" activePane="bottomRight" state="frozen"/>
      <selection activeCell="BI1" sqref="BI1:BI34"/>
      <selection pane="topRight" activeCell="BI1" sqref="BI1:BI34"/>
      <selection pane="bottomLeft" activeCell="BI1" sqref="BI1:BI34"/>
      <selection pane="bottomRight" activeCell="I40" sqref="I40"/>
    </sheetView>
  </sheetViews>
  <sheetFormatPr defaultColWidth="10.90625" defaultRowHeight="14.5"/>
  <cols>
    <col min="1" max="1" width="3.6328125" style="244" customWidth="1"/>
    <col min="2" max="2" width="10.90625" style="83"/>
    <col min="3" max="3" width="40.6328125" customWidth="1"/>
    <col min="4" max="4" width="8.984375E-2" hidden="1" customWidth="1"/>
    <col min="5" max="5" width="35.54296875" bestFit="1" customWidth="1"/>
    <col min="6" max="6" width="21.7265625" bestFit="1" customWidth="1"/>
    <col min="7" max="7" width="21.08984375" customWidth="1"/>
    <col min="8" max="8" width="22.7265625" customWidth="1"/>
    <col min="9" max="9" width="27.7265625" bestFit="1" customWidth="1"/>
    <col min="10" max="10" width="14.6328125" bestFit="1" customWidth="1"/>
    <col min="11" max="11" width="23" bestFit="1" customWidth="1"/>
    <col min="12" max="13" width="15.6328125" customWidth="1"/>
    <col min="14" max="14" width="15.6328125" style="84" customWidth="1"/>
    <col min="15" max="15" width="19.26953125" customWidth="1"/>
    <col min="16" max="21" width="15.6328125" customWidth="1"/>
    <col min="22" max="22" width="15.6328125" style="84" customWidth="1"/>
    <col min="23" max="25" width="15.6328125" customWidth="1"/>
    <col min="26" max="26" width="15.6328125" style="84" customWidth="1"/>
    <col min="27" max="29" width="15.6328125" customWidth="1"/>
    <col min="30" max="30" width="21.36328125" customWidth="1"/>
    <col min="31" max="54" width="15.6328125" customWidth="1"/>
    <col min="55" max="55" width="15.6328125" style="84" customWidth="1"/>
    <col min="56" max="60" width="15.6328125" customWidth="1"/>
    <col min="61" max="61" width="15.6328125" style="84" customWidth="1"/>
    <col min="62" max="62" width="20.1796875" style="84" bestFit="1" customWidth="1"/>
    <col min="63" max="63" width="23.453125" style="84" customWidth="1"/>
    <col min="64" max="64" width="21" style="49" bestFit="1" customWidth="1"/>
    <col min="65" max="65" width="22.08984375" style="83" bestFit="1" customWidth="1"/>
    <col min="66" max="66" width="21.7265625" style="83" bestFit="1" customWidth="1"/>
    <col min="67" max="67" width="14" style="83" bestFit="1" customWidth="1"/>
    <col min="68" max="16384" width="10.90625" style="83"/>
  </cols>
  <sheetData>
    <row r="1" spans="1:65" s="244" customFormat="1">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row>
    <row r="2" spans="1:65">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c r="BA2" s="179"/>
      <c r="BB2" s="179"/>
      <c r="BC2" s="179"/>
      <c r="BD2" s="179"/>
      <c r="BE2" s="179"/>
      <c r="BF2" s="179"/>
      <c r="BG2" s="179"/>
      <c r="BH2" s="179"/>
      <c r="BI2" s="179"/>
      <c r="BJ2" s="179"/>
      <c r="BK2" s="179"/>
    </row>
    <row r="3" spans="1:65" ht="17" customHeight="1">
      <c r="B3" s="244"/>
      <c r="C3" s="250" t="s">
        <v>1173</v>
      </c>
      <c r="D3" s="179"/>
      <c r="E3" s="179"/>
      <c r="F3" s="179"/>
      <c r="G3" s="179"/>
      <c r="H3" s="156" t="s">
        <v>1193</v>
      </c>
      <c r="I3" s="156">
        <f>IF('4.1 Corporate reports '!C69="In Accordance - Comprehensive",3,IF('4.1 Corporate reports '!C69="In Accordance - Core",2,IF('4.1 Corporate reports '!C69="Referenced",1,0)))</f>
        <v>0</v>
      </c>
      <c r="J3" s="156">
        <f>IF('4.1 Corporate reports '!D69="In Accordance - Comprehensive",3,IF('4.1 Corporate reports '!D69="In Accordance - Core",2,IF('4.1 Corporate reports '!D69="Referenced",1,0)))</f>
        <v>0</v>
      </c>
      <c r="K3" s="156">
        <f>IF('4.1 Corporate reports '!E69="In Accordance - Comprehensive",3,IF('4.1 Corporate reports '!E69="In Accordance - Core",2,IF('4.1 Corporate reports '!E69="Referenced",1,0)))</f>
        <v>0</v>
      </c>
      <c r="L3" s="156">
        <f>IF('4.1 Corporate reports '!F69="In Accordance - Comprehensive",3,IF('4.1 Corporate reports '!F69="In Accordance - Core",2,IF('4.1 Corporate reports '!F69="Referenced",1,0)))</f>
        <v>2</v>
      </c>
      <c r="M3" s="156">
        <f>IF('4.1 Corporate reports '!G69="In Accordance - Comprehensive",3,IF('4.1 Corporate reports '!G69="In Accordance - Core",2,IF('4.1 Corporate reports '!G69="Referenced",1,0)))</f>
        <v>2</v>
      </c>
      <c r="N3" s="156">
        <f>IF('4.1 Corporate reports '!H69="In Accordance - Comprehensive",3,IF('4.1 Corporate reports '!H69="In Accordance - Core",2,IF('4.1 Corporate reports '!H69="Referenced",1,0)))</f>
        <v>1</v>
      </c>
      <c r="O3" s="156">
        <f>IF('4.1 Corporate reports '!I69="In Accordance - Comprehensive",3,IF('4.1 Corporate reports '!I69="In Accordance - Core",2,IF('4.1 Corporate reports '!I69="Referenced",1,0)))</f>
        <v>2</v>
      </c>
      <c r="P3" s="156">
        <f>IF('4.1 Corporate reports '!J69="In Accordance - Comprehensive",3,IF('4.1 Corporate reports '!J69="In Accordance - Core",2,IF('4.1 Corporate reports '!J69="Referenced",1,0)))</f>
        <v>1</v>
      </c>
      <c r="Q3" s="156">
        <f>IF('4.1 Corporate reports '!K69="In Accordance - Comprehensive",3,IF('4.1 Corporate reports '!K69="In Accordance - Core",2,IF('4.1 Corporate reports '!K69="Referenced",1,0)))</f>
        <v>1</v>
      </c>
      <c r="R3" s="156">
        <f>IF('4.1 Corporate reports '!L69="In Accordance - Comprehensive",3,IF('4.1 Corporate reports '!L69="In Accordance - Core",2,IF('4.1 Corporate reports '!L69="Referenced",1,0)))</f>
        <v>2</v>
      </c>
      <c r="S3" s="156">
        <f>IF('4.1 Corporate reports '!M69="In Accordance - Comprehensive",3,IF('4.1 Corporate reports '!M69="In Accordance - Core",2,IF('4.1 Corporate reports '!M69="Referenced",1,0)))</f>
        <v>3</v>
      </c>
      <c r="T3" s="156">
        <f>IF('4.1 Corporate reports '!N69="In Accordance - Comprehensive",3,IF('4.1 Corporate reports '!N69="In Accordance - Core",2,IF('4.1 Corporate reports '!N69="Referenced",1,0)))</f>
        <v>1</v>
      </c>
      <c r="U3" s="156">
        <f>IF('4.1 Corporate reports '!O69="In Accordance - Comprehensive",3,IF('4.1 Corporate reports '!O69="In Accordance - Core",2,IF('4.1 Corporate reports '!O69="Referenced",1,0)))</f>
        <v>3</v>
      </c>
      <c r="V3" s="156">
        <f>IF('4.1 Corporate reports '!P69="In Accordance - Comprehensive",3,IF('4.1 Corporate reports '!P69="In Accordance - Core",2,IF('4.1 Corporate reports '!P69="Referenced",1,0)))</f>
        <v>1</v>
      </c>
      <c r="W3" s="156">
        <f>IF('4.1 Corporate reports '!Q69="In Accordance - Comprehensive",3,IF('4.1 Corporate reports '!Q69="In Accordance - Core",2,IF('4.1 Corporate reports '!Q69="Referenced",1,0)))</f>
        <v>1</v>
      </c>
      <c r="X3" s="156">
        <f>IF('4.1 Corporate reports '!R69="In Accordance - Comprehensive",3,IF('4.1 Corporate reports '!R69="In Accordance - Core",2,IF('4.1 Corporate reports '!R69="Referenced",1,0)))</f>
        <v>0</v>
      </c>
      <c r="Y3" s="156">
        <f>IF('4.1 Corporate reports '!S69="In Accordance - Comprehensive",3,IF('4.1 Corporate reports '!S69="In Accordance - Core",2,IF('4.1 Corporate reports '!S69="Referenced",1,0)))</f>
        <v>1</v>
      </c>
      <c r="Z3" s="156">
        <f>IF('4.1 Corporate reports '!T69="In Accordance - Comprehensive",3,IF('4.1 Corporate reports '!T69="In Accordance - Core",2,IF('4.1 Corporate reports '!T69="Referenced",1,0)))</f>
        <v>3</v>
      </c>
      <c r="AA3" s="156">
        <f>IF('4.1 Corporate reports '!U69="In Accordance - Comprehensive",3,IF('4.1 Corporate reports '!U69="In Accordance - Core",2,IF('4.1 Corporate reports '!U69="Referenced",1,0)))</f>
        <v>0</v>
      </c>
      <c r="AB3" s="156">
        <f>IF('4.1 Corporate reports '!V69="In Accordance - Comprehensive",3,IF('4.1 Corporate reports '!V69="In Accordance - Core",2,IF('4.1 Corporate reports '!V69="Referenced",1,0)))</f>
        <v>0</v>
      </c>
      <c r="AC3" s="156">
        <f>IF('4.1 Corporate reports '!W69="In Accordance - Comprehensive",3,IF('4.1 Corporate reports '!W69="In Accordance - Core",2,IF('4.1 Corporate reports '!W69="Referenced",1,0)))</f>
        <v>2</v>
      </c>
      <c r="AD3" s="156">
        <f>IF('4.1 Corporate reports '!X69="In Accordance - Comprehensive",3,IF('4.1 Corporate reports '!X69="In Accordance - Core",2,IF('4.1 Corporate reports '!X69="Referenced",1,0)))</f>
        <v>0</v>
      </c>
      <c r="AE3" s="156">
        <f>IF('4.1 Corporate reports '!Y69="In Accordance - Comprehensive",3,IF('4.1 Corporate reports '!Y69="In Accordance - Core",2,IF('4.1 Corporate reports '!Y69="Referenced",1,0)))</f>
        <v>0</v>
      </c>
      <c r="AF3" s="156">
        <f>IF('4.1 Corporate reports '!Z69="In Accordance - Comprehensive",3,IF('4.1 Corporate reports '!Z69="In Accordance - Core",2,IF('4.1 Corporate reports '!Z69="Referenced",1,0)))</f>
        <v>2</v>
      </c>
      <c r="AG3" s="156">
        <f>IF('4.1 Corporate reports '!AA69="In Accordance - Comprehensive",3,IF('4.1 Corporate reports '!AA69="In Accordance - Core",2,IF('4.1 Corporate reports '!AA69="Referenced",1,0)))</f>
        <v>2</v>
      </c>
      <c r="AH3" s="156">
        <f>IF('4.1 Corporate reports '!AB69="In Accordance - Comprehensive",3,IF('4.1 Corporate reports '!AB69="In Accordance - Core",2,IF('4.1 Corporate reports '!AB69="Referenced",1,0)))</f>
        <v>2</v>
      </c>
      <c r="AI3" s="156">
        <f>IF('4.1 Corporate reports '!AC69="In Accordance - Comprehensive",3,IF('4.1 Corporate reports '!AC69="In Accordance - Core",2,IF('4.1 Corporate reports '!AC69="Referenced",1,0)))</f>
        <v>2</v>
      </c>
      <c r="AJ3" s="156">
        <f>IF('4.1 Corporate reports '!AD69="In Accordance - Comprehensive",3,IF('4.1 Corporate reports '!AD69="In Accordance - Core",2,IF('4.1 Corporate reports '!AD69="Referenced",1,0)))</f>
        <v>1</v>
      </c>
      <c r="AK3" s="156">
        <f>IF('4.1 Corporate reports '!AE69="In Accordance - Comprehensive",3,IF('4.1 Corporate reports '!AE69="In Accordance - Core",2,IF('4.1 Corporate reports '!AE69="Referenced",1,0)))</f>
        <v>0</v>
      </c>
      <c r="AL3" s="156">
        <f>IF('4.1 Corporate reports '!AF69="In Accordance - Comprehensive",3,IF('4.1 Corporate reports '!AF69="In Accordance - Core",2,IF('4.1 Corporate reports '!AF69="Referenced",1,0)))</f>
        <v>2</v>
      </c>
      <c r="AM3" s="156">
        <f>IF('4.1 Corporate reports '!AG69="In Accordance - Comprehensive",3,IF('4.1 Corporate reports '!AG69="In Accordance - Core",2,IF('4.1 Corporate reports '!AG69="Referenced",1,0)))</f>
        <v>1</v>
      </c>
      <c r="AN3" s="156">
        <f>IF('4.1 Corporate reports '!AH69="In Accordance - Comprehensive",3,IF('4.1 Corporate reports '!AH69="In Accordance - Core",2,IF('4.1 Corporate reports '!AH69="Referenced",1,0)))</f>
        <v>0</v>
      </c>
      <c r="AO3" s="156">
        <f>IF('4.1 Corporate reports '!AI69="In Accordance - Comprehensive",3,IF('4.1 Corporate reports '!AI69="In Accordance - Core",2,IF('4.1 Corporate reports '!AI69="Referenced",1,0)))</f>
        <v>0</v>
      </c>
      <c r="AP3" s="156">
        <f>IF('4.1 Corporate reports '!AJ69="In Accordance - Comprehensive",3,IF('4.1 Corporate reports '!AJ69="In Accordance - Core",2,IF('4.1 Corporate reports '!AJ69="Referenced",1,0)))</f>
        <v>2</v>
      </c>
      <c r="AQ3" s="156">
        <f>IF('4.1 Corporate reports '!AK69="In Accordance - Comprehensive",3,IF('4.1 Corporate reports '!AK69="In Accordance - Core",2,IF('4.1 Corporate reports '!AK69="Referenced",1,0)))</f>
        <v>2</v>
      </c>
      <c r="AR3" s="156">
        <f>IF('4.1 Corporate reports '!AL69="In Accordance - Comprehensive",3,IF('4.1 Corporate reports '!AL69="In Accordance - Core",2,IF('4.1 Corporate reports '!AL69="Referenced",1,0)))</f>
        <v>2</v>
      </c>
      <c r="AS3" s="156">
        <f>IF('4.1 Corporate reports '!AM69="In Accordance - Comprehensive",3,IF('4.1 Corporate reports '!AM69="In Accordance - Core",2,IF('4.1 Corporate reports '!AM69="Referenced",1,0)))</f>
        <v>2</v>
      </c>
      <c r="AT3" s="156">
        <f>IF('4.1 Corporate reports '!AN69="In Accordance - Comprehensive",3,IF('4.1 Corporate reports '!AN69="In Accordance - Core",2,IF('4.1 Corporate reports '!AN69="Referenced",1,0)))</f>
        <v>2</v>
      </c>
      <c r="AU3" s="156">
        <f>IF('4.1 Corporate reports '!AO69="In Accordance - Comprehensive",3,IF('4.1 Corporate reports '!AO69="In Accordance - Core",2,IF('4.1 Corporate reports '!AO69="Referenced",1,0)))</f>
        <v>2</v>
      </c>
      <c r="AV3" s="156">
        <f>IF('4.1 Corporate reports '!AP69="In Accordance - Comprehensive",3,IF('4.1 Corporate reports '!AP69="In Accordance - Core",2,IF('4.1 Corporate reports '!AP69="Referenced",1,0)))</f>
        <v>1</v>
      </c>
      <c r="AW3" s="156">
        <f>IF('4.1 Corporate reports '!AQ69="In Accordance - Comprehensive",3,IF('4.1 Corporate reports '!AQ69="In Accordance - Core",2,IF('4.1 Corporate reports '!AQ69="Referenced",1,0)))</f>
        <v>2</v>
      </c>
      <c r="AX3" s="156">
        <f>IF('4.1 Corporate reports '!AR69="In Accordance - Comprehensive",3,IF('4.1 Corporate reports '!AR69="In Accordance - Core",2,IF('4.1 Corporate reports '!AR69="Referenced",1,0)))</f>
        <v>2</v>
      </c>
      <c r="AY3" s="156">
        <f>IF('4.1 Corporate reports '!AS69="In Accordance - Comprehensive",3,IF('4.1 Corporate reports '!AS69="In Accordance - Core",2,IF('4.1 Corporate reports '!AS69="Referenced",1,0)))</f>
        <v>2</v>
      </c>
      <c r="AZ3" s="156">
        <f>IF('4.1 Corporate reports '!AT69="In Accordance - Comprehensive",3,IF('4.1 Corporate reports '!AT69="In Accordance - Core",2,IF('4.1 Corporate reports '!AT69="Referenced",1,0)))</f>
        <v>2</v>
      </c>
      <c r="BA3" s="156">
        <f>IF('4.1 Corporate reports '!AU69="In Accordance - Comprehensive",3,IF('4.1 Corporate reports '!AU69="In Accordance - Core",2,IF('4.1 Corporate reports '!AU69="Referenced",1,0)))</f>
        <v>0</v>
      </c>
      <c r="BB3" s="156">
        <f>IF('4.1 Corporate reports '!AV69="In Accordance - Comprehensive",3,IF('4.1 Corporate reports '!AV69="In Accordance - Core",2,IF('4.1 Corporate reports '!AV69="Referenced",1,0)))</f>
        <v>0</v>
      </c>
      <c r="BC3" s="156">
        <f>IF('4.1 Corporate reports '!AW69="In Accordance - Comprehensive",3,IF('4.1 Corporate reports '!AW69="In Accordance - Core",2,IF('4.1 Corporate reports '!AW69="Referenced",1,0)))</f>
        <v>2</v>
      </c>
      <c r="BD3" s="156">
        <f>IF('4.1 Corporate reports '!AX69="In Accordance - Comprehensive",3,IF('4.1 Corporate reports '!AX69="In Accordance - Core",2,IF('4.1 Corporate reports '!AX69="Referenced",1,0)))</f>
        <v>2</v>
      </c>
      <c r="BE3" s="156">
        <f>IF('4.1 Corporate reports '!AY69="In Accordance - Comprehensive",3,IF('4.1 Corporate reports '!AY69="In Accordance - Core",2,IF('4.1 Corporate reports '!AY69="Referenced",1,0)))</f>
        <v>1</v>
      </c>
      <c r="BF3" s="156">
        <f>IF('4.1 Corporate reports '!AZ69="In Accordance - Comprehensive",3,IF('4.1 Corporate reports '!AZ69="In Accordance - Core",2,IF('4.1 Corporate reports '!AZ69="Referenced",1,0)))</f>
        <v>2</v>
      </c>
      <c r="BG3" s="156">
        <f>IF('4.1 Corporate reports '!BA69="In Accordance - Comprehensive",3,IF('4.1 Corporate reports '!BA69="In Accordance - Core",2,IF('4.1 Corporate reports '!BA69="Referenced",1,0)))</f>
        <v>2</v>
      </c>
      <c r="BH3" s="156">
        <f>IF('4.1 Corporate reports '!BB69="In Accordance - Comprehensive",3,IF('4.1 Corporate reports '!BB69="In Accordance - Core",2,IF('4.1 Corporate reports '!BB69="Referenced",1,0)))</f>
        <v>1</v>
      </c>
      <c r="BI3" s="156">
        <f>IF('4.1 Corporate reports '!BC69="In Accordance - Comprehensive",3,IF('4.1 Corporate reports '!BC69="In Accordance - Core",2,IF('4.1 Corporate reports '!BC69="Referenced",1,0)))</f>
        <v>2</v>
      </c>
      <c r="BJ3" s="156">
        <f>IF('4.1 Corporate reports '!BD69="In Accordance - Comprehensive",3,IF('4.1 Corporate reports '!BD69="In Accordance - Core",2,IF('4.1 Corporate reports '!BD69="Referenced",1,0)))</f>
        <v>0</v>
      </c>
      <c r="BK3" s="156">
        <f>IF('4.1 Corporate reports '!BE69="In Accordance - Comprehensive",3,IF('4.1 Corporate reports '!BE69="In Accordance - Core",2,IF('4.1 Corporate reports '!BE69="Referenced",1,0)))</f>
        <v>2</v>
      </c>
      <c r="BL3" s="156">
        <f>IF('4.1 Corporate reports '!BF69="In Accordance - Comprehensive",3,IF('4.1 Corporate reports '!BF69="In Accordance - Core",2,IF('4.1 Corporate reports '!BF69="Referenced",1,0)))</f>
        <v>2</v>
      </c>
    </row>
    <row r="4" spans="1:65" ht="17" customHeight="1">
      <c r="C4" s="324"/>
      <c r="D4" s="740"/>
      <c r="E4" s="740"/>
      <c r="F4" s="740"/>
      <c r="G4" s="740"/>
      <c r="H4" s="156" t="s">
        <v>1652</v>
      </c>
      <c r="I4" s="156">
        <f>IF('4.1 Corporate reports '!C70="x",1,0)</f>
        <v>0</v>
      </c>
      <c r="J4" s="156">
        <f>IF('4.1 Corporate reports '!D70="x",1,0)</f>
        <v>0</v>
      </c>
      <c r="K4" s="156">
        <f>IF('4.1 Corporate reports '!E70="x",1,0)</f>
        <v>0</v>
      </c>
      <c r="L4" s="156">
        <f>IF('4.1 Corporate reports '!F70="x",1,0)</f>
        <v>0</v>
      </c>
      <c r="M4" s="156">
        <f>IF('4.1 Corporate reports '!G70="x",1,0)</f>
        <v>0</v>
      </c>
      <c r="N4" s="156">
        <f>IF('4.1 Corporate reports '!H70="x",1,0)</f>
        <v>0</v>
      </c>
      <c r="O4" s="156">
        <f>IF('4.1 Corporate reports '!I70="x",1,0)</f>
        <v>0</v>
      </c>
      <c r="P4" s="156">
        <f>IF('4.1 Corporate reports '!J70="x",1,0)</f>
        <v>1</v>
      </c>
      <c r="Q4" s="156">
        <f>IF('4.1 Corporate reports '!K70="x",1,0)</f>
        <v>1</v>
      </c>
      <c r="R4" s="156">
        <f>IF('4.1 Corporate reports '!L70="x",1,0)</f>
        <v>0</v>
      </c>
      <c r="S4" s="156">
        <f>IF('4.1 Corporate reports '!M70="x",1,0)</f>
        <v>0</v>
      </c>
      <c r="T4" s="156">
        <f>IF('4.1 Corporate reports '!N70="x",1,0)</f>
        <v>0</v>
      </c>
      <c r="U4" s="156">
        <f>IF('4.1 Corporate reports '!O70="x",1,0)</f>
        <v>0</v>
      </c>
      <c r="V4" s="156">
        <f>IF('4.1 Corporate reports '!P70="x",1,0)</f>
        <v>0</v>
      </c>
      <c r="W4" s="156">
        <f>IF('4.1 Corporate reports '!Q70="x",1,0)</f>
        <v>0</v>
      </c>
      <c r="X4" s="156">
        <f>IF('4.1 Corporate reports '!R70="x",1,0)</f>
        <v>0</v>
      </c>
      <c r="Y4" s="156">
        <f>IF('4.1 Corporate reports '!S70="x",1,0)</f>
        <v>0</v>
      </c>
      <c r="Z4" s="156">
        <f>IF('4.1 Corporate reports '!T70="x",1,0)</f>
        <v>0</v>
      </c>
      <c r="AA4" s="156">
        <f>IF('4.1 Corporate reports '!U70="x",1,0)</f>
        <v>0</v>
      </c>
      <c r="AB4" s="156">
        <f>IF('4.1 Corporate reports '!V70="x",1,0)</f>
        <v>0</v>
      </c>
      <c r="AC4" s="156">
        <f>IF('4.1 Corporate reports '!W70="x",1,0)</f>
        <v>0</v>
      </c>
      <c r="AD4" s="156">
        <f>IF('4.1 Corporate reports '!X70="x",1,0)</f>
        <v>0</v>
      </c>
      <c r="AE4" s="156">
        <f>IF('4.1 Corporate reports '!Y70="x",1,0)</f>
        <v>0</v>
      </c>
      <c r="AF4" s="156">
        <f>IF('4.1 Corporate reports '!Z70="x",1,0)</f>
        <v>0</v>
      </c>
      <c r="AG4" s="156">
        <f>IF('4.1 Corporate reports '!AA70="x",1,0)</f>
        <v>0</v>
      </c>
      <c r="AH4" s="156">
        <f>IF('4.1 Corporate reports '!AB70="x",1,0)</f>
        <v>0</v>
      </c>
      <c r="AI4" s="156">
        <f>IF('4.1 Corporate reports '!AC70="x",1,0)</f>
        <v>0</v>
      </c>
      <c r="AJ4" s="156">
        <f>IF('4.1 Corporate reports '!AD70="x",1,0)</f>
        <v>0</v>
      </c>
      <c r="AK4" s="156">
        <f>IF('4.1 Corporate reports '!AE70="x",1,0)</f>
        <v>1</v>
      </c>
      <c r="AL4" s="156">
        <f>IF('4.1 Corporate reports '!AF70="x",1,0)</f>
        <v>0</v>
      </c>
      <c r="AM4" s="156">
        <f>IF('4.1 Corporate reports '!AG70="x",1,0)</f>
        <v>0</v>
      </c>
      <c r="AN4" s="156">
        <f>IF('4.1 Corporate reports '!AH70="x",1,0)</f>
        <v>0</v>
      </c>
      <c r="AO4" s="156">
        <f>IF('4.1 Corporate reports '!AI70="x",1,0)</f>
        <v>0</v>
      </c>
      <c r="AP4" s="156">
        <f>IF('4.1 Corporate reports '!AJ70="x",1,0)</f>
        <v>0</v>
      </c>
      <c r="AQ4" s="156">
        <f>IF('4.1 Corporate reports '!AK70="x",1,0)</f>
        <v>0</v>
      </c>
      <c r="AR4" s="156">
        <f>IF('4.1 Corporate reports '!AL70="x",1,0)</f>
        <v>0</v>
      </c>
      <c r="AS4" s="156">
        <f>IF('4.1 Corporate reports '!AM70="x",1,0)</f>
        <v>0</v>
      </c>
      <c r="AT4" s="156">
        <f>IF('4.1 Corporate reports '!AN70="x",1,0)</f>
        <v>0</v>
      </c>
      <c r="AU4" s="156">
        <f>IF('4.1 Corporate reports '!AO70="x",1,0)</f>
        <v>0</v>
      </c>
      <c r="AV4" s="156">
        <f>IF('4.1 Corporate reports '!AP70="x",1,0)</f>
        <v>1</v>
      </c>
      <c r="AW4" s="156">
        <f>IF('4.1 Corporate reports '!AQ70="x",1,0)</f>
        <v>0</v>
      </c>
      <c r="AX4" s="156">
        <f>IF('4.1 Corporate reports '!AR70="x",1,0)</f>
        <v>0</v>
      </c>
      <c r="AY4" s="156">
        <f>IF('4.1 Corporate reports '!AS70="x",1,0)</f>
        <v>0</v>
      </c>
      <c r="AZ4" s="156">
        <f>IF('4.1 Corporate reports '!AT70="x",1,0)</f>
        <v>0</v>
      </c>
      <c r="BA4" s="156">
        <f>IF('4.1 Corporate reports '!AU70="x",1,0)</f>
        <v>0</v>
      </c>
      <c r="BB4" s="156">
        <f>IF('4.1 Corporate reports '!AV70="x",1,0)</f>
        <v>0</v>
      </c>
      <c r="BC4" s="156">
        <f>IF('4.1 Corporate reports '!AW70="x",1,0)</f>
        <v>0</v>
      </c>
      <c r="BD4" s="156">
        <f>IF('4.1 Corporate reports '!AX70="x",1,0)</f>
        <v>0</v>
      </c>
      <c r="BE4" s="156">
        <f>IF('4.1 Corporate reports '!AY70="x",1,0)</f>
        <v>0</v>
      </c>
      <c r="BF4" s="156">
        <f>IF('4.1 Corporate reports '!AZ70="x",1,0)</f>
        <v>0</v>
      </c>
      <c r="BG4" s="156">
        <f>IF('4.1 Corporate reports '!BA70="x",1,0)</f>
        <v>0</v>
      </c>
      <c r="BH4" s="156">
        <f>IF('4.1 Corporate reports '!BB70="x",1,0)</f>
        <v>0</v>
      </c>
      <c r="BI4" s="156">
        <f>IF('4.1 Corporate reports '!BC70="x",1,0)</f>
        <v>0</v>
      </c>
      <c r="BJ4" s="156">
        <f>IF('4.1 Corporate reports '!BD70="x",1,0)</f>
        <v>0</v>
      </c>
      <c r="BK4" s="156">
        <f>IF('4.1 Corporate reports '!BE70="x",1,0)</f>
        <v>0</v>
      </c>
      <c r="BL4" s="156">
        <f>IF('4.1 Corporate reports '!BF70="x",1,0)</f>
        <v>0</v>
      </c>
    </row>
    <row r="5" spans="1:65">
      <c r="C5" s="179"/>
      <c r="D5" s="179"/>
      <c r="E5" s="179"/>
      <c r="F5" s="45"/>
      <c r="G5" s="45"/>
      <c r="H5" s="730" t="s">
        <v>1194</v>
      </c>
      <c r="I5" s="156">
        <f>IF('4.1 Corporate reports '!C71="x",1,0)</f>
        <v>0</v>
      </c>
      <c r="J5" s="156">
        <f>IF('4.1 Corporate reports '!D71="x",1,0)</f>
        <v>0</v>
      </c>
      <c r="K5" s="156">
        <f>IF('4.1 Corporate reports '!E71="x",1,0)</f>
        <v>0</v>
      </c>
      <c r="L5" s="156">
        <f>IF('4.1 Corporate reports '!F71="x",1,0)</f>
        <v>0</v>
      </c>
      <c r="M5" s="156">
        <f>IF('4.1 Corporate reports '!G71="x",1,0)</f>
        <v>1</v>
      </c>
      <c r="N5" s="156">
        <f>IF('4.1 Corporate reports '!H71="x",1,0)</f>
        <v>0</v>
      </c>
      <c r="O5" s="156">
        <f>IF('4.1 Corporate reports '!I71="x",1,0)</f>
        <v>0</v>
      </c>
      <c r="P5" s="156">
        <f>IF('4.1 Corporate reports '!J71="x",1,0)</f>
        <v>0</v>
      </c>
      <c r="Q5" s="156">
        <f>IF('4.1 Corporate reports '!K71="x",1,0)</f>
        <v>0</v>
      </c>
      <c r="R5" s="156">
        <f>IF('4.1 Corporate reports '!L71="x",1,0)</f>
        <v>0</v>
      </c>
      <c r="S5" s="156">
        <f>IF('4.1 Corporate reports '!M71="x",1,0)</f>
        <v>0</v>
      </c>
      <c r="T5" s="156">
        <f>IF('4.1 Corporate reports '!N71="x",1,0)</f>
        <v>1</v>
      </c>
      <c r="U5" s="156">
        <f>IF('4.1 Corporate reports '!O71="x",1,0)</f>
        <v>1</v>
      </c>
      <c r="V5" s="156">
        <f>IF('4.1 Corporate reports '!P71="x",1,0)</f>
        <v>0</v>
      </c>
      <c r="W5" s="156">
        <f>IF('4.1 Corporate reports '!Q71="x",1,0)</f>
        <v>1</v>
      </c>
      <c r="X5" s="156">
        <f>IF('4.1 Corporate reports '!R71="x",1,0)</f>
        <v>0</v>
      </c>
      <c r="Y5" s="156">
        <f>IF('4.1 Corporate reports '!S71="x",1,0)</f>
        <v>0</v>
      </c>
      <c r="Z5" s="156">
        <f>IF('4.1 Corporate reports '!T71="x",1,0)</f>
        <v>1</v>
      </c>
      <c r="AA5" s="156">
        <f>IF('4.1 Corporate reports '!U71="x",1,0)</f>
        <v>0</v>
      </c>
      <c r="AB5" s="156">
        <f>IF('4.1 Corporate reports '!V71="x",1,0)</f>
        <v>0</v>
      </c>
      <c r="AC5" s="156">
        <f>IF('4.1 Corporate reports '!W71="x",1,0)</f>
        <v>0</v>
      </c>
      <c r="AD5" s="156">
        <f>IF('4.1 Corporate reports '!X71="x",1,0)</f>
        <v>1</v>
      </c>
      <c r="AE5" s="156">
        <f>IF('4.1 Corporate reports '!Y71="x",1,0)</f>
        <v>0</v>
      </c>
      <c r="AF5" s="156">
        <f>IF('4.1 Corporate reports '!Z71="x",1,0)</f>
        <v>0</v>
      </c>
      <c r="AG5" s="156">
        <f>IF('4.1 Corporate reports '!AA71="x",1,0)</f>
        <v>0</v>
      </c>
      <c r="AH5" s="156">
        <f>IF('4.1 Corporate reports '!AB71="x",1,0)</f>
        <v>0</v>
      </c>
      <c r="AI5" s="156">
        <f>IF('4.1 Corporate reports '!AC71="x",1,0)</f>
        <v>0</v>
      </c>
      <c r="AJ5" s="156">
        <f>IF('4.1 Corporate reports '!AD71="x",1,0)</f>
        <v>0</v>
      </c>
      <c r="AK5" s="156">
        <f>IF('4.1 Corporate reports '!AE71="x",1,0)</f>
        <v>0</v>
      </c>
      <c r="AL5" s="156">
        <f>IF('4.1 Corporate reports '!AF71="x",1,0)</f>
        <v>0</v>
      </c>
      <c r="AM5" s="156">
        <f>IF('4.1 Corporate reports '!AG71="x",1,0)</f>
        <v>1</v>
      </c>
      <c r="AN5" s="156">
        <f>IF('4.1 Corporate reports '!AH71="x",1,0)</f>
        <v>1</v>
      </c>
      <c r="AO5" s="156">
        <f>IF('4.1 Corporate reports '!AI71="x",1,0)</f>
        <v>0</v>
      </c>
      <c r="AP5" s="156">
        <f>IF('4.1 Corporate reports '!AJ71="x",1,0)</f>
        <v>0</v>
      </c>
      <c r="AQ5" s="156">
        <f>IF('4.1 Corporate reports '!AK71="x",1,0)</f>
        <v>0</v>
      </c>
      <c r="AR5" s="156">
        <f>IF('4.1 Corporate reports '!AL71="x",1,0)</f>
        <v>0</v>
      </c>
      <c r="AS5" s="156">
        <f>IF('4.1 Corporate reports '!AM71="x",1,0)</f>
        <v>0</v>
      </c>
      <c r="AT5" s="156">
        <f>IF('4.1 Corporate reports '!AN71="x",1,0)</f>
        <v>0</v>
      </c>
      <c r="AU5" s="156">
        <f>IF('4.1 Corporate reports '!AO71="x",1,0)</f>
        <v>0</v>
      </c>
      <c r="AV5" s="156">
        <f>IF('4.1 Corporate reports '!AP71="x",1,0)</f>
        <v>0</v>
      </c>
      <c r="AW5" s="156">
        <f>IF('4.1 Corporate reports '!AQ71="x",1,0)</f>
        <v>0</v>
      </c>
      <c r="AX5" s="156">
        <f>IF('4.1 Corporate reports '!AR71="x",1,0)</f>
        <v>0</v>
      </c>
      <c r="AY5" s="156">
        <f>IF('4.1 Corporate reports '!AS71="x",1,0)</f>
        <v>1</v>
      </c>
      <c r="AZ5" s="156">
        <f>IF('4.1 Corporate reports '!AT71="x",1,0)</f>
        <v>1</v>
      </c>
      <c r="BA5" s="156">
        <f>IF('4.1 Corporate reports '!AU71="x",1,0)</f>
        <v>0</v>
      </c>
      <c r="BB5" s="156">
        <f>IF('4.1 Corporate reports '!AV71="x",1,0)</f>
        <v>0</v>
      </c>
      <c r="BC5" s="156">
        <f>IF('4.1 Corporate reports '!AW71="x",1,0)</f>
        <v>0</v>
      </c>
      <c r="BD5" s="156">
        <f>IF('4.1 Corporate reports '!AX71="x",1,0)</f>
        <v>0</v>
      </c>
      <c r="BE5" s="156">
        <f>IF('4.1 Corporate reports '!AY71="x",1,0)</f>
        <v>1</v>
      </c>
      <c r="BF5" s="156">
        <f>IF('4.1 Corporate reports '!AZ71="x",1,0)</f>
        <v>0</v>
      </c>
      <c r="BG5" s="156">
        <f>IF('4.1 Corporate reports '!BA71="x",1,0)</f>
        <v>0</v>
      </c>
      <c r="BH5" s="156">
        <f>IF('4.1 Corporate reports '!BB71="x",1,0)</f>
        <v>0</v>
      </c>
      <c r="BI5" s="156">
        <f>IF('4.1 Corporate reports '!BC71="x",1,0)</f>
        <v>0</v>
      </c>
      <c r="BJ5" s="156">
        <f>IF('4.1 Corporate reports '!BD71="x",1,0)</f>
        <v>1</v>
      </c>
      <c r="BK5" s="156">
        <f>IF('4.1 Corporate reports '!BE71="x",1,0)</f>
        <v>0</v>
      </c>
      <c r="BL5" s="156">
        <f>IF('4.1 Corporate reports '!BF71="x",1,0)</f>
        <v>0</v>
      </c>
    </row>
    <row r="6" spans="1:65" ht="14" customHeight="1">
      <c r="C6" s="45"/>
      <c r="D6" s="45"/>
      <c r="E6" s="45"/>
      <c r="F6" s="45"/>
      <c r="G6" s="141"/>
      <c r="H6" s="45"/>
      <c r="I6" s="827" t="s">
        <v>1100</v>
      </c>
      <c r="J6" s="827"/>
      <c r="K6" s="827"/>
      <c r="L6" s="827"/>
      <c r="M6" s="827"/>
      <c r="N6" s="827"/>
      <c r="O6" s="827"/>
      <c r="P6" s="827"/>
      <c r="Q6" s="827"/>
      <c r="R6" s="827"/>
      <c r="S6" s="827"/>
      <c r="T6" s="827"/>
      <c r="U6" s="827"/>
      <c r="V6" s="827"/>
      <c r="W6" s="827"/>
      <c r="X6" s="827"/>
      <c r="Y6" s="827"/>
      <c r="Z6" s="827"/>
      <c r="AA6" s="827"/>
      <c r="AB6" s="827"/>
      <c r="AC6" s="827"/>
      <c r="AD6" s="827"/>
      <c r="AE6" s="824" t="s">
        <v>1103</v>
      </c>
      <c r="AF6" s="825"/>
      <c r="AG6" s="825"/>
      <c r="AH6" s="825"/>
      <c r="AI6" s="825"/>
      <c r="AJ6" s="825"/>
      <c r="AK6" s="825"/>
      <c r="AL6" s="825"/>
      <c r="AM6" s="825"/>
      <c r="AN6" s="825"/>
      <c r="AO6" s="825"/>
      <c r="AP6" s="825"/>
      <c r="AQ6" s="825"/>
      <c r="AR6" s="825"/>
      <c r="AS6" s="825"/>
      <c r="AT6" s="825"/>
      <c r="AU6" s="825"/>
      <c r="AV6" s="825"/>
      <c r="AW6" s="825"/>
      <c r="AX6" s="825"/>
      <c r="AY6" s="825"/>
      <c r="AZ6" s="825"/>
      <c r="BA6" s="825"/>
      <c r="BB6" s="825"/>
      <c r="BC6" s="825"/>
      <c r="BD6" s="825"/>
      <c r="BE6" s="825"/>
      <c r="BF6" s="825"/>
      <c r="BG6" s="825"/>
      <c r="BH6" s="825"/>
      <c r="BI6" s="825"/>
      <c r="BJ6" s="825"/>
      <c r="BK6" s="825"/>
      <c r="BL6" s="825"/>
    </row>
    <row r="7" spans="1:65" s="124" customFormat="1" ht="34.5" customHeight="1" thickBot="1">
      <c r="A7" s="246"/>
      <c r="C7" s="222"/>
      <c r="D7" s="222"/>
      <c r="E7" s="228"/>
      <c r="F7" s="239" t="s">
        <v>1099</v>
      </c>
      <c r="G7" s="713" t="s">
        <v>1104</v>
      </c>
      <c r="H7" s="231" t="s">
        <v>307</v>
      </c>
      <c r="I7" s="225" t="s">
        <v>0</v>
      </c>
      <c r="J7" s="155" t="s">
        <v>31</v>
      </c>
      <c r="K7" s="155" t="s">
        <v>25</v>
      </c>
      <c r="L7" s="155" t="s">
        <v>44</v>
      </c>
      <c r="M7" s="155" t="s">
        <v>24</v>
      </c>
      <c r="N7" s="155" t="s">
        <v>38</v>
      </c>
      <c r="O7" s="155" t="s">
        <v>332</v>
      </c>
      <c r="P7" s="155" t="s">
        <v>333</v>
      </c>
      <c r="Q7" s="155" t="s">
        <v>733</v>
      </c>
      <c r="R7" s="155" t="s">
        <v>338</v>
      </c>
      <c r="S7" s="155" t="s">
        <v>341</v>
      </c>
      <c r="T7" s="155" t="s">
        <v>343</v>
      </c>
      <c r="U7" s="155" t="s">
        <v>349</v>
      </c>
      <c r="V7" s="155" t="s">
        <v>352</v>
      </c>
      <c r="W7" s="155" t="s">
        <v>353</v>
      </c>
      <c r="X7" s="155" t="s">
        <v>356</v>
      </c>
      <c r="Y7" s="155" t="s">
        <v>735</v>
      </c>
      <c r="Z7" s="155" t="s">
        <v>378</v>
      </c>
      <c r="AA7" s="155" t="s">
        <v>379</v>
      </c>
      <c r="AB7" s="155" t="s">
        <v>383</v>
      </c>
      <c r="AC7" s="155" t="s">
        <v>740</v>
      </c>
      <c r="AD7" s="155" t="s">
        <v>392</v>
      </c>
      <c r="AE7" s="226" t="s">
        <v>1</v>
      </c>
      <c r="AF7" s="223" t="s">
        <v>28</v>
      </c>
      <c r="AG7" s="223" t="s">
        <v>36</v>
      </c>
      <c r="AH7" s="223" t="s">
        <v>320</v>
      </c>
      <c r="AI7" s="223" t="s">
        <v>34</v>
      </c>
      <c r="AJ7" s="223" t="s">
        <v>32</v>
      </c>
      <c r="AK7" s="223" t="s">
        <v>48</v>
      </c>
      <c r="AL7" s="223" t="s">
        <v>334</v>
      </c>
      <c r="AM7" s="223" t="s">
        <v>278</v>
      </c>
      <c r="AN7" s="223" t="s">
        <v>336</v>
      </c>
      <c r="AO7" s="223" t="s">
        <v>337</v>
      </c>
      <c r="AP7" s="223" t="s">
        <v>339</v>
      </c>
      <c r="AQ7" s="223" t="s">
        <v>340</v>
      </c>
      <c r="AR7" s="223" t="s">
        <v>41</v>
      </c>
      <c r="AS7" s="223" t="s">
        <v>342</v>
      </c>
      <c r="AT7" s="223" t="s">
        <v>35</v>
      </c>
      <c r="AU7" s="223" t="s">
        <v>346</v>
      </c>
      <c r="AV7" s="223" t="s">
        <v>354</v>
      </c>
      <c r="AW7" s="223" t="s">
        <v>355</v>
      </c>
      <c r="AX7" s="223" t="s">
        <v>357</v>
      </c>
      <c r="AY7" s="223" t="s">
        <v>360</v>
      </c>
      <c r="AZ7" s="223" t="s">
        <v>293</v>
      </c>
      <c r="BA7" s="223" t="s">
        <v>362</v>
      </c>
      <c r="BB7" s="223" t="s">
        <v>364</v>
      </c>
      <c r="BC7" s="223" t="s">
        <v>37</v>
      </c>
      <c r="BD7" s="223" t="s">
        <v>367</v>
      </c>
      <c r="BE7" s="223" t="s">
        <v>374</v>
      </c>
      <c r="BF7" s="223" t="s">
        <v>43</v>
      </c>
      <c r="BG7" s="223" t="s">
        <v>47</v>
      </c>
      <c r="BH7" s="223" t="s">
        <v>377</v>
      </c>
      <c r="BI7" s="223" t="s">
        <v>40</v>
      </c>
      <c r="BJ7" s="223" t="s">
        <v>381</v>
      </c>
      <c r="BK7" s="223" t="s">
        <v>385</v>
      </c>
      <c r="BL7" s="224" t="s">
        <v>730</v>
      </c>
    </row>
    <row r="8" spans="1:65" s="119" customFormat="1" ht="15" thickBot="1">
      <c r="A8" s="247"/>
      <c r="C8" s="114"/>
      <c r="D8" s="114"/>
      <c r="E8" s="206"/>
      <c r="F8" s="828"/>
      <c r="G8" s="829"/>
      <c r="H8" s="830"/>
      <c r="I8" s="117"/>
      <c r="J8" s="117"/>
      <c r="K8" s="117"/>
      <c r="L8" s="117"/>
      <c r="M8" s="117"/>
      <c r="N8" s="117"/>
      <c r="O8" s="117"/>
      <c r="P8" s="117"/>
      <c r="Q8" s="117"/>
      <c r="R8" s="117"/>
      <c r="S8" s="117"/>
      <c r="T8" s="117"/>
      <c r="U8" s="117"/>
      <c r="V8" s="117"/>
      <c r="W8" s="117"/>
      <c r="X8" s="117"/>
      <c r="Y8" s="117"/>
      <c r="Z8" s="117"/>
      <c r="AA8" s="117"/>
      <c r="AB8" s="117"/>
      <c r="AC8" s="117"/>
      <c r="AD8" s="117"/>
      <c r="AE8" s="116"/>
      <c r="AF8" s="117"/>
      <c r="AG8" s="117"/>
      <c r="AH8" s="117"/>
      <c r="AI8" s="117"/>
      <c r="AJ8" s="117"/>
      <c r="AK8" s="117"/>
      <c r="AL8" s="117"/>
      <c r="AM8" s="117"/>
      <c r="AN8" s="117"/>
      <c r="AO8" s="117"/>
      <c r="AP8" s="117"/>
      <c r="AQ8" s="117"/>
      <c r="AR8" s="117"/>
      <c r="AS8" s="117"/>
      <c r="AT8" s="117"/>
      <c r="AU8" s="117"/>
      <c r="AV8" s="117"/>
      <c r="AW8" s="117"/>
      <c r="AX8" s="117"/>
      <c r="AY8" s="117"/>
      <c r="AZ8" s="117"/>
      <c r="BA8" s="117"/>
      <c r="BB8" s="117"/>
      <c r="BC8" s="117"/>
      <c r="BD8" s="117"/>
      <c r="BE8" s="117"/>
      <c r="BF8" s="117"/>
      <c r="BG8" s="117"/>
      <c r="BH8" s="117"/>
      <c r="BI8" s="117"/>
      <c r="BJ8" s="117"/>
      <c r="BK8" s="117"/>
      <c r="BL8" s="127"/>
    </row>
    <row r="9" spans="1:65" s="119" customFormat="1">
      <c r="A9" s="247"/>
      <c r="B9" s="823" t="s">
        <v>1166</v>
      </c>
      <c r="C9" s="110" t="s">
        <v>1144</v>
      </c>
      <c r="D9" s="59"/>
      <c r="E9" s="120" t="s">
        <v>69</v>
      </c>
      <c r="F9" s="232">
        <f>SUM(I9:AD9)</f>
        <v>599571.82000000007</v>
      </c>
      <c r="G9" s="202">
        <f>SUM(AE9:BL9)</f>
        <v>14121269.01</v>
      </c>
      <c r="H9" s="207">
        <f t="shared" ref="H9:H18" si="0">G9+F9</f>
        <v>14720840.83</v>
      </c>
      <c r="I9" s="109">
        <f>'3.1 Emission data'!E11</f>
        <v>90723</v>
      </c>
      <c r="J9" s="109">
        <f>'3.1 Emission data'!F11</f>
        <v>63521</v>
      </c>
      <c r="K9" s="109">
        <f>'3.1 Emission data'!G11</f>
        <v>124633</v>
      </c>
      <c r="L9" s="109">
        <f>'3.1 Emission data'!H11</f>
        <v>17084</v>
      </c>
      <c r="M9" s="109">
        <f>'3.1 Emission data'!I11</f>
        <v>144163</v>
      </c>
      <c r="N9" s="109">
        <f>'3.1 Emission data'!J11</f>
        <v>22183</v>
      </c>
      <c r="O9" s="109">
        <f>'3.1 Emission data'!K11</f>
        <v>27375</v>
      </c>
      <c r="P9" s="109">
        <f>'3.1 Emission data'!L11</f>
        <v>4701</v>
      </c>
      <c r="Q9" s="109">
        <f>'3.1 Emission data'!M11</f>
        <v>12119</v>
      </c>
      <c r="R9" s="109">
        <f>'3.1 Emission data'!N11</f>
        <v>4454</v>
      </c>
      <c r="S9" s="109">
        <f>'3.1 Emission data'!O11</f>
        <v>12532</v>
      </c>
      <c r="T9" s="109">
        <f>'3.1 Emission data'!P11</f>
        <v>7343.41</v>
      </c>
      <c r="U9" s="109">
        <f>'3.1 Emission data'!Q11</f>
        <v>30383</v>
      </c>
      <c r="V9" s="109">
        <f>'3.1 Emission data'!R11</f>
        <v>2045</v>
      </c>
      <c r="W9" s="109">
        <f>'3.1 Emission data'!S11</f>
        <v>13424</v>
      </c>
      <c r="X9" s="109">
        <f>'3.1 Emission data'!T11</f>
        <v>10146.959999999999</v>
      </c>
      <c r="Y9" s="109">
        <f>'3.1 Emission data'!U11</f>
        <v>4739.3100000000004</v>
      </c>
      <c r="Z9" s="109">
        <f>'3.1 Emission data'!V11</f>
        <v>2561.04</v>
      </c>
      <c r="AA9" s="109">
        <f>'3.1 Emission data'!W11</f>
        <v>0</v>
      </c>
      <c r="AB9" s="109">
        <f>'3.1 Emission data'!X11</f>
        <v>2655</v>
      </c>
      <c r="AC9" s="109">
        <f>'3.1 Emission data'!Y11</f>
        <v>1081.22</v>
      </c>
      <c r="AD9" s="109">
        <f>'3.1 Emission data'!Z11</f>
        <v>1704.88</v>
      </c>
      <c r="AE9" s="213">
        <f>'3.1 Emission data'!AA11</f>
        <v>54590</v>
      </c>
      <c r="AF9" s="109">
        <f>'3.1 Emission data'!AB11</f>
        <v>4855000</v>
      </c>
      <c r="AG9" s="109">
        <f>'3.1 Emission data'!AC11</f>
        <v>41171</v>
      </c>
      <c r="AH9" s="109">
        <f>'3.1 Emission data'!AD11</f>
        <v>99499</v>
      </c>
      <c r="AI9" s="109">
        <f>'3.1 Emission data'!AE11</f>
        <v>65900</v>
      </c>
      <c r="AJ9" s="109">
        <f>'3.1 Emission data'!AF11</f>
        <v>58965</v>
      </c>
      <c r="AK9" s="109">
        <f>'3.1 Emission data'!AG11</f>
        <v>67657</v>
      </c>
      <c r="AL9" s="109">
        <f>'3.1 Emission data'!AH11</f>
        <v>148227</v>
      </c>
      <c r="AM9" s="109">
        <f>'3.1 Emission data'!AI11</f>
        <v>147000</v>
      </c>
      <c r="AN9" s="109">
        <f>'3.1 Emission data'!AJ11</f>
        <v>311647</v>
      </c>
      <c r="AO9" s="109">
        <f>'3.1 Emission data'!AK11</f>
        <v>593561</v>
      </c>
      <c r="AP9" s="109">
        <f>'3.1 Emission data'!AL11</f>
        <v>46269.3</v>
      </c>
      <c r="AQ9" s="109">
        <f>'3.1 Emission data'!AM11</f>
        <v>6308208</v>
      </c>
      <c r="AR9" s="109">
        <f>'3.1 Emission data'!AN11</f>
        <v>135012.28</v>
      </c>
      <c r="AS9" s="109">
        <f>'3.1 Emission data'!AO11</f>
        <v>135747</v>
      </c>
      <c r="AT9" s="109">
        <f>'3.1 Emission data'!AP11</f>
        <v>6031</v>
      </c>
      <c r="AU9" s="109">
        <f>'3.1 Emission data'!AQ11</f>
        <v>54000</v>
      </c>
      <c r="AV9" s="109">
        <f>'3.1 Emission data'!AR11</f>
        <v>67197</v>
      </c>
      <c r="AW9" s="109">
        <f>'3.1 Emission data'!AS11</f>
        <v>259307</v>
      </c>
      <c r="AX9" s="109">
        <f>'3.1 Emission data'!AT11</f>
        <v>120978</v>
      </c>
      <c r="AY9" s="109">
        <f>'3.1 Emission data'!AU11</f>
        <v>154704</v>
      </c>
      <c r="AZ9" s="109">
        <f>'3.1 Emission data'!AV11</f>
        <v>53923</v>
      </c>
      <c r="BA9" s="109">
        <f>'3.1 Emission data'!AW11</f>
        <v>5354</v>
      </c>
      <c r="BB9" s="109">
        <f>'3.1 Emission data'!AX11</f>
        <v>22379</v>
      </c>
      <c r="BC9" s="109">
        <f>'3.1 Emission data'!AY11</f>
        <v>38828.61</v>
      </c>
      <c r="BD9" s="109">
        <f>'3.1 Emission data'!AZ11</f>
        <v>25670</v>
      </c>
      <c r="BE9" s="109">
        <f>'3.1 Emission data'!BA11</f>
        <v>43826</v>
      </c>
      <c r="BF9" s="109">
        <f>'3.1 Emission data'!BB11</f>
        <v>82432</v>
      </c>
      <c r="BG9" s="109">
        <f>'3.1 Emission data'!BC11</f>
        <v>20068</v>
      </c>
      <c r="BH9" s="109">
        <f>'3.1 Emission data'!BD11</f>
        <v>46351</v>
      </c>
      <c r="BI9" s="109">
        <f>'3.1 Emission data'!BE11</f>
        <v>27308.29</v>
      </c>
      <c r="BJ9" s="109">
        <f>'3.1 Emission data'!BF11</f>
        <v>16211</v>
      </c>
      <c r="BK9" s="109">
        <f>'3.1 Emission data'!BG11</f>
        <v>801.23</v>
      </c>
      <c r="BL9" s="111">
        <f>'3.1 Emission data'!BH11</f>
        <v>7446.3</v>
      </c>
    </row>
    <row r="10" spans="1:65" s="119" customFormat="1" ht="15" thickBot="1">
      <c r="A10" s="247"/>
      <c r="B10" s="823"/>
      <c r="C10" s="59" t="s">
        <v>1145</v>
      </c>
      <c r="D10" s="59"/>
      <c r="E10" s="110" t="s">
        <v>69</v>
      </c>
      <c r="F10" s="203">
        <f>SUM(I10:AD10)</f>
        <v>3966221.7700000005</v>
      </c>
      <c r="G10" s="204">
        <f>SUM(AE10:BL10)</f>
        <v>38885964.479999997</v>
      </c>
      <c r="H10" s="207">
        <f t="shared" si="0"/>
        <v>42852186.25</v>
      </c>
      <c r="I10" s="17">
        <f>'3.1 Emission data'!E12</f>
        <v>183329</v>
      </c>
      <c r="J10" s="17">
        <f>'3.1 Emission data'!F12</f>
        <v>684236</v>
      </c>
      <c r="K10" s="17">
        <f>'3.1 Emission data'!G12</f>
        <v>963304</v>
      </c>
      <c r="L10" s="17">
        <f>'3.1 Emission data'!H12</f>
        <v>362448</v>
      </c>
      <c r="M10" s="17">
        <f>'3.1 Emission data'!I12</f>
        <v>82538</v>
      </c>
      <c r="N10" s="17">
        <f>'3.1 Emission data'!J12</f>
        <v>218855</v>
      </c>
      <c r="O10" s="17">
        <f>'3.1 Emission data'!K12</f>
        <v>409991</v>
      </c>
      <c r="P10" s="17">
        <f>'3.1 Emission data'!L12</f>
        <v>157967</v>
      </c>
      <c r="Q10" s="17">
        <f>'3.1 Emission data'!M12</f>
        <v>47871</v>
      </c>
      <c r="R10" s="17">
        <f>'3.1 Emission data'!N12</f>
        <v>15237</v>
      </c>
      <c r="S10" s="17">
        <f>'3.1 Emission data'!O12</f>
        <v>124026</v>
      </c>
      <c r="T10" s="17">
        <f>'3.1 Emission data'!P12</f>
        <v>128802.32</v>
      </c>
      <c r="U10" s="17">
        <f>'3.1 Emission data'!Q12</f>
        <v>63675</v>
      </c>
      <c r="V10" s="17">
        <f>'3.1 Emission data'!R12</f>
        <v>7622</v>
      </c>
      <c r="W10" s="17">
        <f>'3.1 Emission data'!S12</f>
        <v>103866</v>
      </c>
      <c r="X10" s="17">
        <f>'3.1 Emission data'!T12</f>
        <v>173541.76000000001</v>
      </c>
      <c r="Y10" s="17">
        <f>'3.1 Emission data'!U12</f>
        <v>51171.74</v>
      </c>
      <c r="Z10" s="17">
        <f>'3.1 Emission data'!V12</f>
        <v>108418.24000000001</v>
      </c>
      <c r="AA10" s="17">
        <f>'3.1 Emission data'!W12</f>
        <v>13550</v>
      </c>
      <c r="AB10" s="17">
        <f>'3.1 Emission data'!X12</f>
        <v>72</v>
      </c>
      <c r="AC10" s="17">
        <f>'3.1 Emission data'!Y12</f>
        <v>1006.61</v>
      </c>
      <c r="AD10" s="17">
        <f>'3.1 Emission data'!Z12</f>
        <v>64694.1</v>
      </c>
      <c r="AE10" s="123">
        <f>'3.1 Emission data'!AA12</f>
        <v>8730</v>
      </c>
      <c r="AF10" s="17">
        <f>'3.1 Emission data'!AB12</f>
        <v>10318000</v>
      </c>
      <c r="AG10" s="17">
        <f>'3.1 Emission data'!AC12</f>
        <v>205141</v>
      </c>
      <c r="AH10" s="17">
        <f>'3.1 Emission data'!AD12</f>
        <v>8301476.8099999996</v>
      </c>
      <c r="AI10" s="17">
        <f>'3.1 Emission data'!AE12</f>
        <v>163700</v>
      </c>
      <c r="AJ10" s="17">
        <f>'3.1 Emission data'!AF12</f>
        <v>313836</v>
      </c>
      <c r="AK10" s="17">
        <f>'3.1 Emission data'!AG12</f>
        <v>204558</v>
      </c>
      <c r="AL10" s="17">
        <f>'3.1 Emission data'!AH12</f>
        <v>504972</v>
      </c>
      <c r="AM10" s="17">
        <f>'3.1 Emission data'!AI12</f>
        <v>771000</v>
      </c>
      <c r="AN10" s="17">
        <f>'3.1 Emission data'!AJ12</f>
        <v>1287752</v>
      </c>
      <c r="AO10" s="17">
        <f>'3.1 Emission data'!AK12</f>
        <v>1815321</v>
      </c>
      <c r="AP10" s="17">
        <f>'3.1 Emission data'!AL12</f>
        <v>1107529.3</v>
      </c>
      <c r="AQ10" s="17">
        <f>'3.1 Emission data'!AM12</f>
        <v>4719308</v>
      </c>
      <c r="AR10" s="17">
        <f>'3.1 Emission data'!AN12</f>
        <v>364914.69</v>
      </c>
      <c r="AS10" s="17">
        <f>'3.1 Emission data'!AO12</f>
        <v>875349</v>
      </c>
      <c r="AT10" s="17">
        <f>'3.1 Emission data'!AP12</f>
        <v>26029</v>
      </c>
      <c r="AU10" s="17">
        <f>'3.1 Emission data'!AQ12</f>
        <v>90</v>
      </c>
      <c r="AV10" s="17">
        <f>'3.1 Emission data'!AR12</f>
        <v>278920</v>
      </c>
      <c r="AW10" s="17">
        <f>'3.1 Emission data'!AS12</f>
        <v>902266</v>
      </c>
      <c r="AX10" s="17">
        <f>'3.1 Emission data'!AT12</f>
        <v>1548755</v>
      </c>
      <c r="AY10" s="17">
        <f>'3.1 Emission data'!AU12</f>
        <v>947860</v>
      </c>
      <c r="AZ10" s="17">
        <f>'3.1 Emission data'!AV12</f>
        <v>384494</v>
      </c>
      <c r="BA10" s="17">
        <f>'3.1 Emission data'!AW12</f>
        <v>96532</v>
      </c>
      <c r="BB10" s="17">
        <f>'3.1 Emission data'!AX12</f>
        <v>383391</v>
      </c>
      <c r="BC10" s="17">
        <f>'3.1 Emission data'!AY12</f>
        <v>638582.53</v>
      </c>
      <c r="BD10" s="17">
        <f>'3.1 Emission data'!AZ12</f>
        <v>298159</v>
      </c>
      <c r="BE10" s="17">
        <f>'3.1 Emission data'!BA12</f>
        <v>134004</v>
      </c>
      <c r="BF10" s="17">
        <f>'3.1 Emission data'!BB12</f>
        <v>784009</v>
      </c>
      <c r="BG10" s="17">
        <f>'3.1 Emission data'!BC12</f>
        <v>262728</v>
      </c>
      <c r="BH10" s="17">
        <f>'3.1 Emission data'!BD12</f>
        <v>685071</v>
      </c>
      <c r="BI10" s="17">
        <f>'3.1 Emission data'!BE12</f>
        <v>402983.06</v>
      </c>
      <c r="BJ10" s="17">
        <f>'3.1 Emission data'!BF12</f>
        <v>77541</v>
      </c>
      <c r="BK10" s="17">
        <f>'3.1 Emission data'!BG12</f>
        <v>5872.79</v>
      </c>
      <c r="BL10" s="112">
        <f>'3.1 Emission data'!BH12</f>
        <v>67089.3</v>
      </c>
    </row>
    <row r="11" spans="1:65" s="85" customFormat="1" ht="15" thickBot="1">
      <c r="A11" s="248"/>
      <c r="B11" s="823"/>
      <c r="C11" s="339" t="s">
        <v>1160</v>
      </c>
      <c r="D11" s="340"/>
      <c r="E11" s="339" t="s">
        <v>69</v>
      </c>
      <c r="F11" s="434">
        <f>SUM(I11:AD11)</f>
        <v>35442241.474998988</v>
      </c>
      <c r="G11" s="435">
        <f>SUM(AE11:BL11)</f>
        <v>267425975.78</v>
      </c>
      <c r="H11" s="436">
        <f t="shared" si="0"/>
        <v>302868217.25499898</v>
      </c>
      <c r="I11" s="340">
        <f>'3.1 Emission data'!E17</f>
        <v>17334520</v>
      </c>
      <c r="J11" s="340">
        <f>'3.1 Emission data'!F17</f>
        <v>14279467</v>
      </c>
      <c r="K11" s="340">
        <f>'3.1 Emission data'!G17</f>
        <v>329409</v>
      </c>
      <c r="L11" s="340">
        <f>'3.1 Emission data'!H17</f>
        <v>0</v>
      </c>
      <c r="M11" s="340">
        <f>'3.1 Emission data'!I17</f>
        <v>507299</v>
      </c>
      <c r="N11" s="340">
        <f>'3.1 Emission data'!J17</f>
        <v>948756</v>
      </c>
      <c r="O11" s="340">
        <f>'3.1 Emission data'!K17</f>
        <v>0</v>
      </c>
      <c r="P11" s="340">
        <f>'3.1 Emission data'!L17</f>
        <v>155000</v>
      </c>
      <c r="Q11" s="340">
        <f>'3.1 Emission data'!M17</f>
        <v>51101</v>
      </c>
      <c r="R11" s="340">
        <f>'3.1 Emission data'!N17</f>
        <v>378122.72</v>
      </c>
      <c r="S11" s="340">
        <f>'3.1 Emission data'!O17</f>
        <v>343028</v>
      </c>
      <c r="T11" s="340">
        <f>'3.1 Emission data'!P17</f>
        <v>338201.15</v>
      </c>
      <c r="U11" s="340">
        <f>'3.1 Emission data'!Q17</f>
        <v>0</v>
      </c>
      <c r="V11" s="340">
        <f>'3.1 Emission data'!R17</f>
        <v>0</v>
      </c>
      <c r="W11" s="340">
        <f>'3.1 Emission data'!S17</f>
        <v>396861.314998994</v>
      </c>
      <c r="X11" s="340">
        <f>'3.1 Emission data'!T17</f>
        <v>0</v>
      </c>
      <c r="Y11" s="340">
        <f>'3.1 Emission data'!U17</f>
        <v>45532.36</v>
      </c>
      <c r="Z11" s="340">
        <f>'3.1 Emission data'!V17</f>
        <v>39188.270000000004</v>
      </c>
      <c r="AA11" s="340">
        <f>'3.1 Emission data'!W17</f>
        <v>0</v>
      </c>
      <c r="AB11" s="340">
        <f>'3.1 Emission data'!X17</f>
        <v>175045</v>
      </c>
      <c r="AC11" s="340">
        <f>'3.1 Emission data'!Y17</f>
        <v>0</v>
      </c>
      <c r="AD11" s="340">
        <f>'3.1 Emission data'!Z17</f>
        <v>120710.65999999999</v>
      </c>
      <c r="AE11" s="361">
        <f>'3.1 Emission data'!AA17</f>
        <v>25070500</v>
      </c>
      <c r="AF11" s="340">
        <f>'3.1 Emission data'!AB17</f>
        <v>15908000</v>
      </c>
      <c r="AG11" s="340">
        <f>'3.1 Emission data'!AC17</f>
        <v>0</v>
      </c>
      <c r="AH11" s="340">
        <f>'3.1 Emission data'!AD17</f>
        <v>0</v>
      </c>
      <c r="AI11" s="340">
        <f>'3.1 Emission data'!AE17</f>
        <v>48450000</v>
      </c>
      <c r="AJ11" s="340">
        <f>'3.1 Emission data'!AF17</f>
        <v>17642626</v>
      </c>
      <c r="AK11" s="340">
        <f>'3.1 Emission data'!AG17</f>
        <v>10019299</v>
      </c>
      <c r="AL11" s="340">
        <f>'3.1 Emission data'!AH17</f>
        <v>23520</v>
      </c>
      <c r="AM11" s="340">
        <f>'3.1 Emission data'!AI17</f>
        <v>6105200</v>
      </c>
      <c r="AN11" s="340">
        <f>'3.1 Emission data'!AJ17</f>
        <v>0</v>
      </c>
      <c r="AO11" s="340">
        <f>'3.1 Emission data'!AK17</f>
        <v>0</v>
      </c>
      <c r="AP11" s="340">
        <f>'3.1 Emission data'!AL17</f>
        <v>0</v>
      </c>
      <c r="AQ11" s="340">
        <f>'3.1 Emission data'!AM17</f>
        <v>0</v>
      </c>
      <c r="AR11" s="340">
        <f>'3.1 Emission data'!AN17</f>
        <v>44676400</v>
      </c>
      <c r="AS11" s="340">
        <f>'3.1 Emission data'!AO17</f>
        <v>4738391</v>
      </c>
      <c r="AT11" s="340">
        <f>'3.1 Emission data'!AP17</f>
        <v>15805120</v>
      </c>
      <c r="AU11" s="340">
        <f>'3.1 Emission data'!AQ17</f>
        <v>32171000</v>
      </c>
      <c r="AV11" s="340">
        <f>'3.1 Emission data'!AR17</f>
        <v>0</v>
      </c>
      <c r="AW11" s="340">
        <f>'3.1 Emission data'!AS17</f>
        <v>16790400</v>
      </c>
      <c r="AX11" s="340">
        <f>'3.1 Emission data'!AT17</f>
        <v>22162308</v>
      </c>
      <c r="AY11" s="340">
        <f>'3.1 Emission data'!AU17</f>
        <v>4947</v>
      </c>
      <c r="AZ11" s="340">
        <f>'3.1 Emission data'!AV17</f>
        <v>5295000</v>
      </c>
      <c r="BA11" s="340">
        <f>'3.1 Emission data'!AW17</f>
        <v>0</v>
      </c>
      <c r="BB11" s="340">
        <f>'3.1 Emission data'!AX17</f>
        <v>0</v>
      </c>
      <c r="BC11" s="340">
        <f>'3.1 Emission data'!AY17</f>
        <v>0</v>
      </c>
      <c r="BD11" s="340">
        <f>'3.1 Emission data'!AZ17</f>
        <v>516217.22</v>
      </c>
      <c r="BE11" s="340">
        <f>'3.1 Emission data'!BA17</f>
        <v>0</v>
      </c>
      <c r="BF11" s="340">
        <f>'3.1 Emission data'!BB17</f>
        <v>284363</v>
      </c>
      <c r="BG11" s="340">
        <f>'3.1 Emission data'!BC17</f>
        <v>0</v>
      </c>
      <c r="BH11" s="340">
        <f>'3.1 Emission data'!BD17</f>
        <v>60968</v>
      </c>
      <c r="BI11" s="340">
        <f>'3.1 Emission data'!BE17</f>
        <v>139156.56</v>
      </c>
      <c r="BJ11" s="340">
        <f>'3.1 Emission data'!BF17</f>
        <v>52486</v>
      </c>
      <c r="BK11" s="340">
        <f>'3.1 Emission data'!BG17</f>
        <v>1510074</v>
      </c>
      <c r="BL11" s="362">
        <f>'3.1 Emission data'!BH17</f>
        <v>0</v>
      </c>
    </row>
    <row r="12" spans="1:65" s="119" customFormat="1" ht="15" thickBot="1">
      <c r="A12" s="247"/>
      <c r="B12" s="823"/>
      <c r="C12" s="146" t="s">
        <v>1039</v>
      </c>
      <c r="D12" s="146"/>
      <c r="E12" s="146" t="s">
        <v>69</v>
      </c>
      <c r="F12" s="437">
        <f>SUM(F9:F11)</f>
        <v>40008035.064998992</v>
      </c>
      <c r="G12" s="438">
        <f>SUM(G9:G11)</f>
        <v>320433209.26999998</v>
      </c>
      <c r="H12" s="607">
        <f t="shared" si="0"/>
        <v>360441244.33499897</v>
      </c>
      <c r="I12" s="438">
        <f t="shared" ref="I12:N12" si="1">SUM(I9:I11)</f>
        <v>17608572</v>
      </c>
      <c r="J12" s="438">
        <f t="shared" si="1"/>
        <v>15027224</v>
      </c>
      <c r="K12" s="438">
        <f t="shared" si="1"/>
        <v>1417346</v>
      </c>
      <c r="L12" s="438">
        <f t="shared" si="1"/>
        <v>379532</v>
      </c>
      <c r="M12" s="438">
        <f t="shared" si="1"/>
        <v>734000</v>
      </c>
      <c r="N12" s="439">
        <f t="shared" si="1"/>
        <v>1189794</v>
      </c>
      <c r="O12" s="439">
        <f t="shared" ref="O12:AF12" si="2">SUM(O9:O11)</f>
        <v>437366</v>
      </c>
      <c r="P12" s="439">
        <f t="shared" si="2"/>
        <v>317668</v>
      </c>
      <c r="Q12" s="439">
        <f>SUM(Q9:Q11)</f>
        <v>111091</v>
      </c>
      <c r="R12" s="439">
        <f t="shared" si="2"/>
        <v>397813.72</v>
      </c>
      <c r="S12" s="439">
        <f t="shared" si="2"/>
        <v>479586</v>
      </c>
      <c r="T12" s="439">
        <f t="shared" si="2"/>
        <v>474346.88</v>
      </c>
      <c r="U12" s="439">
        <f t="shared" si="2"/>
        <v>94058</v>
      </c>
      <c r="V12" s="439">
        <f t="shared" si="2"/>
        <v>9667</v>
      </c>
      <c r="W12" s="439">
        <f t="shared" si="2"/>
        <v>514151.314998994</v>
      </c>
      <c r="X12" s="439">
        <f t="shared" si="2"/>
        <v>183688.72</v>
      </c>
      <c r="Y12" s="439">
        <f>SUM(Y9:Y11)</f>
        <v>101443.41</v>
      </c>
      <c r="Z12" s="439">
        <f t="shared" si="2"/>
        <v>150167.54999999999</v>
      </c>
      <c r="AA12" s="439">
        <f t="shared" si="2"/>
        <v>13550</v>
      </c>
      <c r="AB12" s="439">
        <f t="shared" si="2"/>
        <v>177772</v>
      </c>
      <c r="AC12" s="439">
        <f>SUM(AC9:AC11)</f>
        <v>2087.83</v>
      </c>
      <c r="AD12" s="439">
        <f t="shared" si="2"/>
        <v>187109.63999999998</v>
      </c>
      <c r="AE12" s="440">
        <f t="shared" si="2"/>
        <v>25133820</v>
      </c>
      <c r="AF12" s="439">
        <f t="shared" si="2"/>
        <v>31081000</v>
      </c>
      <c r="AG12" s="439">
        <f t="shared" ref="AG12:BL12" si="3">SUM(AG9:AG11)</f>
        <v>246312</v>
      </c>
      <c r="AH12" s="439">
        <f t="shared" si="3"/>
        <v>8400975.8099999987</v>
      </c>
      <c r="AI12" s="439">
        <f t="shared" si="3"/>
        <v>48679600</v>
      </c>
      <c r="AJ12" s="439">
        <f t="shared" si="3"/>
        <v>18015427</v>
      </c>
      <c r="AK12" s="439">
        <f t="shared" si="3"/>
        <v>10291514</v>
      </c>
      <c r="AL12" s="439">
        <f t="shared" si="3"/>
        <v>676719</v>
      </c>
      <c r="AM12" s="439">
        <f t="shared" si="3"/>
        <v>7023200</v>
      </c>
      <c r="AN12" s="439">
        <f t="shared" si="3"/>
        <v>1599399</v>
      </c>
      <c r="AO12" s="439">
        <f t="shared" si="3"/>
        <v>2408882</v>
      </c>
      <c r="AP12" s="439">
        <f t="shared" si="3"/>
        <v>1153798.6000000001</v>
      </c>
      <c r="AQ12" s="439">
        <f t="shared" si="3"/>
        <v>11027516</v>
      </c>
      <c r="AR12" s="439">
        <f t="shared" si="3"/>
        <v>45176326.969999999</v>
      </c>
      <c r="AS12" s="439">
        <f t="shared" si="3"/>
        <v>5749487</v>
      </c>
      <c r="AT12" s="439">
        <f t="shared" si="3"/>
        <v>15837180</v>
      </c>
      <c r="AU12" s="439">
        <f t="shared" si="3"/>
        <v>32225090</v>
      </c>
      <c r="AV12" s="439">
        <f t="shared" si="3"/>
        <v>346117</v>
      </c>
      <c r="AW12" s="439">
        <f t="shared" si="3"/>
        <v>17951973</v>
      </c>
      <c r="AX12" s="439">
        <f t="shared" si="3"/>
        <v>23832041</v>
      </c>
      <c r="AY12" s="439">
        <f t="shared" si="3"/>
        <v>1107511</v>
      </c>
      <c r="AZ12" s="439">
        <f t="shared" si="3"/>
        <v>5733417</v>
      </c>
      <c r="BA12" s="439">
        <f t="shared" si="3"/>
        <v>101886</v>
      </c>
      <c r="BB12" s="439">
        <f t="shared" si="3"/>
        <v>405770</v>
      </c>
      <c r="BC12" s="439">
        <f t="shared" si="3"/>
        <v>677411.14</v>
      </c>
      <c r="BD12" s="439">
        <f t="shared" si="3"/>
        <v>840046.22</v>
      </c>
      <c r="BE12" s="439">
        <f t="shared" si="3"/>
        <v>177830</v>
      </c>
      <c r="BF12" s="439">
        <f t="shared" si="3"/>
        <v>1150804</v>
      </c>
      <c r="BG12" s="439">
        <f t="shared" si="3"/>
        <v>282796</v>
      </c>
      <c r="BH12" s="439">
        <f t="shared" si="3"/>
        <v>792390</v>
      </c>
      <c r="BI12" s="439">
        <f t="shared" si="3"/>
        <v>569447.90999999992</v>
      </c>
      <c r="BJ12" s="439">
        <f t="shared" si="3"/>
        <v>146238</v>
      </c>
      <c r="BK12" s="439">
        <f t="shared" si="3"/>
        <v>1516748.02</v>
      </c>
      <c r="BL12" s="441">
        <f t="shared" si="3"/>
        <v>74535.600000000006</v>
      </c>
    </row>
    <row r="13" spans="1:65" s="119" customFormat="1" ht="15" thickBot="1">
      <c r="A13" s="247"/>
      <c r="B13" s="823"/>
      <c r="C13" s="363" t="s">
        <v>1152</v>
      </c>
      <c r="D13" s="363"/>
      <c r="E13" s="363" t="s">
        <v>69</v>
      </c>
      <c r="F13" s="624">
        <f>SUM(F14:F16)</f>
        <v>39543593.374745511</v>
      </c>
      <c r="G13" s="625">
        <f>SUM(G14:G16)</f>
        <v>351667809.25707173</v>
      </c>
      <c r="H13" s="607">
        <f t="shared" si="0"/>
        <v>391211402.63181722</v>
      </c>
      <c r="I13" s="442">
        <f t="shared" ref="I13:N13" si="4">I14+I15+I16</f>
        <v>760557.64313418418</v>
      </c>
      <c r="J13" s="442">
        <f t="shared" si="4"/>
        <v>292458.18724264577</v>
      </c>
      <c r="K13" s="442">
        <f t="shared" si="4"/>
        <v>7209305.9808913106</v>
      </c>
      <c r="L13" s="442">
        <f t="shared" si="4"/>
        <v>3480992.3472613399</v>
      </c>
      <c r="M13" s="442">
        <f t="shared" si="4"/>
        <v>12844959</v>
      </c>
      <c r="N13" s="442">
        <f t="shared" si="4"/>
        <v>2036637.5822052467</v>
      </c>
      <c r="O13" s="442">
        <f t="shared" ref="O13:AD13" si="5">O14+O15+O16</f>
        <v>2060444.1881527677</v>
      </c>
      <c r="P13" s="442">
        <f t="shared" si="5"/>
        <v>771306</v>
      </c>
      <c r="Q13" s="442">
        <f t="shared" si="5"/>
        <v>462942.76</v>
      </c>
      <c r="R13" s="442">
        <f t="shared" si="5"/>
        <v>364263.95939086284</v>
      </c>
      <c r="S13" s="442">
        <f t="shared" si="5"/>
        <v>808471.84610698558</v>
      </c>
      <c r="T13" s="442">
        <f t="shared" si="5"/>
        <v>801035.85898941045</v>
      </c>
      <c r="U13" s="442">
        <f t="shared" si="5"/>
        <v>5233961.901647741</v>
      </c>
      <c r="V13" s="442">
        <f t="shared" si="5"/>
        <v>52630.26879241698</v>
      </c>
      <c r="W13" s="442">
        <f t="shared" si="5"/>
        <v>339979.69543147215</v>
      </c>
      <c r="X13" s="442">
        <f t="shared" si="5"/>
        <v>747969.44269331114</v>
      </c>
      <c r="Y13" s="442">
        <f t="shared" si="5"/>
        <v>269815.60512893007</v>
      </c>
      <c r="Z13" s="442">
        <f t="shared" si="5"/>
        <v>363405.93483930477</v>
      </c>
      <c r="AA13" s="442">
        <f t="shared" si="5"/>
        <v>281908.50726949458</v>
      </c>
      <c r="AB13" s="442">
        <f t="shared" si="5"/>
        <v>71337</v>
      </c>
      <c r="AC13" s="442">
        <f t="shared" si="5"/>
        <v>110770.16746265403</v>
      </c>
      <c r="AD13" s="442">
        <f t="shared" si="5"/>
        <v>178439.49810543284</v>
      </c>
      <c r="AE13" s="443">
        <f>AE14+AE15+AE16</f>
        <v>4120984.7006774172</v>
      </c>
      <c r="AF13" s="442">
        <f>AF14+AF15+AF16</f>
        <v>54864859.999580264</v>
      </c>
      <c r="AG13" s="444">
        <f>AG14+AG15+AG16</f>
        <v>45690328.283805139</v>
      </c>
      <c r="AH13" s="442">
        <f>AH14+AH15+AH16</f>
        <v>77348363.071819842</v>
      </c>
      <c r="AI13" s="442">
        <f t="shared" ref="AI13:BK13" si="6">AI14+AI15+AI16</f>
        <v>64354.529067374766</v>
      </c>
      <c r="AJ13" s="442">
        <f t="shared" si="6"/>
        <v>16253951.474383481</v>
      </c>
      <c r="AK13" s="442">
        <f t="shared" si="6"/>
        <v>5878.9484074190259</v>
      </c>
      <c r="AL13" s="442">
        <f t="shared" si="6"/>
        <v>5949964.0863863546</v>
      </c>
      <c r="AM13" s="442">
        <f t="shared" si="6"/>
        <v>210746.75432699639</v>
      </c>
      <c r="AN13" s="442">
        <f t="shared" si="6"/>
        <v>7523747.3140919413</v>
      </c>
      <c r="AO13" s="442">
        <f t="shared" si="6"/>
        <v>5123922.7216574</v>
      </c>
      <c r="AP13" s="442">
        <f t="shared" si="6"/>
        <v>8499023.9099967536</v>
      </c>
      <c r="AQ13" s="442">
        <f t="shared" si="6"/>
        <v>6928749.3213722808</v>
      </c>
      <c r="AR13" s="442">
        <f t="shared" si="6"/>
        <v>346131.66968796402</v>
      </c>
      <c r="AS13" s="442">
        <f t="shared" si="6"/>
        <v>26226.994904503226</v>
      </c>
      <c r="AT13" s="442">
        <f t="shared" si="6"/>
        <v>8302574.9720458649</v>
      </c>
      <c r="AU13" s="442">
        <f t="shared" si="6"/>
        <v>5249984.5896844193</v>
      </c>
      <c r="AV13" s="442">
        <f t="shared" si="6"/>
        <v>3323417.8152256021</v>
      </c>
      <c r="AW13" s="442">
        <f t="shared" si="6"/>
        <v>0</v>
      </c>
      <c r="AX13" s="442">
        <f t="shared" si="6"/>
        <v>103686.84318697453</v>
      </c>
      <c r="AY13" s="442">
        <f t="shared" si="6"/>
        <v>11827856.766841756</v>
      </c>
      <c r="AZ13" s="442">
        <f t="shared" si="6"/>
        <v>4687610.3734415192</v>
      </c>
      <c r="BA13" s="442">
        <f t="shared" si="6"/>
        <v>2518843.2060545306</v>
      </c>
      <c r="BB13" s="442">
        <f t="shared" si="6"/>
        <v>1921197.4121598003</v>
      </c>
      <c r="BC13" s="442">
        <f t="shared" si="6"/>
        <v>19519873.918004155</v>
      </c>
      <c r="BD13" s="442">
        <f t="shared" si="6"/>
        <v>2991531.2254174175</v>
      </c>
      <c r="BE13" s="442">
        <f t="shared" si="6"/>
        <v>13584449.582305128</v>
      </c>
      <c r="BF13" s="442">
        <f>BF14+BF15+BF16</f>
        <v>11355110.669063913</v>
      </c>
      <c r="BG13" s="442">
        <f t="shared" si="6"/>
        <v>9513165.5308523569</v>
      </c>
      <c r="BH13" s="442">
        <f t="shared" si="6"/>
        <v>9125526.4972014222</v>
      </c>
      <c r="BI13" s="442">
        <f t="shared" si="6"/>
        <v>12557413.306183217</v>
      </c>
      <c r="BJ13" s="442">
        <f t="shared" si="6"/>
        <v>454220.8034797369</v>
      </c>
      <c r="BK13" s="442">
        <f t="shared" si="6"/>
        <v>4667.1181020021904</v>
      </c>
      <c r="BL13" s="445">
        <f>BL14+BL15+BL16</f>
        <v>1669444.8476567944</v>
      </c>
      <c r="BM13" s="128"/>
    </row>
    <row r="14" spans="1:65" s="119" customFormat="1">
      <c r="A14" s="247"/>
      <c r="B14" s="823"/>
      <c r="C14" s="119" t="s">
        <v>319</v>
      </c>
      <c r="E14" s="119" t="s">
        <v>69</v>
      </c>
      <c r="F14" s="446">
        <f>SUM(I14:AD14)</f>
        <v>23897827.760000002</v>
      </c>
      <c r="G14" s="447">
        <f>SUM(AE14:BL14)</f>
        <v>99821442.650000021</v>
      </c>
      <c r="H14" s="448">
        <f t="shared" si="0"/>
        <v>123719270.41000003</v>
      </c>
      <c r="I14" s="449">
        <f>'2.3 Reporting inconsistency'!E10</f>
        <v>500000</v>
      </c>
      <c r="J14" s="449">
        <f>'2.3 Reporting inconsistency'!F10</f>
        <v>0</v>
      </c>
      <c r="K14" s="449">
        <f>'2.3 Reporting inconsistency'!G10</f>
        <v>1017293</v>
      </c>
      <c r="L14" s="449">
        <f>'2.3 Reporting inconsistency'!H10</f>
        <v>1766048</v>
      </c>
      <c r="M14" s="449">
        <f>'2.3 Reporting inconsistency'!I10</f>
        <v>12844959</v>
      </c>
      <c r="N14" s="449">
        <f>'2.3 Reporting inconsistency'!J10</f>
        <v>0</v>
      </c>
      <c r="O14" s="449">
        <f>'2.3 Reporting inconsistency'!K10</f>
        <v>708758</v>
      </c>
      <c r="P14" s="449">
        <f>'2.3 Reporting inconsistency'!L10</f>
        <v>771306</v>
      </c>
      <c r="Q14" s="449">
        <f>'2.3 Reporting inconsistency'!M10</f>
        <v>462942.76</v>
      </c>
      <c r="R14" s="449">
        <f>'2.3 Reporting inconsistency'!N10</f>
        <v>0</v>
      </c>
      <c r="S14" s="449">
        <f>'2.3 Reporting inconsistency'!O10</f>
        <v>4132.179999999993</v>
      </c>
      <c r="T14" s="449">
        <f>'2.3 Reporting inconsistency'!P10</f>
        <v>405352</v>
      </c>
      <c r="U14" s="449">
        <f>'2.3 Reporting inconsistency'!Q10</f>
        <v>5228379</v>
      </c>
      <c r="V14" s="449">
        <f>'2.3 Reporting inconsistency'!R10</f>
        <v>28459</v>
      </c>
      <c r="W14" s="449">
        <f>'2.3 Reporting inconsistency'!S10</f>
        <v>0</v>
      </c>
      <c r="X14" s="449">
        <f>'2.3 Reporting inconsistency'!T10</f>
        <v>56677.96</v>
      </c>
      <c r="Y14" s="449">
        <f>'2.3 Reporting inconsistency'!U10</f>
        <v>0</v>
      </c>
      <c r="Z14" s="449">
        <f>'2.3 Reporting inconsistency'!V10</f>
        <v>0</v>
      </c>
      <c r="AA14" s="449">
        <f>'2.3 Reporting inconsistency'!W10</f>
        <v>26222</v>
      </c>
      <c r="AB14" s="449">
        <f>'2.3 Reporting inconsistency'!X10</f>
        <v>71337</v>
      </c>
      <c r="AC14" s="449">
        <f>'2.3 Reporting inconsistency'!Y10</f>
        <v>5961.86</v>
      </c>
      <c r="AD14" s="449">
        <f>'2.3 Reporting inconsistency'!Z10</f>
        <v>0</v>
      </c>
      <c r="AE14" s="450">
        <f>'2.3 Reporting inconsistency'!AA10</f>
        <v>0</v>
      </c>
      <c r="AF14" s="449">
        <f>'2.3 Reporting inconsistency'!AB10</f>
        <v>22326000</v>
      </c>
      <c r="AG14" s="449">
        <f>'2.3 Reporting inconsistency'!AC10</f>
        <v>39520558</v>
      </c>
      <c r="AH14" s="449">
        <f>'2.3 Reporting inconsistency'!AD10</f>
        <v>0</v>
      </c>
      <c r="AI14" s="449">
        <f>'2.3 Reporting inconsistency'!AE10</f>
        <v>0</v>
      </c>
      <c r="AJ14" s="449">
        <f>'2.3 Reporting inconsistency'!AF10</f>
        <v>0</v>
      </c>
      <c r="AK14" s="449">
        <f>'2.3 Reporting inconsistency'!AG10</f>
        <v>0</v>
      </c>
      <c r="AL14" s="449">
        <f>'2.3 Reporting inconsistency'!AH10</f>
        <v>0</v>
      </c>
      <c r="AM14" s="449">
        <f>'2.3 Reporting inconsistency'!AI10</f>
        <v>1500</v>
      </c>
      <c r="AN14" s="449">
        <f>'2.3 Reporting inconsistency'!AJ10</f>
        <v>4437221</v>
      </c>
      <c r="AO14" s="449">
        <f>'2.3 Reporting inconsistency'!AK10</f>
        <v>0</v>
      </c>
      <c r="AP14" s="449">
        <f>'2.3 Reporting inconsistency'!AL10</f>
        <v>18131.240000000002</v>
      </c>
      <c r="AQ14" s="449">
        <f>'2.3 Reporting inconsistency'!AM10</f>
        <v>33887</v>
      </c>
      <c r="AR14" s="449">
        <f>'2.3 Reporting inconsistency'!AN10</f>
        <v>0</v>
      </c>
      <c r="AS14" s="449">
        <f>'2.3 Reporting inconsistency'!AO10</f>
        <v>0</v>
      </c>
      <c r="AT14" s="449">
        <f>'2.3 Reporting inconsistency'!AP10</f>
        <v>0</v>
      </c>
      <c r="AU14" s="449">
        <f>'2.3 Reporting inconsistency'!AQ10</f>
        <v>0</v>
      </c>
      <c r="AV14" s="449">
        <f>'2.3 Reporting inconsistency'!AR10</f>
        <v>0</v>
      </c>
      <c r="AW14" s="449">
        <f>'2.3 Reporting inconsistency'!AS10</f>
        <v>0</v>
      </c>
      <c r="AX14" s="449">
        <f>'2.3 Reporting inconsistency'!AT10</f>
        <v>0</v>
      </c>
      <c r="AY14" s="449">
        <f>'2.3 Reporting inconsistency'!AU10</f>
        <v>9876227</v>
      </c>
      <c r="AZ14" s="449">
        <f>'2.3 Reporting inconsistency'!AV10</f>
        <v>0</v>
      </c>
      <c r="BA14" s="449">
        <f>'2.3 Reporting inconsistency'!AW10</f>
        <v>65614</v>
      </c>
      <c r="BB14" s="449">
        <f>'2.3 Reporting inconsistency'!AX10</f>
        <v>0</v>
      </c>
      <c r="BC14" s="449">
        <f>'2.3 Reporting inconsistency'!AY10</f>
        <v>0</v>
      </c>
      <c r="BD14" s="449">
        <f>'2.3 Reporting inconsistency'!AZ10</f>
        <v>93765.310000000056</v>
      </c>
      <c r="BE14" s="449">
        <f>'2.3 Reporting inconsistency'!BA10</f>
        <v>13521223</v>
      </c>
      <c r="BF14" s="449">
        <f>'2.3 Reporting inconsistency'!BB10</f>
        <v>0</v>
      </c>
      <c r="BG14" s="449">
        <f>'2.3 Reporting inconsistency'!BC10</f>
        <v>9430743.6999999993</v>
      </c>
      <c r="BH14" s="449">
        <f>'2.3 Reporting inconsistency'!BD10</f>
        <v>0</v>
      </c>
      <c r="BI14" s="449">
        <f>'2.3 Reporting inconsistency'!BE10</f>
        <v>0</v>
      </c>
      <c r="BJ14" s="449">
        <f>'2.3 Reporting inconsistency'!BF10</f>
        <v>440053</v>
      </c>
      <c r="BK14" s="449">
        <f>'2.3 Reporting inconsistency'!BG10</f>
        <v>0</v>
      </c>
      <c r="BL14" s="451">
        <f>'2.3 Reporting inconsistency'!BH10</f>
        <v>56519.4</v>
      </c>
    </row>
    <row r="15" spans="1:65" s="119" customFormat="1">
      <c r="A15" s="247"/>
      <c r="B15" s="823"/>
      <c r="C15" s="118" t="s">
        <v>292</v>
      </c>
      <c r="D15" s="118"/>
      <c r="E15" s="119" t="s">
        <v>69</v>
      </c>
      <c r="F15" s="446">
        <f>SUM(I15:AD15)</f>
        <v>7792771.9540078864</v>
      </c>
      <c r="G15" s="447">
        <f>SUM(AE15:BL15)</f>
        <v>75305864.583165959</v>
      </c>
      <c r="H15" s="448">
        <f t="shared" si="0"/>
        <v>83098636.537173837</v>
      </c>
      <c r="I15" s="449">
        <f>'2.2 Boundary incompleteness'!E36</f>
        <v>240712.48523944616</v>
      </c>
      <c r="J15" s="449">
        <f>'2.2 Boundary incompleteness'!F36</f>
        <v>0</v>
      </c>
      <c r="K15" s="449">
        <f>'2.2 Boundary incompleteness'!G36</f>
        <v>5415684.35755591</v>
      </c>
      <c r="L15" s="449">
        <f>'2.2 Boundary incompleteness'!H36</f>
        <v>96517.074938510079</v>
      </c>
      <c r="M15" s="449">
        <f>'2.2 Boundary incompleteness'!I36</f>
        <v>0</v>
      </c>
      <c r="N15" s="449">
        <f>'2.2 Boundary incompleteness'!J36</f>
        <v>854621.27836541831</v>
      </c>
      <c r="O15" s="449">
        <f>'2.2 Boundary incompleteness'!K36</f>
        <v>505784.32690065261</v>
      </c>
      <c r="P15" s="449">
        <f>'2.2 Boundary incompleteness'!L36</f>
        <v>0</v>
      </c>
      <c r="Q15" s="449">
        <f>'2.2 Boundary incompleteness'!M36</f>
        <v>0</v>
      </c>
      <c r="R15" s="449">
        <f>'2.2 Boundary incompleteness'!N36</f>
        <v>0</v>
      </c>
      <c r="S15" s="449">
        <f>'2.2 Boundary incompleteness'!O36</f>
        <v>0</v>
      </c>
      <c r="T15" s="449">
        <f>'2.2 Boundary incompleteness'!P36</f>
        <v>322027.67986638437</v>
      </c>
      <c r="U15" s="449">
        <f>'2.2 Boundary incompleteness'!Q36</f>
        <v>0</v>
      </c>
      <c r="V15" s="449">
        <f>'2.2 Boundary incompleteness'!R36</f>
        <v>0</v>
      </c>
      <c r="W15" s="449">
        <f>'2.2 Boundary incompleteness'!S36</f>
        <v>0</v>
      </c>
      <c r="X15" s="449">
        <f>'2.2 Boundary incompleteness'!T36</f>
        <v>17076.456375707457</v>
      </c>
      <c r="Y15" s="449">
        <f>'2.2 Boundary incompleteness'!U36</f>
        <v>0</v>
      </c>
      <c r="Z15" s="449">
        <f>'2.2 Boundary incompleteness'!V36</f>
        <v>161037.06851104758</v>
      </c>
      <c r="AA15" s="449">
        <f>'2.2 Boundary incompleteness'!W36</f>
        <v>0</v>
      </c>
      <c r="AB15" s="449">
        <f>'2.2 Boundary incompleteness'!X36</f>
        <v>0</v>
      </c>
      <c r="AC15" s="449">
        <f>'2.2 Boundary incompleteness'!Y36</f>
        <v>3615.0465593776689</v>
      </c>
      <c r="AD15" s="449">
        <f>'2.2 Boundary incompleteness'!Z36</f>
        <v>175696.17969543149</v>
      </c>
      <c r="AE15" s="450">
        <f>'2.2 Boundary incompleteness'!AA36</f>
        <v>0</v>
      </c>
      <c r="AF15" s="449">
        <f>'2.2 Boundary incompleteness'!AB36</f>
        <v>32538859.999580264</v>
      </c>
      <c r="AG15" s="449">
        <f>'2.2 Boundary incompleteness'!AC36</f>
        <v>6169770.2838051394</v>
      </c>
      <c r="AH15" s="449">
        <f>'2.2 Boundary incompleteness'!AD36</f>
        <v>0</v>
      </c>
      <c r="AI15" s="449">
        <f>'2.2 Boundary incompleteness'!AE36</f>
        <v>22198.306949310005</v>
      </c>
      <c r="AJ15" s="449">
        <f>'2.2 Boundary incompleteness'!AF36</f>
        <v>14581357.626945693</v>
      </c>
      <c r="AK15" s="449">
        <f>'2.2 Boundary incompleteness'!AG36</f>
        <v>0</v>
      </c>
      <c r="AL15" s="449">
        <f>'2.2 Boundary incompleteness'!AH36</f>
        <v>0</v>
      </c>
      <c r="AM15" s="449">
        <f>'2.2 Boundary incompleteness'!AI36</f>
        <v>209246.75432699639</v>
      </c>
      <c r="AN15" s="449">
        <f>'2.2 Boundary incompleteness'!AJ36</f>
        <v>13350.928854159079</v>
      </c>
      <c r="AO15" s="449">
        <f>'2.2 Boundary incompleteness'!AK36</f>
        <v>0</v>
      </c>
      <c r="AP15" s="449">
        <f>'2.2 Boundary incompleteness'!AL36</f>
        <v>14681.022528082027</v>
      </c>
      <c r="AQ15" s="449">
        <f>'2.2 Boundary incompleteness'!AM36</f>
        <v>3401022.9939472219</v>
      </c>
      <c r="AR15" s="449">
        <f>'2.2 Boundary incompleteness'!AN36</f>
        <v>81938.035236671567</v>
      </c>
      <c r="AS15" s="449">
        <f>'2.2 Boundary incompleteness'!AO36</f>
        <v>18081.21796465572</v>
      </c>
      <c r="AT15" s="449">
        <f>'2.2 Boundary incompleteness'!AP36</f>
        <v>8226171.2239848711</v>
      </c>
      <c r="AU15" s="449">
        <f>'2.2 Boundary incompleteness'!AQ36</f>
        <v>0</v>
      </c>
      <c r="AV15" s="449">
        <f>'2.2 Boundary incompleteness'!AR36</f>
        <v>0</v>
      </c>
      <c r="AW15" s="449">
        <f>'2.2 Boundary incompleteness'!AS36</f>
        <v>0</v>
      </c>
      <c r="AX15" s="449">
        <f>'2.2 Boundary incompleteness'!AT36</f>
        <v>52475.186046510935</v>
      </c>
      <c r="AY15" s="449">
        <f>'2.2 Boundary incompleteness'!AU36</f>
        <v>1430970.1797747631</v>
      </c>
      <c r="AZ15" s="449">
        <f>'2.2 Boundary incompleteness'!AV36</f>
        <v>4687610.3734415192</v>
      </c>
      <c r="BA15" s="449">
        <f>'2.2 Boundary incompleteness'!AW36</f>
        <v>979654.9249361977</v>
      </c>
      <c r="BB15" s="449">
        <f>'2.2 Boundary incompleteness'!AX36</f>
        <v>0</v>
      </c>
      <c r="BC15" s="449">
        <f>'2.2 Boundary incompleteness'!AY36</f>
        <v>0</v>
      </c>
      <c r="BD15" s="449">
        <f>'2.2 Boundary incompleteness'!AZ36</f>
        <v>2785285.9637599699</v>
      </c>
      <c r="BE15" s="449">
        <f>'2.2 Boundary incompleteness'!BA36</f>
        <v>37661.052403964102</v>
      </c>
      <c r="BF15" s="449">
        <f>'2.2 Boundary incompleteness'!BB36</f>
        <v>0</v>
      </c>
      <c r="BG15" s="449">
        <f>'2.2 Boundary incompleteness'!BC36</f>
        <v>0</v>
      </c>
      <c r="BH15" s="449">
        <f>'2.2 Boundary incompleteness'!BD36</f>
        <v>0</v>
      </c>
      <c r="BI15" s="449">
        <f>'2.2 Boundary incompleteness'!BE36</f>
        <v>52843.959670251876</v>
      </c>
      <c r="BJ15" s="449">
        <f>'2.2 Boundary incompleteness'!BF36</f>
        <v>0</v>
      </c>
      <c r="BK15" s="449">
        <f>'2.2 Boundary incompleteness'!BG36</f>
        <v>2684.5490097184666</v>
      </c>
      <c r="BL15" s="451">
        <f>'2.2 Boundary incompleteness'!BH36</f>
        <v>0</v>
      </c>
    </row>
    <row r="16" spans="1:65" s="119" customFormat="1" ht="15" thickBot="1">
      <c r="A16" s="247"/>
      <c r="B16" s="823"/>
      <c r="C16" s="119" t="s">
        <v>728</v>
      </c>
      <c r="E16" s="119" t="s">
        <v>69</v>
      </c>
      <c r="F16" s="446">
        <f>SUM(I16:AD16)</f>
        <v>7852993.6607376253</v>
      </c>
      <c r="G16" s="447">
        <f>SUM(AE16:BL16)</f>
        <v>176540502.02390578</v>
      </c>
      <c r="H16" s="448">
        <f t="shared" si="0"/>
        <v>184393495.68464342</v>
      </c>
      <c r="I16" s="449">
        <f>'2.1 Activity exclusion'!E36</f>
        <v>19845.157894738019</v>
      </c>
      <c r="J16" s="449">
        <f>'2.1 Activity exclusion'!F36</f>
        <v>292458.18724264577</v>
      </c>
      <c r="K16" s="449">
        <f>'2.1 Activity exclusion'!G36</f>
        <v>776328.6233354006</v>
      </c>
      <c r="L16" s="449">
        <f>'2.1 Activity exclusion'!H36</f>
        <v>1618427.2723228298</v>
      </c>
      <c r="M16" s="449">
        <f>'2.1 Activity exclusion'!I36</f>
        <v>0</v>
      </c>
      <c r="N16" s="449">
        <f>'2.1 Activity exclusion'!J36</f>
        <v>1182016.3038398284</v>
      </c>
      <c r="O16" s="449">
        <f>'2.1 Activity exclusion'!K36</f>
        <v>845901.86125211511</v>
      </c>
      <c r="P16" s="449">
        <f>'2.1 Activity exclusion'!L36</f>
        <v>0</v>
      </c>
      <c r="Q16" s="449">
        <f>'2.1 Activity exclusion'!M36</f>
        <v>0</v>
      </c>
      <c r="R16" s="449">
        <f>'2.1 Activity exclusion'!N36</f>
        <v>364263.95939086284</v>
      </c>
      <c r="S16" s="449">
        <f>'2.1 Activity exclusion'!O36</f>
        <v>804339.66610698565</v>
      </c>
      <c r="T16" s="449">
        <f>'2.1 Activity exclusion'!P36</f>
        <v>73656.179123026086</v>
      </c>
      <c r="U16" s="449">
        <f>'2.1 Activity exclusion'!Q36</f>
        <v>5582.901647740975</v>
      </c>
      <c r="V16" s="449">
        <f>'2.1 Activity exclusion'!R36</f>
        <v>24171.26879241698</v>
      </c>
      <c r="W16" s="449">
        <f>'2.1 Activity exclusion'!S36</f>
        <v>339979.69543147215</v>
      </c>
      <c r="X16" s="449">
        <f>'2.1 Activity exclusion'!T36</f>
        <v>674215.02631760365</v>
      </c>
      <c r="Y16" s="449">
        <f>'2.1 Activity exclusion'!U36</f>
        <v>269815.60512893007</v>
      </c>
      <c r="Z16" s="449">
        <f>'2.1 Activity exclusion'!V36</f>
        <v>202368.86632825719</v>
      </c>
      <c r="AA16" s="449">
        <f>'2.1 Activity exclusion'!W36</f>
        <v>255686.50726949458</v>
      </c>
      <c r="AB16" s="449">
        <f>'2.1 Activity exclusion'!X36</f>
        <v>0</v>
      </c>
      <c r="AC16" s="449">
        <f>'2.1 Activity exclusion'!Y36</f>
        <v>101193.26090327636</v>
      </c>
      <c r="AD16" s="449">
        <f>'2.1 Activity exclusion'!Z36</f>
        <v>2743.3184100013459</v>
      </c>
      <c r="AE16" s="450">
        <f>'2.1 Activity exclusion'!AA36</f>
        <v>4120984.7006774172</v>
      </c>
      <c r="AF16" s="449">
        <f>'2.1 Activity exclusion'!AB36</f>
        <v>0</v>
      </c>
      <c r="AG16" s="449">
        <f>'2.1 Activity exclusion'!AC36</f>
        <v>0</v>
      </c>
      <c r="AH16" s="449">
        <f>'2.1 Activity exclusion'!AD36</f>
        <v>77348363.071819842</v>
      </c>
      <c r="AI16" s="449">
        <f>'2.1 Activity exclusion'!AE36</f>
        <v>42156.222118064761</v>
      </c>
      <c r="AJ16" s="449">
        <f>'2.1 Activity exclusion'!AF36</f>
        <v>1672593.8474377878</v>
      </c>
      <c r="AK16" s="449">
        <f>'2.1 Activity exclusion'!AG36</f>
        <v>5878.9484074190259</v>
      </c>
      <c r="AL16" s="449">
        <f>'2.1 Activity exclusion'!AH36</f>
        <v>5949964.0863863546</v>
      </c>
      <c r="AM16" s="449">
        <f>'2.1 Activity exclusion'!AI36</f>
        <v>0</v>
      </c>
      <c r="AN16" s="449">
        <f>'2.1 Activity exclusion'!AJ36</f>
        <v>3073175.3852377823</v>
      </c>
      <c r="AO16" s="449">
        <f>'2.1 Activity exclusion'!AK36</f>
        <v>5123922.7216574</v>
      </c>
      <c r="AP16" s="449">
        <f>'2.1 Activity exclusion'!AL36</f>
        <v>8466211.6474686712</v>
      </c>
      <c r="AQ16" s="449">
        <f>'2.1 Activity exclusion'!AM36</f>
        <v>3493839.3274250589</v>
      </c>
      <c r="AR16" s="449">
        <f>'2.1 Activity exclusion'!AN36</f>
        <v>264193.63445129246</v>
      </c>
      <c r="AS16" s="449">
        <f>'2.1 Activity exclusion'!AO36</f>
        <v>8145.7769398475066</v>
      </c>
      <c r="AT16" s="449">
        <f>'2.1 Activity exclusion'!AP36</f>
        <v>76403.74806099385</v>
      </c>
      <c r="AU16" s="449">
        <f>'2.1 Activity exclusion'!AQ36</f>
        <v>5249984.5896844193</v>
      </c>
      <c r="AV16" s="449">
        <f>'2.1 Activity exclusion'!AR36</f>
        <v>3323417.8152256021</v>
      </c>
      <c r="AW16" s="449">
        <f>'2.1 Activity exclusion'!AS36</f>
        <v>0</v>
      </c>
      <c r="AX16" s="449">
        <f>'2.1 Activity exclusion'!AT36</f>
        <v>51211.657140463591</v>
      </c>
      <c r="AY16" s="449">
        <f>'2.1 Activity exclusion'!AU36</f>
        <v>520659.58706699312</v>
      </c>
      <c r="AZ16" s="449">
        <f>'2.1 Activity exclusion'!AV36</f>
        <v>0</v>
      </c>
      <c r="BA16" s="449">
        <f>'2.1 Activity exclusion'!AW36</f>
        <v>1473574.2811183329</v>
      </c>
      <c r="BB16" s="449">
        <f>'2.1 Activity exclusion'!AX36</f>
        <v>1921197.4121598003</v>
      </c>
      <c r="BC16" s="449">
        <f>'2.1 Activity exclusion'!AY36</f>
        <v>19519873.918004155</v>
      </c>
      <c r="BD16" s="449">
        <f>'2.1 Activity exclusion'!AZ36</f>
        <v>112479.9516574475</v>
      </c>
      <c r="BE16" s="449">
        <f>'2.1 Activity exclusion'!BA36</f>
        <v>25565.529901163653</v>
      </c>
      <c r="BF16" s="449">
        <f>'2.1 Activity exclusion'!BB36</f>
        <v>11355110.669063913</v>
      </c>
      <c r="BG16" s="449">
        <f>'2.1 Activity exclusion'!BC36</f>
        <v>82421.830852357671</v>
      </c>
      <c r="BH16" s="449">
        <f>'2.1 Activity exclusion'!BD36</f>
        <v>9125526.4972014222</v>
      </c>
      <c r="BI16" s="449">
        <f>'2.1 Activity exclusion'!BE36</f>
        <v>12504569.346512966</v>
      </c>
      <c r="BJ16" s="449">
        <f>'2.1 Activity exclusion'!BF36</f>
        <v>14167.803479736904</v>
      </c>
      <c r="BK16" s="449">
        <f>'2.1 Activity exclusion'!BG36</f>
        <v>1982.5690922837239</v>
      </c>
      <c r="BL16" s="451">
        <f>'2.1 Activity exclusion'!BH36</f>
        <v>1612925.4476567945</v>
      </c>
      <c r="BM16" s="128"/>
    </row>
    <row r="17" spans="1:67" s="119" customFormat="1" ht="15" thickBot="1">
      <c r="A17" s="247"/>
      <c r="B17" s="823"/>
      <c r="C17" s="364" t="s">
        <v>1153</v>
      </c>
      <c r="D17" s="364"/>
      <c r="E17" s="364" t="s">
        <v>69</v>
      </c>
      <c r="F17" s="452">
        <f>F13+F11</f>
        <v>74985834.849744499</v>
      </c>
      <c r="G17" s="453">
        <f>G13+G11</f>
        <v>619093785.0370717</v>
      </c>
      <c r="H17" s="454">
        <f t="shared" si="0"/>
        <v>694079619.88681626</v>
      </c>
      <c r="I17" s="453">
        <f t="shared" ref="I17:N17" si="7">SUM(I13+I11)</f>
        <v>18095077.643134184</v>
      </c>
      <c r="J17" s="453">
        <f t="shared" si="7"/>
        <v>14571925.187242646</v>
      </c>
      <c r="K17" s="453">
        <f t="shared" si="7"/>
        <v>7538714.9808913106</v>
      </c>
      <c r="L17" s="453">
        <f t="shared" si="7"/>
        <v>3480992.3472613399</v>
      </c>
      <c r="M17" s="453">
        <f t="shared" si="7"/>
        <v>13352258</v>
      </c>
      <c r="N17" s="453">
        <f t="shared" si="7"/>
        <v>2985393.5822052467</v>
      </c>
      <c r="O17" s="453">
        <f t="shared" ref="O17:BK17" si="8">SUM(O13+O11)</f>
        <v>2060444.1881527677</v>
      </c>
      <c r="P17" s="453">
        <f t="shared" si="8"/>
        <v>926306</v>
      </c>
      <c r="Q17" s="453">
        <f>SUM(Q13+Q11)</f>
        <v>514043.76</v>
      </c>
      <c r="R17" s="453">
        <f t="shared" si="8"/>
        <v>742386.67939086282</v>
      </c>
      <c r="S17" s="453">
        <f t="shared" si="8"/>
        <v>1151499.8461069856</v>
      </c>
      <c r="T17" s="453">
        <f t="shared" si="8"/>
        <v>1139237.0089894105</v>
      </c>
      <c r="U17" s="453">
        <f t="shared" si="8"/>
        <v>5233961.901647741</v>
      </c>
      <c r="V17" s="453">
        <f t="shared" si="8"/>
        <v>52630.26879241698</v>
      </c>
      <c r="W17" s="453">
        <f t="shared" si="8"/>
        <v>736841.01043046615</v>
      </c>
      <c r="X17" s="453">
        <f t="shared" si="8"/>
        <v>747969.44269331114</v>
      </c>
      <c r="Y17" s="453">
        <f>SUM(Y13+Y11)</f>
        <v>315347.96512893005</v>
      </c>
      <c r="Z17" s="453">
        <f t="shared" si="8"/>
        <v>402594.20483930479</v>
      </c>
      <c r="AA17" s="453">
        <f t="shared" si="8"/>
        <v>281908.50726949458</v>
      </c>
      <c r="AB17" s="453">
        <f t="shared" si="8"/>
        <v>246382</v>
      </c>
      <c r="AC17" s="453">
        <f>SUM(AC13+AC11)</f>
        <v>110770.16746265403</v>
      </c>
      <c r="AD17" s="453">
        <f t="shared" si="8"/>
        <v>299150.15810543281</v>
      </c>
      <c r="AE17" s="452">
        <f t="shared" si="8"/>
        <v>29191484.700677417</v>
      </c>
      <c r="AF17" s="453">
        <f t="shared" si="8"/>
        <v>70772859.999580264</v>
      </c>
      <c r="AG17" s="453">
        <f t="shared" si="8"/>
        <v>45690328.283805139</v>
      </c>
      <c r="AH17" s="453">
        <f t="shared" si="8"/>
        <v>77348363.071819842</v>
      </c>
      <c r="AI17" s="453">
        <f t="shared" si="8"/>
        <v>48514354.529067375</v>
      </c>
      <c r="AJ17" s="453">
        <f t="shared" si="8"/>
        <v>33896577.474383481</v>
      </c>
      <c r="AK17" s="453">
        <f t="shared" si="8"/>
        <v>10025177.948407419</v>
      </c>
      <c r="AL17" s="453">
        <f t="shared" si="8"/>
        <v>5973484.0863863546</v>
      </c>
      <c r="AM17" s="453">
        <f t="shared" si="8"/>
        <v>6315946.7543269964</v>
      </c>
      <c r="AN17" s="453">
        <f>SUM(AN13+AN11)</f>
        <v>7523747.3140919413</v>
      </c>
      <c r="AO17" s="453">
        <f t="shared" si="8"/>
        <v>5123922.7216574</v>
      </c>
      <c r="AP17" s="453">
        <f t="shared" si="8"/>
        <v>8499023.9099967536</v>
      </c>
      <c r="AQ17" s="453">
        <f t="shared" si="8"/>
        <v>6928749.3213722808</v>
      </c>
      <c r="AR17" s="453">
        <f t="shared" si="8"/>
        <v>45022531.669687964</v>
      </c>
      <c r="AS17" s="453">
        <f t="shared" si="8"/>
        <v>4764617.9949045032</v>
      </c>
      <c r="AT17" s="453">
        <f t="shared" si="8"/>
        <v>24107694.972045865</v>
      </c>
      <c r="AU17" s="453">
        <f t="shared" si="8"/>
        <v>37420984.589684419</v>
      </c>
      <c r="AV17" s="453">
        <f t="shared" si="8"/>
        <v>3323417.8152256021</v>
      </c>
      <c r="AW17" s="453">
        <f t="shared" si="8"/>
        <v>16790400</v>
      </c>
      <c r="AX17" s="453">
        <f t="shared" si="8"/>
        <v>22265994.843186975</v>
      </c>
      <c r="AY17" s="453">
        <f t="shared" si="8"/>
        <v>11832803.766841756</v>
      </c>
      <c r="AZ17" s="453">
        <f t="shared" si="8"/>
        <v>9982610.3734415192</v>
      </c>
      <c r="BA17" s="453">
        <f>SUM(BA13+BA11)</f>
        <v>2518843.2060545306</v>
      </c>
      <c r="BB17" s="453">
        <f t="shared" si="8"/>
        <v>1921197.4121598003</v>
      </c>
      <c r="BC17" s="453">
        <f t="shared" si="8"/>
        <v>19519873.918004155</v>
      </c>
      <c r="BD17" s="453">
        <f t="shared" si="8"/>
        <v>3507748.4454174172</v>
      </c>
      <c r="BE17" s="453">
        <f t="shared" si="8"/>
        <v>13584449.582305128</v>
      </c>
      <c r="BF17" s="453">
        <f>SUM(BF13+BF11)</f>
        <v>11639473.669063913</v>
      </c>
      <c r="BG17" s="453">
        <f t="shared" si="8"/>
        <v>9513165.5308523569</v>
      </c>
      <c r="BH17" s="453">
        <f t="shared" si="8"/>
        <v>9186494.4972014222</v>
      </c>
      <c r="BI17" s="453">
        <f t="shared" si="8"/>
        <v>12696569.866183218</v>
      </c>
      <c r="BJ17" s="453">
        <f t="shared" si="8"/>
        <v>506706.8034797369</v>
      </c>
      <c r="BK17" s="453">
        <f t="shared" si="8"/>
        <v>1514741.1181020022</v>
      </c>
      <c r="BL17" s="454">
        <f>SUM(BL13+BL11)</f>
        <v>1669444.8476567944</v>
      </c>
    </row>
    <row r="18" spans="1:67" s="119" customFormat="1" ht="15" thickBot="1">
      <c r="A18" s="247"/>
      <c r="B18" s="823"/>
      <c r="C18" s="146" t="s">
        <v>847</v>
      </c>
      <c r="D18" s="146"/>
      <c r="E18" s="146" t="s">
        <v>69</v>
      </c>
      <c r="F18" s="455">
        <f>F17+F9+F10</f>
        <v>79551628.439744487</v>
      </c>
      <c r="G18" s="456">
        <f>G17+G9+G10</f>
        <v>672101018.52707171</v>
      </c>
      <c r="H18" s="623">
        <f t="shared" si="0"/>
        <v>751652646.96681619</v>
      </c>
      <c r="I18" s="456">
        <f t="shared" ref="I18:N18" si="9">I17+I9+I10</f>
        <v>18369129.643134184</v>
      </c>
      <c r="J18" s="456">
        <f t="shared" si="9"/>
        <v>15319682.187242646</v>
      </c>
      <c r="K18" s="456">
        <f t="shared" si="9"/>
        <v>8626651.9808913097</v>
      </c>
      <c r="L18" s="456">
        <f t="shared" si="9"/>
        <v>3860524.3472613399</v>
      </c>
      <c r="M18" s="456">
        <f t="shared" si="9"/>
        <v>13578959</v>
      </c>
      <c r="N18" s="456">
        <f t="shared" si="9"/>
        <v>3226431.5822052467</v>
      </c>
      <c r="O18" s="456">
        <f t="shared" ref="O18:AD18" si="10">O17+O9+O10</f>
        <v>2497810.1881527677</v>
      </c>
      <c r="P18" s="456">
        <f t="shared" si="10"/>
        <v>1088974</v>
      </c>
      <c r="Q18" s="456">
        <f t="shared" si="10"/>
        <v>574033.76</v>
      </c>
      <c r="R18" s="456">
        <f t="shared" si="10"/>
        <v>762077.67939086282</v>
      </c>
      <c r="S18" s="456">
        <f t="shared" si="10"/>
        <v>1288057.8461069856</v>
      </c>
      <c r="T18" s="456">
        <f t="shared" si="10"/>
        <v>1275382.7389894105</v>
      </c>
      <c r="U18" s="456">
        <f t="shared" si="10"/>
        <v>5328019.901647741</v>
      </c>
      <c r="V18" s="456">
        <f t="shared" si="10"/>
        <v>62297.26879241698</v>
      </c>
      <c r="W18" s="456">
        <f t="shared" si="10"/>
        <v>854131.01043046615</v>
      </c>
      <c r="X18" s="456">
        <f t="shared" si="10"/>
        <v>931658.16269331111</v>
      </c>
      <c r="Y18" s="456">
        <f t="shared" si="10"/>
        <v>371259.01512893004</v>
      </c>
      <c r="Z18" s="456">
        <f t="shared" si="10"/>
        <v>513573.48483930476</v>
      </c>
      <c r="AA18" s="456">
        <f t="shared" si="10"/>
        <v>295458.50726949458</v>
      </c>
      <c r="AB18" s="456">
        <f t="shared" si="10"/>
        <v>249109</v>
      </c>
      <c r="AC18" s="456">
        <f t="shared" si="10"/>
        <v>112857.99746265404</v>
      </c>
      <c r="AD18" s="456">
        <f t="shared" si="10"/>
        <v>365549.13810543279</v>
      </c>
      <c r="AE18" s="458">
        <f>AE17+AE9+AE10</f>
        <v>29254804.700677417</v>
      </c>
      <c r="AF18" s="459">
        <f t="shared" ref="AF18:BK18" si="11">AF17+AF9+AF10</f>
        <v>85945859.999580264</v>
      </c>
      <c r="AG18" s="456">
        <f t="shared" si="11"/>
        <v>45936640.283805139</v>
      </c>
      <c r="AH18" s="459">
        <f t="shared" si="11"/>
        <v>85749338.881819844</v>
      </c>
      <c r="AI18" s="459">
        <f t="shared" si="11"/>
        <v>48743954.529067375</v>
      </c>
      <c r="AJ18" s="460">
        <f t="shared" si="11"/>
        <v>34269378.474383481</v>
      </c>
      <c r="AK18" s="456">
        <f t="shared" si="11"/>
        <v>10297392.948407419</v>
      </c>
      <c r="AL18" s="456">
        <f t="shared" si="11"/>
        <v>6626683.0863863546</v>
      </c>
      <c r="AM18" s="456">
        <f t="shared" si="11"/>
        <v>7233946.7543269964</v>
      </c>
      <c r="AN18" s="456">
        <f t="shared" si="11"/>
        <v>9123146.3140919413</v>
      </c>
      <c r="AO18" s="456">
        <f t="shared" si="11"/>
        <v>7532804.7216574</v>
      </c>
      <c r="AP18" s="456">
        <f t="shared" si="11"/>
        <v>9652822.509996755</v>
      </c>
      <c r="AQ18" s="456">
        <f t="shared" si="11"/>
        <v>17956265.321372282</v>
      </c>
      <c r="AR18" s="456">
        <f t="shared" si="11"/>
        <v>45522458.639687963</v>
      </c>
      <c r="AS18" s="456">
        <f t="shared" si="11"/>
        <v>5775713.9949045032</v>
      </c>
      <c r="AT18" s="456">
        <f t="shared" si="11"/>
        <v>24139754.972045865</v>
      </c>
      <c r="AU18" s="456">
        <f t="shared" si="11"/>
        <v>37475074.589684419</v>
      </c>
      <c r="AV18" s="456">
        <f t="shared" si="11"/>
        <v>3669534.8152256021</v>
      </c>
      <c r="AW18" s="456">
        <f t="shared" si="11"/>
        <v>17951973</v>
      </c>
      <c r="AX18" s="456">
        <f t="shared" si="11"/>
        <v>23935727.843186975</v>
      </c>
      <c r="AY18" s="456">
        <f t="shared" si="11"/>
        <v>12935367.766841756</v>
      </c>
      <c r="AZ18" s="456">
        <f t="shared" si="11"/>
        <v>10421027.373441519</v>
      </c>
      <c r="BA18" s="456">
        <f t="shared" si="11"/>
        <v>2620729.2060545306</v>
      </c>
      <c r="BB18" s="456">
        <f t="shared" si="11"/>
        <v>2326967.4121598005</v>
      </c>
      <c r="BC18" s="456">
        <f t="shared" si="11"/>
        <v>20197285.058004156</v>
      </c>
      <c r="BD18" s="456">
        <f t="shared" si="11"/>
        <v>3831577.4454174172</v>
      </c>
      <c r="BE18" s="456">
        <f t="shared" si="11"/>
        <v>13762279.582305128</v>
      </c>
      <c r="BF18" s="456">
        <f>BF17+BF9+BF10</f>
        <v>12505914.669063913</v>
      </c>
      <c r="BG18" s="456">
        <f t="shared" si="11"/>
        <v>9795961.5308523569</v>
      </c>
      <c r="BH18" s="456">
        <f t="shared" si="11"/>
        <v>9917916.4972014222</v>
      </c>
      <c r="BI18" s="456">
        <f t="shared" si="11"/>
        <v>13126861.216183217</v>
      </c>
      <c r="BJ18" s="456">
        <f t="shared" si="11"/>
        <v>600458.8034797369</v>
      </c>
      <c r="BK18" s="456">
        <f t="shared" si="11"/>
        <v>1521415.1381020022</v>
      </c>
      <c r="BL18" s="457">
        <f>BL17+BL9+BL10</f>
        <v>1743980.4476567945</v>
      </c>
    </row>
    <row r="19" spans="1:67" s="119" customFormat="1">
      <c r="A19" s="247"/>
      <c r="B19" s="823"/>
      <c r="C19" s="110"/>
      <c r="D19" s="110"/>
      <c r="E19" s="110"/>
      <c r="F19" s="203"/>
      <c r="G19" s="104"/>
      <c r="H19" s="207"/>
      <c r="I19" s="104"/>
      <c r="J19" s="104"/>
      <c r="K19" s="104"/>
      <c r="L19" s="104"/>
      <c r="M19" s="104"/>
      <c r="N19" s="104"/>
      <c r="O19" s="104"/>
      <c r="P19" s="104"/>
      <c r="Q19" s="104"/>
      <c r="R19" s="104"/>
      <c r="S19" s="104"/>
      <c r="T19" s="104"/>
      <c r="U19" s="17"/>
      <c r="V19" s="17"/>
      <c r="W19" s="17"/>
      <c r="X19" s="17"/>
      <c r="Y19" s="17"/>
      <c r="Z19" s="17"/>
      <c r="AA19" s="17"/>
      <c r="AB19" s="17"/>
      <c r="AC19" s="17"/>
      <c r="AD19" s="17"/>
      <c r="AE19" s="123"/>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12"/>
    </row>
    <row r="20" spans="1:67" s="119" customFormat="1">
      <c r="A20" s="247"/>
      <c r="B20" s="823"/>
      <c r="C20" s="110" t="s">
        <v>1168</v>
      </c>
      <c r="D20" s="110"/>
      <c r="E20" s="110"/>
      <c r="F20" s="608">
        <f>(F18/SUM(F9:F11))-1</f>
        <v>0.98839128966221557</v>
      </c>
      <c r="G20" s="609">
        <f>(G18/SUM(G9:G11))-1</f>
        <v>1.0974761637791208</v>
      </c>
      <c r="H20" s="462">
        <f>(H18/SUM(H9:H11))-1</f>
        <v>1.0853680281611169</v>
      </c>
      <c r="I20" s="43"/>
      <c r="J20" s="43"/>
      <c r="K20" s="43"/>
      <c r="L20" s="43"/>
      <c r="M20" s="43"/>
      <c r="N20" s="43"/>
      <c r="O20" s="17"/>
      <c r="P20" s="43"/>
      <c r="Q20" s="43"/>
      <c r="R20" s="43"/>
      <c r="S20" s="43"/>
      <c r="T20" s="43"/>
      <c r="U20" s="17"/>
      <c r="V20" s="17"/>
      <c r="W20" s="17"/>
      <c r="X20" s="17"/>
      <c r="Y20" s="17"/>
      <c r="Z20" s="17"/>
      <c r="AA20" s="17"/>
      <c r="AB20" s="17"/>
      <c r="AC20" s="17"/>
      <c r="AD20" s="17"/>
      <c r="AE20" s="123"/>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12"/>
    </row>
    <row r="21" spans="1:67" s="119" customFormat="1">
      <c r="A21" s="247"/>
      <c r="B21" s="823"/>
      <c r="C21" s="110" t="s">
        <v>1169</v>
      </c>
      <c r="D21" s="110"/>
      <c r="E21" s="110"/>
      <c r="F21" s="822">
        <f>((F12+F14)/SUM(F9:F11))-1</f>
        <v>0.59732570522832296</v>
      </c>
      <c r="G21" s="609">
        <f>G14/G12</f>
        <v>0.31152027867963444</v>
      </c>
      <c r="H21" s="462">
        <f>H14/H12</f>
        <v>0.34324393324703334</v>
      </c>
      <c r="I21" s="43"/>
      <c r="J21" s="43"/>
      <c r="K21" s="43"/>
      <c r="L21" s="43"/>
      <c r="M21" s="43"/>
      <c r="N21" s="43"/>
      <c r="O21" s="43"/>
      <c r="P21" s="43"/>
      <c r="Q21" s="43"/>
      <c r="R21" s="43"/>
      <c r="S21" s="43"/>
      <c r="T21" s="43"/>
      <c r="U21" s="17"/>
      <c r="V21" s="17"/>
      <c r="W21" s="17"/>
      <c r="X21" s="17"/>
      <c r="Y21" s="17"/>
      <c r="Z21" s="17"/>
      <c r="AA21" s="17"/>
      <c r="AB21" s="17"/>
      <c r="AC21" s="17"/>
      <c r="AD21" s="17"/>
      <c r="AE21" s="123"/>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12"/>
    </row>
    <row r="22" spans="1:67" s="119" customFormat="1">
      <c r="A22" s="247"/>
      <c r="B22" s="823"/>
      <c r="C22" s="110" t="s">
        <v>1170</v>
      </c>
      <c r="D22" s="110"/>
      <c r="E22" s="110"/>
      <c r="F22" s="822">
        <f>((F12+F15)/SUM(F9:F11))-1</f>
        <v>0.19478017206662046</v>
      </c>
      <c r="G22" s="609">
        <f>G15/G12</f>
        <v>0.23501267161017803</v>
      </c>
      <c r="H22" s="462">
        <f>H15/H12</f>
        <v>0.23054696942489977</v>
      </c>
      <c r="I22" s="43"/>
      <c r="J22" s="43"/>
      <c r="K22" s="43"/>
      <c r="L22" s="43"/>
      <c r="M22" s="43"/>
      <c r="N22" s="43"/>
      <c r="O22" s="43"/>
      <c r="P22" s="43"/>
      <c r="Q22" s="43"/>
      <c r="R22" s="43"/>
      <c r="S22" s="43"/>
      <c r="T22" s="43"/>
      <c r="U22" s="17"/>
      <c r="V22" s="17"/>
      <c r="W22" s="17"/>
      <c r="X22" s="17"/>
      <c r="Y22" s="17"/>
      <c r="Z22" s="17"/>
      <c r="AA22" s="17"/>
      <c r="AB22" s="17"/>
      <c r="AC22" s="17"/>
      <c r="AD22" s="17"/>
      <c r="AE22" s="123"/>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12"/>
    </row>
    <row r="23" spans="1:67" s="119" customFormat="1">
      <c r="A23" s="247"/>
      <c r="B23" s="823"/>
      <c r="C23" s="110" t="s">
        <v>1171</v>
      </c>
      <c r="D23" s="110"/>
      <c r="E23" s="110"/>
      <c r="F23" s="822">
        <f>((F12+F16)/SUM(F9:F11))-1</f>
        <v>0.19628541236727259</v>
      </c>
      <c r="G23" s="609">
        <f>G16/G$12</f>
        <v>0.55094321348930819</v>
      </c>
      <c r="H23" s="462">
        <f>H16/H$12</f>
        <v>0.5115771254891841</v>
      </c>
      <c r="I23" s="43"/>
      <c r="J23" s="43"/>
      <c r="K23" s="43"/>
      <c r="L23" s="43"/>
      <c r="M23" s="43"/>
      <c r="N23" s="43"/>
      <c r="O23" s="17"/>
      <c r="P23" s="43"/>
      <c r="Q23" s="43"/>
      <c r="R23" s="43"/>
      <c r="S23" s="43"/>
      <c r="T23" s="43"/>
      <c r="U23" s="17"/>
      <c r="V23" s="17"/>
      <c r="W23" s="17"/>
      <c r="X23" s="17"/>
      <c r="Y23" s="17"/>
      <c r="Z23" s="17"/>
      <c r="AA23" s="17"/>
      <c r="AB23" s="17"/>
      <c r="AC23" s="17"/>
      <c r="AD23" s="17"/>
      <c r="AE23" s="123"/>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12"/>
    </row>
    <row r="24" spans="1:67" s="119" customFormat="1">
      <c r="A24" s="247"/>
      <c r="B24" s="823"/>
      <c r="C24" s="110"/>
      <c r="D24" s="110"/>
      <c r="E24" s="110"/>
      <c r="F24" s="203"/>
      <c r="G24" s="104"/>
      <c r="H24" s="207"/>
      <c r="I24" s="17"/>
      <c r="J24" s="17"/>
      <c r="K24" s="17"/>
      <c r="L24" s="17"/>
      <c r="M24" s="17"/>
      <c r="N24" s="17"/>
      <c r="O24" s="17"/>
      <c r="P24" s="17"/>
      <c r="Q24" s="17"/>
      <c r="R24" s="17"/>
      <c r="S24" s="17"/>
      <c r="T24" s="17"/>
      <c r="U24" s="17"/>
      <c r="V24" s="17"/>
      <c r="W24" s="17"/>
      <c r="X24" s="17"/>
      <c r="Y24" s="17"/>
      <c r="Z24" s="17"/>
      <c r="AA24" s="17"/>
      <c r="AB24" s="17"/>
      <c r="AC24" s="17"/>
      <c r="AD24" s="17"/>
      <c r="AE24" s="123"/>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12"/>
    </row>
    <row r="25" spans="1:67" s="119" customFormat="1">
      <c r="A25" s="247"/>
      <c r="B25" s="823"/>
      <c r="C25" s="110" t="s">
        <v>290</v>
      </c>
      <c r="D25" s="110"/>
      <c r="E25" s="110" t="s">
        <v>70</v>
      </c>
      <c r="F25" s="446">
        <f>F18/SUM('3.2 Emission predictors'!E12:Z12)*POWER(10,6)</f>
        <v>136.98691293730786</v>
      </c>
      <c r="G25" s="447">
        <f>G18/SUM('3.2 Emission predictors'!AA12:BH12)*POWER(10,6)</f>
        <v>488.57069821085003</v>
      </c>
      <c r="H25" s="448" t="s">
        <v>26</v>
      </c>
      <c r="I25" s="17"/>
      <c r="J25" s="17"/>
      <c r="K25" s="17"/>
      <c r="L25" s="17"/>
      <c r="M25" s="17"/>
      <c r="N25" s="17"/>
      <c r="O25" s="17"/>
      <c r="P25" s="17"/>
      <c r="Q25" s="17"/>
      <c r="R25" s="17"/>
      <c r="S25" s="17"/>
      <c r="T25" s="17"/>
      <c r="U25" s="17"/>
      <c r="V25" s="17"/>
      <c r="W25" s="17"/>
      <c r="X25" s="17"/>
      <c r="Y25" s="17"/>
      <c r="Z25" s="17"/>
      <c r="AA25" s="17"/>
      <c r="AB25" s="17"/>
      <c r="AC25" s="17"/>
      <c r="AD25" s="17"/>
      <c r="AE25" s="123"/>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12"/>
    </row>
    <row r="26" spans="1:67" s="119" customFormat="1">
      <c r="A26" s="247"/>
      <c r="B26" s="823"/>
      <c r="C26" s="110" t="s">
        <v>842</v>
      </c>
      <c r="D26" s="110"/>
      <c r="E26" s="110" t="s">
        <v>70</v>
      </c>
      <c r="F26" s="446">
        <f>F12/SUM('3.2 Emission predictors'!E12:Z12)*POWER(10,6)</f>
        <v>68.893337870424361</v>
      </c>
      <c r="G26" s="447">
        <f>G12/SUM('3.2 Emission predictors'!AA12:BH12)*POWER(10,6)</f>
        <v>232.93265813832633</v>
      </c>
      <c r="H26" s="448" t="s">
        <v>26</v>
      </c>
      <c r="I26" s="17"/>
      <c r="J26" s="17"/>
      <c r="K26" s="17"/>
      <c r="L26" s="17"/>
      <c r="M26" s="17"/>
      <c r="N26" s="17"/>
      <c r="O26" s="17"/>
      <c r="P26" s="17"/>
      <c r="Q26" s="17"/>
      <c r="R26" s="17"/>
      <c r="S26" s="17"/>
      <c r="T26" s="17"/>
      <c r="U26" s="17"/>
      <c r="V26" s="17"/>
      <c r="W26" s="17"/>
      <c r="X26" s="17"/>
      <c r="Y26" s="17"/>
      <c r="Z26" s="17"/>
      <c r="AA26" s="17"/>
      <c r="AB26" s="17"/>
      <c r="AC26" s="17"/>
      <c r="AD26" s="17"/>
      <c r="AE26" s="123"/>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12"/>
    </row>
    <row r="27" spans="1:67" s="119" customFormat="1">
      <c r="A27" s="247"/>
      <c r="C27" s="110"/>
      <c r="D27" s="110"/>
      <c r="E27" s="110"/>
      <c r="F27" s="203"/>
      <c r="G27" s="104"/>
      <c r="H27" s="207"/>
      <c r="I27" s="17"/>
      <c r="J27" s="17"/>
      <c r="K27" s="17"/>
      <c r="L27" s="17"/>
      <c r="M27" s="17"/>
      <c r="N27" s="17"/>
      <c r="O27" s="17"/>
      <c r="P27" s="17"/>
      <c r="Q27" s="17"/>
      <c r="R27" s="17"/>
      <c r="S27" s="17"/>
      <c r="T27" s="17"/>
      <c r="U27" s="17"/>
      <c r="V27" s="17"/>
      <c r="W27" s="17"/>
      <c r="X27" s="17"/>
      <c r="Y27" s="17"/>
      <c r="Z27" s="17"/>
      <c r="AA27" s="17"/>
      <c r="AB27" s="17"/>
      <c r="AC27" s="17"/>
      <c r="AD27" s="17"/>
      <c r="AE27" s="123"/>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12"/>
    </row>
    <row r="28" spans="1:67" s="119" customFormat="1" ht="14.5" customHeight="1">
      <c r="A28" s="247"/>
      <c r="B28" s="831" t="s">
        <v>1165</v>
      </c>
      <c r="C28" s="251"/>
      <c r="D28" s="251"/>
      <c r="E28" s="251"/>
      <c r="F28" s="252"/>
      <c r="G28" s="253"/>
      <c r="H28" s="254"/>
      <c r="I28" s="255"/>
      <c r="J28" s="255"/>
      <c r="K28" s="255"/>
      <c r="L28" s="255"/>
      <c r="M28" s="255"/>
      <c r="N28" s="255"/>
      <c r="O28" s="255"/>
      <c r="P28" s="255"/>
      <c r="Q28" s="255"/>
      <c r="R28" s="255"/>
      <c r="S28" s="255"/>
      <c r="T28" s="255"/>
      <c r="U28" s="255"/>
      <c r="V28" s="255"/>
      <c r="W28" s="255"/>
      <c r="X28" s="255"/>
      <c r="Y28" s="255"/>
      <c r="Z28" s="255"/>
      <c r="AA28" s="255"/>
      <c r="AB28" s="255"/>
      <c r="AC28" s="255"/>
      <c r="AD28" s="255"/>
      <c r="AE28" s="256"/>
      <c r="AF28" s="255"/>
      <c r="AG28" s="255"/>
      <c r="AH28" s="255"/>
      <c r="AI28" s="255"/>
      <c r="AJ28" s="255"/>
      <c r="AK28" s="255"/>
      <c r="AL28" s="255"/>
      <c r="AM28" s="255"/>
      <c r="AN28" s="255"/>
      <c r="AO28" s="255"/>
      <c r="AP28" s="255"/>
      <c r="AQ28" s="255"/>
      <c r="AR28" s="255"/>
      <c r="AS28" s="255"/>
      <c r="AT28" s="255"/>
      <c r="AU28" s="255"/>
      <c r="AV28" s="255"/>
      <c r="AW28" s="253"/>
      <c r="AX28" s="255"/>
      <c r="AY28" s="255"/>
      <c r="AZ28" s="255"/>
      <c r="BA28" s="255"/>
      <c r="BB28" s="255"/>
      <c r="BC28" s="255"/>
      <c r="BD28" s="255"/>
      <c r="BE28" s="255"/>
      <c r="BF28" s="255"/>
      <c r="BG28" s="255"/>
      <c r="BH28" s="255"/>
      <c r="BI28" s="255"/>
      <c r="BJ28" s="255"/>
      <c r="BK28" s="255"/>
      <c r="BL28" s="257"/>
    </row>
    <row r="29" spans="1:67" s="119" customFormat="1">
      <c r="A29" s="247"/>
      <c r="B29" s="831"/>
      <c r="C29" s="110" t="s">
        <v>1167</v>
      </c>
      <c r="D29" s="110"/>
      <c r="E29" s="110"/>
      <c r="F29" s="461">
        <f>MEDIAN(I29:AD29)</f>
        <v>2.5438951133839414</v>
      </c>
      <c r="G29" s="463">
        <f>MEDIAN(AE29:BL29)</f>
        <v>3.3335944374558357</v>
      </c>
      <c r="H29" s="626">
        <f>MEDIAN(I29:BL29)</f>
        <v>2.8829014335536547</v>
      </c>
      <c r="I29" s="465">
        <f t="shared" ref="I29:AN29" si="12">(I18/SUM(I9:I11))-1</f>
        <v>4.3192465756688447E-2</v>
      </c>
      <c r="J29" s="465">
        <f t="shared" si="12"/>
        <v>1.9461890449137265E-2</v>
      </c>
      <c r="K29" s="465">
        <f t="shared" si="12"/>
        <v>5.0864827507830199</v>
      </c>
      <c r="L29" s="465">
        <f t="shared" si="12"/>
        <v>9.1718019752256463</v>
      </c>
      <c r="M29" s="465">
        <f t="shared" si="12"/>
        <v>17.499944141689372</v>
      </c>
      <c r="N29" s="465">
        <f t="shared" si="12"/>
        <v>1.7117564739822582</v>
      </c>
      <c r="O29" s="465">
        <f t="shared" si="12"/>
        <v>4.7110296368551001</v>
      </c>
      <c r="P29" s="465">
        <f t="shared" si="12"/>
        <v>2.4280254857272374</v>
      </c>
      <c r="Q29" s="465">
        <f t="shared" si="12"/>
        <v>4.1672391102789605</v>
      </c>
      <c r="R29" s="465">
        <f t="shared" si="12"/>
        <v>0.91566464673682657</v>
      </c>
      <c r="S29" s="465">
        <f t="shared" si="12"/>
        <v>1.6857703229597729</v>
      </c>
      <c r="T29" s="465">
        <f t="shared" si="12"/>
        <v>1.6887132450189415</v>
      </c>
      <c r="U29" s="465">
        <f t="shared" si="12"/>
        <v>55.646110927807747</v>
      </c>
      <c r="V29" s="465">
        <f t="shared" si="12"/>
        <v>5.4443228294628092</v>
      </c>
      <c r="W29" s="465">
        <f t="shared" si="12"/>
        <v>0.66124443430070268</v>
      </c>
      <c r="X29" s="465">
        <f t="shared" si="12"/>
        <v>4.0719399791849558</v>
      </c>
      <c r="Y29" s="465">
        <f t="shared" si="12"/>
        <v>2.6597647410406453</v>
      </c>
      <c r="Z29" s="465">
        <f t="shared" si="12"/>
        <v>2.4200030888118294</v>
      </c>
      <c r="AA29" s="465">
        <f t="shared" si="12"/>
        <v>20.805055887047573</v>
      </c>
      <c r="AB29" s="465">
        <f t="shared" si="12"/>
        <v>0.40128366671916837</v>
      </c>
      <c r="AC29" s="465">
        <f t="shared" si="12"/>
        <v>53.055166111538796</v>
      </c>
      <c r="AD29" s="465">
        <f t="shared" si="12"/>
        <v>0.95366277282898326</v>
      </c>
      <c r="AE29" s="466">
        <f t="shared" si="12"/>
        <v>0.16396173365916589</v>
      </c>
      <c r="AF29" s="465">
        <f t="shared" si="12"/>
        <v>1.7652218396956423</v>
      </c>
      <c r="AG29" s="610">
        <f t="shared" si="12"/>
        <v>185.49777633166528</v>
      </c>
      <c r="AH29" s="465">
        <f t="shared" si="12"/>
        <v>9.207068895466783</v>
      </c>
      <c r="AI29" s="465">
        <f t="shared" si="12"/>
        <v>1.3220020104391939E-3</v>
      </c>
      <c r="AJ29" s="465">
        <f t="shared" si="12"/>
        <v>0.90222404799972167</v>
      </c>
      <c r="AK29" s="610">
        <f t="shared" si="12"/>
        <v>5.7124232716576628E-4</v>
      </c>
      <c r="AL29" s="465">
        <f t="shared" si="12"/>
        <v>8.7923703729115843</v>
      </c>
      <c r="AM29" s="465">
        <f t="shared" si="12"/>
        <v>3.0007226666903364E-2</v>
      </c>
      <c r="AN29" s="465">
        <f t="shared" si="12"/>
        <v>4.7041090522702227</v>
      </c>
      <c r="AO29" s="465">
        <f t="shared" ref="AO29:BL29" si="13">(AO18/SUM(AO9:AO11))-1</f>
        <v>2.1270957737479046</v>
      </c>
      <c r="AP29" s="465">
        <f t="shared" si="13"/>
        <v>7.3661243045335247</v>
      </c>
      <c r="AQ29" s="465">
        <f t="shared" si="13"/>
        <v>0.62831460152696961</v>
      </c>
      <c r="AR29" s="465">
        <f t="shared" si="13"/>
        <v>7.6617930872915352E-3</v>
      </c>
      <c r="AS29" s="465">
        <f t="shared" si="13"/>
        <v>4.5616234812781986E-3</v>
      </c>
      <c r="AT29" s="465">
        <f t="shared" si="13"/>
        <v>0.52424579199364185</v>
      </c>
      <c r="AU29" s="465">
        <f t="shared" si="13"/>
        <v>0.16291605670253895</v>
      </c>
      <c r="AV29" s="465">
        <f t="shared" si="13"/>
        <v>9.6020068798285028</v>
      </c>
      <c r="AW29" s="465">
        <f t="shared" si="13"/>
        <v>0</v>
      </c>
      <c r="AX29" s="465">
        <f t="shared" si="13"/>
        <v>4.3507328300993464E-3</v>
      </c>
      <c r="AY29" s="465">
        <f t="shared" si="13"/>
        <v>10.679674302866298</v>
      </c>
      <c r="AZ29" s="465">
        <f t="shared" si="13"/>
        <v>0.8175945293080058</v>
      </c>
      <c r="BA29" s="465">
        <f t="shared" si="13"/>
        <v>24.722171898538864</v>
      </c>
      <c r="BB29" s="465">
        <f t="shared" si="13"/>
        <v>4.7346955471321204</v>
      </c>
      <c r="BC29" s="465">
        <f t="shared" si="13"/>
        <v>28.815401408964362</v>
      </c>
      <c r="BD29" s="465">
        <f t="shared" si="13"/>
        <v>3.5611507488450069</v>
      </c>
      <c r="BE29" s="465">
        <f t="shared" si="13"/>
        <v>76.390089311731018</v>
      </c>
      <c r="BF29" s="465">
        <f t="shared" si="13"/>
        <v>9.867110879927349</v>
      </c>
      <c r="BG29" s="465">
        <f t="shared" si="13"/>
        <v>33.639674998417078</v>
      </c>
      <c r="BH29" s="465">
        <f t="shared" si="13"/>
        <v>11.516458432339407</v>
      </c>
      <c r="BI29" s="465">
        <f t="shared" si="13"/>
        <v>22.051908674461934</v>
      </c>
      <c r="BJ29" s="465">
        <f t="shared" si="13"/>
        <v>3.1060381260666645</v>
      </c>
      <c r="BK29" s="465">
        <f t="shared" si="13"/>
        <v>3.077055674681084E-3</v>
      </c>
      <c r="BL29" s="467">
        <f t="shared" si="13"/>
        <v>22.397952758907078</v>
      </c>
      <c r="BO29" s="121"/>
    </row>
    <row r="30" spans="1:67" s="119" customFormat="1">
      <c r="A30" s="247"/>
      <c r="B30" s="831"/>
      <c r="C30" s="119" t="s">
        <v>1179</v>
      </c>
      <c r="F30" s="608">
        <f t="array" ref="F30">MEDIAN(IF(I30:AD30&gt;0,I30:AD30))</f>
        <v>1.9352029520295202</v>
      </c>
      <c r="G30" s="658">
        <f t="array" ref="G30">MEDIAN(IF(AE30:BL30&gt;0,AE30:BL30))</f>
        <v>0.75828731505481939</v>
      </c>
      <c r="H30" s="464">
        <f t="array" ref="H30">MEDIAN(IF(I30:BL30&gt;0,I30:BL30))</f>
        <v>1.7778587891118001</v>
      </c>
      <c r="I30" s="465">
        <f>I14/I12</f>
        <v>2.8395261126228748E-2</v>
      </c>
      <c r="J30" s="465">
        <f t="shared" ref="J30:AN30" si="14">J14/J12</f>
        <v>0</v>
      </c>
      <c r="K30" s="465">
        <f t="shared" si="14"/>
        <v>0.71774499663455504</v>
      </c>
      <c r="L30" s="465">
        <f t="shared" si="14"/>
        <v>4.6532255514686511</v>
      </c>
      <c r="M30" s="465">
        <f t="shared" si="14"/>
        <v>17.499944141689372</v>
      </c>
      <c r="N30" s="465">
        <f t="shared" si="14"/>
        <v>0</v>
      </c>
      <c r="O30" s="465">
        <f t="shared" si="14"/>
        <v>1.6205146261940799</v>
      </c>
      <c r="P30" s="465">
        <f t="shared" si="14"/>
        <v>2.4280254857272374</v>
      </c>
      <c r="Q30" s="465">
        <f t="shared" si="14"/>
        <v>4.1672391102789605</v>
      </c>
      <c r="R30" s="465">
        <f t="shared" si="14"/>
        <v>0</v>
      </c>
      <c r="S30" s="465">
        <f t="shared" si="14"/>
        <v>8.6161397538710334E-3</v>
      </c>
      <c r="T30" s="465">
        <f t="shared" si="14"/>
        <v>0.85454762556886643</v>
      </c>
      <c r="U30" s="465">
        <f t="shared" si="14"/>
        <v>55.586754980969189</v>
      </c>
      <c r="V30" s="465">
        <f t="shared" si="14"/>
        <v>2.9439329678286956</v>
      </c>
      <c r="W30" s="465">
        <f t="shared" si="14"/>
        <v>0</v>
      </c>
      <c r="X30" s="465">
        <f t="shared" si="14"/>
        <v>0.3085543848310337</v>
      </c>
      <c r="Y30" s="465">
        <f t="shared" si="14"/>
        <v>0</v>
      </c>
      <c r="Z30" s="465">
        <f t="shared" si="14"/>
        <v>0</v>
      </c>
      <c r="AA30" s="465">
        <f t="shared" si="14"/>
        <v>1.9352029520295202</v>
      </c>
      <c r="AB30" s="465">
        <f t="shared" si="14"/>
        <v>0.40128366671916837</v>
      </c>
      <c r="AC30" s="465">
        <f t="shared" si="14"/>
        <v>2.8555294252884575</v>
      </c>
      <c r="AD30" s="465">
        <f t="shared" si="14"/>
        <v>0</v>
      </c>
      <c r="AE30" s="466">
        <f t="shared" si="14"/>
        <v>0</v>
      </c>
      <c r="AF30" s="465">
        <f t="shared" si="14"/>
        <v>0.71831665647823428</v>
      </c>
      <c r="AG30" s="465">
        <f t="shared" si="14"/>
        <v>160.44917827795641</v>
      </c>
      <c r="AH30" s="465">
        <f t="shared" si="14"/>
        <v>0</v>
      </c>
      <c r="AI30" s="465">
        <f t="shared" si="14"/>
        <v>0</v>
      </c>
      <c r="AJ30" s="465">
        <f t="shared" si="14"/>
        <v>0</v>
      </c>
      <c r="AK30" s="465">
        <f t="shared" si="14"/>
        <v>0</v>
      </c>
      <c r="AL30" s="465">
        <f t="shared" si="14"/>
        <v>0</v>
      </c>
      <c r="AM30" s="465">
        <f t="shared" si="14"/>
        <v>2.1357785624786423E-4</v>
      </c>
      <c r="AN30" s="465">
        <f t="shared" si="14"/>
        <v>2.7743052233995393</v>
      </c>
      <c r="AO30" s="465">
        <f t="shared" ref="AO30:BL30" si="15">AO14/AO12</f>
        <v>0</v>
      </c>
      <c r="AP30" s="465">
        <f t="shared" si="15"/>
        <v>1.5714388975684317E-2</v>
      </c>
      <c r="AQ30" s="465">
        <f t="shared" si="15"/>
        <v>3.0729495200913786E-3</v>
      </c>
      <c r="AR30" s="465">
        <f t="shared" si="15"/>
        <v>0</v>
      </c>
      <c r="AS30" s="465">
        <f t="shared" si="15"/>
        <v>0</v>
      </c>
      <c r="AT30" s="465">
        <f t="shared" si="15"/>
        <v>0</v>
      </c>
      <c r="AU30" s="465">
        <f t="shared" si="15"/>
        <v>0</v>
      </c>
      <c r="AV30" s="465">
        <f t="shared" si="15"/>
        <v>0</v>
      </c>
      <c r="AW30" s="803">
        <f t="shared" si="15"/>
        <v>0</v>
      </c>
      <c r="AX30" s="465">
        <f t="shared" si="15"/>
        <v>0</v>
      </c>
      <c r="AY30" s="465">
        <f t="shared" si="15"/>
        <v>8.9174978848968536</v>
      </c>
      <c r="AZ30" s="465">
        <f t="shared" si="15"/>
        <v>0</v>
      </c>
      <c r="BA30" s="465">
        <f t="shared" si="15"/>
        <v>0.64399426810356675</v>
      </c>
      <c r="BB30" s="465">
        <f t="shared" si="15"/>
        <v>0</v>
      </c>
      <c r="BC30" s="465">
        <f t="shared" si="15"/>
        <v>0</v>
      </c>
      <c r="BD30" s="465">
        <f t="shared" si="15"/>
        <v>0.11161922733251518</v>
      </c>
      <c r="BE30" s="465">
        <f t="shared" si="15"/>
        <v>76.034544227633134</v>
      </c>
      <c r="BF30" s="465">
        <f t="shared" si="15"/>
        <v>0</v>
      </c>
      <c r="BG30" s="465">
        <f t="shared" si="15"/>
        <v>33.348221686303908</v>
      </c>
      <c r="BH30" s="465">
        <f t="shared" si="15"/>
        <v>0</v>
      </c>
      <c r="BI30" s="465">
        <f t="shared" si="15"/>
        <v>0</v>
      </c>
      <c r="BJ30" s="465">
        <f t="shared" si="15"/>
        <v>3.0091563068422706</v>
      </c>
      <c r="BK30" s="465">
        <f t="shared" si="15"/>
        <v>0</v>
      </c>
      <c r="BL30" s="467">
        <f t="shared" si="15"/>
        <v>0.75828731505481939</v>
      </c>
      <c r="BO30" s="121"/>
    </row>
    <row r="31" spans="1:67" s="119" customFormat="1">
      <c r="A31" s="247"/>
      <c r="B31" s="831"/>
      <c r="C31" s="119" t="s">
        <v>1180</v>
      </c>
      <c r="F31" s="608">
        <f t="array" ref="F31">MEDIAN(IF(I31:AD31&gt;0,I31:AD31))</f>
        <v>0.82864735092417952</v>
      </c>
      <c r="G31" s="658">
        <f t="array" ref="G31">MEDIAN(IF(AE31:BL31&gt;0,AE31:BL31))</f>
        <v>0.21178120904214195</v>
      </c>
      <c r="H31" s="464">
        <f t="array" ref="H31">MEDIAN(IF(I31:BL31&gt;0,I31:BL31))</f>
        <v>0.5194214641738536</v>
      </c>
      <c r="I31" s="465">
        <f t="shared" ref="I31:AD31" si="16">I15/I12</f>
        <v>1.3670187749435113E-2</v>
      </c>
      <c r="J31" s="465">
        <f t="shared" si="16"/>
        <v>0</v>
      </c>
      <c r="K31" s="465">
        <f t="shared" si="16"/>
        <v>3.8210037334256493</v>
      </c>
      <c r="L31" s="465">
        <f t="shared" si="16"/>
        <v>0.25430549976947947</v>
      </c>
      <c r="M31" s="465">
        <f t="shared" si="16"/>
        <v>0</v>
      </c>
      <c r="N31" s="465">
        <f t="shared" si="16"/>
        <v>0.71829348472543841</v>
      </c>
      <c r="O31" s="465">
        <f t="shared" si="16"/>
        <v>1.1564326602905863</v>
      </c>
      <c r="P31" s="465">
        <f t="shared" si="16"/>
        <v>0</v>
      </c>
      <c r="Q31" s="465">
        <f t="shared" si="16"/>
        <v>0</v>
      </c>
      <c r="R31" s="465">
        <f t="shared" si="16"/>
        <v>0</v>
      </c>
      <c r="S31" s="465">
        <f t="shared" si="16"/>
        <v>0</v>
      </c>
      <c r="T31" s="465">
        <f t="shared" si="16"/>
        <v>0.67888647199784335</v>
      </c>
      <c r="U31" s="465">
        <f t="shared" si="16"/>
        <v>0</v>
      </c>
      <c r="V31" s="465">
        <f t="shared" si="16"/>
        <v>0</v>
      </c>
      <c r="W31" s="465">
        <f t="shared" si="16"/>
        <v>0</v>
      </c>
      <c r="X31" s="465">
        <f t="shared" si="16"/>
        <v>9.2964099133073921E-2</v>
      </c>
      <c r="Y31" s="465">
        <f t="shared" si="16"/>
        <v>0</v>
      </c>
      <c r="Z31" s="465">
        <f t="shared" si="16"/>
        <v>1.0723826053701189</v>
      </c>
      <c r="AA31" s="465">
        <f t="shared" si="16"/>
        <v>0</v>
      </c>
      <c r="AB31" s="465">
        <f t="shared" si="16"/>
        <v>0</v>
      </c>
      <c r="AC31" s="465">
        <f t="shared" si="16"/>
        <v>1.7314851110376175</v>
      </c>
      <c r="AD31" s="465">
        <f t="shared" si="16"/>
        <v>0.93900121712292062</v>
      </c>
      <c r="AE31" s="466">
        <f>AE15/AE$12</f>
        <v>0</v>
      </c>
      <c r="AF31" s="465">
        <f t="shared" ref="AF31:BL31" si="17">AF15/AF12</f>
        <v>1.0469051832174081</v>
      </c>
      <c r="AG31" s="465">
        <f t="shared" si="17"/>
        <v>25.048598053708872</v>
      </c>
      <c r="AH31" s="465">
        <f t="shared" si="17"/>
        <v>0</v>
      </c>
      <c r="AI31" s="465">
        <f t="shared" si="17"/>
        <v>4.5600840905245737E-4</v>
      </c>
      <c r="AJ31" s="465">
        <f t="shared" si="17"/>
        <v>0.80938173860356977</v>
      </c>
      <c r="AK31" s="465">
        <f t="shared" si="17"/>
        <v>0</v>
      </c>
      <c r="AL31" s="465">
        <f>AL15/AL12</f>
        <v>0</v>
      </c>
      <c r="AM31" s="465">
        <f t="shared" si="17"/>
        <v>2.9793648810655597E-2</v>
      </c>
      <c r="AN31" s="465">
        <f t="shared" si="17"/>
        <v>8.347466050784751E-3</v>
      </c>
      <c r="AO31" s="465">
        <f t="shared" si="17"/>
        <v>0</v>
      </c>
      <c r="AP31" s="465">
        <f t="shared" si="17"/>
        <v>1.2724077259308535E-2</v>
      </c>
      <c r="AQ31" s="465">
        <f t="shared" si="17"/>
        <v>0.30841242886858855</v>
      </c>
      <c r="AR31" s="465">
        <f t="shared" si="17"/>
        <v>1.8137383167755917E-3</v>
      </c>
      <c r="AS31" s="465">
        <f t="shared" si="17"/>
        <v>3.1448402204676206E-3</v>
      </c>
      <c r="AT31" s="465">
        <f t="shared" si="17"/>
        <v>0.5194214641738536</v>
      </c>
      <c r="AU31" s="465">
        <f t="shared" si="17"/>
        <v>0</v>
      </c>
      <c r="AV31" s="465">
        <f t="shared" si="17"/>
        <v>0</v>
      </c>
      <c r="AW31" s="803">
        <f>AW15/AW12</f>
        <v>0</v>
      </c>
      <c r="AX31" s="465">
        <f t="shared" si="17"/>
        <v>2.2018754518973401E-3</v>
      </c>
      <c r="AY31" s="465">
        <f t="shared" si="17"/>
        <v>1.2920595639905725</v>
      </c>
      <c r="AZ31" s="465">
        <f t="shared" si="17"/>
        <v>0.81759452930800591</v>
      </c>
      <c r="BA31" s="465">
        <f t="shared" si="17"/>
        <v>9.6152064556091883</v>
      </c>
      <c r="BB31" s="465">
        <f t="shared" si="17"/>
        <v>0</v>
      </c>
      <c r="BC31" s="465">
        <f t="shared" si="17"/>
        <v>0</v>
      </c>
      <c r="BD31" s="465">
        <f t="shared" si="17"/>
        <v>3.3156341846999444</v>
      </c>
      <c r="BE31" s="465">
        <f t="shared" si="17"/>
        <v>0.21178120904214195</v>
      </c>
      <c r="BF31" s="465">
        <f t="shared" si="17"/>
        <v>0</v>
      </c>
      <c r="BG31" s="465">
        <f t="shared" si="17"/>
        <v>0</v>
      </c>
      <c r="BH31" s="465">
        <f t="shared" si="17"/>
        <v>0</v>
      </c>
      <c r="BI31" s="465">
        <f t="shared" si="17"/>
        <v>9.2798583930621292E-2</v>
      </c>
      <c r="BJ31" s="465">
        <f t="shared" si="17"/>
        <v>0</v>
      </c>
      <c r="BK31" s="465">
        <f t="shared" si="17"/>
        <v>1.7699373754372638E-3</v>
      </c>
      <c r="BL31" s="467">
        <f t="shared" si="17"/>
        <v>0</v>
      </c>
      <c r="BO31" s="121"/>
    </row>
    <row r="32" spans="1:67" s="119" customFormat="1">
      <c r="A32" s="247"/>
      <c r="B32" s="831"/>
      <c r="C32" s="119" t="s">
        <v>1181</v>
      </c>
      <c r="F32" s="608">
        <f t="array" ref="F32">MEDIAN(IF(I32:AD32&gt;0,I32:AD32))</f>
        <v>1.1705417363492649</v>
      </c>
      <c r="G32" s="658">
        <f t="array" ref="G32">MEDIAN(IF(AE32:BL32&gt;0,AE32:BL32))</f>
        <v>0.3168292231382896</v>
      </c>
      <c r="H32" s="464">
        <f t="array" ref="H32">MEDIAN(IF(I32:BL32&gt;0,I32:BL32))</f>
        <v>0.91566464673682668</v>
      </c>
      <c r="I32" s="465">
        <f t="shared" ref="I32:AD32" si="18">I16/I$12</f>
        <v>1.1270168810246521E-3</v>
      </c>
      <c r="J32" s="465">
        <f t="shared" si="18"/>
        <v>1.946189044913723E-2</v>
      </c>
      <c r="K32" s="465">
        <f t="shared" si="18"/>
        <v>0.54773402072281618</v>
      </c>
      <c r="L32" s="465">
        <f t="shared" si="18"/>
        <v>4.2642709239875156</v>
      </c>
      <c r="M32" s="465">
        <f t="shared" si="18"/>
        <v>0</v>
      </c>
      <c r="N32" s="465">
        <f t="shared" si="18"/>
        <v>0.99346298925681953</v>
      </c>
      <c r="O32" s="465">
        <f t="shared" si="18"/>
        <v>1.9340823503704336</v>
      </c>
      <c r="P32" s="465">
        <f t="shared" si="18"/>
        <v>0</v>
      </c>
      <c r="Q32" s="465">
        <f t="shared" si="18"/>
        <v>0</v>
      </c>
      <c r="R32" s="465">
        <f t="shared" si="18"/>
        <v>0.91566464673682668</v>
      </c>
      <c r="S32" s="465">
        <f t="shared" si="18"/>
        <v>1.6771541832059018</v>
      </c>
      <c r="T32" s="465">
        <f t="shared" si="18"/>
        <v>0.15527914745223176</v>
      </c>
      <c r="U32" s="465">
        <f t="shared" si="18"/>
        <v>5.9355946838556793E-2</v>
      </c>
      <c r="V32" s="465">
        <f t="shared" si="18"/>
        <v>2.500389861634114</v>
      </c>
      <c r="W32" s="465">
        <f t="shared" si="18"/>
        <v>0.66124443430070268</v>
      </c>
      <c r="X32" s="465">
        <f t="shared" si="18"/>
        <v>3.6704214952208476</v>
      </c>
      <c r="Y32" s="465">
        <f t="shared" si="18"/>
        <v>2.6597647410406458</v>
      </c>
      <c r="Z32" s="465">
        <f t="shared" si="18"/>
        <v>1.3476204834417103</v>
      </c>
      <c r="AA32" s="465">
        <f t="shared" si="18"/>
        <v>18.869852935018052</v>
      </c>
      <c r="AB32" s="465">
        <f t="shared" si="18"/>
        <v>0</v>
      </c>
      <c r="AC32" s="465">
        <f t="shared" si="18"/>
        <v>48.468151575212715</v>
      </c>
      <c r="AD32" s="465">
        <f t="shared" si="18"/>
        <v>1.4661555706062746E-2</v>
      </c>
      <c r="AE32" s="466">
        <f>AE16/AE$12</f>
        <v>0.16396173365916591</v>
      </c>
      <c r="AF32" s="465">
        <f t="shared" ref="AF32:BF32" si="19">AF16/AF$12</f>
        <v>0</v>
      </c>
      <c r="AG32" s="465">
        <f t="shared" si="19"/>
        <v>0</v>
      </c>
      <c r="AH32" s="465">
        <f t="shared" si="19"/>
        <v>9.2070688954667812</v>
      </c>
      <c r="AI32" s="465">
        <f t="shared" si="19"/>
        <v>8.6599360138671561E-4</v>
      </c>
      <c r="AJ32" s="465">
        <f t="shared" si="19"/>
        <v>9.2842309396151859E-2</v>
      </c>
      <c r="AK32" s="465">
        <f t="shared" si="19"/>
        <v>5.712423271657626E-4</v>
      </c>
      <c r="AL32" s="465">
        <f t="shared" si="19"/>
        <v>8.7923703729115843</v>
      </c>
      <c r="AM32" s="465">
        <f t="shared" si="19"/>
        <v>0</v>
      </c>
      <c r="AN32" s="465">
        <f t="shared" si="19"/>
        <v>1.9214563628198982</v>
      </c>
      <c r="AO32" s="465">
        <f t="shared" si="19"/>
        <v>2.1270957737479046</v>
      </c>
      <c r="AP32" s="465">
        <f t="shared" si="19"/>
        <v>7.3376858382985306</v>
      </c>
      <c r="AQ32" s="465">
        <f t="shared" si="19"/>
        <v>0.3168292231382896</v>
      </c>
      <c r="AR32" s="465">
        <f t="shared" si="19"/>
        <v>5.8480547705158526E-3</v>
      </c>
      <c r="AS32" s="465">
        <f t="shared" si="19"/>
        <v>1.4167832608104874E-3</v>
      </c>
      <c r="AT32" s="465">
        <f t="shared" si="19"/>
        <v>4.8243278197882353E-3</v>
      </c>
      <c r="AU32" s="465">
        <f t="shared" si="19"/>
        <v>0.16291605670253889</v>
      </c>
      <c r="AV32" s="465">
        <f t="shared" si="19"/>
        <v>9.6020068798285028</v>
      </c>
      <c r="AW32" s="803">
        <f t="shared" si="19"/>
        <v>0</v>
      </c>
      <c r="AX32" s="465">
        <f t="shared" si="19"/>
        <v>2.1488573782020427E-3</v>
      </c>
      <c r="AY32" s="465">
        <f t="shared" si="19"/>
        <v>0.47011685397887076</v>
      </c>
      <c r="AZ32" s="465">
        <f t="shared" si="19"/>
        <v>0</v>
      </c>
      <c r="BA32" s="465">
        <f t="shared" si="19"/>
        <v>14.462971174826109</v>
      </c>
      <c r="BB32" s="465">
        <f t="shared" si="19"/>
        <v>4.7346955471321195</v>
      </c>
      <c r="BC32" s="465">
        <f t="shared" si="19"/>
        <v>28.815401408964362</v>
      </c>
      <c r="BD32" s="465">
        <f t="shared" si="19"/>
        <v>0.13389733681254765</v>
      </c>
      <c r="BE32" s="465">
        <f t="shared" si="19"/>
        <v>0.14376387505574792</v>
      </c>
      <c r="BF32" s="465">
        <f t="shared" si="19"/>
        <v>9.867110879927349</v>
      </c>
      <c r="BG32" s="465">
        <f t="shared" ref="BG32:BL32" si="20">BG16/BG$12</f>
        <v>0.29145331211317582</v>
      </c>
      <c r="BH32" s="465">
        <f t="shared" si="20"/>
        <v>11.516458432339407</v>
      </c>
      <c r="BI32" s="465">
        <f t="shared" si="20"/>
        <v>21.959110090531315</v>
      </c>
      <c r="BJ32" s="465">
        <f t="shared" si="20"/>
        <v>9.6881819224393817E-2</v>
      </c>
      <c r="BK32" s="465">
        <f t="shared" si="20"/>
        <v>1.307118299243749E-3</v>
      </c>
      <c r="BL32" s="467">
        <f t="shared" si="20"/>
        <v>21.639665443852259</v>
      </c>
      <c r="BO32" s="121"/>
    </row>
    <row r="33" spans="1:16384" s="119" customFormat="1">
      <c r="A33" s="247"/>
      <c r="B33" s="831"/>
      <c r="F33" s="205"/>
      <c r="G33" s="205"/>
      <c r="H33" s="208"/>
      <c r="I33" s="44"/>
      <c r="J33" s="44"/>
      <c r="K33" s="44"/>
      <c r="L33" s="44"/>
      <c r="M33" s="44"/>
      <c r="N33" s="44"/>
      <c r="O33" s="44"/>
      <c r="P33" s="44"/>
      <c r="Q33" s="44"/>
      <c r="R33" s="44"/>
      <c r="S33" s="44"/>
      <c r="T33" s="44"/>
      <c r="U33" s="44"/>
      <c r="V33" s="44"/>
      <c r="W33" s="44"/>
      <c r="X33" s="44"/>
      <c r="Y33" s="44"/>
      <c r="Z33" s="44"/>
      <c r="AA33" s="44"/>
      <c r="AB33" s="44"/>
      <c r="AC33" s="44"/>
      <c r="AD33" s="44"/>
      <c r="AE33" s="227"/>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113"/>
      <c r="BO33" s="121"/>
    </row>
    <row r="34" spans="1:16384" s="119" customFormat="1">
      <c r="A34" s="247"/>
      <c r="B34" s="831"/>
      <c r="C34" s="119" t="s">
        <v>1201</v>
      </c>
      <c r="F34" s="731">
        <f t="array" ref="F34">MEDIAN(IF($I$3:$AD$3&gt;1,I29:AD29))</f>
        <v>6.9414158060403732</v>
      </c>
      <c r="G34" s="731">
        <f t="array" ref="G34">MEDIAN(IF($AE$3:$BL$3&gt;1,AE29:BL29))</f>
        <v>2.6631862942703246</v>
      </c>
      <c r="H34" s="464">
        <f t="array" ref="H34">MEDIAN(IF($I$3:$BL$3&gt;1,I29:BL29))</f>
        <v>4.1360901928500535</v>
      </c>
      <c r="I34" s="44"/>
      <c r="J34" s="44"/>
      <c r="K34" s="44"/>
      <c r="L34" s="44"/>
      <c r="M34" s="44"/>
      <c r="N34" s="44"/>
      <c r="O34" s="44"/>
      <c r="P34" s="44"/>
      <c r="Q34" s="44"/>
      <c r="R34" s="44"/>
      <c r="S34" s="44"/>
      <c r="T34" s="44"/>
      <c r="U34" s="44"/>
      <c r="V34" s="44"/>
      <c r="W34" s="44"/>
      <c r="X34" s="44"/>
      <c r="Y34" s="44"/>
      <c r="Z34" s="44"/>
      <c r="AA34" s="44"/>
      <c r="AB34" s="44"/>
      <c r="AC34" s="44"/>
      <c r="AD34" s="44"/>
      <c r="AE34" s="227"/>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113"/>
      <c r="BO34" s="121"/>
    </row>
    <row r="35" spans="1:16384" s="119" customFormat="1">
      <c r="A35" s="247"/>
      <c r="B35" s="831"/>
      <c r="C35" s="119" t="s">
        <v>1202</v>
      </c>
      <c r="F35" s="731">
        <f t="array" ref="F35">MEDIAN(IF($I$3:$AD$3&lt;2,I29:AD29))</f>
        <v>2.0698909798547476</v>
      </c>
      <c r="G35" s="731">
        <f t="array" ref="G35">MEDIAN(IF($AE$3:$BL$3&lt;2,AE29:BL29))</f>
        <v>3.9050735891684436</v>
      </c>
      <c r="H35" s="464">
        <f t="array" ref="H35">MEDIAN(IF($I$3:$BL$3&lt;2,I29:BL29))</f>
        <v>2.5438951133839414</v>
      </c>
      <c r="I35" s="44"/>
      <c r="J35" s="44"/>
      <c r="K35" s="44"/>
      <c r="L35" s="44"/>
      <c r="M35" s="44"/>
      <c r="N35" s="44"/>
      <c r="O35" s="44"/>
      <c r="P35" s="44"/>
      <c r="Q35" s="44"/>
      <c r="R35" s="44"/>
      <c r="S35" s="44"/>
      <c r="T35" s="44"/>
      <c r="U35" s="44"/>
      <c r="V35" s="44"/>
      <c r="W35" s="44"/>
      <c r="X35" s="44"/>
      <c r="Y35" s="44"/>
      <c r="Z35" s="44"/>
      <c r="AA35" s="44"/>
      <c r="AB35" s="44"/>
      <c r="AC35" s="44"/>
      <c r="AD35" s="44"/>
      <c r="AE35" s="227"/>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113"/>
      <c r="BO35" s="121"/>
    </row>
    <row r="36" spans="1:16384" s="119" customFormat="1">
      <c r="A36" s="247"/>
      <c r="B36" s="831"/>
      <c r="C36" s="119" t="s">
        <v>1658</v>
      </c>
      <c r="F36" s="731">
        <f t="array" ref="F36">MEDIAN(IF($I$4:$AD$4=1,I29:AD29))</f>
        <v>3.2976322980030988</v>
      </c>
      <c r="G36" s="731">
        <f t="array" ref="G36">MEDIAN(IF($AE$4:$BL$4=1,AE29:BL29))</f>
        <v>4.8012890610778349</v>
      </c>
      <c r="H36" s="464">
        <f t="array" ref="H36">MEDIAN(IF($I$4:$BL$4=1,I29:BL29))</f>
        <v>3.2976322980030988</v>
      </c>
      <c r="I36" s="44"/>
      <c r="J36" s="44"/>
      <c r="K36" s="44"/>
      <c r="L36" s="44"/>
      <c r="M36" s="44"/>
      <c r="N36" s="44"/>
      <c r="O36" s="44"/>
      <c r="P36" s="44"/>
      <c r="Q36" s="44"/>
      <c r="R36" s="44"/>
      <c r="S36" s="44"/>
      <c r="T36" s="44"/>
      <c r="U36" s="44"/>
      <c r="V36" s="44"/>
      <c r="W36" s="44"/>
      <c r="X36" s="44"/>
      <c r="Y36" s="44"/>
      <c r="Z36" s="44"/>
      <c r="AA36" s="44"/>
      <c r="AB36" s="44"/>
      <c r="AC36" s="44"/>
      <c r="AD36" s="44"/>
      <c r="AE36" s="227"/>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113"/>
      <c r="BO36" s="121"/>
    </row>
    <row r="37" spans="1:16384" s="119" customFormat="1">
      <c r="A37" s="247"/>
      <c r="B37" s="831"/>
      <c r="C37" s="119" t="s">
        <v>1659</v>
      </c>
      <c r="F37" s="731">
        <f t="array" ref="F37">MEDIAN(IF($I$4:$AD$4=0,I29:AD29))</f>
        <v>2.5398839149262376</v>
      </c>
      <c r="G37" s="731">
        <f t="array" ref="G37">MEDIAN(IF($AE$4:$BL$4=0,AE29:BL29))</f>
        <v>3.3335944374558357</v>
      </c>
      <c r="H37" s="464">
        <f t="array" ref="H37">MEDIAN(IF($I$4:$BL$4=1,I29:BL29))</f>
        <v>3.2976322980030988</v>
      </c>
      <c r="I37" s="44"/>
      <c r="J37" s="44"/>
      <c r="K37" s="44"/>
      <c r="L37" s="44"/>
      <c r="M37" s="44"/>
      <c r="N37" s="44"/>
      <c r="O37" s="44"/>
      <c r="P37" s="44"/>
      <c r="Q37" s="44"/>
      <c r="R37" s="44"/>
      <c r="S37" s="44"/>
      <c r="T37" s="44"/>
      <c r="U37" s="44"/>
      <c r="V37" s="44"/>
      <c r="W37" s="44"/>
      <c r="X37" s="44"/>
      <c r="Y37" s="44"/>
      <c r="Z37" s="44"/>
      <c r="AA37" s="44"/>
      <c r="AB37" s="44"/>
      <c r="AC37" s="44"/>
      <c r="AD37" s="44"/>
      <c r="AE37" s="227"/>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113"/>
      <c r="BO37" s="121"/>
    </row>
    <row r="38" spans="1:16384" s="119" customFormat="1">
      <c r="A38" s="247"/>
      <c r="B38" s="831"/>
      <c r="C38" s="119" t="s">
        <v>1203</v>
      </c>
      <c r="F38" s="731">
        <f t="array" ref="F38">MEDIAN(IF($I$5:$AD$5=1,I29:AD29))</f>
        <v>2.0543581669153852</v>
      </c>
      <c r="G38" s="731">
        <f t="array" ref="G38">MEDIAN(IF($AE$5:$BL$5=1,AE29:BL29))</f>
        <v>3.9050735891684436</v>
      </c>
      <c r="H38" s="464">
        <f t="array" ref="H38">MEDIAN(IF($I$5:$BL$5=1,I29:BL29))</f>
        <v>2.7630206074392469</v>
      </c>
      <c r="I38" s="44"/>
      <c r="J38" s="44"/>
      <c r="K38" s="44"/>
      <c r="L38" s="44"/>
      <c r="M38" s="44"/>
      <c r="N38" s="44"/>
      <c r="O38" s="44"/>
      <c r="P38" s="44"/>
      <c r="Q38" s="44"/>
      <c r="R38" s="44"/>
      <c r="S38" s="44"/>
      <c r="T38" s="44"/>
      <c r="U38" s="44"/>
      <c r="V38" s="44"/>
      <c r="W38" s="44"/>
      <c r="X38" s="44"/>
      <c r="Y38" s="44"/>
      <c r="Z38" s="44"/>
      <c r="AA38" s="44"/>
      <c r="AB38" s="44"/>
      <c r="AC38" s="44"/>
      <c r="AD38" s="44"/>
      <c r="AE38" s="227"/>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113"/>
      <c r="BO38" s="121"/>
    </row>
    <row r="39" spans="1:16384" s="119" customFormat="1">
      <c r="A39" s="247"/>
      <c r="B39" s="831"/>
      <c r="C39" s="119" t="s">
        <v>1204</v>
      </c>
      <c r="F39" s="731">
        <f t="array" ref="F39">MEDIAN(IF($I$5:$AD$5=0,I29:AD29))</f>
        <v>3.3658523601128003</v>
      </c>
      <c r="G39" s="731">
        <f t="array" ref="G39">MEDIAN(IF($AE$5:$BL$5=0,AE29:BL29))</f>
        <v>2.8441232612964558</v>
      </c>
      <c r="H39" s="464">
        <f t="array" ref="H39">MEDIAN(IF($I$5:$BL$5=0,I29:BL29))</f>
        <v>3.1104577449428259</v>
      </c>
      <c r="I39" s="44"/>
      <c r="J39" s="44"/>
      <c r="K39" s="44"/>
      <c r="L39" s="44"/>
      <c r="M39" s="44"/>
      <c r="N39" s="44"/>
      <c r="O39" s="44"/>
      <c r="P39" s="44"/>
      <c r="Q39" s="44"/>
      <c r="R39" s="44"/>
      <c r="S39" s="44"/>
      <c r="T39" s="44"/>
      <c r="U39" s="44"/>
      <c r="V39" s="44"/>
      <c r="W39" s="44"/>
      <c r="X39" s="44"/>
      <c r="Y39" s="44"/>
      <c r="Z39" s="44"/>
      <c r="AA39" s="44"/>
      <c r="AB39" s="44"/>
      <c r="AC39" s="44"/>
      <c r="AD39" s="44"/>
      <c r="AE39" s="227"/>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113"/>
      <c r="BO39" s="121"/>
    </row>
    <row r="40" spans="1:16384" s="119" customFormat="1">
      <c r="A40" s="247"/>
      <c r="B40" s="831"/>
      <c r="F40" s="205"/>
      <c r="G40" s="205"/>
      <c r="H40" s="208"/>
      <c r="I40" s="44"/>
      <c r="J40" s="44"/>
      <c r="K40" s="44"/>
      <c r="L40" s="44"/>
      <c r="M40" s="44"/>
      <c r="N40" s="44"/>
      <c r="O40" s="44"/>
      <c r="P40" s="44"/>
      <c r="Q40" s="44"/>
      <c r="R40" s="44"/>
      <c r="S40" s="44"/>
      <c r="T40" s="44"/>
      <c r="U40" s="44"/>
      <c r="V40" s="44"/>
      <c r="W40" s="44"/>
      <c r="X40" s="44"/>
      <c r="Y40" s="44"/>
      <c r="Z40" s="44"/>
      <c r="AA40" s="44"/>
      <c r="AB40" s="44"/>
      <c r="AC40" s="44"/>
      <c r="AD40" s="44"/>
      <c r="AE40" s="227"/>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113"/>
      <c r="BO40" s="121"/>
    </row>
    <row r="41" spans="1:16384" s="119" customFormat="1">
      <c r="A41" s="247"/>
      <c r="B41" s="831"/>
      <c r="C41" s="119" t="s">
        <v>1172</v>
      </c>
      <c r="F41" s="659">
        <f>COUNTIFS(I30:AD30,"&gt;0",I31:AD31,"&gt;0",I32:AD32,"&gt;0")/COUNT(I29:AD29)</f>
        <v>0.31818181818181818</v>
      </c>
      <c r="G41" s="658">
        <f>COUNTIFS(AE30:BL30,"&gt;0",AE31:BL31,"&gt;0",AE32:BL32,"&gt;0")/COUNT(AE29:BL29)</f>
        <v>0.20588235294117646</v>
      </c>
      <c r="H41" s="464">
        <f>COUNTIFS(I30:BL30,"&gt;0",I31:BL31,"&gt;0",I32:BL32,"&gt;0")/COUNT(I29:BL29)</f>
        <v>0.25</v>
      </c>
      <c r="I41" s="44"/>
      <c r="J41" s="44"/>
      <c r="K41" s="44"/>
      <c r="L41" s="44"/>
      <c r="M41" s="44"/>
      <c r="N41" s="44"/>
      <c r="O41" s="44"/>
      <c r="P41" s="44"/>
      <c r="Q41" s="44"/>
      <c r="R41" s="44"/>
      <c r="S41" s="44"/>
      <c r="T41" s="44"/>
      <c r="U41" s="44"/>
      <c r="V41" s="44"/>
      <c r="W41" s="44"/>
      <c r="X41" s="44"/>
      <c r="Y41" s="44"/>
      <c r="Z41" s="44"/>
      <c r="AA41" s="44"/>
      <c r="AB41" s="44"/>
      <c r="AC41" s="44"/>
      <c r="AD41" s="44"/>
      <c r="AE41" s="227"/>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113"/>
      <c r="BO41" s="121"/>
    </row>
    <row r="42" spans="1:16384" s="119" customFormat="1">
      <c r="A42" s="247"/>
      <c r="B42" s="831"/>
      <c r="C42" s="119" t="s">
        <v>1177</v>
      </c>
      <c r="F42" s="658">
        <f>(COUNTIFS(I30:AD30,"&gt;0",I31:AD31,"&gt;0",I32:AD32,"=0")+COUNTIFS(I30:AD30,"=0",I31:AD31,"&gt;0",I32:AD32,"&gt;0")+COUNTIFS(I30:AD30,"&gt;0",I31:AD31,"=0",I32:AD32,"&gt;0"))/COUNT(I29:AD29)</f>
        <v>0.31818181818181818</v>
      </c>
      <c r="G42" s="658">
        <f>(COUNTIFS(AE30:BL30,"&gt;0",AE31:BL31,"&gt;0",AE32:BL32,"=0")+COUNTIFS(AE30:BL30,"=0",AE31:BL31,"&gt;0",AE32:BL32,"&gt;0")+COUNTIFS(AE30:BL30,"&gt;0",AE31:BL31,"=0",AE32:BL32,"&gt;0"))/COUNT(AE29:BL29)</f>
        <v>0.41176470588235292</v>
      </c>
      <c r="H42" s="464">
        <f>(COUNTIFS(I30:BL30,"&gt;0",I31:BL31,"&gt;0",I32:BL32,"=0")+COUNTIFS(I30:BL30,"=0",I31:BL31,"&gt;0",I32:BL32,"&gt;0")+COUNTIFS(I30:BL30,"&gt;0",I31:BL31,"=0",I32:BL32,"&gt;0"))/COUNT(I29:BL29)</f>
        <v>0.375</v>
      </c>
      <c r="I42" s="44"/>
      <c r="J42" s="44"/>
      <c r="K42" s="44"/>
      <c r="L42" s="44"/>
      <c r="M42" s="44"/>
      <c r="N42" s="44"/>
      <c r="O42" s="44"/>
      <c r="P42" s="44"/>
      <c r="Q42" s="44"/>
      <c r="R42" s="44"/>
      <c r="S42" s="44"/>
      <c r="T42" s="44"/>
      <c r="U42" s="44"/>
      <c r="V42" s="44"/>
      <c r="W42" s="44"/>
      <c r="X42" s="44"/>
      <c r="Y42" s="44"/>
      <c r="Z42" s="44"/>
      <c r="AA42" s="44"/>
      <c r="AB42" s="44"/>
      <c r="AC42" s="44"/>
      <c r="AD42" s="44"/>
      <c r="AE42" s="227"/>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113"/>
      <c r="BO42" s="121"/>
    </row>
    <row r="43" spans="1:16384" s="119" customFormat="1">
      <c r="A43" s="247"/>
      <c r="B43" s="831"/>
      <c r="C43" s="119" t="s">
        <v>1178</v>
      </c>
      <c r="F43" s="608">
        <f>(COUNTIFS(I30:AD30,"&gt;0",I31:AD31,"=0",I32:AD32,"=0")+COUNTIFS(I30:AD30,"=0",I31:AD31,"&gt;0",I32:AD32,"=0")+COUNTIFS(I30:AD30,"=0",I31:AD31,"=0",I32:AD32,"&gt;0"))/COUNT(I29:AD29)</f>
        <v>0.36363636363636365</v>
      </c>
      <c r="G43" s="658">
        <f>(COUNTIFS(AE30:BL30,"&gt;0",AE31:BL31,"=0",AE32:BL32,"=0")+COUNTIFS(AE30:BL30,"=0",AE31:BL31,"&gt;0",AE32:BL32,"=0")+COUNTIFS(AE30:BL30,"=0",AE31:BL31,"=0",AE32:BL32,"&gt;0"))/COUNT(AE29:BL29)</f>
        <v>0.35294117647058826</v>
      </c>
      <c r="H43" s="464">
        <f>(COUNTIFS(I30:BL30,"&gt;0",I31:BL31,"=0",I32:BL32,"=0")+COUNTIFS(I30:BL30,"=0",I31:BL31,"&gt;0",I32:BL32,"=0")+COUNTIFS(I30:BL30,"=0",I31:BL31,"=0",I32:BL32,"&gt;0"))/COUNT(I29:BL29)</f>
        <v>0.35714285714285715</v>
      </c>
      <c r="I43" s="44"/>
      <c r="J43" s="44"/>
      <c r="K43" s="44"/>
      <c r="L43" s="44"/>
      <c r="M43" s="44"/>
      <c r="N43" s="44"/>
      <c r="O43" s="44"/>
      <c r="P43" s="44"/>
      <c r="Q43" s="44"/>
      <c r="R43" s="44"/>
      <c r="S43" s="44"/>
      <c r="T43" s="44"/>
      <c r="U43" s="44"/>
      <c r="V43" s="44"/>
      <c r="W43" s="44"/>
      <c r="X43" s="44"/>
      <c r="Y43" s="44"/>
      <c r="Z43" s="44"/>
      <c r="AA43" s="44"/>
      <c r="AB43" s="44"/>
      <c r="AC43" s="44"/>
      <c r="AD43" s="44"/>
      <c r="AE43" s="227"/>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113"/>
      <c r="BO43" s="121"/>
    </row>
    <row r="44" spans="1:16384" s="119" customFormat="1">
      <c r="A44" s="247"/>
      <c r="B44" s="831"/>
      <c r="C44" s="63"/>
      <c r="D44" s="63"/>
      <c r="E44" s="110"/>
      <c r="F44" s="233"/>
      <c r="G44" s="63"/>
      <c r="H44" s="207"/>
      <c r="I44" s="17"/>
      <c r="J44" s="17"/>
      <c r="K44" s="17"/>
      <c r="L44" s="17"/>
      <c r="M44" s="17"/>
      <c r="N44" s="17"/>
      <c r="O44" s="17"/>
      <c r="P44" s="17"/>
      <c r="Q44" s="17"/>
      <c r="R44" s="17"/>
      <c r="S44" s="17"/>
      <c r="T44" s="17"/>
      <c r="U44" s="17"/>
      <c r="V44" s="17"/>
      <c r="W44" s="17"/>
      <c r="X44" s="17"/>
      <c r="Y44" s="17"/>
      <c r="Z44" s="17"/>
      <c r="AA44" s="17"/>
      <c r="AB44" s="17"/>
      <c r="AC44" s="17"/>
      <c r="AD44" s="17"/>
      <c r="AE44" s="123"/>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12"/>
      <c r="BM44" s="17"/>
    </row>
    <row r="45" spans="1:16384" s="119" customFormat="1">
      <c r="A45" s="247"/>
      <c r="B45" s="831"/>
      <c r="C45" s="110" t="s">
        <v>1038</v>
      </c>
      <c r="D45" s="110"/>
      <c r="E45" s="110" t="s">
        <v>70</v>
      </c>
      <c r="F45" s="446">
        <f>AVERAGE(I45:AD45)</f>
        <v>125.78375199966491</v>
      </c>
      <c r="G45" s="447">
        <f>AVERAGE(AE45:BK45)</f>
        <v>704.97600428962937</v>
      </c>
      <c r="H45" s="207"/>
      <c r="I45" s="449">
        <f>'2.1 Activity exclusion'!E33/'3.2 Emission predictors'!E12*POWER(10,6)</f>
        <v>155.40718818218431</v>
      </c>
      <c r="J45" s="449">
        <f>'2.1 Activity exclusion'!F33/'3.2 Emission predictors'!F12*POWER(10,6)</f>
        <v>111.82249771709961</v>
      </c>
      <c r="K45" s="449">
        <f>'2.1 Activity exclusion'!G33/'3.2 Emission predictors'!G12*POWER(10,6)</f>
        <v>109.61438349290101</v>
      </c>
      <c r="L45" s="449">
        <f>'2.1 Activity exclusion'!H33/'3.2 Emission predictors'!H12*POWER(10,6)</f>
        <v>97.487988567205548</v>
      </c>
      <c r="M45" s="449">
        <f>'2.1 Activity exclusion'!I33/'3.2 Emission predictors'!I12*POWER(10,6)</f>
        <v>466.6308934707904</v>
      </c>
      <c r="N45" s="449">
        <f>'2.1 Activity exclusion'!J33/'3.2 Emission predictors'!J12*POWER(10,6)</f>
        <v>75.916037228358746</v>
      </c>
      <c r="O45" s="449">
        <f>'2.1 Activity exclusion'!K33/'3.2 Emission predictors'!K12*POWER(10,6)</f>
        <v>119.51244919391233</v>
      </c>
      <c r="P45" s="449">
        <f>'2.1 Activity exclusion'!L33/'3.2 Emission predictors'!L12*POWER(10,6)</f>
        <v>81.877744360902255</v>
      </c>
      <c r="Q45" s="449">
        <f>'2.1 Activity exclusion'!M33/'3.2 Emission predictors'!M12*POWER(10,6)</f>
        <v>63.56957380325688</v>
      </c>
      <c r="R45" s="449">
        <f>'2.1 Activity exclusion'!N33/'3.2 Emission predictors'!N12*POWER(10,6)</f>
        <v>84.675297710095876</v>
      </c>
      <c r="S45" s="449">
        <f>'2.1 Activity exclusion'!O33/'3.2 Emission predictors'!O12*POWER(10,6)</f>
        <v>111.03946949198151</v>
      </c>
      <c r="T45" s="449">
        <f>'2.1 Activity exclusion'!P33/'3.2 Emission predictors'!P12*POWER(10,6)</f>
        <v>81.755303781372461</v>
      </c>
      <c r="U45" s="449">
        <f>'2.1 Activity exclusion'!Q33/'3.2 Emission predictors'!Q12*POWER(10,6)</f>
        <v>367.44964838949937</v>
      </c>
      <c r="V45" s="449">
        <f>'2.1 Activity exclusion'!R33/'3.2 Emission predictors'!R12*POWER(10,6)</f>
        <v>10.382878132069497</v>
      </c>
      <c r="W45" s="449">
        <f>'2.1 Activity exclusion'!S33/'3.2 Emission predictors'!S12*POWER(10,6)</f>
        <v>101.68226314648406</v>
      </c>
      <c r="X45" s="449">
        <f>'2.1 Activity exclusion'!T33/'3.2 Emission predictors'!T12*POWER(10,6)</f>
        <v>110.91168603491798</v>
      </c>
      <c r="Y45" s="449">
        <f>'2.1 Activity exclusion'!U33/'3.2 Emission predictors'!U12*POWER(10,6)</f>
        <v>118.95293683389735</v>
      </c>
      <c r="Z45" s="449">
        <f>'2.1 Activity exclusion'!V33/'3.2 Emission predictors'!V12*POWER(10,6)</f>
        <v>102.71469696786096</v>
      </c>
      <c r="AA45" s="449">
        <f>'2.1 Activity exclusion'!W33/'3.2 Emission predictors'!W12*POWER(10,6)</f>
        <v>113.63788741134407</v>
      </c>
      <c r="AB45" s="449">
        <f>'2.1 Activity exclusion'!X33/'3.2 Emission predictors'!X12*POWER(10,6)</f>
        <v>95.811153846153843</v>
      </c>
      <c r="AC45" s="449">
        <f>'2.1 Activity exclusion'!Y33/'3.2 Emission predictors'!Y12*POWER(10,6)</f>
        <v>105.15742442913306</v>
      </c>
      <c r="AD45" s="449">
        <f>'2.1 Activity exclusion'!Z33/'3.2 Emission predictors'!Z12*POWER(10,6)</f>
        <v>81.233141801207296</v>
      </c>
      <c r="AE45" s="450">
        <f>'2.1 Activity exclusion'!AA33/'3.2 Emission predictors'!AA12*POWER(10,6)</f>
        <v>111.78756095023851</v>
      </c>
      <c r="AF45" s="449">
        <f>'2.1 Activity exclusion'!AB33/'3.2 Emission predictors'!AB12*POWER(10,6)</f>
        <v>388.01742663467388</v>
      </c>
      <c r="AG45" s="449">
        <f>'2.1 Activity exclusion'!AC33/'3.2 Emission predictors'!AC12*POWER(10,6)</f>
        <v>904.26457251584918</v>
      </c>
      <c r="AH45" s="449">
        <f>'2.1 Activity exclusion'!AD33/'3.2 Emission predictors'!AD12*POWER(10,6)</f>
        <v>488.32197540899682</v>
      </c>
      <c r="AI45" s="449">
        <f>'2.1 Activity exclusion'!AE33/'3.2 Emission predictors'!AE12*POWER(10,6)</f>
        <v>830.39104819535555</v>
      </c>
      <c r="AJ45" s="449">
        <f>'2.1 Activity exclusion'!AF33/'3.2 Emission predictors'!AF12*POWER(10,6)</f>
        <v>379.08604507061375</v>
      </c>
      <c r="AK45" s="449">
        <f>'2.1 Activity exclusion'!AG33/'3.2 Emission predictors'!AG12*POWER(10,6)</f>
        <v>336.51610942507904</v>
      </c>
      <c r="AL45" s="449">
        <f>'2.1 Activity exclusion'!AH33/'3.2 Emission predictors'!AH12*POWER(10,6)</f>
        <v>473.33450617045389</v>
      </c>
      <c r="AM45" s="449">
        <f>'2.1 Activity exclusion'!AI33/'3.2 Emission predictors'!AI12*POWER(10,6)</f>
        <v>200.38633668495837</v>
      </c>
      <c r="AN45" s="449">
        <f>'2.1 Activity exclusion'!AJ33/'3.2 Emission predictors'!AJ12*POWER(10,6)</f>
        <v>647.03165348169796</v>
      </c>
      <c r="AO45" s="449">
        <f>'2.1 Activity exclusion'!AK33/'3.2 Emission predictors'!AK12*POWER(10,6)</f>
        <v>744.64261779926846</v>
      </c>
      <c r="AP45" s="449">
        <f>'2.1 Activity exclusion'!AL33/'3.2 Emission predictors'!AL12*POWER(10,6)</f>
        <v>467.51695209942147</v>
      </c>
      <c r="AQ45" s="449">
        <f>'2.1 Activity exclusion'!AM33/'3.2 Emission predictors'!AM12*POWER(10,6)</f>
        <v>1238.3631256118815</v>
      </c>
      <c r="AR45" s="449">
        <f>'2.1 Activity exclusion'!AN33/'3.2 Emission predictors'!AN12*POWER(10,6)</f>
        <v>1711.370625552179</v>
      </c>
      <c r="AS45" s="449">
        <f>'2.1 Activity exclusion'!AO33/'3.2 Emission predictors'!AO12*POWER(10,6)</f>
        <v>387.63181173855725</v>
      </c>
      <c r="AT45" s="449">
        <f>'2.1 Activity exclusion'!AP33/'3.2 Emission predictors'!AP12*POWER(10,6)</f>
        <v>482.79509944091728</v>
      </c>
      <c r="AU45" s="449">
        <f>'2.1 Activity exclusion'!AQ33/'3.2 Emission predictors'!AQ12*POWER(10,6)</f>
        <v>1554.9823481196856</v>
      </c>
      <c r="AV45" s="449">
        <f>'2.1 Activity exclusion'!AR33/'3.2 Emission predictors'!AR12*POWER(10,6)</f>
        <v>447.50424575921977</v>
      </c>
      <c r="AW45" s="449">
        <f>'2.1 Activity exclusion'!AS33/'3.2 Emission predictors'!AS12*POWER(10,6)</f>
        <v>1588.6701769911504</v>
      </c>
      <c r="AX45" s="449">
        <f>'2.1 Activity exclusion'!AT33/'3.2 Emission predictors'!AT12*POWER(10,6)</f>
        <v>1914.8582274549581</v>
      </c>
      <c r="AY45" s="449">
        <f>'2.1 Activity exclusion'!AU33/'3.2 Emission predictors'!AU12*POWER(10,6)</f>
        <v>1558.4780441978019</v>
      </c>
      <c r="AZ45" s="449">
        <f>'2.1 Activity exclusion'!AV33/'3.2 Emission predictors'!AV12*POWER(10,6)</f>
        <v>396.23678226013379</v>
      </c>
      <c r="BA45" s="449">
        <f>'2.1 Activity exclusion'!AW33/'3.2 Emission predictors'!AW12*POWER(10,6)</f>
        <v>422.69825904105329</v>
      </c>
      <c r="BB45" s="449">
        <f>'2.1 Activity exclusion'!AX33/'3.2 Emission predictors'!AX12*POWER(10,6)</f>
        <v>456.26812003133341</v>
      </c>
      <c r="BC45" s="449">
        <f>'2.1 Activity exclusion'!AY33/'3.2 Emission predictors'!AY12*POWER(10,6)</f>
        <v>454.89380761270621</v>
      </c>
      <c r="BD45" s="449">
        <f>'2.1 Activity exclusion'!AZ33/'3.2 Emission predictors'!AZ12*POWER(10,6)</f>
        <v>485.00980321739462</v>
      </c>
      <c r="BE45" s="449">
        <f>'2.1 Activity exclusion'!BA33/'3.2 Emission predictors'!BA12*POWER(10,6)</f>
        <v>1742.0607066209022</v>
      </c>
      <c r="BF45" s="449">
        <f>'2.1 Activity exclusion'!BB33/'3.2 Emission predictors'!BB12*POWER(10,6)</f>
        <v>477.12466785181459</v>
      </c>
      <c r="BG45" s="449">
        <f>'2.1 Activity exclusion'!BC33/'3.2 Emission predictors'!BC12*POWER(10,6)</f>
        <v>305.17014114804851</v>
      </c>
      <c r="BH45" s="449">
        <f>'2.1 Activity exclusion'!BD33/'3.2 Emission predictors'!BD12*POWER(10,6)</f>
        <v>448.86760662036971</v>
      </c>
      <c r="BI45" s="449">
        <f>'2.1 Activity exclusion'!BE33/'3.2 Emission predictors'!BE12*POWER(10,6)</f>
        <v>444.97834631129552</v>
      </c>
      <c r="BJ45" s="449">
        <f>'2.1 Activity exclusion'!BF33/'3.2 Emission predictors'!BF12*POWER(10,6)</f>
        <v>83.397056038852355</v>
      </c>
      <c r="BK45" s="449">
        <f>'2.1 Activity exclusion'!BG33/'3.2 Emission predictors'!BG12*POWER(10,6)</f>
        <v>691.55233550091009</v>
      </c>
      <c r="BL45" s="451">
        <f>'2.1 Activity exclusion'!BH33/'3.2 Emission predictors'!BH12*POWER(10,6)</f>
        <v>449.71130677070511</v>
      </c>
      <c r="BM45" s="126"/>
      <c r="BO45" s="122"/>
    </row>
    <row r="46" spans="1:16384">
      <c r="B46" s="831"/>
      <c r="C46" s="110" t="s">
        <v>1687</v>
      </c>
      <c r="D46" s="110"/>
      <c r="E46" s="110" t="s">
        <v>70</v>
      </c>
      <c r="F46" s="446">
        <f>AVERAGE(I46:AD46)</f>
        <v>85.053595427876985</v>
      </c>
      <c r="G46" s="447">
        <f>AVERAGE(AE46:BK46)</f>
        <v>491.66794288205563</v>
      </c>
      <c r="H46" s="207"/>
      <c r="I46" s="449">
        <f>'2.4 Carbon intensities'!E76</f>
        <v>153.20280879864637</v>
      </c>
      <c r="J46" s="449">
        <f>'2.4 Carbon intensities'!F76</f>
        <v>109.68776642335766</v>
      </c>
      <c r="K46" s="449">
        <f>'2.4 Carbon intensities'!G76</f>
        <v>30.935692503176622</v>
      </c>
      <c r="L46" s="449">
        <f>'2.4 Carbon intensities'!H76</f>
        <v>54.181313131313132</v>
      </c>
      <c r="M46" s="449">
        <f>'2.4 Carbon intensities'!I76</f>
        <v>466.6308934707904</v>
      </c>
      <c r="N46" s="449">
        <f>'2.4 Carbon intensities'!J76</f>
        <v>27.995152941176471</v>
      </c>
      <c r="O46" s="449">
        <f>'2.4 Carbon intensities'!K76</f>
        <v>54.83846889952153</v>
      </c>
      <c r="P46" s="449">
        <f>'2.4 Carbon intensities'!L76</f>
        <v>81.877744360902255</v>
      </c>
      <c r="Q46" s="449">
        <f>'2.4 Carbon intensities'!M76</f>
        <v>63.56957380325688</v>
      </c>
      <c r="R46" s="449">
        <f>'2.4 Carbon intensities'!N76</f>
        <v>44.201524444444438</v>
      </c>
      <c r="S46" s="449">
        <f>'2.4 Carbon intensities'!O76</f>
        <v>41.699843103448281</v>
      </c>
      <c r="T46" s="449">
        <f>'2.4 Carbon intensities'!P76</f>
        <v>56.390953846153849</v>
      </c>
      <c r="U46" s="449">
        <f>'2.4 Carbon intensities'!Q76</f>
        <v>367.06462068965516</v>
      </c>
      <c r="V46" s="449">
        <f>'2.4 Carbon intensities'!R76</f>
        <v>6.3543333333333338</v>
      </c>
      <c r="W46" s="449">
        <f>'2.4 Carbon intensities'!S76</f>
        <v>61.208489880832623</v>
      </c>
      <c r="X46" s="449">
        <f>'2.4 Carbon intensities'!T76</f>
        <v>28.61508095238095</v>
      </c>
      <c r="Y46" s="449">
        <f>'2.4 Carbon intensities'!U76</f>
        <v>32.502891647639998</v>
      </c>
      <c r="Z46" s="449">
        <f>'2.4 Carbon intensities'!V76</f>
        <v>30.033510000000003</v>
      </c>
      <c r="AA46" s="449">
        <f>'2.4 Carbon intensities'!W76</f>
        <v>15.296923076923076</v>
      </c>
      <c r="AB46" s="449">
        <f>'2.4 Carbon intensities'!X76</f>
        <v>95.811153846153843</v>
      </c>
      <c r="AC46" s="449">
        <f>'2.4 Carbon intensities'!Y76</f>
        <v>7.5004402601867817</v>
      </c>
      <c r="AD46" s="449">
        <f>'2.4 Carbon intensities'!Z76</f>
        <v>41.579920000000001</v>
      </c>
      <c r="AE46" s="450">
        <f>'2.4 Carbon intensities'!AA76</f>
        <v>96.04058081773023</v>
      </c>
      <c r="AF46" s="449">
        <f>'2.4 Carbon intensities'!AB76</f>
        <v>241.11512415349887</v>
      </c>
      <c r="AG46" s="449">
        <f>'2.4 Carbon intensities'!AC76</f>
        <v>782.81240157480318</v>
      </c>
      <c r="AH46" s="449">
        <f>'2.4 Carbon intensities'!AD76</f>
        <v>47.841547892938486</v>
      </c>
      <c r="AI46" s="449">
        <f>'2.4 Carbon intensities'!AE76</f>
        <v>829.29471890971035</v>
      </c>
      <c r="AJ46" s="449">
        <f>'2.4 Carbon intensities'!AF76</f>
        <v>199.28569690265485</v>
      </c>
      <c r="AK46" s="449">
        <f>'2.4 Carbon intensities'!AG76</f>
        <v>336.3239869281046</v>
      </c>
      <c r="AL46" s="449">
        <f>'2.4 Carbon intensities'!AH76</f>
        <v>48.337071428571427</v>
      </c>
      <c r="AM46" s="449">
        <f>'2.4 Carbon intensities'!AI76</f>
        <v>194.590027700831</v>
      </c>
      <c r="AN46" s="449">
        <f>'2.4 Carbon intensities'!AJ76</f>
        <v>428.12907801418436</v>
      </c>
      <c r="AO46" s="449">
        <f>'2.4 Carbon intensities'!AK76</f>
        <v>238.12593910636616</v>
      </c>
      <c r="AP46" s="449">
        <f>'2.4 Carbon intensities'!AL76</f>
        <v>56.760296411100889</v>
      </c>
      <c r="AQ46" s="449">
        <f>'2.4 Carbon intensities'!AM76</f>
        <v>762.8553793103448</v>
      </c>
      <c r="AR46" s="449">
        <f>'2.4 Carbon intensities'!AN76</f>
        <v>1698.3581567669173</v>
      </c>
      <c r="AS46" s="449">
        <f>'2.4 Carbon intensities'!AO76</f>
        <v>385.87161073825501</v>
      </c>
      <c r="AT46" s="449">
        <f>'2.4 Carbon intensities'!AP76</f>
        <v>316.74360000000001</v>
      </c>
      <c r="AU46" s="449">
        <f>'2.4 Carbon intensities'!AQ76</f>
        <v>1337.1406639004151</v>
      </c>
      <c r="AV46" s="449">
        <f>'2.4 Carbon intensities'!AR76</f>
        <v>42.20939024390244</v>
      </c>
      <c r="AW46" s="449">
        <f>'2.4 Carbon intensities'!AS76</f>
        <v>1588.6701769911504</v>
      </c>
      <c r="AX46" s="449">
        <f>'2.4 Carbon intensities'!AT76</f>
        <v>1906.5632800000001</v>
      </c>
      <c r="AY46" s="449">
        <f>'2.4 Carbon intensities'!AU76</f>
        <v>1323.3419277108433</v>
      </c>
      <c r="AZ46" s="449">
        <f>'2.4 Carbon intensities'!AV76</f>
        <v>218.00064638783272</v>
      </c>
      <c r="BA46" s="449">
        <f>'2.4 Carbon intensities'!AW76</f>
        <v>27.016129032258064</v>
      </c>
      <c r="BB46" s="449">
        <f>'2.4 Carbon intensities'!AX76</f>
        <v>79.562745098039215</v>
      </c>
      <c r="BC46" s="449">
        <f>'2.4 Carbon intensities'!AY76</f>
        <v>15.257007657657658</v>
      </c>
      <c r="BD46" s="449">
        <f>'2.4 Carbon intensities'!AZ76</f>
        <v>118.20399113924051</v>
      </c>
      <c r="BE46" s="449">
        <f>'2.4 Carbon intensities'!BA76</f>
        <v>1734.0573417721519</v>
      </c>
      <c r="BF46" s="449">
        <f>'2.4 Carbon intensities'!BB76</f>
        <v>43.905383236045935</v>
      </c>
      <c r="BG46" s="449">
        <f>'2.4 Carbon intensities'!BC76</f>
        <v>302.6024828660436</v>
      </c>
      <c r="BH46" s="449">
        <f>'2.4 Carbon intensities'!BD76</f>
        <v>35.862189695817449</v>
      </c>
      <c r="BI46" s="449">
        <f>'2.4 Carbon intensities'!BE76</f>
        <v>19.303318983050847</v>
      </c>
      <c r="BJ46" s="449">
        <f>'2.4 Carbon intensities'!BF76</f>
        <v>81.429305555555558</v>
      </c>
      <c r="BK46" s="449">
        <f>'2.4 Carbon intensities'!BG76</f>
        <v>689.43091818181824</v>
      </c>
      <c r="BL46" s="451">
        <f>'2.4 Carbon intensities'!BH76</f>
        <v>33.79448169159361</v>
      </c>
      <c r="BM46" s="126"/>
      <c r="BN46" s="119"/>
      <c r="BO46" s="119"/>
      <c r="BP46" s="26"/>
      <c r="BQ46" s="26"/>
      <c r="BR46" s="26"/>
      <c r="BS46" s="119"/>
      <c r="BT46" s="119"/>
      <c r="BU46" s="119"/>
      <c r="BV46" s="119"/>
      <c r="BW46" s="119"/>
      <c r="BX46" s="119"/>
      <c r="BY46" s="119"/>
      <c r="BZ46" s="119"/>
      <c r="CA46" s="119"/>
      <c r="CB46" s="119"/>
      <c r="CC46" s="119"/>
      <c r="CD46" s="119"/>
      <c r="CE46" s="119"/>
      <c r="CF46" s="119"/>
      <c r="CG46" s="119"/>
      <c r="CH46" s="119"/>
      <c r="CI46" s="119"/>
      <c r="CJ46" s="119"/>
      <c r="CK46" s="119"/>
      <c r="CL46" s="119"/>
      <c r="CM46" s="119"/>
      <c r="CN46" s="119"/>
      <c r="CO46" s="119"/>
      <c r="CP46" s="119"/>
      <c r="CQ46" s="119"/>
      <c r="CR46" s="119"/>
      <c r="CS46" s="119"/>
      <c r="CT46" s="119"/>
      <c r="CU46" s="119"/>
      <c r="CV46" s="119"/>
      <c r="CW46" s="119"/>
      <c r="CX46" s="119"/>
      <c r="CY46" s="119"/>
      <c r="CZ46" s="119"/>
      <c r="DA46" s="119"/>
      <c r="DB46" s="119"/>
      <c r="DC46" s="119"/>
      <c r="DD46" s="119"/>
      <c r="DE46" s="119"/>
      <c r="DF46" s="119"/>
      <c r="DG46" s="119"/>
      <c r="DH46" s="119"/>
      <c r="DI46" s="119"/>
      <c r="DJ46" s="119"/>
      <c r="DK46" s="119"/>
      <c r="DL46" s="119"/>
      <c r="DM46" s="119"/>
      <c r="DN46" s="119"/>
      <c r="DO46" s="119"/>
      <c r="DP46" s="119"/>
      <c r="DQ46" s="119"/>
      <c r="DR46" s="119"/>
      <c r="DS46" s="119"/>
      <c r="DT46" s="119"/>
      <c r="DU46" s="119"/>
      <c r="DV46" s="119"/>
      <c r="DW46" s="119"/>
      <c r="DX46" s="119"/>
      <c r="DY46" s="119"/>
      <c r="DZ46" s="119"/>
      <c r="EA46" s="119"/>
      <c r="EB46" s="119"/>
      <c r="EC46" s="119"/>
      <c r="ED46" s="119"/>
      <c r="EE46" s="119"/>
      <c r="EF46" s="119"/>
      <c r="EG46" s="119"/>
      <c r="EH46" s="119"/>
      <c r="EI46" s="119"/>
      <c r="EJ46" s="119"/>
      <c r="EK46" s="119"/>
      <c r="EL46" s="119"/>
      <c r="EM46" s="119"/>
      <c r="EN46" s="119"/>
      <c r="EO46" s="119"/>
      <c r="EP46" s="119"/>
      <c r="EQ46" s="119"/>
      <c r="ER46" s="119"/>
      <c r="ES46" s="119"/>
      <c r="ET46" s="119"/>
      <c r="EU46" s="119"/>
      <c r="EV46" s="119"/>
      <c r="EW46" s="119"/>
      <c r="EX46" s="119"/>
      <c r="EY46" s="119"/>
      <c r="EZ46" s="119"/>
      <c r="FA46" s="119"/>
      <c r="FB46" s="119"/>
      <c r="FC46" s="119"/>
      <c r="FD46" s="119"/>
      <c r="FE46" s="119"/>
      <c r="FF46" s="119"/>
      <c r="FG46" s="119"/>
      <c r="FH46" s="119"/>
      <c r="FI46" s="119"/>
      <c r="FJ46" s="119"/>
      <c r="FK46" s="119"/>
      <c r="FL46" s="119"/>
      <c r="FM46" s="119"/>
      <c r="FN46" s="119"/>
      <c r="FO46" s="119"/>
      <c r="FP46" s="119"/>
      <c r="FQ46" s="119"/>
      <c r="FR46" s="119"/>
      <c r="FS46" s="119"/>
      <c r="FT46" s="119"/>
      <c r="FU46" s="119"/>
      <c r="FV46" s="119"/>
      <c r="FW46" s="119"/>
      <c r="FX46" s="119"/>
      <c r="FY46" s="119"/>
      <c r="FZ46" s="119"/>
      <c r="GA46" s="119"/>
      <c r="GB46" s="119"/>
      <c r="GC46" s="119"/>
      <c r="GD46" s="119"/>
      <c r="GE46" s="119"/>
      <c r="GF46" s="119"/>
      <c r="GG46" s="119"/>
      <c r="GH46" s="119"/>
      <c r="GI46" s="119"/>
      <c r="GJ46" s="119"/>
      <c r="GK46" s="119"/>
      <c r="GL46" s="119"/>
      <c r="GM46" s="119"/>
      <c r="GN46" s="119"/>
      <c r="GO46" s="119"/>
      <c r="GP46" s="119"/>
      <c r="GQ46" s="119"/>
      <c r="GR46" s="119"/>
      <c r="GS46" s="119"/>
      <c r="GT46" s="119"/>
      <c r="GU46" s="119"/>
      <c r="GV46" s="119"/>
      <c r="GW46" s="119"/>
      <c r="GX46" s="119"/>
      <c r="GY46" s="119"/>
      <c r="GZ46" s="119"/>
      <c r="HA46" s="119"/>
      <c r="HB46" s="119"/>
      <c r="HC46" s="119"/>
      <c r="HD46" s="119"/>
      <c r="HE46" s="119"/>
      <c r="HF46" s="119"/>
      <c r="HG46" s="119"/>
      <c r="HH46" s="119"/>
      <c r="HI46" s="119"/>
      <c r="HJ46" s="119"/>
      <c r="HK46" s="119"/>
      <c r="HL46" s="119"/>
      <c r="HM46" s="119"/>
      <c r="HN46" s="119"/>
      <c r="HO46" s="119"/>
      <c r="HP46" s="119"/>
      <c r="HQ46" s="119"/>
      <c r="HR46" s="119"/>
      <c r="HS46" s="119"/>
      <c r="HT46" s="119"/>
      <c r="HU46" s="119"/>
      <c r="HV46" s="119"/>
      <c r="HW46" s="119"/>
      <c r="HX46" s="119"/>
      <c r="HY46" s="119"/>
      <c r="HZ46" s="119"/>
      <c r="IA46" s="119"/>
      <c r="IB46" s="119"/>
      <c r="IC46" s="119"/>
      <c r="ID46" s="119"/>
      <c r="IE46" s="119"/>
      <c r="IF46" s="119"/>
      <c r="IG46" s="119"/>
      <c r="IH46" s="119"/>
      <c r="II46" s="119"/>
      <c r="IJ46" s="119"/>
      <c r="IK46" s="119"/>
      <c r="IL46" s="119"/>
      <c r="IM46" s="119"/>
      <c r="IN46" s="119"/>
      <c r="IO46" s="119"/>
      <c r="IP46" s="119"/>
      <c r="IQ46" s="119"/>
      <c r="IR46" s="119"/>
      <c r="IS46" s="119"/>
      <c r="IT46" s="119"/>
      <c r="IU46" s="119"/>
      <c r="IV46" s="119"/>
      <c r="IW46" s="119"/>
      <c r="IX46" s="119"/>
      <c r="IY46" s="119"/>
      <c r="IZ46" s="119"/>
      <c r="JA46" s="119"/>
      <c r="JB46" s="119"/>
      <c r="JC46" s="119"/>
      <c r="JD46" s="119"/>
      <c r="JE46" s="119"/>
      <c r="JF46" s="119"/>
      <c r="JG46" s="119"/>
      <c r="JH46" s="119"/>
      <c r="JI46" s="119"/>
      <c r="JJ46" s="119"/>
      <c r="JK46" s="119"/>
      <c r="JL46" s="119"/>
      <c r="JM46" s="119"/>
      <c r="JN46" s="119"/>
      <c r="JO46" s="119"/>
      <c r="JP46" s="119"/>
      <c r="JQ46" s="119"/>
      <c r="JR46" s="119"/>
      <c r="JS46" s="119"/>
      <c r="JT46" s="119"/>
      <c r="JU46" s="119"/>
      <c r="JV46" s="119"/>
      <c r="JW46" s="119"/>
      <c r="JX46" s="119"/>
      <c r="JY46" s="119"/>
      <c r="JZ46" s="119"/>
      <c r="KA46" s="119"/>
      <c r="KB46" s="119"/>
      <c r="KC46" s="119"/>
      <c r="KD46" s="119"/>
      <c r="KE46" s="119"/>
      <c r="KF46" s="119"/>
      <c r="KG46" s="119"/>
      <c r="KH46" s="119"/>
      <c r="KI46" s="119"/>
      <c r="KJ46" s="119"/>
      <c r="KK46" s="119"/>
      <c r="KL46" s="119"/>
      <c r="KM46" s="119"/>
      <c r="KN46" s="119"/>
      <c r="KO46" s="119"/>
      <c r="KP46" s="119"/>
      <c r="KQ46" s="119"/>
      <c r="KR46" s="119"/>
      <c r="KS46" s="119"/>
      <c r="KT46" s="119"/>
      <c r="KU46" s="119"/>
      <c r="KV46" s="119"/>
      <c r="KW46" s="119"/>
      <c r="KX46" s="119"/>
      <c r="KY46" s="119"/>
      <c r="KZ46" s="119"/>
      <c r="LA46" s="119"/>
      <c r="LB46" s="119"/>
      <c r="LC46" s="119"/>
      <c r="LD46" s="119"/>
      <c r="LE46" s="119"/>
      <c r="LF46" s="119"/>
      <c r="LG46" s="119"/>
      <c r="LH46" s="119"/>
      <c r="LI46" s="119"/>
      <c r="LJ46" s="119"/>
      <c r="LK46" s="119"/>
      <c r="LL46" s="119"/>
      <c r="LM46" s="119"/>
      <c r="LN46" s="119"/>
      <c r="LO46" s="119"/>
      <c r="LP46" s="119"/>
      <c r="LQ46" s="119"/>
      <c r="LR46" s="119"/>
      <c r="LS46" s="119"/>
      <c r="LT46" s="119"/>
      <c r="LU46" s="119"/>
      <c r="LV46" s="119"/>
      <c r="LW46" s="119"/>
      <c r="LX46" s="119"/>
      <c r="LY46" s="119"/>
      <c r="LZ46" s="119"/>
      <c r="MA46" s="119"/>
      <c r="MB46" s="119"/>
      <c r="MC46" s="119"/>
      <c r="MD46" s="119"/>
      <c r="ME46" s="119"/>
      <c r="MF46" s="119"/>
      <c r="MG46" s="119"/>
      <c r="MH46" s="119"/>
      <c r="MI46" s="119"/>
      <c r="MJ46" s="119"/>
      <c r="MK46" s="119"/>
      <c r="ML46" s="119"/>
      <c r="MM46" s="119"/>
      <c r="MN46" s="119"/>
      <c r="MO46" s="119"/>
      <c r="MP46" s="119"/>
      <c r="MQ46" s="119"/>
      <c r="MR46" s="119"/>
      <c r="MS46" s="119"/>
      <c r="MT46" s="119"/>
      <c r="MU46" s="119"/>
      <c r="MV46" s="119"/>
      <c r="MW46" s="119"/>
      <c r="MX46" s="119"/>
      <c r="MY46" s="119"/>
      <c r="MZ46" s="119"/>
      <c r="NA46" s="119"/>
      <c r="NB46" s="119"/>
      <c r="NC46" s="119"/>
      <c r="ND46" s="119"/>
      <c r="NE46" s="119"/>
      <c r="NF46" s="119"/>
      <c r="NG46" s="119"/>
      <c r="NH46" s="119"/>
      <c r="NI46" s="119"/>
      <c r="NJ46" s="119"/>
      <c r="NK46" s="119"/>
      <c r="NL46" s="119"/>
      <c r="NM46" s="119"/>
      <c r="NN46" s="119"/>
      <c r="NO46" s="119"/>
      <c r="NP46" s="119"/>
      <c r="NQ46" s="119"/>
      <c r="NR46" s="119"/>
      <c r="NS46" s="119"/>
      <c r="NT46" s="119"/>
      <c r="NU46" s="119"/>
      <c r="NV46" s="119"/>
      <c r="NW46" s="119"/>
      <c r="NX46" s="119"/>
      <c r="NY46" s="119"/>
      <c r="NZ46" s="119"/>
      <c r="OA46" s="119"/>
      <c r="OB46" s="119"/>
      <c r="OC46" s="119"/>
      <c r="OD46" s="119"/>
      <c r="OE46" s="119"/>
      <c r="OF46" s="119"/>
      <c r="OG46" s="119"/>
      <c r="OH46" s="119"/>
      <c r="OI46" s="119"/>
      <c r="OJ46" s="119"/>
      <c r="OK46" s="119"/>
      <c r="OL46" s="119"/>
      <c r="OM46" s="119"/>
      <c r="ON46" s="119"/>
      <c r="OO46" s="119"/>
      <c r="OP46" s="119"/>
      <c r="OQ46" s="119"/>
      <c r="OR46" s="119"/>
      <c r="OS46" s="119"/>
      <c r="OT46" s="119"/>
      <c r="OU46" s="119"/>
      <c r="OV46" s="119"/>
      <c r="OW46" s="119"/>
      <c r="OX46" s="119"/>
      <c r="OY46" s="119"/>
      <c r="OZ46" s="119"/>
      <c r="PA46" s="119"/>
      <c r="PB46" s="119"/>
      <c r="PC46" s="119"/>
      <c r="PD46" s="119"/>
      <c r="PE46" s="119"/>
      <c r="PF46" s="119"/>
      <c r="PG46" s="119"/>
      <c r="PH46" s="119"/>
      <c r="PI46" s="119"/>
      <c r="PJ46" s="119"/>
      <c r="PK46" s="119"/>
      <c r="PL46" s="119"/>
      <c r="PM46" s="119"/>
      <c r="PN46" s="119"/>
      <c r="PO46" s="119"/>
      <c r="PP46" s="119"/>
      <c r="PQ46" s="119"/>
      <c r="PR46" s="119"/>
      <c r="PS46" s="119"/>
      <c r="PT46" s="119"/>
      <c r="PU46" s="119"/>
      <c r="PV46" s="119"/>
      <c r="PW46" s="119"/>
      <c r="PX46" s="119"/>
      <c r="PY46" s="119"/>
      <c r="PZ46" s="119"/>
      <c r="QA46" s="119"/>
      <c r="QB46" s="119"/>
      <c r="QC46" s="119"/>
      <c r="QD46" s="119"/>
      <c r="QE46" s="119"/>
      <c r="QF46" s="119"/>
      <c r="QG46" s="119"/>
      <c r="QH46" s="119"/>
      <c r="QI46" s="119"/>
      <c r="QJ46" s="119"/>
      <c r="QK46" s="119"/>
      <c r="QL46" s="119"/>
      <c r="QM46" s="119"/>
      <c r="QN46" s="119"/>
      <c r="QO46" s="119"/>
      <c r="QP46" s="119"/>
      <c r="QQ46" s="119"/>
      <c r="QR46" s="119"/>
      <c r="QS46" s="119"/>
      <c r="QT46" s="119"/>
      <c r="QU46" s="119"/>
      <c r="QV46" s="119"/>
      <c r="QW46" s="119"/>
      <c r="QX46" s="119"/>
      <c r="QY46" s="119"/>
      <c r="QZ46" s="119"/>
      <c r="RA46" s="119"/>
      <c r="RB46" s="119"/>
      <c r="RC46" s="119"/>
      <c r="RD46" s="119"/>
      <c r="RE46" s="119"/>
      <c r="RF46" s="119"/>
      <c r="RG46" s="119"/>
      <c r="RH46" s="119"/>
      <c r="RI46" s="119"/>
      <c r="RJ46" s="119"/>
      <c r="RK46" s="119"/>
      <c r="RL46" s="119"/>
      <c r="RM46" s="119"/>
      <c r="RN46" s="119"/>
      <c r="RO46" s="119"/>
      <c r="RP46" s="119"/>
      <c r="RQ46" s="119"/>
      <c r="RR46" s="119"/>
      <c r="RS46" s="119"/>
      <c r="RT46" s="119"/>
      <c r="RU46" s="119"/>
      <c r="RV46" s="119"/>
      <c r="RW46" s="119"/>
      <c r="RX46" s="119"/>
      <c r="RY46" s="119"/>
      <c r="RZ46" s="119"/>
      <c r="SA46" s="119"/>
      <c r="SB46" s="119"/>
      <c r="SC46" s="119"/>
      <c r="SD46" s="119"/>
      <c r="SE46" s="119"/>
      <c r="SF46" s="119"/>
      <c r="SG46" s="119"/>
      <c r="SH46" s="119"/>
      <c r="SI46" s="119"/>
      <c r="SJ46" s="119"/>
      <c r="SK46" s="119"/>
      <c r="SL46" s="119"/>
      <c r="SM46" s="119"/>
      <c r="SN46" s="119"/>
      <c r="SO46" s="119"/>
      <c r="SP46" s="119"/>
      <c r="SQ46" s="119"/>
      <c r="SR46" s="119"/>
      <c r="SS46" s="119"/>
      <c r="ST46" s="119"/>
      <c r="SU46" s="119"/>
      <c r="SV46" s="119"/>
      <c r="SW46" s="119"/>
      <c r="SX46" s="119"/>
      <c r="SY46" s="119"/>
      <c r="SZ46" s="119"/>
      <c r="TA46" s="119"/>
      <c r="TB46" s="119"/>
      <c r="TC46" s="119"/>
      <c r="TD46" s="119"/>
      <c r="TE46" s="119"/>
      <c r="TF46" s="119"/>
      <c r="TG46" s="119"/>
      <c r="TH46" s="119"/>
      <c r="TI46" s="119"/>
      <c r="TJ46" s="119"/>
      <c r="TK46" s="119"/>
      <c r="TL46" s="119"/>
      <c r="TM46" s="119"/>
      <c r="TN46" s="119"/>
      <c r="TO46" s="119"/>
      <c r="TP46" s="119"/>
      <c r="TQ46" s="119"/>
      <c r="TR46" s="119"/>
      <c r="TS46" s="119"/>
      <c r="TT46" s="119"/>
      <c r="TU46" s="119"/>
      <c r="TV46" s="119"/>
      <c r="TW46" s="119"/>
      <c r="TX46" s="119"/>
      <c r="TY46" s="119"/>
      <c r="TZ46" s="119"/>
      <c r="UA46" s="119"/>
      <c r="UB46" s="119"/>
      <c r="UC46" s="119"/>
      <c r="UD46" s="119"/>
      <c r="UE46" s="119"/>
      <c r="UF46" s="119"/>
      <c r="UG46" s="119"/>
      <c r="UH46" s="119"/>
      <c r="UI46" s="119"/>
      <c r="UJ46" s="119"/>
      <c r="UK46" s="119"/>
      <c r="UL46" s="119"/>
      <c r="UM46" s="119"/>
      <c r="UN46" s="119"/>
      <c r="UO46" s="119"/>
      <c r="UP46" s="119"/>
      <c r="UQ46" s="119"/>
      <c r="UR46" s="119"/>
      <c r="US46" s="119"/>
      <c r="UT46" s="119"/>
      <c r="UU46" s="119"/>
      <c r="UV46" s="119"/>
      <c r="UW46" s="119"/>
      <c r="UX46" s="119"/>
      <c r="UY46" s="119"/>
      <c r="UZ46" s="119"/>
      <c r="VA46" s="119"/>
      <c r="VB46" s="119"/>
      <c r="VC46" s="119"/>
      <c r="VD46" s="119"/>
      <c r="VE46" s="119"/>
      <c r="VF46" s="119"/>
      <c r="VG46" s="119"/>
      <c r="VH46" s="119"/>
      <c r="VI46" s="119"/>
      <c r="VJ46" s="119"/>
      <c r="VK46" s="119"/>
      <c r="VL46" s="119"/>
      <c r="VM46" s="119"/>
      <c r="VN46" s="119"/>
      <c r="VO46" s="119"/>
      <c r="VP46" s="119"/>
      <c r="VQ46" s="119"/>
      <c r="VR46" s="119"/>
      <c r="VS46" s="119"/>
      <c r="VT46" s="119"/>
      <c r="VU46" s="119"/>
      <c r="VV46" s="119"/>
      <c r="VW46" s="119"/>
      <c r="VX46" s="119"/>
      <c r="VY46" s="119"/>
      <c r="VZ46" s="119"/>
      <c r="WA46" s="119"/>
      <c r="WB46" s="119"/>
      <c r="WC46" s="119"/>
      <c r="WD46" s="119"/>
      <c r="WE46" s="119"/>
      <c r="WF46" s="119"/>
      <c r="WG46" s="119"/>
      <c r="WH46" s="119"/>
      <c r="WI46" s="119"/>
      <c r="WJ46" s="119"/>
      <c r="WK46" s="119"/>
      <c r="WL46" s="119"/>
      <c r="WM46" s="119"/>
      <c r="WN46" s="119"/>
      <c r="WO46" s="119"/>
      <c r="WP46" s="119"/>
      <c r="WQ46" s="119"/>
      <c r="WR46" s="119"/>
      <c r="WS46" s="119"/>
      <c r="WT46" s="119"/>
      <c r="WU46" s="119"/>
      <c r="WV46" s="119"/>
      <c r="WW46" s="119"/>
      <c r="WX46" s="119"/>
      <c r="WY46" s="119"/>
      <c r="WZ46" s="119"/>
      <c r="XA46" s="119"/>
      <c r="XB46" s="119"/>
      <c r="XC46" s="119"/>
      <c r="XD46" s="119"/>
      <c r="XE46" s="119"/>
      <c r="XF46" s="119"/>
      <c r="XG46" s="119"/>
      <c r="XH46" s="119"/>
      <c r="XI46" s="119"/>
      <c r="XJ46" s="119"/>
      <c r="XK46" s="119"/>
      <c r="XL46" s="119"/>
      <c r="XM46" s="119"/>
      <c r="XN46" s="119"/>
      <c r="XO46" s="119"/>
      <c r="XP46" s="119"/>
      <c r="XQ46" s="119"/>
      <c r="XR46" s="119"/>
      <c r="XS46" s="119"/>
      <c r="XT46" s="119"/>
      <c r="XU46" s="119"/>
      <c r="XV46" s="119"/>
      <c r="XW46" s="119"/>
      <c r="XX46" s="119"/>
      <c r="XY46" s="119"/>
      <c r="XZ46" s="119"/>
      <c r="YA46" s="119"/>
      <c r="YB46" s="119"/>
      <c r="YC46" s="119"/>
      <c r="YD46" s="119"/>
      <c r="YE46" s="119"/>
      <c r="YF46" s="119"/>
      <c r="YG46" s="119"/>
      <c r="YH46" s="119"/>
      <c r="YI46" s="119"/>
      <c r="YJ46" s="119"/>
      <c r="YK46" s="119"/>
      <c r="YL46" s="119"/>
      <c r="YM46" s="119"/>
      <c r="YN46" s="119"/>
      <c r="YO46" s="119"/>
      <c r="YP46" s="119"/>
      <c r="YQ46" s="119"/>
      <c r="YR46" s="119"/>
      <c r="YS46" s="119"/>
      <c r="YT46" s="119"/>
      <c r="YU46" s="119"/>
      <c r="YV46" s="119"/>
      <c r="YW46" s="119"/>
      <c r="YX46" s="119"/>
      <c r="YY46" s="119"/>
      <c r="YZ46" s="119"/>
      <c r="ZA46" s="119"/>
      <c r="ZB46" s="119"/>
      <c r="ZC46" s="119"/>
      <c r="ZD46" s="119"/>
      <c r="ZE46" s="119"/>
      <c r="ZF46" s="119"/>
      <c r="ZG46" s="119"/>
      <c r="ZH46" s="119"/>
      <c r="ZI46" s="119"/>
      <c r="ZJ46" s="119"/>
      <c r="ZK46" s="119"/>
      <c r="ZL46" s="119"/>
      <c r="ZM46" s="119"/>
      <c r="ZN46" s="119"/>
      <c r="ZO46" s="119"/>
      <c r="ZP46" s="119"/>
      <c r="ZQ46" s="119"/>
      <c r="ZR46" s="119"/>
      <c r="ZS46" s="119"/>
      <c r="ZT46" s="119"/>
      <c r="ZU46" s="119"/>
      <c r="ZV46" s="119"/>
      <c r="ZW46" s="119"/>
      <c r="ZX46" s="119"/>
      <c r="ZY46" s="119"/>
      <c r="ZZ46" s="119"/>
      <c r="AAA46" s="119"/>
      <c r="AAB46" s="119"/>
      <c r="AAC46" s="119"/>
      <c r="AAD46" s="119"/>
      <c r="AAE46" s="119"/>
      <c r="AAF46" s="119"/>
      <c r="AAG46" s="119"/>
      <c r="AAH46" s="119"/>
      <c r="AAI46" s="119"/>
      <c r="AAJ46" s="119"/>
      <c r="AAK46" s="119"/>
      <c r="AAL46" s="119"/>
      <c r="AAM46" s="119"/>
      <c r="AAN46" s="119"/>
      <c r="AAO46" s="119"/>
      <c r="AAP46" s="119"/>
      <c r="AAQ46" s="119"/>
      <c r="AAR46" s="119"/>
      <c r="AAS46" s="119"/>
      <c r="AAT46" s="119"/>
      <c r="AAU46" s="119"/>
      <c r="AAV46" s="119"/>
      <c r="AAW46" s="119"/>
      <c r="AAX46" s="119"/>
      <c r="AAY46" s="119"/>
      <c r="AAZ46" s="119"/>
      <c r="ABA46" s="119"/>
      <c r="ABB46" s="119"/>
      <c r="ABC46" s="119"/>
      <c r="ABD46" s="119"/>
      <c r="ABE46" s="119"/>
      <c r="ABF46" s="119"/>
      <c r="ABG46" s="119"/>
      <c r="ABH46" s="119"/>
      <c r="ABI46" s="119"/>
      <c r="ABJ46" s="119"/>
      <c r="ABK46" s="119"/>
      <c r="ABL46" s="119"/>
      <c r="ABM46" s="119"/>
      <c r="ABN46" s="119"/>
      <c r="ABO46" s="119"/>
      <c r="ABP46" s="119"/>
      <c r="ABQ46" s="119"/>
      <c r="ABR46" s="119"/>
      <c r="ABS46" s="119"/>
      <c r="ABT46" s="119"/>
      <c r="ABU46" s="119"/>
      <c r="ABV46" s="119"/>
      <c r="ABW46" s="119"/>
      <c r="ABX46" s="119"/>
      <c r="ABY46" s="119"/>
      <c r="ABZ46" s="119"/>
      <c r="ACA46" s="119"/>
      <c r="ACB46" s="119"/>
      <c r="ACC46" s="119"/>
      <c r="ACD46" s="119"/>
      <c r="ACE46" s="119"/>
      <c r="ACF46" s="119"/>
      <c r="ACG46" s="119"/>
      <c r="ACH46" s="119"/>
      <c r="ACI46" s="119"/>
      <c r="ACJ46" s="119"/>
      <c r="ACK46" s="119"/>
      <c r="ACL46" s="119"/>
      <c r="ACM46" s="119"/>
      <c r="ACN46" s="119"/>
      <c r="ACO46" s="119"/>
      <c r="ACP46" s="119"/>
      <c r="ACQ46" s="119"/>
      <c r="ACR46" s="119"/>
      <c r="ACS46" s="119"/>
      <c r="ACT46" s="119"/>
      <c r="ACU46" s="119"/>
      <c r="ACV46" s="119"/>
      <c r="ACW46" s="119"/>
      <c r="ACX46" s="119"/>
      <c r="ACY46" s="119"/>
      <c r="ACZ46" s="119"/>
      <c r="ADA46" s="119"/>
      <c r="ADB46" s="119"/>
      <c r="ADC46" s="119"/>
      <c r="ADD46" s="119"/>
      <c r="ADE46" s="119"/>
      <c r="ADF46" s="119"/>
      <c r="ADG46" s="119"/>
      <c r="ADH46" s="119"/>
      <c r="ADI46" s="119"/>
      <c r="ADJ46" s="119"/>
      <c r="ADK46" s="119"/>
      <c r="ADL46" s="119"/>
      <c r="ADM46" s="119"/>
      <c r="ADN46" s="119"/>
      <c r="ADO46" s="119"/>
      <c r="ADP46" s="119"/>
      <c r="ADQ46" s="119"/>
      <c r="ADR46" s="119"/>
      <c r="ADS46" s="119"/>
      <c r="ADT46" s="119"/>
      <c r="ADU46" s="119"/>
      <c r="ADV46" s="119"/>
      <c r="ADW46" s="119"/>
      <c r="ADX46" s="119"/>
      <c r="ADY46" s="119"/>
      <c r="ADZ46" s="119"/>
      <c r="AEA46" s="119"/>
      <c r="AEB46" s="119"/>
      <c r="AEC46" s="119"/>
      <c r="AED46" s="119"/>
      <c r="AEE46" s="119"/>
      <c r="AEF46" s="119"/>
      <c r="AEG46" s="119"/>
      <c r="AEH46" s="119"/>
      <c r="AEI46" s="119"/>
      <c r="AEJ46" s="119"/>
      <c r="AEK46" s="119"/>
      <c r="AEL46" s="119"/>
      <c r="AEM46" s="119"/>
      <c r="AEN46" s="119"/>
      <c r="AEO46" s="119"/>
      <c r="AEP46" s="119"/>
      <c r="AEQ46" s="119"/>
      <c r="AER46" s="119"/>
      <c r="AES46" s="119"/>
      <c r="AET46" s="119"/>
      <c r="AEU46" s="119"/>
      <c r="AEV46" s="119"/>
      <c r="AEW46" s="119"/>
      <c r="AEX46" s="119"/>
      <c r="AEY46" s="119"/>
      <c r="AEZ46" s="119"/>
      <c r="AFA46" s="119"/>
      <c r="AFB46" s="119"/>
      <c r="AFC46" s="119"/>
      <c r="AFD46" s="119"/>
      <c r="AFE46" s="119"/>
      <c r="AFF46" s="119"/>
      <c r="AFG46" s="119"/>
      <c r="AFH46" s="119"/>
      <c r="AFI46" s="119"/>
      <c r="AFJ46" s="119"/>
      <c r="AFK46" s="119"/>
      <c r="AFL46" s="119"/>
      <c r="AFM46" s="119"/>
      <c r="AFN46" s="119"/>
      <c r="AFO46" s="119"/>
      <c r="AFP46" s="119"/>
      <c r="AFQ46" s="119"/>
      <c r="AFR46" s="119"/>
      <c r="AFS46" s="119"/>
      <c r="AFT46" s="119"/>
      <c r="AFU46" s="119"/>
      <c r="AFV46" s="119"/>
      <c r="AFW46" s="119"/>
      <c r="AFX46" s="119"/>
      <c r="AFY46" s="119"/>
      <c r="AFZ46" s="119"/>
      <c r="AGA46" s="119"/>
      <c r="AGB46" s="119"/>
      <c r="AGC46" s="119"/>
      <c r="AGD46" s="119"/>
      <c r="AGE46" s="119"/>
      <c r="AGF46" s="119"/>
      <c r="AGG46" s="119"/>
      <c r="AGH46" s="119"/>
      <c r="AGI46" s="119"/>
      <c r="AGJ46" s="119"/>
      <c r="AGK46" s="119"/>
      <c r="AGL46" s="119"/>
      <c r="AGM46" s="119"/>
      <c r="AGN46" s="119"/>
      <c r="AGO46" s="119"/>
      <c r="AGP46" s="119"/>
      <c r="AGQ46" s="119"/>
      <c r="AGR46" s="119"/>
      <c r="AGS46" s="119"/>
      <c r="AGT46" s="119"/>
      <c r="AGU46" s="119"/>
      <c r="AGV46" s="119"/>
      <c r="AGW46" s="119"/>
      <c r="AGX46" s="119"/>
      <c r="AGY46" s="119"/>
      <c r="AGZ46" s="119"/>
      <c r="AHA46" s="119"/>
      <c r="AHB46" s="119"/>
      <c r="AHC46" s="119"/>
      <c r="AHD46" s="119"/>
      <c r="AHE46" s="119"/>
      <c r="AHF46" s="119"/>
      <c r="AHG46" s="119"/>
      <c r="AHH46" s="119"/>
      <c r="AHI46" s="119"/>
      <c r="AHJ46" s="119"/>
      <c r="AHK46" s="119"/>
      <c r="AHL46" s="119"/>
      <c r="AHM46" s="119"/>
      <c r="AHN46" s="119"/>
      <c r="AHO46" s="119"/>
      <c r="AHP46" s="119"/>
      <c r="AHQ46" s="119"/>
      <c r="AHR46" s="119"/>
      <c r="AHS46" s="119"/>
      <c r="AHT46" s="119"/>
      <c r="AHU46" s="119"/>
      <c r="AHV46" s="119"/>
      <c r="AHW46" s="119"/>
      <c r="AHX46" s="119"/>
      <c r="AHY46" s="119"/>
      <c r="AHZ46" s="119"/>
      <c r="AIA46" s="119"/>
      <c r="AIB46" s="119"/>
      <c r="AIC46" s="119"/>
      <c r="AID46" s="119"/>
      <c r="AIE46" s="119"/>
      <c r="AIF46" s="119"/>
      <c r="AIG46" s="119"/>
      <c r="AIH46" s="119"/>
      <c r="AII46" s="119"/>
      <c r="AIJ46" s="119"/>
      <c r="AIK46" s="119"/>
      <c r="AIL46" s="119"/>
      <c r="AIM46" s="119"/>
      <c r="AIN46" s="119"/>
      <c r="AIO46" s="119"/>
      <c r="AIP46" s="119"/>
      <c r="AIQ46" s="119"/>
      <c r="AIR46" s="119"/>
      <c r="AIS46" s="119"/>
      <c r="AIT46" s="119"/>
      <c r="AIU46" s="119"/>
      <c r="AIV46" s="119"/>
      <c r="AIW46" s="119"/>
      <c r="AIX46" s="119"/>
      <c r="AIY46" s="119"/>
      <c r="AIZ46" s="119"/>
      <c r="AJA46" s="119"/>
      <c r="AJB46" s="119"/>
      <c r="AJC46" s="119"/>
      <c r="AJD46" s="119"/>
      <c r="AJE46" s="119"/>
      <c r="AJF46" s="119"/>
      <c r="AJG46" s="119"/>
      <c r="AJH46" s="119"/>
      <c r="AJI46" s="119"/>
      <c r="AJJ46" s="119"/>
      <c r="AJK46" s="119"/>
      <c r="AJL46" s="119"/>
      <c r="AJM46" s="119"/>
      <c r="AJN46" s="119"/>
      <c r="AJO46" s="119"/>
      <c r="AJP46" s="119"/>
      <c r="AJQ46" s="119"/>
      <c r="AJR46" s="119"/>
      <c r="AJS46" s="119"/>
      <c r="AJT46" s="119"/>
      <c r="AJU46" s="119"/>
      <c r="AJV46" s="119"/>
      <c r="AJW46" s="119"/>
      <c r="AJX46" s="119"/>
      <c r="AJY46" s="119"/>
      <c r="AJZ46" s="119"/>
      <c r="AKA46" s="119"/>
      <c r="AKB46" s="119"/>
      <c r="AKC46" s="119"/>
      <c r="AKD46" s="119"/>
      <c r="AKE46" s="119"/>
      <c r="AKF46" s="119"/>
      <c r="AKG46" s="119"/>
      <c r="AKH46" s="119"/>
      <c r="AKI46" s="119"/>
      <c r="AKJ46" s="119"/>
      <c r="AKK46" s="119"/>
      <c r="AKL46" s="119"/>
      <c r="AKM46" s="119"/>
      <c r="AKN46" s="119"/>
      <c r="AKO46" s="119"/>
      <c r="AKP46" s="119"/>
      <c r="AKQ46" s="119"/>
      <c r="AKR46" s="119"/>
      <c r="AKS46" s="119"/>
      <c r="AKT46" s="119"/>
      <c r="AKU46" s="119"/>
      <c r="AKV46" s="119"/>
      <c r="AKW46" s="119"/>
      <c r="AKX46" s="119"/>
      <c r="AKY46" s="119"/>
      <c r="AKZ46" s="119"/>
      <c r="ALA46" s="119"/>
      <c r="ALB46" s="119"/>
      <c r="ALC46" s="119"/>
      <c r="ALD46" s="119"/>
      <c r="ALE46" s="119"/>
      <c r="ALF46" s="119"/>
      <c r="ALG46" s="119"/>
      <c r="ALH46" s="119"/>
      <c r="ALI46" s="119"/>
      <c r="ALJ46" s="119"/>
      <c r="ALK46" s="119"/>
      <c r="ALL46" s="119"/>
      <c r="ALM46" s="119"/>
      <c r="ALN46" s="119"/>
      <c r="ALO46" s="119"/>
      <c r="ALP46" s="119"/>
      <c r="ALQ46" s="119"/>
      <c r="ALR46" s="119"/>
      <c r="ALS46" s="119"/>
      <c r="ALT46" s="119"/>
      <c r="ALU46" s="119"/>
      <c r="ALV46" s="119"/>
      <c r="ALW46" s="119"/>
      <c r="ALX46" s="119"/>
      <c r="ALY46" s="119"/>
      <c r="ALZ46" s="119"/>
      <c r="AMA46" s="119"/>
      <c r="AMB46" s="119"/>
      <c r="AMC46" s="119"/>
      <c r="AMD46" s="119"/>
      <c r="AME46" s="119"/>
      <c r="AMF46" s="119"/>
      <c r="AMG46" s="119"/>
      <c r="AMH46" s="119"/>
      <c r="AMI46" s="119"/>
      <c r="AMJ46" s="119"/>
      <c r="AMK46" s="119"/>
      <c r="AML46" s="119"/>
      <c r="AMM46" s="119"/>
      <c r="AMN46" s="119"/>
      <c r="AMO46" s="119"/>
      <c r="AMP46" s="119"/>
      <c r="AMQ46" s="119"/>
      <c r="AMR46" s="119"/>
      <c r="AMS46" s="119"/>
      <c r="AMT46" s="119"/>
      <c r="AMU46" s="119"/>
      <c r="AMV46" s="119"/>
      <c r="AMW46" s="119"/>
      <c r="AMX46" s="119"/>
      <c r="AMY46" s="119"/>
      <c r="AMZ46" s="119"/>
      <c r="ANA46" s="119"/>
      <c r="ANB46" s="119"/>
      <c r="ANC46" s="119"/>
      <c r="AND46" s="119"/>
      <c r="ANE46" s="119"/>
      <c r="ANF46" s="119"/>
      <c r="ANG46" s="119"/>
      <c r="ANH46" s="119"/>
      <c r="ANI46" s="119"/>
      <c r="ANJ46" s="119"/>
      <c r="ANK46" s="119"/>
      <c r="ANL46" s="119"/>
      <c r="ANM46" s="119"/>
      <c r="ANN46" s="119"/>
      <c r="ANO46" s="119"/>
      <c r="ANP46" s="119"/>
      <c r="ANQ46" s="119"/>
      <c r="ANR46" s="119"/>
      <c r="ANS46" s="119"/>
      <c r="ANT46" s="119"/>
      <c r="ANU46" s="119"/>
      <c r="ANV46" s="119"/>
      <c r="ANW46" s="119"/>
      <c r="ANX46" s="119"/>
      <c r="ANY46" s="119"/>
      <c r="ANZ46" s="119"/>
      <c r="AOA46" s="119"/>
      <c r="AOB46" s="119"/>
      <c r="AOC46" s="119"/>
      <c r="AOD46" s="119"/>
      <c r="AOE46" s="119"/>
      <c r="AOF46" s="119"/>
      <c r="AOG46" s="119"/>
      <c r="AOH46" s="119"/>
      <c r="AOI46" s="119"/>
      <c r="AOJ46" s="119"/>
      <c r="AOK46" s="119"/>
      <c r="AOL46" s="119"/>
      <c r="AOM46" s="119"/>
      <c r="AON46" s="119"/>
      <c r="AOO46" s="119"/>
      <c r="AOP46" s="119"/>
      <c r="AOQ46" s="119"/>
      <c r="AOR46" s="119"/>
      <c r="AOS46" s="119"/>
      <c r="AOT46" s="119"/>
      <c r="AOU46" s="119"/>
      <c r="AOV46" s="119"/>
      <c r="AOW46" s="119"/>
      <c r="AOX46" s="119"/>
      <c r="AOY46" s="119"/>
      <c r="AOZ46" s="119"/>
      <c r="APA46" s="119"/>
      <c r="APB46" s="119"/>
      <c r="APC46" s="119"/>
      <c r="APD46" s="119"/>
      <c r="APE46" s="119"/>
      <c r="APF46" s="119"/>
      <c r="APG46" s="119"/>
      <c r="APH46" s="119"/>
      <c r="API46" s="119"/>
      <c r="APJ46" s="119"/>
      <c r="APK46" s="119"/>
      <c r="APL46" s="119"/>
      <c r="APM46" s="119"/>
      <c r="APN46" s="119"/>
      <c r="APO46" s="119"/>
      <c r="APP46" s="119"/>
      <c r="APQ46" s="119"/>
      <c r="APR46" s="119"/>
      <c r="APS46" s="119"/>
      <c r="APT46" s="119"/>
      <c r="APU46" s="119"/>
      <c r="APV46" s="119"/>
      <c r="APW46" s="119"/>
      <c r="APX46" s="119"/>
      <c r="APY46" s="119"/>
      <c r="APZ46" s="119"/>
      <c r="AQA46" s="119"/>
      <c r="AQB46" s="119"/>
      <c r="AQC46" s="119"/>
      <c r="AQD46" s="119"/>
      <c r="AQE46" s="119"/>
      <c r="AQF46" s="119"/>
      <c r="AQG46" s="119"/>
      <c r="AQH46" s="119"/>
      <c r="AQI46" s="119"/>
      <c r="AQJ46" s="119"/>
      <c r="AQK46" s="119"/>
      <c r="AQL46" s="119"/>
      <c r="AQM46" s="119"/>
      <c r="AQN46" s="119"/>
      <c r="AQO46" s="119"/>
      <c r="AQP46" s="119"/>
      <c r="AQQ46" s="119"/>
      <c r="AQR46" s="119"/>
      <c r="AQS46" s="119"/>
      <c r="AQT46" s="119"/>
      <c r="AQU46" s="119"/>
      <c r="AQV46" s="119"/>
      <c r="AQW46" s="119"/>
      <c r="AQX46" s="119"/>
      <c r="AQY46" s="119"/>
      <c r="AQZ46" s="119"/>
      <c r="ARA46" s="119"/>
      <c r="ARB46" s="119"/>
      <c r="ARC46" s="119"/>
      <c r="ARD46" s="119"/>
      <c r="ARE46" s="119"/>
      <c r="ARF46" s="119"/>
      <c r="ARG46" s="119"/>
      <c r="ARH46" s="119"/>
      <c r="ARI46" s="119"/>
      <c r="ARJ46" s="119"/>
      <c r="ARK46" s="119"/>
      <c r="ARL46" s="119"/>
      <c r="ARM46" s="119"/>
      <c r="ARN46" s="119"/>
      <c r="ARO46" s="119"/>
      <c r="ARP46" s="119"/>
      <c r="ARQ46" s="119"/>
      <c r="ARR46" s="119"/>
      <c r="ARS46" s="119"/>
      <c r="ART46" s="119"/>
      <c r="ARU46" s="119"/>
      <c r="ARV46" s="119"/>
      <c r="ARW46" s="119"/>
      <c r="ARX46" s="119"/>
      <c r="ARY46" s="119"/>
      <c r="ARZ46" s="119"/>
      <c r="ASA46" s="119"/>
      <c r="ASB46" s="119"/>
      <c r="ASC46" s="119"/>
      <c r="ASD46" s="119"/>
      <c r="ASE46" s="119"/>
      <c r="ASF46" s="119"/>
      <c r="ASG46" s="119"/>
      <c r="ASH46" s="119"/>
      <c r="ASI46" s="119"/>
      <c r="ASJ46" s="119"/>
      <c r="ASK46" s="119"/>
      <c r="ASL46" s="119"/>
      <c r="ASM46" s="119"/>
      <c r="ASN46" s="119"/>
      <c r="ASO46" s="119"/>
      <c r="ASP46" s="119"/>
      <c r="ASQ46" s="119"/>
      <c r="ASR46" s="119"/>
      <c r="ASS46" s="119"/>
      <c r="AST46" s="119"/>
      <c r="ASU46" s="119"/>
      <c r="ASV46" s="119"/>
      <c r="ASW46" s="119"/>
      <c r="ASX46" s="119"/>
      <c r="ASY46" s="119"/>
      <c r="ASZ46" s="119"/>
      <c r="ATA46" s="119"/>
      <c r="ATB46" s="119"/>
      <c r="ATC46" s="119"/>
      <c r="ATD46" s="119"/>
      <c r="ATE46" s="119"/>
      <c r="ATF46" s="119"/>
      <c r="ATG46" s="119"/>
      <c r="ATH46" s="119"/>
      <c r="ATI46" s="119"/>
      <c r="ATJ46" s="119"/>
      <c r="ATK46" s="119"/>
      <c r="ATL46" s="119"/>
      <c r="ATM46" s="119"/>
      <c r="ATN46" s="119"/>
      <c r="ATO46" s="119"/>
      <c r="ATP46" s="119"/>
      <c r="ATQ46" s="119"/>
      <c r="ATR46" s="119"/>
      <c r="ATS46" s="119"/>
      <c r="ATT46" s="119"/>
      <c r="ATU46" s="119"/>
      <c r="ATV46" s="119"/>
      <c r="ATW46" s="119"/>
      <c r="ATX46" s="119"/>
      <c r="ATY46" s="119"/>
      <c r="ATZ46" s="119"/>
      <c r="AUA46" s="119"/>
      <c r="AUB46" s="119"/>
      <c r="AUC46" s="119"/>
      <c r="AUD46" s="119"/>
      <c r="AUE46" s="119"/>
      <c r="AUF46" s="119"/>
      <c r="AUG46" s="119"/>
      <c r="AUH46" s="119"/>
      <c r="AUI46" s="119"/>
      <c r="AUJ46" s="119"/>
      <c r="AUK46" s="119"/>
      <c r="AUL46" s="119"/>
      <c r="AUM46" s="119"/>
      <c r="AUN46" s="119"/>
      <c r="AUO46" s="119"/>
      <c r="AUP46" s="119"/>
      <c r="AUQ46" s="119"/>
      <c r="AUR46" s="119"/>
      <c r="AUS46" s="119"/>
      <c r="AUT46" s="119"/>
      <c r="AUU46" s="119"/>
      <c r="AUV46" s="119"/>
      <c r="AUW46" s="119"/>
      <c r="AUX46" s="119"/>
      <c r="AUY46" s="119"/>
      <c r="AUZ46" s="119"/>
      <c r="AVA46" s="119"/>
      <c r="AVB46" s="119"/>
      <c r="AVC46" s="119"/>
      <c r="AVD46" s="119"/>
      <c r="AVE46" s="119"/>
      <c r="AVF46" s="119"/>
      <c r="AVG46" s="119"/>
      <c r="AVH46" s="119"/>
      <c r="AVI46" s="119"/>
      <c r="AVJ46" s="119"/>
      <c r="AVK46" s="119"/>
      <c r="AVL46" s="119"/>
      <c r="AVM46" s="119"/>
      <c r="AVN46" s="119"/>
      <c r="AVO46" s="119"/>
      <c r="AVP46" s="119"/>
      <c r="AVQ46" s="119"/>
      <c r="AVR46" s="119"/>
      <c r="AVS46" s="119"/>
      <c r="AVT46" s="119"/>
      <c r="AVU46" s="119"/>
      <c r="AVV46" s="119"/>
      <c r="AVW46" s="119"/>
      <c r="AVX46" s="119"/>
      <c r="AVY46" s="119"/>
      <c r="AVZ46" s="119"/>
      <c r="AWA46" s="119"/>
      <c r="AWB46" s="119"/>
      <c r="AWC46" s="119"/>
      <c r="AWD46" s="119"/>
      <c r="AWE46" s="119"/>
      <c r="AWF46" s="119"/>
      <c r="AWG46" s="119"/>
      <c r="AWH46" s="119"/>
      <c r="AWI46" s="119"/>
      <c r="AWJ46" s="119"/>
      <c r="AWK46" s="119"/>
      <c r="AWL46" s="119"/>
      <c r="AWM46" s="119"/>
      <c r="AWN46" s="119"/>
      <c r="AWO46" s="119"/>
      <c r="AWP46" s="119"/>
      <c r="AWQ46" s="119"/>
      <c r="AWR46" s="119"/>
      <c r="AWS46" s="119"/>
      <c r="AWT46" s="119"/>
      <c r="AWU46" s="119"/>
      <c r="AWV46" s="119"/>
      <c r="AWW46" s="119"/>
      <c r="AWX46" s="119"/>
      <c r="AWY46" s="119"/>
      <c r="AWZ46" s="119"/>
      <c r="AXA46" s="119"/>
      <c r="AXB46" s="119"/>
      <c r="AXC46" s="119"/>
      <c r="AXD46" s="119"/>
      <c r="AXE46" s="119"/>
      <c r="AXF46" s="119"/>
      <c r="AXG46" s="119"/>
      <c r="AXH46" s="119"/>
      <c r="AXI46" s="119"/>
      <c r="AXJ46" s="119"/>
      <c r="AXK46" s="119"/>
      <c r="AXL46" s="119"/>
      <c r="AXM46" s="119"/>
      <c r="AXN46" s="119"/>
      <c r="AXO46" s="119"/>
      <c r="AXP46" s="119"/>
      <c r="AXQ46" s="119"/>
      <c r="AXR46" s="119"/>
      <c r="AXS46" s="119"/>
      <c r="AXT46" s="119"/>
      <c r="AXU46" s="119"/>
      <c r="AXV46" s="119"/>
      <c r="AXW46" s="119"/>
      <c r="AXX46" s="119"/>
      <c r="AXY46" s="119"/>
      <c r="AXZ46" s="119"/>
      <c r="AYA46" s="119"/>
      <c r="AYB46" s="119"/>
      <c r="AYC46" s="119"/>
      <c r="AYD46" s="119"/>
      <c r="AYE46" s="119"/>
      <c r="AYF46" s="119"/>
      <c r="AYG46" s="119"/>
      <c r="AYH46" s="119"/>
      <c r="AYI46" s="119"/>
      <c r="AYJ46" s="119"/>
      <c r="AYK46" s="119"/>
      <c r="AYL46" s="119"/>
      <c r="AYM46" s="119"/>
      <c r="AYN46" s="119"/>
      <c r="AYO46" s="119"/>
      <c r="AYP46" s="119"/>
      <c r="AYQ46" s="119"/>
      <c r="AYR46" s="119"/>
      <c r="AYS46" s="119"/>
      <c r="AYT46" s="119"/>
      <c r="AYU46" s="119"/>
      <c r="AYV46" s="119"/>
      <c r="AYW46" s="119"/>
      <c r="AYX46" s="119"/>
      <c r="AYY46" s="119"/>
      <c r="AYZ46" s="119"/>
      <c r="AZA46" s="119"/>
      <c r="AZB46" s="119"/>
      <c r="AZC46" s="119"/>
      <c r="AZD46" s="119"/>
      <c r="AZE46" s="119"/>
      <c r="AZF46" s="119"/>
      <c r="AZG46" s="119"/>
      <c r="AZH46" s="119"/>
      <c r="AZI46" s="119"/>
      <c r="AZJ46" s="119"/>
      <c r="AZK46" s="119"/>
      <c r="AZL46" s="119"/>
      <c r="AZM46" s="119"/>
      <c r="AZN46" s="119"/>
      <c r="AZO46" s="119"/>
      <c r="AZP46" s="119"/>
      <c r="AZQ46" s="119"/>
      <c r="AZR46" s="119"/>
      <c r="AZS46" s="119"/>
      <c r="AZT46" s="119"/>
      <c r="AZU46" s="119"/>
      <c r="AZV46" s="119"/>
      <c r="AZW46" s="119"/>
      <c r="AZX46" s="119"/>
      <c r="AZY46" s="119"/>
      <c r="AZZ46" s="119"/>
      <c r="BAA46" s="119"/>
      <c r="BAB46" s="119"/>
      <c r="BAC46" s="119"/>
      <c r="BAD46" s="119"/>
      <c r="BAE46" s="119"/>
      <c r="BAF46" s="119"/>
      <c r="BAG46" s="119"/>
      <c r="BAH46" s="119"/>
      <c r="BAI46" s="119"/>
      <c r="BAJ46" s="119"/>
      <c r="BAK46" s="119"/>
      <c r="BAL46" s="119"/>
      <c r="BAM46" s="119"/>
      <c r="BAN46" s="119"/>
      <c r="BAO46" s="119"/>
      <c r="BAP46" s="119"/>
      <c r="BAQ46" s="119"/>
      <c r="BAR46" s="119"/>
      <c r="BAS46" s="119"/>
      <c r="BAT46" s="119"/>
      <c r="BAU46" s="119"/>
      <c r="BAV46" s="119"/>
      <c r="BAW46" s="119"/>
      <c r="BAX46" s="119"/>
      <c r="BAY46" s="119"/>
      <c r="BAZ46" s="119"/>
      <c r="BBA46" s="119"/>
      <c r="BBB46" s="119"/>
      <c r="BBC46" s="119"/>
      <c r="BBD46" s="119"/>
      <c r="BBE46" s="119"/>
      <c r="BBF46" s="119"/>
      <c r="BBG46" s="119"/>
      <c r="BBH46" s="119"/>
      <c r="BBI46" s="119"/>
      <c r="BBJ46" s="119"/>
      <c r="BBK46" s="119"/>
      <c r="BBL46" s="119"/>
      <c r="BBM46" s="119"/>
      <c r="BBN46" s="119"/>
      <c r="BBO46" s="119"/>
      <c r="BBP46" s="119"/>
      <c r="BBQ46" s="119"/>
      <c r="BBR46" s="119"/>
      <c r="BBS46" s="119"/>
      <c r="BBT46" s="119"/>
      <c r="BBU46" s="119"/>
      <c r="BBV46" s="119"/>
      <c r="BBW46" s="119"/>
      <c r="BBX46" s="119"/>
      <c r="BBY46" s="119"/>
      <c r="BBZ46" s="119"/>
      <c r="BCA46" s="119"/>
      <c r="BCB46" s="119"/>
      <c r="BCC46" s="119"/>
      <c r="BCD46" s="119"/>
      <c r="BCE46" s="119"/>
      <c r="BCF46" s="119"/>
      <c r="BCG46" s="119"/>
      <c r="BCH46" s="119"/>
      <c r="BCI46" s="119"/>
      <c r="BCJ46" s="119"/>
      <c r="BCK46" s="119"/>
      <c r="BCL46" s="119"/>
      <c r="BCM46" s="119"/>
      <c r="BCN46" s="119"/>
      <c r="BCO46" s="119"/>
      <c r="BCP46" s="119"/>
      <c r="BCQ46" s="119"/>
      <c r="BCR46" s="119"/>
      <c r="BCS46" s="119"/>
      <c r="BCT46" s="119"/>
      <c r="BCU46" s="119"/>
      <c r="BCV46" s="119"/>
      <c r="BCW46" s="119"/>
      <c r="BCX46" s="119"/>
      <c r="BCY46" s="119"/>
      <c r="BCZ46" s="119"/>
      <c r="BDA46" s="119"/>
      <c r="BDB46" s="119"/>
      <c r="BDC46" s="119"/>
      <c r="BDD46" s="119"/>
      <c r="BDE46" s="119"/>
      <c r="BDF46" s="119"/>
      <c r="BDG46" s="119"/>
      <c r="BDH46" s="119"/>
      <c r="BDI46" s="119"/>
      <c r="BDJ46" s="119"/>
      <c r="BDK46" s="119"/>
      <c r="BDL46" s="119"/>
      <c r="BDM46" s="119"/>
      <c r="BDN46" s="119"/>
      <c r="BDO46" s="119"/>
      <c r="BDP46" s="119"/>
      <c r="BDQ46" s="119"/>
      <c r="BDR46" s="119"/>
      <c r="BDS46" s="119"/>
      <c r="BDT46" s="119"/>
      <c r="BDU46" s="119"/>
      <c r="BDV46" s="119"/>
      <c r="BDW46" s="119"/>
      <c r="BDX46" s="119"/>
      <c r="BDY46" s="119"/>
      <c r="BDZ46" s="119"/>
      <c r="BEA46" s="119"/>
      <c r="BEB46" s="119"/>
      <c r="BEC46" s="119"/>
      <c r="BED46" s="119"/>
      <c r="BEE46" s="119"/>
      <c r="BEF46" s="119"/>
      <c r="BEG46" s="119"/>
      <c r="BEH46" s="119"/>
      <c r="BEI46" s="119"/>
      <c r="BEJ46" s="119"/>
      <c r="BEK46" s="119"/>
      <c r="BEL46" s="119"/>
      <c r="BEM46" s="119"/>
      <c r="BEN46" s="119"/>
      <c r="BEO46" s="119"/>
      <c r="BEP46" s="119"/>
      <c r="BEQ46" s="119"/>
      <c r="BER46" s="119"/>
      <c r="BES46" s="119"/>
      <c r="BET46" s="119"/>
      <c r="BEU46" s="119"/>
      <c r="BEV46" s="119"/>
      <c r="BEW46" s="119"/>
      <c r="BEX46" s="119"/>
      <c r="BEY46" s="119"/>
      <c r="BEZ46" s="119"/>
      <c r="BFA46" s="119"/>
      <c r="BFB46" s="119"/>
      <c r="BFC46" s="119"/>
      <c r="BFD46" s="119"/>
      <c r="BFE46" s="119"/>
      <c r="BFF46" s="119"/>
      <c r="BFG46" s="119"/>
      <c r="BFH46" s="119"/>
      <c r="BFI46" s="119"/>
      <c r="BFJ46" s="119"/>
      <c r="BFK46" s="119"/>
      <c r="BFL46" s="119"/>
      <c r="BFM46" s="119"/>
      <c r="BFN46" s="119"/>
      <c r="BFO46" s="119"/>
      <c r="BFP46" s="119"/>
      <c r="BFQ46" s="119"/>
      <c r="BFR46" s="119"/>
      <c r="BFS46" s="119"/>
      <c r="BFT46" s="119"/>
      <c r="BFU46" s="119"/>
      <c r="BFV46" s="119"/>
      <c r="BFW46" s="119"/>
      <c r="BFX46" s="119"/>
      <c r="BFY46" s="119"/>
      <c r="BFZ46" s="119"/>
      <c r="BGA46" s="119"/>
      <c r="BGB46" s="119"/>
      <c r="BGC46" s="119"/>
      <c r="BGD46" s="119"/>
      <c r="BGE46" s="119"/>
      <c r="BGF46" s="119"/>
      <c r="BGG46" s="119"/>
      <c r="BGH46" s="119"/>
      <c r="BGI46" s="119"/>
      <c r="BGJ46" s="119"/>
      <c r="BGK46" s="119"/>
      <c r="BGL46" s="119"/>
      <c r="BGM46" s="119"/>
      <c r="BGN46" s="119"/>
      <c r="BGO46" s="119"/>
      <c r="BGP46" s="119"/>
      <c r="BGQ46" s="119"/>
      <c r="BGR46" s="119"/>
      <c r="BGS46" s="119"/>
      <c r="BGT46" s="119"/>
      <c r="BGU46" s="119"/>
      <c r="BGV46" s="119"/>
      <c r="BGW46" s="119"/>
      <c r="BGX46" s="119"/>
      <c r="BGY46" s="119"/>
      <c r="BGZ46" s="119"/>
      <c r="BHA46" s="119"/>
      <c r="BHB46" s="119"/>
      <c r="BHC46" s="119"/>
      <c r="BHD46" s="119"/>
      <c r="BHE46" s="119"/>
      <c r="BHF46" s="119"/>
      <c r="BHG46" s="119"/>
      <c r="BHH46" s="119"/>
      <c r="BHI46" s="119"/>
      <c r="BHJ46" s="119"/>
      <c r="BHK46" s="119"/>
      <c r="BHL46" s="119"/>
      <c r="BHM46" s="119"/>
      <c r="BHN46" s="119"/>
      <c r="BHO46" s="119"/>
      <c r="BHP46" s="119"/>
      <c r="BHQ46" s="119"/>
      <c r="BHR46" s="119"/>
      <c r="BHS46" s="119"/>
      <c r="BHT46" s="119"/>
      <c r="BHU46" s="119"/>
      <c r="BHV46" s="119"/>
      <c r="BHW46" s="119"/>
      <c r="BHX46" s="119"/>
      <c r="BHY46" s="119"/>
      <c r="BHZ46" s="119"/>
      <c r="BIA46" s="119"/>
      <c r="BIB46" s="119"/>
      <c r="BIC46" s="119"/>
      <c r="BID46" s="119"/>
      <c r="BIE46" s="119"/>
      <c r="BIF46" s="119"/>
      <c r="BIG46" s="119"/>
      <c r="BIH46" s="119"/>
      <c r="BII46" s="119"/>
      <c r="BIJ46" s="119"/>
      <c r="BIK46" s="119"/>
      <c r="BIL46" s="119"/>
      <c r="BIM46" s="119"/>
      <c r="BIN46" s="119"/>
      <c r="BIO46" s="119"/>
      <c r="BIP46" s="119"/>
      <c r="BIQ46" s="119"/>
      <c r="BIR46" s="119"/>
      <c r="BIS46" s="119"/>
      <c r="BIT46" s="119"/>
      <c r="BIU46" s="119"/>
      <c r="BIV46" s="119"/>
      <c r="BIW46" s="119"/>
      <c r="BIX46" s="119"/>
      <c r="BIY46" s="119"/>
      <c r="BIZ46" s="119"/>
      <c r="BJA46" s="119"/>
      <c r="BJB46" s="119"/>
      <c r="BJC46" s="119"/>
      <c r="BJD46" s="119"/>
      <c r="BJE46" s="119"/>
      <c r="BJF46" s="119"/>
      <c r="BJG46" s="119"/>
      <c r="BJH46" s="119"/>
      <c r="BJI46" s="119"/>
      <c r="BJJ46" s="119"/>
      <c r="BJK46" s="119"/>
      <c r="BJL46" s="119"/>
      <c r="BJM46" s="119"/>
      <c r="BJN46" s="119"/>
      <c r="BJO46" s="119"/>
      <c r="BJP46" s="119"/>
      <c r="BJQ46" s="119"/>
      <c r="BJR46" s="119"/>
      <c r="BJS46" s="119"/>
      <c r="BJT46" s="119"/>
      <c r="BJU46" s="119"/>
      <c r="BJV46" s="119"/>
      <c r="BJW46" s="119"/>
      <c r="BJX46" s="119"/>
      <c r="BJY46" s="119"/>
      <c r="BJZ46" s="119"/>
      <c r="BKA46" s="119"/>
      <c r="BKB46" s="119"/>
      <c r="BKC46" s="119"/>
      <c r="BKD46" s="119"/>
      <c r="BKE46" s="119"/>
      <c r="BKF46" s="119"/>
      <c r="BKG46" s="119"/>
      <c r="BKH46" s="119"/>
      <c r="BKI46" s="119"/>
      <c r="BKJ46" s="119"/>
      <c r="BKK46" s="119"/>
      <c r="BKL46" s="119"/>
      <c r="BKM46" s="119"/>
      <c r="BKN46" s="119"/>
      <c r="BKO46" s="119"/>
      <c r="BKP46" s="119"/>
      <c r="BKQ46" s="119"/>
      <c r="BKR46" s="119"/>
      <c r="BKS46" s="119"/>
      <c r="BKT46" s="119"/>
      <c r="BKU46" s="119"/>
      <c r="BKV46" s="119"/>
      <c r="BKW46" s="119"/>
      <c r="BKX46" s="119"/>
      <c r="BKY46" s="119"/>
      <c r="BKZ46" s="119"/>
      <c r="BLA46" s="119"/>
      <c r="BLB46" s="119"/>
      <c r="BLC46" s="119"/>
      <c r="BLD46" s="119"/>
      <c r="BLE46" s="119"/>
      <c r="BLF46" s="119"/>
      <c r="BLG46" s="119"/>
      <c r="BLH46" s="119"/>
      <c r="BLI46" s="119"/>
      <c r="BLJ46" s="119"/>
      <c r="BLK46" s="119"/>
      <c r="BLL46" s="119"/>
      <c r="BLM46" s="119"/>
      <c r="BLN46" s="119"/>
      <c r="BLO46" s="119"/>
      <c r="BLP46" s="119"/>
      <c r="BLQ46" s="119"/>
      <c r="BLR46" s="119"/>
      <c r="BLS46" s="119"/>
      <c r="BLT46" s="119"/>
      <c r="BLU46" s="119"/>
      <c r="BLV46" s="119"/>
      <c r="BLW46" s="119"/>
      <c r="BLX46" s="119"/>
      <c r="BLY46" s="119"/>
      <c r="BLZ46" s="119"/>
      <c r="BMA46" s="119"/>
      <c r="BMB46" s="119"/>
      <c r="BMC46" s="119"/>
      <c r="BMD46" s="119"/>
      <c r="BME46" s="119"/>
      <c r="BMF46" s="119"/>
      <c r="BMG46" s="119"/>
      <c r="BMH46" s="119"/>
      <c r="BMI46" s="119"/>
      <c r="BMJ46" s="119"/>
      <c r="BMK46" s="119"/>
      <c r="BML46" s="119"/>
      <c r="BMM46" s="119"/>
      <c r="BMN46" s="119"/>
      <c r="BMO46" s="119"/>
      <c r="BMP46" s="119"/>
      <c r="BMQ46" s="119"/>
      <c r="BMR46" s="119"/>
      <c r="BMS46" s="119"/>
      <c r="BMT46" s="119"/>
      <c r="BMU46" s="119"/>
      <c r="BMV46" s="119"/>
      <c r="BMW46" s="119"/>
      <c r="BMX46" s="119"/>
      <c r="BMY46" s="119"/>
      <c r="BMZ46" s="119"/>
      <c r="BNA46" s="119"/>
      <c r="BNB46" s="119"/>
      <c r="BNC46" s="119"/>
      <c r="BND46" s="119"/>
      <c r="BNE46" s="119"/>
      <c r="BNF46" s="119"/>
      <c r="BNG46" s="119"/>
      <c r="BNH46" s="119"/>
      <c r="BNI46" s="119"/>
      <c r="BNJ46" s="119"/>
      <c r="BNK46" s="119"/>
      <c r="BNL46" s="119"/>
      <c r="BNM46" s="119"/>
      <c r="BNN46" s="119"/>
      <c r="BNO46" s="119"/>
      <c r="BNP46" s="119"/>
      <c r="BNQ46" s="119"/>
      <c r="BNR46" s="119"/>
      <c r="BNS46" s="119"/>
      <c r="BNT46" s="119"/>
      <c r="BNU46" s="119"/>
      <c r="BNV46" s="119"/>
      <c r="BNW46" s="119"/>
      <c r="BNX46" s="119"/>
      <c r="BNY46" s="119"/>
      <c r="BNZ46" s="119"/>
      <c r="BOA46" s="119"/>
      <c r="BOB46" s="119"/>
      <c r="BOC46" s="119"/>
      <c r="BOD46" s="119"/>
      <c r="BOE46" s="119"/>
      <c r="BOF46" s="119"/>
      <c r="BOG46" s="119"/>
      <c r="BOH46" s="119"/>
      <c r="BOI46" s="119"/>
      <c r="BOJ46" s="119"/>
      <c r="BOK46" s="119"/>
      <c r="BOL46" s="119"/>
      <c r="BOM46" s="119"/>
      <c r="BON46" s="119"/>
      <c r="BOO46" s="119"/>
      <c r="BOP46" s="119"/>
      <c r="BOQ46" s="119"/>
      <c r="BOR46" s="119"/>
      <c r="BOS46" s="119"/>
      <c r="BOT46" s="119"/>
      <c r="BOU46" s="119"/>
      <c r="BOV46" s="119"/>
      <c r="BOW46" s="119"/>
      <c r="BOX46" s="119"/>
      <c r="BOY46" s="119"/>
      <c r="BOZ46" s="119"/>
      <c r="BPA46" s="119"/>
      <c r="BPB46" s="119"/>
      <c r="BPC46" s="119"/>
      <c r="BPD46" s="119"/>
      <c r="BPE46" s="119"/>
      <c r="BPF46" s="119"/>
      <c r="BPG46" s="119"/>
      <c r="BPH46" s="119"/>
      <c r="BPI46" s="119"/>
      <c r="BPJ46" s="119"/>
      <c r="BPK46" s="119"/>
      <c r="BPL46" s="119"/>
      <c r="BPM46" s="119"/>
      <c r="BPN46" s="119"/>
      <c r="BPO46" s="119"/>
      <c r="BPP46" s="119"/>
      <c r="BPQ46" s="119"/>
      <c r="BPR46" s="119"/>
      <c r="BPS46" s="119"/>
      <c r="BPT46" s="119"/>
      <c r="BPU46" s="119"/>
      <c r="BPV46" s="119"/>
      <c r="BPW46" s="119"/>
      <c r="BPX46" s="119"/>
      <c r="BPY46" s="119"/>
      <c r="BPZ46" s="119"/>
      <c r="BQA46" s="119"/>
      <c r="BQB46" s="119"/>
      <c r="BQC46" s="119"/>
      <c r="BQD46" s="119"/>
      <c r="BQE46" s="119"/>
      <c r="BQF46" s="119"/>
      <c r="BQG46" s="119"/>
      <c r="BQH46" s="119"/>
      <c r="BQI46" s="119"/>
      <c r="BQJ46" s="119"/>
      <c r="BQK46" s="119"/>
      <c r="BQL46" s="119"/>
      <c r="BQM46" s="119"/>
      <c r="BQN46" s="119"/>
      <c r="BQO46" s="119"/>
      <c r="BQP46" s="119"/>
      <c r="BQQ46" s="119"/>
      <c r="BQR46" s="119"/>
      <c r="BQS46" s="119"/>
      <c r="BQT46" s="119"/>
      <c r="BQU46" s="119"/>
      <c r="BQV46" s="119"/>
      <c r="BQW46" s="119"/>
      <c r="BQX46" s="119"/>
      <c r="BQY46" s="119"/>
      <c r="BQZ46" s="119"/>
      <c r="BRA46" s="119"/>
      <c r="BRB46" s="119"/>
      <c r="BRC46" s="119"/>
      <c r="BRD46" s="119"/>
      <c r="BRE46" s="119"/>
      <c r="BRF46" s="119"/>
      <c r="BRG46" s="119"/>
      <c r="BRH46" s="119"/>
      <c r="BRI46" s="119"/>
      <c r="BRJ46" s="119"/>
      <c r="BRK46" s="119"/>
      <c r="BRL46" s="119"/>
      <c r="BRM46" s="119"/>
      <c r="BRN46" s="119"/>
      <c r="BRO46" s="119"/>
      <c r="BRP46" s="119"/>
      <c r="BRQ46" s="119"/>
      <c r="BRR46" s="119"/>
      <c r="BRS46" s="119"/>
      <c r="BRT46" s="119"/>
      <c r="BRU46" s="119"/>
      <c r="BRV46" s="119"/>
      <c r="BRW46" s="119"/>
      <c r="BRX46" s="119"/>
      <c r="BRY46" s="119"/>
      <c r="BRZ46" s="119"/>
      <c r="BSA46" s="119"/>
      <c r="BSB46" s="119"/>
      <c r="BSC46" s="119"/>
      <c r="BSD46" s="119"/>
      <c r="BSE46" s="119"/>
      <c r="BSF46" s="119"/>
      <c r="BSG46" s="119"/>
      <c r="BSH46" s="119"/>
      <c r="BSI46" s="119"/>
      <c r="BSJ46" s="119"/>
      <c r="BSK46" s="119"/>
      <c r="BSL46" s="119"/>
      <c r="BSM46" s="119"/>
      <c r="BSN46" s="119"/>
      <c r="BSO46" s="119"/>
      <c r="BSP46" s="119"/>
      <c r="BSQ46" s="119"/>
      <c r="BSR46" s="119"/>
      <c r="BSS46" s="119"/>
      <c r="BST46" s="119"/>
      <c r="BSU46" s="119"/>
      <c r="BSV46" s="119"/>
      <c r="BSW46" s="119"/>
      <c r="BSX46" s="119"/>
      <c r="BSY46" s="119"/>
      <c r="BSZ46" s="119"/>
      <c r="BTA46" s="119"/>
      <c r="BTB46" s="119"/>
      <c r="BTC46" s="119"/>
      <c r="BTD46" s="119"/>
      <c r="BTE46" s="119"/>
      <c r="BTF46" s="119"/>
      <c r="BTG46" s="119"/>
      <c r="BTH46" s="119"/>
      <c r="BTI46" s="119"/>
      <c r="BTJ46" s="119"/>
      <c r="BTK46" s="119"/>
      <c r="BTL46" s="119"/>
      <c r="BTM46" s="119"/>
      <c r="BTN46" s="119"/>
      <c r="BTO46" s="119"/>
      <c r="BTP46" s="119"/>
      <c r="BTQ46" s="119"/>
      <c r="BTR46" s="119"/>
      <c r="BTS46" s="119"/>
      <c r="BTT46" s="119"/>
      <c r="BTU46" s="119"/>
      <c r="BTV46" s="119"/>
      <c r="BTW46" s="119"/>
      <c r="BTX46" s="119"/>
      <c r="BTY46" s="119"/>
      <c r="BTZ46" s="119"/>
      <c r="BUA46" s="119"/>
      <c r="BUB46" s="119"/>
      <c r="BUC46" s="119"/>
      <c r="BUD46" s="119"/>
      <c r="BUE46" s="119"/>
      <c r="BUF46" s="119"/>
      <c r="BUG46" s="119"/>
      <c r="BUH46" s="119"/>
      <c r="BUI46" s="119"/>
      <c r="BUJ46" s="119"/>
      <c r="BUK46" s="119"/>
      <c r="BUL46" s="119"/>
      <c r="BUM46" s="119"/>
      <c r="BUN46" s="119"/>
      <c r="BUO46" s="119"/>
      <c r="BUP46" s="119"/>
      <c r="BUQ46" s="119"/>
      <c r="BUR46" s="119"/>
      <c r="BUS46" s="119"/>
      <c r="BUT46" s="119"/>
      <c r="BUU46" s="119"/>
      <c r="BUV46" s="119"/>
      <c r="BUW46" s="119"/>
      <c r="BUX46" s="119"/>
      <c r="BUY46" s="119"/>
      <c r="BUZ46" s="119"/>
      <c r="BVA46" s="119"/>
      <c r="BVB46" s="119"/>
      <c r="BVC46" s="119"/>
      <c r="BVD46" s="119"/>
      <c r="BVE46" s="119"/>
      <c r="BVF46" s="119"/>
      <c r="BVG46" s="119"/>
      <c r="BVH46" s="119"/>
      <c r="BVI46" s="119"/>
      <c r="BVJ46" s="119"/>
      <c r="BVK46" s="119"/>
      <c r="BVL46" s="119"/>
      <c r="BVM46" s="119"/>
      <c r="BVN46" s="119"/>
      <c r="BVO46" s="119"/>
      <c r="BVP46" s="119"/>
      <c r="BVQ46" s="119"/>
      <c r="BVR46" s="119"/>
      <c r="BVS46" s="119"/>
      <c r="BVT46" s="119"/>
      <c r="BVU46" s="119"/>
      <c r="BVV46" s="119"/>
      <c r="BVW46" s="119"/>
      <c r="BVX46" s="119"/>
      <c r="BVY46" s="119"/>
      <c r="BVZ46" s="119"/>
      <c r="BWA46" s="119"/>
      <c r="BWB46" s="119"/>
      <c r="BWC46" s="119"/>
      <c r="BWD46" s="119"/>
      <c r="BWE46" s="119"/>
      <c r="BWF46" s="119"/>
      <c r="BWG46" s="119"/>
      <c r="BWH46" s="119"/>
      <c r="BWI46" s="119"/>
      <c r="BWJ46" s="119"/>
      <c r="BWK46" s="119"/>
      <c r="BWL46" s="119"/>
      <c r="BWM46" s="119"/>
      <c r="BWN46" s="119"/>
      <c r="BWO46" s="119"/>
      <c r="BWP46" s="119"/>
      <c r="BWQ46" s="119"/>
      <c r="BWR46" s="119"/>
      <c r="BWS46" s="119"/>
      <c r="BWT46" s="119"/>
      <c r="BWU46" s="119"/>
      <c r="BWV46" s="119"/>
      <c r="BWW46" s="119"/>
      <c r="BWX46" s="119"/>
      <c r="BWY46" s="119"/>
      <c r="BWZ46" s="119"/>
      <c r="BXA46" s="119"/>
      <c r="BXB46" s="119"/>
      <c r="BXC46" s="119"/>
      <c r="BXD46" s="119"/>
      <c r="BXE46" s="119"/>
      <c r="BXF46" s="119"/>
      <c r="BXG46" s="119"/>
      <c r="BXH46" s="119"/>
      <c r="BXI46" s="119"/>
      <c r="BXJ46" s="119"/>
      <c r="BXK46" s="119"/>
      <c r="BXL46" s="119"/>
      <c r="BXM46" s="119"/>
      <c r="BXN46" s="119"/>
      <c r="BXO46" s="119"/>
      <c r="BXP46" s="119"/>
      <c r="BXQ46" s="119"/>
      <c r="BXR46" s="119"/>
      <c r="BXS46" s="119"/>
      <c r="BXT46" s="119"/>
      <c r="BXU46" s="119"/>
      <c r="BXV46" s="119"/>
      <c r="BXW46" s="119"/>
      <c r="BXX46" s="119"/>
      <c r="BXY46" s="119"/>
      <c r="BXZ46" s="119"/>
      <c r="BYA46" s="119"/>
      <c r="BYB46" s="119"/>
      <c r="BYC46" s="119"/>
      <c r="BYD46" s="119"/>
      <c r="BYE46" s="119"/>
      <c r="BYF46" s="119"/>
      <c r="BYG46" s="119"/>
      <c r="BYH46" s="119"/>
      <c r="BYI46" s="119"/>
      <c r="BYJ46" s="119"/>
      <c r="BYK46" s="119"/>
      <c r="BYL46" s="119"/>
      <c r="BYM46" s="119"/>
      <c r="BYN46" s="119"/>
      <c r="BYO46" s="119"/>
      <c r="BYP46" s="119"/>
      <c r="BYQ46" s="119"/>
      <c r="BYR46" s="119"/>
      <c r="BYS46" s="119"/>
      <c r="BYT46" s="119"/>
      <c r="BYU46" s="119"/>
      <c r="BYV46" s="119"/>
      <c r="BYW46" s="119"/>
      <c r="BYX46" s="119"/>
      <c r="BYY46" s="119"/>
      <c r="BYZ46" s="119"/>
      <c r="BZA46" s="119"/>
      <c r="BZB46" s="119"/>
      <c r="BZC46" s="119"/>
      <c r="BZD46" s="119"/>
      <c r="BZE46" s="119"/>
      <c r="BZF46" s="119"/>
      <c r="BZG46" s="119"/>
      <c r="BZH46" s="119"/>
      <c r="BZI46" s="119"/>
      <c r="BZJ46" s="119"/>
      <c r="BZK46" s="119"/>
      <c r="BZL46" s="119"/>
      <c r="BZM46" s="119"/>
      <c r="BZN46" s="119"/>
      <c r="BZO46" s="119"/>
      <c r="BZP46" s="119"/>
      <c r="BZQ46" s="119"/>
      <c r="BZR46" s="119"/>
      <c r="BZS46" s="119"/>
      <c r="BZT46" s="119"/>
      <c r="BZU46" s="119"/>
      <c r="BZV46" s="119"/>
      <c r="BZW46" s="119"/>
      <c r="BZX46" s="119"/>
      <c r="BZY46" s="119"/>
      <c r="BZZ46" s="119"/>
      <c r="CAA46" s="119"/>
      <c r="CAB46" s="119"/>
      <c r="CAC46" s="119"/>
      <c r="CAD46" s="119"/>
      <c r="CAE46" s="119"/>
      <c r="CAF46" s="119"/>
      <c r="CAG46" s="119"/>
      <c r="CAH46" s="119"/>
      <c r="CAI46" s="119"/>
      <c r="CAJ46" s="119"/>
      <c r="CAK46" s="119"/>
      <c r="CAL46" s="119"/>
      <c r="CAM46" s="119"/>
      <c r="CAN46" s="119"/>
      <c r="CAO46" s="119"/>
      <c r="CAP46" s="119"/>
      <c r="CAQ46" s="119"/>
      <c r="CAR46" s="119"/>
      <c r="CAS46" s="119"/>
      <c r="CAT46" s="119"/>
      <c r="CAU46" s="119"/>
      <c r="CAV46" s="119"/>
      <c r="CAW46" s="119"/>
      <c r="CAX46" s="119"/>
      <c r="CAY46" s="119"/>
      <c r="CAZ46" s="119"/>
      <c r="CBA46" s="119"/>
      <c r="CBB46" s="119"/>
      <c r="CBC46" s="119"/>
      <c r="CBD46" s="119"/>
      <c r="CBE46" s="119"/>
      <c r="CBF46" s="119"/>
      <c r="CBG46" s="119"/>
      <c r="CBH46" s="119"/>
      <c r="CBI46" s="119"/>
      <c r="CBJ46" s="119"/>
      <c r="CBK46" s="119"/>
      <c r="CBL46" s="119"/>
      <c r="CBM46" s="119"/>
      <c r="CBN46" s="119"/>
      <c r="CBO46" s="119"/>
      <c r="CBP46" s="119"/>
      <c r="CBQ46" s="119"/>
      <c r="CBR46" s="119"/>
      <c r="CBS46" s="119"/>
      <c r="CBT46" s="119"/>
      <c r="CBU46" s="119"/>
      <c r="CBV46" s="119"/>
      <c r="CBW46" s="119"/>
      <c r="CBX46" s="119"/>
      <c r="CBY46" s="119"/>
      <c r="CBZ46" s="119"/>
      <c r="CCA46" s="119"/>
      <c r="CCB46" s="119"/>
      <c r="CCC46" s="119"/>
      <c r="CCD46" s="119"/>
      <c r="CCE46" s="119"/>
      <c r="CCF46" s="119"/>
      <c r="CCG46" s="119"/>
      <c r="CCH46" s="119"/>
      <c r="CCI46" s="119"/>
      <c r="CCJ46" s="119"/>
      <c r="CCK46" s="119"/>
      <c r="CCL46" s="119"/>
      <c r="CCM46" s="119"/>
      <c r="CCN46" s="119"/>
      <c r="CCO46" s="119"/>
      <c r="CCP46" s="119"/>
      <c r="CCQ46" s="119"/>
      <c r="CCR46" s="119"/>
      <c r="CCS46" s="119"/>
      <c r="CCT46" s="119"/>
      <c r="CCU46" s="119"/>
      <c r="CCV46" s="119"/>
      <c r="CCW46" s="119"/>
      <c r="CCX46" s="119"/>
      <c r="CCY46" s="119"/>
      <c r="CCZ46" s="119"/>
      <c r="CDA46" s="119"/>
      <c r="CDB46" s="119"/>
      <c r="CDC46" s="119"/>
      <c r="CDD46" s="119"/>
      <c r="CDE46" s="119"/>
      <c r="CDF46" s="119"/>
      <c r="CDG46" s="119"/>
      <c r="CDH46" s="119"/>
      <c r="CDI46" s="119"/>
      <c r="CDJ46" s="119"/>
      <c r="CDK46" s="119"/>
      <c r="CDL46" s="119"/>
      <c r="CDM46" s="119"/>
      <c r="CDN46" s="119"/>
      <c r="CDO46" s="119"/>
      <c r="CDP46" s="119"/>
      <c r="CDQ46" s="119"/>
      <c r="CDR46" s="119"/>
      <c r="CDS46" s="119"/>
      <c r="CDT46" s="119"/>
      <c r="CDU46" s="119"/>
      <c r="CDV46" s="119"/>
      <c r="CDW46" s="119"/>
      <c r="CDX46" s="119"/>
      <c r="CDY46" s="119"/>
      <c r="CDZ46" s="119"/>
      <c r="CEA46" s="119"/>
      <c r="CEB46" s="119"/>
      <c r="CEC46" s="119"/>
      <c r="CED46" s="119"/>
      <c r="CEE46" s="119"/>
      <c r="CEF46" s="119"/>
      <c r="CEG46" s="119"/>
      <c r="CEH46" s="119"/>
      <c r="CEI46" s="119"/>
      <c r="CEJ46" s="119"/>
      <c r="CEK46" s="119"/>
      <c r="CEL46" s="119"/>
      <c r="CEM46" s="119"/>
      <c r="CEN46" s="119"/>
      <c r="CEO46" s="119"/>
      <c r="CEP46" s="119"/>
      <c r="CEQ46" s="119"/>
      <c r="CER46" s="119"/>
      <c r="CES46" s="119"/>
      <c r="CET46" s="119"/>
      <c r="CEU46" s="119"/>
      <c r="CEV46" s="119"/>
      <c r="CEW46" s="119"/>
      <c r="CEX46" s="119"/>
      <c r="CEY46" s="119"/>
      <c r="CEZ46" s="119"/>
      <c r="CFA46" s="119"/>
      <c r="CFB46" s="119"/>
      <c r="CFC46" s="119"/>
      <c r="CFD46" s="119"/>
      <c r="CFE46" s="119"/>
      <c r="CFF46" s="119"/>
      <c r="CFG46" s="119"/>
      <c r="CFH46" s="119"/>
      <c r="CFI46" s="119"/>
      <c r="CFJ46" s="119"/>
      <c r="CFK46" s="119"/>
      <c r="CFL46" s="119"/>
      <c r="CFM46" s="119"/>
      <c r="CFN46" s="119"/>
      <c r="CFO46" s="119"/>
      <c r="CFP46" s="119"/>
      <c r="CFQ46" s="119"/>
      <c r="CFR46" s="119"/>
      <c r="CFS46" s="119"/>
      <c r="CFT46" s="119"/>
      <c r="CFU46" s="119"/>
      <c r="CFV46" s="119"/>
      <c r="CFW46" s="119"/>
      <c r="CFX46" s="119"/>
      <c r="CFY46" s="119"/>
      <c r="CFZ46" s="119"/>
      <c r="CGA46" s="119"/>
      <c r="CGB46" s="119"/>
      <c r="CGC46" s="119"/>
      <c r="CGD46" s="119"/>
      <c r="CGE46" s="119"/>
      <c r="CGF46" s="119"/>
      <c r="CGG46" s="119"/>
      <c r="CGH46" s="119"/>
      <c r="CGI46" s="119"/>
      <c r="CGJ46" s="119"/>
      <c r="CGK46" s="119"/>
      <c r="CGL46" s="119"/>
      <c r="CGM46" s="119"/>
      <c r="CGN46" s="119"/>
      <c r="CGO46" s="119"/>
      <c r="CGP46" s="119"/>
      <c r="CGQ46" s="119"/>
      <c r="CGR46" s="119"/>
      <c r="CGS46" s="119"/>
      <c r="CGT46" s="119"/>
      <c r="CGU46" s="119"/>
      <c r="CGV46" s="119"/>
      <c r="CGW46" s="119"/>
      <c r="CGX46" s="119"/>
      <c r="CGY46" s="119"/>
      <c r="CGZ46" s="119"/>
      <c r="CHA46" s="119"/>
      <c r="CHB46" s="119"/>
      <c r="CHC46" s="119"/>
      <c r="CHD46" s="119"/>
      <c r="CHE46" s="119"/>
      <c r="CHF46" s="119"/>
      <c r="CHG46" s="119"/>
      <c r="CHH46" s="119"/>
      <c r="CHI46" s="119"/>
      <c r="CHJ46" s="119"/>
      <c r="CHK46" s="119"/>
      <c r="CHL46" s="119"/>
      <c r="CHM46" s="119"/>
      <c r="CHN46" s="119"/>
      <c r="CHO46" s="119"/>
      <c r="CHP46" s="119"/>
      <c r="CHQ46" s="119"/>
      <c r="CHR46" s="119"/>
      <c r="CHS46" s="119"/>
      <c r="CHT46" s="119"/>
      <c r="CHU46" s="119"/>
      <c r="CHV46" s="119"/>
      <c r="CHW46" s="119"/>
      <c r="CHX46" s="119"/>
      <c r="CHY46" s="119"/>
      <c r="CHZ46" s="119"/>
      <c r="CIA46" s="119"/>
      <c r="CIB46" s="119"/>
      <c r="CIC46" s="119"/>
      <c r="CID46" s="119"/>
      <c r="CIE46" s="119"/>
      <c r="CIF46" s="119"/>
      <c r="CIG46" s="119"/>
      <c r="CIH46" s="119"/>
      <c r="CII46" s="119"/>
      <c r="CIJ46" s="119"/>
      <c r="CIK46" s="119"/>
      <c r="CIL46" s="119"/>
      <c r="CIM46" s="119"/>
      <c r="CIN46" s="119"/>
      <c r="CIO46" s="119"/>
      <c r="CIP46" s="119"/>
      <c r="CIQ46" s="119"/>
      <c r="CIR46" s="119"/>
      <c r="CIS46" s="119"/>
      <c r="CIT46" s="119"/>
      <c r="CIU46" s="119"/>
      <c r="CIV46" s="119"/>
      <c r="CIW46" s="119"/>
      <c r="CIX46" s="119"/>
      <c r="CIY46" s="119"/>
      <c r="CIZ46" s="119"/>
      <c r="CJA46" s="119"/>
      <c r="CJB46" s="119"/>
      <c r="CJC46" s="119"/>
      <c r="CJD46" s="119"/>
      <c r="CJE46" s="119"/>
      <c r="CJF46" s="119"/>
      <c r="CJG46" s="119"/>
      <c r="CJH46" s="119"/>
      <c r="CJI46" s="119"/>
      <c r="CJJ46" s="119"/>
      <c r="CJK46" s="119"/>
      <c r="CJL46" s="119"/>
      <c r="CJM46" s="119"/>
      <c r="CJN46" s="119"/>
      <c r="CJO46" s="119"/>
      <c r="CJP46" s="119"/>
      <c r="CJQ46" s="119"/>
      <c r="CJR46" s="119"/>
      <c r="CJS46" s="119"/>
      <c r="CJT46" s="119"/>
      <c r="CJU46" s="119"/>
      <c r="CJV46" s="119"/>
      <c r="CJW46" s="119"/>
      <c r="CJX46" s="119"/>
      <c r="CJY46" s="119"/>
      <c r="CJZ46" s="119"/>
      <c r="CKA46" s="119"/>
      <c r="CKB46" s="119"/>
      <c r="CKC46" s="119"/>
      <c r="CKD46" s="119"/>
      <c r="CKE46" s="119"/>
      <c r="CKF46" s="119"/>
      <c r="CKG46" s="119"/>
      <c r="CKH46" s="119"/>
      <c r="CKI46" s="119"/>
      <c r="CKJ46" s="119"/>
      <c r="CKK46" s="119"/>
      <c r="CKL46" s="119"/>
      <c r="CKM46" s="119"/>
      <c r="CKN46" s="119"/>
      <c r="CKO46" s="119"/>
      <c r="CKP46" s="119"/>
      <c r="CKQ46" s="119"/>
      <c r="CKR46" s="119"/>
      <c r="CKS46" s="119"/>
      <c r="CKT46" s="119"/>
      <c r="CKU46" s="119"/>
      <c r="CKV46" s="119"/>
      <c r="CKW46" s="119"/>
      <c r="CKX46" s="119"/>
      <c r="CKY46" s="119"/>
      <c r="CKZ46" s="119"/>
      <c r="CLA46" s="119"/>
      <c r="CLB46" s="119"/>
      <c r="CLC46" s="119"/>
      <c r="CLD46" s="119"/>
      <c r="CLE46" s="119"/>
      <c r="CLF46" s="119"/>
      <c r="CLG46" s="119"/>
      <c r="CLH46" s="119"/>
      <c r="CLI46" s="119"/>
      <c r="CLJ46" s="119"/>
      <c r="CLK46" s="119"/>
      <c r="CLL46" s="119"/>
      <c r="CLM46" s="119"/>
      <c r="CLN46" s="119"/>
      <c r="CLO46" s="119"/>
      <c r="CLP46" s="119"/>
      <c r="CLQ46" s="119"/>
      <c r="CLR46" s="119"/>
      <c r="CLS46" s="119"/>
      <c r="CLT46" s="119"/>
      <c r="CLU46" s="119"/>
      <c r="CLV46" s="119"/>
      <c r="CLW46" s="119"/>
      <c r="CLX46" s="119"/>
      <c r="CLY46" s="119"/>
      <c r="CLZ46" s="119"/>
      <c r="CMA46" s="119"/>
      <c r="CMB46" s="119"/>
      <c r="CMC46" s="119"/>
      <c r="CMD46" s="119"/>
      <c r="CME46" s="119"/>
      <c r="CMF46" s="119"/>
      <c r="CMG46" s="119"/>
      <c r="CMH46" s="119"/>
      <c r="CMI46" s="119"/>
      <c r="CMJ46" s="119"/>
      <c r="CMK46" s="119"/>
      <c r="CML46" s="119"/>
      <c r="CMM46" s="119"/>
      <c r="CMN46" s="119"/>
      <c r="CMO46" s="119"/>
      <c r="CMP46" s="119"/>
      <c r="CMQ46" s="119"/>
      <c r="CMR46" s="119"/>
      <c r="CMS46" s="119"/>
      <c r="CMT46" s="119"/>
      <c r="CMU46" s="119"/>
      <c r="CMV46" s="119"/>
      <c r="CMW46" s="119"/>
      <c r="CMX46" s="119"/>
      <c r="CMY46" s="119"/>
      <c r="CMZ46" s="119"/>
      <c r="CNA46" s="119"/>
      <c r="CNB46" s="119"/>
      <c r="CNC46" s="119"/>
      <c r="CND46" s="119"/>
      <c r="CNE46" s="119"/>
      <c r="CNF46" s="119"/>
      <c r="CNG46" s="119"/>
      <c r="CNH46" s="119"/>
      <c r="CNI46" s="119"/>
      <c r="CNJ46" s="119"/>
      <c r="CNK46" s="119"/>
      <c r="CNL46" s="119"/>
      <c r="CNM46" s="119"/>
      <c r="CNN46" s="119"/>
      <c r="CNO46" s="119"/>
      <c r="CNP46" s="119"/>
      <c r="CNQ46" s="119"/>
      <c r="CNR46" s="119"/>
      <c r="CNS46" s="119"/>
      <c r="CNT46" s="119"/>
      <c r="CNU46" s="119"/>
      <c r="CNV46" s="119"/>
      <c r="CNW46" s="119"/>
      <c r="CNX46" s="119"/>
      <c r="CNY46" s="119"/>
      <c r="CNZ46" s="119"/>
      <c r="COA46" s="119"/>
      <c r="COB46" s="119"/>
      <c r="COC46" s="119"/>
      <c r="COD46" s="119"/>
      <c r="COE46" s="119"/>
      <c r="COF46" s="119"/>
      <c r="COG46" s="119"/>
      <c r="COH46" s="119"/>
      <c r="COI46" s="119"/>
      <c r="COJ46" s="119"/>
      <c r="COK46" s="119"/>
      <c r="COL46" s="119"/>
      <c r="COM46" s="119"/>
      <c r="CON46" s="119"/>
      <c r="COO46" s="119"/>
      <c r="COP46" s="119"/>
      <c r="COQ46" s="119"/>
      <c r="COR46" s="119"/>
      <c r="COS46" s="119"/>
      <c r="COT46" s="119"/>
      <c r="COU46" s="119"/>
      <c r="COV46" s="119"/>
      <c r="COW46" s="119"/>
      <c r="COX46" s="119"/>
      <c r="COY46" s="119"/>
      <c r="COZ46" s="119"/>
      <c r="CPA46" s="119"/>
      <c r="CPB46" s="119"/>
      <c r="CPC46" s="119"/>
      <c r="CPD46" s="119"/>
      <c r="CPE46" s="119"/>
      <c r="CPF46" s="119"/>
      <c r="CPG46" s="119"/>
      <c r="CPH46" s="119"/>
      <c r="CPI46" s="119"/>
      <c r="CPJ46" s="119"/>
      <c r="CPK46" s="119"/>
      <c r="CPL46" s="119"/>
      <c r="CPM46" s="119"/>
      <c r="CPN46" s="119"/>
      <c r="CPO46" s="119"/>
      <c r="CPP46" s="119"/>
      <c r="CPQ46" s="119"/>
      <c r="CPR46" s="119"/>
      <c r="CPS46" s="119"/>
      <c r="CPT46" s="119"/>
      <c r="CPU46" s="119"/>
      <c r="CPV46" s="119"/>
      <c r="CPW46" s="119"/>
      <c r="CPX46" s="119"/>
      <c r="CPY46" s="119"/>
      <c r="CPZ46" s="119"/>
      <c r="CQA46" s="119"/>
      <c r="CQB46" s="119"/>
      <c r="CQC46" s="119"/>
      <c r="CQD46" s="119"/>
      <c r="CQE46" s="119"/>
      <c r="CQF46" s="119"/>
      <c r="CQG46" s="119"/>
      <c r="CQH46" s="119"/>
      <c r="CQI46" s="119"/>
      <c r="CQJ46" s="119"/>
      <c r="CQK46" s="119"/>
      <c r="CQL46" s="119"/>
      <c r="CQM46" s="119"/>
      <c r="CQN46" s="119"/>
      <c r="CQO46" s="119"/>
      <c r="CQP46" s="119"/>
      <c r="CQQ46" s="119"/>
      <c r="CQR46" s="119"/>
      <c r="CQS46" s="119"/>
      <c r="CQT46" s="119"/>
      <c r="CQU46" s="119"/>
      <c r="CQV46" s="119"/>
      <c r="CQW46" s="119"/>
      <c r="CQX46" s="119"/>
      <c r="CQY46" s="119"/>
      <c r="CQZ46" s="119"/>
      <c r="CRA46" s="119"/>
      <c r="CRB46" s="119"/>
      <c r="CRC46" s="119"/>
      <c r="CRD46" s="119"/>
      <c r="CRE46" s="119"/>
      <c r="CRF46" s="119"/>
      <c r="CRG46" s="119"/>
      <c r="CRH46" s="119"/>
      <c r="CRI46" s="119"/>
      <c r="CRJ46" s="119"/>
      <c r="CRK46" s="119"/>
      <c r="CRL46" s="119"/>
      <c r="CRM46" s="119"/>
      <c r="CRN46" s="119"/>
      <c r="CRO46" s="119"/>
      <c r="CRP46" s="119"/>
      <c r="CRQ46" s="119"/>
      <c r="CRR46" s="119"/>
      <c r="CRS46" s="119"/>
      <c r="CRT46" s="119"/>
      <c r="CRU46" s="119"/>
      <c r="CRV46" s="119"/>
      <c r="CRW46" s="119"/>
      <c r="CRX46" s="119"/>
      <c r="CRY46" s="119"/>
      <c r="CRZ46" s="119"/>
      <c r="CSA46" s="119"/>
      <c r="CSB46" s="119"/>
      <c r="CSC46" s="119"/>
      <c r="CSD46" s="119"/>
      <c r="CSE46" s="119"/>
      <c r="CSF46" s="119"/>
      <c r="CSG46" s="119"/>
      <c r="CSH46" s="119"/>
      <c r="CSI46" s="119"/>
      <c r="CSJ46" s="119"/>
      <c r="CSK46" s="119"/>
      <c r="CSL46" s="119"/>
      <c r="CSM46" s="119"/>
      <c r="CSN46" s="119"/>
      <c r="CSO46" s="119"/>
      <c r="CSP46" s="119"/>
      <c r="CSQ46" s="119"/>
      <c r="CSR46" s="119"/>
      <c r="CSS46" s="119"/>
      <c r="CST46" s="119"/>
      <c r="CSU46" s="119"/>
      <c r="CSV46" s="119"/>
      <c r="CSW46" s="119"/>
      <c r="CSX46" s="119"/>
      <c r="CSY46" s="119"/>
      <c r="CSZ46" s="119"/>
      <c r="CTA46" s="119"/>
      <c r="CTB46" s="119"/>
      <c r="CTC46" s="119"/>
      <c r="CTD46" s="119"/>
      <c r="CTE46" s="119"/>
      <c r="CTF46" s="119"/>
      <c r="CTG46" s="119"/>
      <c r="CTH46" s="119"/>
      <c r="CTI46" s="119"/>
      <c r="CTJ46" s="119"/>
      <c r="CTK46" s="119"/>
      <c r="CTL46" s="119"/>
      <c r="CTM46" s="119"/>
      <c r="CTN46" s="119"/>
      <c r="CTO46" s="119"/>
      <c r="CTP46" s="119"/>
      <c r="CTQ46" s="119"/>
      <c r="CTR46" s="119"/>
      <c r="CTS46" s="119"/>
      <c r="CTT46" s="119"/>
      <c r="CTU46" s="119"/>
      <c r="CTV46" s="119"/>
      <c r="CTW46" s="119"/>
      <c r="CTX46" s="119"/>
      <c r="CTY46" s="119"/>
      <c r="CTZ46" s="119"/>
      <c r="CUA46" s="119"/>
      <c r="CUB46" s="119"/>
      <c r="CUC46" s="119"/>
      <c r="CUD46" s="119"/>
      <c r="CUE46" s="119"/>
      <c r="CUF46" s="119"/>
      <c r="CUG46" s="119"/>
      <c r="CUH46" s="119"/>
      <c r="CUI46" s="119"/>
      <c r="CUJ46" s="119"/>
      <c r="CUK46" s="119"/>
      <c r="CUL46" s="119"/>
      <c r="CUM46" s="119"/>
      <c r="CUN46" s="119"/>
      <c r="CUO46" s="119"/>
      <c r="CUP46" s="119"/>
      <c r="CUQ46" s="119"/>
      <c r="CUR46" s="119"/>
      <c r="CUS46" s="119"/>
      <c r="CUT46" s="119"/>
      <c r="CUU46" s="119"/>
      <c r="CUV46" s="119"/>
      <c r="CUW46" s="119"/>
      <c r="CUX46" s="119"/>
      <c r="CUY46" s="119"/>
      <c r="CUZ46" s="119"/>
      <c r="CVA46" s="119"/>
      <c r="CVB46" s="119"/>
      <c r="CVC46" s="119"/>
      <c r="CVD46" s="119"/>
      <c r="CVE46" s="119"/>
      <c r="CVF46" s="119"/>
      <c r="CVG46" s="119"/>
      <c r="CVH46" s="119"/>
      <c r="CVI46" s="119"/>
      <c r="CVJ46" s="119"/>
      <c r="CVK46" s="119"/>
      <c r="CVL46" s="119"/>
      <c r="CVM46" s="119"/>
      <c r="CVN46" s="119"/>
      <c r="CVO46" s="119"/>
      <c r="CVP46" s="119"/>
      <c r="CVQ46" s="119"/>
      <c r="CVR46" s="119"/>
      <c r="CVS46" s="119"/>
      <c r="CVT46" s="119"/>
      <c r="CVU46" s="119"/>
      <c r="CVV46" s="119"/>
      <c r="CVW46" s="119"/>
      <c r="CVX46" s="119"/>
      <c r="CVY46" s="119"/>
      <c r="CVZ46" s="119"/>
      <c r="CWA46" s="119"/>
      <c r="CWB46" s="119"/>
      <c r="CWC46" s="119"/>
      <c r="CWD46" s="119"/>
      <c r="CWE46" s="119"/>
      <c r="CWF46" s="119"/>
      <c r="CWG46" s="119"/>
      <c r="CWH46" s="119"/>
      <c r="CWI46" s="119"/>
      <c r="CWJ46" s="119"/>
      <c r="CWK46" s="119"/>
      <c r="CWL46" s="119"/>
      <c r="CWM46" s="119"/>
      <c r="CWN46" s="119"/>
      <c r="CWO46" s="119"/>
      <c r="CWP46" s="119"/>
      <c r="CWQ46" s="119"/>
      <c r="CWR46" s="119"/>
      <c r="CWS46" s="119"/>
      <c r="CWT46" s="119"/>
      <c r="CWU46" s="119"/>
      <c r="CWV46" s="119"/>
      <c r="CWW46" s="119"/>
      <c r="CWX46" s="119"/>
      <c r="CWY46" s="119"/>
      <c r="CWZ46" s="119"/>
      <c r="CXA46" s="119"/>
      <c r="CXB46" s="119"/>
      <c r="CXC46" s="119"/>
      <c r="CXD46" s="119"/>
      <c r="CXE46" s="119"/>
      <c r="CXF46" s="119"/>
      <c r="CXG46" s="119"/>
      <c r="CXH46" s="119"/>
      <c r="CXI46" s="119"/>
      <c r="CXJ46" s="119"/>
      <c r="CXK46" s="119"/>
      <c r="CXL46" s="119"/>
      <c r="CXM46" s="119"/>
      <c r="CXN46" s="119"/>
      <c r="CXO46" s="119"/>
      <c r="CXP46" s="119"/>
      <c r="CXQ46" s="119"/>
      <c r="CXR46" s="119"/>
      <c r="CXS46" s="119"/>
      <c r="CXT46" s="119"/>
      <c r="CXU46" s="119"/>
      <c r="CXV46" s="119"/>
      <c r="CXW46" s="119"/>
      <c r="CXX46" s="119"/>
      <c r="CXY46" s="119"/>
      <c r="CXZ46" s="119"/>
      <c r="CYA46" s="119"/>
      <c r="CYB46" s="119"/>
      <c r="CYC46" s="119"/>
      <c r="CYD46" s="119"/>
      <c r="CYE46" s="119"/>
      <c r="CYF46" s="119"/>
      <c r="CYG46" s="119"/>
      <c r="CYH46" s="119"/>
      <c r="CYI46" s="119"/>
      <c r="CYJ46" s="119"/>
      <c r="CYK46" s="119"/>
      <c r="CYL46" s="119"/>
      <c r="CYM46" s="119"/>
      <c r="CYN46" s="119"/>
      <c r="CYO46" s="119"/>
      <c r="CYP46" s="119"/>
      <c r="CYQ46" s="119"/>
      <c r="CYR46" s="119"/>
      <c r="CYS46" s="119"/>
      <c r="CYT46" s="119"/>
      <c r="CYU46" s="119"/>
      <c r="CYV46" s="119"/>
      <c r="CYW46" s="119"/>
      <c r="CYX46" s="119"/>
      <c r="CYY46" s="119"/>
      <c r="CYZ46" s="119"/>
      <c r="CZA46" s="119"/>
      <c r="CZB46" s="119"/>
      <c r="CZC46" s="119"/>
      <c r="CZD46" s="119"/>
      <c r="CZE46" s="119"/>
      <c r="CZF46" s="119"/>
      <c r="CZG46" s="119"/>
      <c r="CZH46" s="119"/>
      <c r="CZI46" s="119"/>
      <c r="CZJ46" s="119"/>
      <c r="CZK46" s="119"/>
      <c r="CZL46" s="119"/>
      <c r="CZM46" s="119"/>
      <c r="CZN46" s="119"/>
      <c r="CZO46" s="119"/>
      <c r="CZP46" s="119"/>
      <c r="CZQ46" s="119"/>
      <c r="CZR46" s="119"/>
      <c r="CZS46" s="119"/>
      <c r="CZT46" s="119"/>
      <c r="CZU46" s="119"/>
      <c r="CZV46" s="119"/>
      <c r="CZW46" s="119"/>
      <c r="CZX46" s="119"/>
      <c r="CZY46" s="119"/>
      <c r="CZZ46" s="119"/>
      <c r="DAA46" s="119"/>
      <c r="DAB46" s="119"/>
      <c r="DAC46" s="119"/>
      <c r="DAD46" s="119"/>
      <c r="DAE46" s="119"/>
      <c r="DAF46" s="119"/>
      <c r="DAG46" s="119"/>
      <c r="DAH46" s="119"/>
      <c r="DAI46" s="119"/>
      <c r="DAJ46" s="119"/>
      <c r="DAK46" s="119"/>
      <c r="DAL46" s="119"/>
      <c r="DAM46" s="119"/>
      <c r="DAN46" s="119"/>
      <c r="DAO46" s="119"/>
      <c r="DAP46" s="119"/>
      <c r="DAQ46" s="119"/>
      <c r="DAR46" s="119"/>
      <c r="DAS46" s="119"/>
      <c r="DAT46" s="119"/>
      <c r="DAU46" s="119"/>
      <c r="DAV46" s="119"/>
      <c r="DAW46" s="119"/>
      <c r="DAX46" s="119"/>
      <c r="DAY46" s="119"/>
      <c r="DAZ46" s="119"/>
      <c r="DBA46" s="119"/>
      <c r="DBB46" s="119"/>
      <c r="DBC46" s="119"/>
      <c r="DBD46" s="119"/>
      <c r="DBE46" s="119"/>
      <c r="DBF46" s="119"/>
      <c r="DBG46" s="119"/>
      <c r="DBH46" s="119"/>
      <c r="DBI46" s="119"/>
      <c r="DBJ46" s="119"/>
      <c r="DBK46" s="119"/>
      <c r="DBL46" s="119"/>
      <c r="DBM46" s="119"/>
      <c r="DBN46" s="119"/>
      <c r="DBO46" s="119"/>
      <c r="DBP46" s="119"/>
      <c r="DBQ46" s="119"/>
      <c r="DBR46" s="119"/>
      <c r="DBS46" s="119"/>
      <c r="DBT46" s="119"/>
      <c r="DBU46" s="119"/>
      <c r="DBV46" s="119"/>
      <c r="DBW46" s="119"/>
      <c r="DBX46" s="119"/>
      <c r="DBY46" s="119"/>
      <c r="DBZ46" s="119"/>
      <c r="DCA46" s="119"/>
      <c r="DCB46" s="119"/>
      <c r="DCC46" s="119"/>
      <c r="DCD46" s="119"/>
      <c r="DCE46" s="119"/>
      <c r="DCF46" s="119"/>
      <c r="DCG46" s="119"/>
      <c r="DCH46" s="119"/>
      <c r="DCI46" s="119"/>
      <c r="DCJ46" s="119"/>
      <c r="DCK46" s="119"/>
      <c r="DCL46" s="119"/>
      <c r="DCM46" s="119"/>
      <c r="DCN46" s="119"/>
      <c r="DCO46" s="119"/>
      <c r="DCP46" s="119"/>
      <c r="DCQ46" s="119"/>
      <c r="DCR46" s="119"/>
      <c r="DCS46" s="119"/>
      <c r="DCT46" s="119"/>
      <c r="DCU46" s="119"/>
      <c r="DCV46" s="119"/>
      <c r="DCW46" s="119"/>
      <c r="DCX46" s="119"/>
      <c r="DCY46" s="119"/>
      <c r="DCZ46" s="119"/>
      <c r="DDA46" s="119"/>
      <c r="DDB46" s="119"/>
      <c r="DDC46" s="119"/>
      <c r="DDD46" s="119"/>
      <c r="DDE46" s="119"/>
      <c r="DDF46" s="119"/>
      <c r="DDG46" s="119"/>
      <c r="DDH46" s="119"/>
      <c r="DDI46" s="119"/>
      <c r="DDJ46" s="119"/>
      <c r="DDK46" s="119"/>
      <c r="DDL46" s="119"/>
      <c r="DDM46" s="119"/>
      <c r="DDN46" s="119"/>
      <c r="DDO46" s="119"/>
      <c r="DDP46" s="119"/>
      <c r="DDQ46" s="119"/>
      <c r="DDR46" s="119"/>
      <c r="DDS46" s="119"/>
      <c r="DDT46" s="119"/>
      <c r="DDU46" s="119"/>
      <c r="DDV46" s="119"/>
      <c r="DDW46" s="119"/>
      <c r="DDX46" s="119"/>
      <c r="DDY46" s="119"/>
      <c r="DDZ46" s="119"/>
      <c r="DEA46" s="119"/>
      <c r="DEB46" s="119"/>
      <c r="DEC46" s="119"/>
      <c r="DED46" s="119"/>
      <c r="DEE46" s="119"/>
      <c r="DEF46" s="119"/>
      <c r="DEG46" s="119"/>
      <c r="DEH46" s="119"/>
      <c r="DEI46" s="119"/>
      <c r="DEJ46" s="119"/>
      <c r="DEK46" s="119"/>
      <c r="DEL46" s="119"/>
      <c r="DEM46" s="119"/>
      <c r="DEN46" s="119"/>
      <c r="DEO46" s="119"/>
      <c r="DEP46" s="119"/>
      <c r="DEQ46" s="119"/>
      <c r="DER46" s="119"/>
      <c r="DES46" s="119"/>
      <c r="DET46" s="119"/>
      <c r="DEU46" s="119"/>
      <c r="DEV46" s="119"/>
      <c r="DEW46" s="119"/>
      <c r="DEX46" s="119"/>
      <c r="DEY46" s="119"/>
      <c r="DEZ46" s="119"/>
      <c r="DFA46" s="119"/>
      <c r="DFB46" s="119"/>
      <c r="DFC46" s="119"/>
      <c r="DFD46" s="119"/>
      <c r="DFE46" s="119"/>
      <c r="DFF46" s="119"/>
      <c r="DFG46" s="119"/>
      <c r="DFH46" s="119"/>
      <c r="DFI46" s="119"/>
      <c r="DFJ46" s="119"/>
      <c r="DFK46" s="119"/>
      <c r="DFL46" s="119"/>
      <c r="DFM46" s="119"/>
      <c r="DFN46" s="119"/>
      <c r="DFO46" s="119"/>
      <c r="DFP46" s="119"/>
      <c r="DFQ46" s="119"/>
      <c r="DFR46" s="119"/>
      <c r="DFS46" s="119"/>
      <c r="DFT46" s="119"/>
      <c r="DFU46" s="119"/>
      <c r="DFV46" s="119"/>
      <c r="DFW46" s="119"/>
      <c r="DFX46" s="119"/>
      <c r="DFY46" s="119"/>
      <c r="DFZ46" s="119"/>
      <c r="DGA46" s="119"/>
      <c r="DGB46" s="119"/>
      <c r="DGC46" s="119"/>
      <c r="DGD46" s="119"/>
      <c r="DGE46" s="119"/>
      <c r="DGF46" s="119"/>
      <c r="DGG46" s="119"/>
      <c r="DGH46" s="119"/>
      <c r="DGI46" s="119"/>
      <c r="DGJ46" s="119"/>
      <c r="DGK46" s="119"/>
      <c r="DGL46" s="119"/>
      <c r="DGM46" s="119"/>
      <c r="DGN46" s="119"/>
      <c r="DGO46" s="119"/>
      <c r="DGP46" s="119"/>
      <c r="DGQ46" s="119"/>
      <c r="DGR46" s="119"/>
      <c r="DGS46" s="119"/>
      <c r="DGT46" s="119"/>
      <c r="DGU46" s="119"/>
      <c r="DGV46" s="119"/>
      <c r="DGW46" s="119"/>
      <c r="DGX46" s="119"/>
      <c r="DGY46" s="119"/>
      <c r="DGZ46" s="119"/>
      <c r="DHA46" s="119"/>
      <c r="DHB46" s="119"/>
      <c r="DHC46" s="119"/>
      <c r="DHD46" s="119"/>
      <c r="DHE46" s="119"/>
      <c r="DHF46" s="119"/>
      <c r="DHG46" s="119"/>
      <c r="DHH46" s="119"/>
      <c r="DHI46" s="119"/>
      <c r="DHJ46" s="119"/>
      <c r="DHK46" s="119"/>
      <c r="DHL46" s="119"/>
      <c r="DHM46" s="119"/>
      <c r="DHN46" s="119"/>
      <c r="DHO46" s="119"/>
      <c r="DHP46" s="119"/>
      <c r="DHQ46" s="119"/>
      <c r="DHR46" s="119"/>
      <c r="DHS46" s="119"/>
      <c r="DHT46" s="119"/>
      <c r="DHU46" s="119"/>
      <c r="DHV46" s="119"/>
      <c r="DHW46" s="119"/>
      <c r="DHX46" s="119"/>
      <c r="DHY46" s="119"/>
      <c r="DHZ46" s="119"/>
      <c r="DIA46" s="119"/>
      <c r="DIB46" s="119"/>
      <c r="DIC46" s="119"/>
      <c r="DID46" s="119"/>
      <c r="DIE46" s="119"/>
      <c r="DIF46" s="119"/>
      <c r="DIG46" s="119"/>
      <c r="DIH46" s="119"/>
      <c r="DII46" s="119"/>
      <c r="DIJ46" s="119"/>
      <c r="DIK46" s="119"/>
      <c r="DIL46" s="119"/>
      <c r="DIM46" s="119"/>
      <c r="DIN46" s="119"/>
      <c r="DIO46" s="119"/>
      <c r="DIP46" s="119"/>
      <c r="DIQ46" s="119"/>
      <c r="DIR46" s="119"/>
      <c r="DIS46" s="119"/>
      <c r="DIT46" s="119"/>
      <c r="DIU46" s="119"/>
      <c r="DIV46" s="119"/>
      <c r="DIW46" s="119"/>
      <c r="DIX46" s="119"/>
      <c r="DIY46" s="119"/>
      <c r="DIZ46" s="119"/>
      <c r="DJA46" s="119"/>
      <c r="DJB46" s="119"/>
      <c r="DJC46" s="119"/>
      <c r="DJD46" s="119"/>
      <c r="DJE46" s="119"/>
      <c r="DJF46" s="119"/>
      <c r="DJG46" s="119"/>
      <c r="DJH46" s="119"/>
      <c r="DJI46" s="119"/>
      <c r="DJJ46" s="119"/>
      <c r="DJK46" s="119"/>
      <c r="DJL46" s="119"/>
      <c r="DJM46" s="119"/>
      <c r="DJN46" s="119"/>
      <c r="DJO46" s="119"/>
      <c r="DJP46" s="119"/>
      <c r="DJQ46" s="119"/>
      <c r="DJR46" s="119"/>
      <c r="DJS46" s="119"/>
      <c r="DJT46" s="119"/>
      <c r="DJU46" s="119"/>
      <c r="DJV46" s="119"/>
      <c r="DJW46" s="119"/>
      <c r="DJX46" s="119"/>
      <c r="DJY46" s="119"/>
      <c r="DJZ46" s="119"/>
      <c r="DKA46" s="119"/>
      <c r="DKB46" s="119"/>
      <c r="DKC46" s="119"/>
      <c r="DKD46" s="119"/>
      <c r="DKE46" s="119"/>
      <c r="DKF46" s="119"/>
      <c r="DKG46" s="119"/>
      <c r="DKH46" s="119"/>
      <c r="DKI46" s="119"/>
      <c r="DKJ46" s="119"/>
      <c r="DKK46" s="119"/>
      <c r="DKL46" s="119"/>
      <c r="DKM46" s="119"/>
      <c r="DKN46" s="119"/>
      <c r="DKO46" s="119"/>
      <c r="DKP46" s="119"/>
      <c r="DKQ46" s="119"/>
      <c r="DKR46" s="119"/>
      <c r="DKS46" s="119"/>
      <c r="DKT46" s="119"/>
      <c r="DKU46" s="119"/>
      <c r="DKV46" s="119"/>
      <c r="DKW46" s="119"/>
      <c r="DKX46" s="119"/>
      <c r="DKY46" s="119"/>
      <c r="DKZ46" s="119"/>
      <c r="DLA46" s="119"/>
      <c r="DLB46" s="119"/>
      <c r="DLC46" s="119"/>
      <c r="DLD46" s="119"/>
      <c r="DLE46" s="119"/>
      <c r="DLF46" s="119"/>
      <c r="DLG46" s="119"/>
      <c r="DLH46" s="119"/>
      <c r="DLI46" s="119"/>
      <c r="DLJ46" s="119"/>
      <c r="DLK46" s="119"/>
      <c r="DLL46" s="119"/>
      <c r="DLM46" s="119"/>
      <c r="DLN46" s="119"/>
      <c r="DLO46" s="119"/>
      <c r="DLP46" s="119"/>
      <c r="DLQ46" s="119"/>
      <c r="DLR46" s="119"/>
      <c r="DLS46" s="119"/>
      <c r="DLT46" s="119"/>
      <c r="DLU46" s="119"/>
      <c r="DLV46" s="119"/>
      <c r="DLW46" s="119"/>
      <c r="DLX46" s="119"/>
      <c r="DLY46" s="119"/>
      <c r="DLZ46" s="119"/>
      <c r="DMA46" s="119"/>
      <c r="DMB46" s="119"/>
      <c r="DMC46" s="119"/>
      <c r="DMD46" s="119"/>
      <c r="DME46" s="119"/>
      <c r="DMF46" s="119"/>
      <c r="DMG46" s="119"/>
      <c r="DMH46" s="119"/>
      <c r="DMI46" s="119"/>
      <c r="DMJ46" s="119"/>
      <c r="DMK46" s="119"/>
      <c r="DML46" s="119"/>
      <c r="DMM46" s="119"/>
      <c r="DMN46" s="119"/>
      <c r="DMO46" s="119"/>
      <c r="DMP46" s="119"/>
      <c r="DMQ46" s="119"/>
      <c r="DMR46" s="119"/>
      <c r="DMS46" s="119"/>
      <c r="DMT46" s="119"/>
      <c r="DMU46" s="119"/>
      <c r="DMV46" s="119"/>
      <c r="DMW46" s="119"/>
      <c r="DMX46" s="119"/>
      <c r="DMY46" s="119"/>
      <c r="DMZ46" s="119"/>
      <c r="DNA46" s="119"/>
      <c r="DNB46" s="119"/>
      <c r="DNC46" s="119"/>
      <c r="DND46" s="119"/>
      <c r="DNE46" s="119"/>
      <c r="DNF46" s="119"/>
      <c r="DNG46" s="119"/>
      <c r="DNH46" s="119"/>
      <c r="DNI46" s="119"/>
      <c r="DNJ46" s="119"/>
      <c r="DNK46" s="119"/>
      <c r="DNL46" s="119"/>
      <c r="DNM46" s="119"/>
      <c r="DNN46" s="119"/>
      <c r="DNO46" s="119"/>
      <c r="DNP46" s="119"/>
      <c r="DNQ46" s="119"/>
      <c r="DNR46" s="119"/>
      <c r="DNS46" s="119"/>
      <c r="DNT46" s="119"/>
      <c r="DNU46" s="119"/>
      <c r="DNV46" s="119"/>
      <c r="DNW46" s="119"/>
      <c r="DNX46" s="119"/>
      <c r="DNY46" s="119"/>
      <c r="DNZ46" s="119"/>
      <c r="DOA46" s="119"/>
      <c r="DOB46" s="119"/>
      <c r="DOC46" s="119"/>
      <c r="DOD46" s="119"/>
      <c r="DOE46" s="119"/>
      <c r="DOF46" s="119"/>
      <c r="DOG46" s="119"/>
      <c r="DOH46" s="119"/>
      <c r="DOI46" s="119"/>
      <c r="DOJ46" s="119"/>
      <c r="DOK46" s="119"/>
      <c r="DOL46" s="119"/>
      <c r="DOM46" s="119"/>
      <c r="DON46" s="119"/>
      <c r="DOO46" s="119"/>
      <c r="DOP46" s="119"/>
      <c r="DOQ46" s="119"/>
      <c r="DOR46" s="119"/>
      <c r="DOS46" s="119"/>
      <c r="DOT46" s="119"/>
      <c r="DOU46" s="119"/>
      <c r="DOV46" s="119"/>
      <c r="DOW46" s="119"/>
      <c r="DOX46" s="119"/>
      <c r="DOY46" s="119"/>
      <c r="DOZ46" s="119"/>
      <c r="DPA46" s="119"/>
      <c r="DPB46" s="119"/>
      <c r="DPC46" s="119"/>
      <c r="DPD46" s="119"/>
      <c r="DPE46" s="119"/>
      <c r="DPF46" s="119"/>
      <c r="DPG46" s="119"/>
      <c r="DPH46" s="119"/>
      <c r="DPI46" s="119"/>
      <c r="DPJ46" s="119"/>
      <c r="DPK46" s="119"/>
      <c r="DPL46" s="119"/>
      <c r="DPM46" s="119"/>
      <c r="DPN46" s="119"/>
      <c r="DPO46" s="119"/>
      <c r="DPP46" s="119"/>
      <c r="DPQ46" s="119"/>
      <c r="DPR46" s="119"/>
      <c r="DPS46" s="119"/>
      <c r="DPT46" s="119"/>
      <c r="DPU46" s="119"/>
      <c r="DPV46" s="119"/>
      <c r="DPW46" s="119"/>
      <c r="DPX46" s="119"/>
      <c r="DPY46" s="119"/>
      <c r="DPZ46" s="119"/>
      <c r="DQA46" s="119"/>
      <c r="DQB46" s="119"/>
      <c r="DQC46" s="119"/>
      <c r="DQD46" s="119"/>
      <c r="DQE46" s="119"/>
      <c r="DQF46" s="119"/>
      <c r="DQG46" s="119"/>
      <c r="DQH46" s="119"/>
      <c r="DQI46" s="119"/>
      <c r="DQJ46" s="119"/>
      <c r="DQK46" s="119"/>
      <c r="DQL46" s="119"/>
      <c r="DQM46" s="119"/>
      <c r="DQN46" s="119"/>
      <c r="DQO46" s="119"/>
      <c r="DQP46" s="119"/>
      <c r="DQQ46" s="119"/>
      <c r="DQR46" s="119"/>
      <c r="DQS46" s="119"/>
      <c r="DQT46" s="119"/>
      <c r="DQU46" s="119"/>
      <c r="DQV46" s="119"/>
      <c r="DQW46" s="119"/>
      <c r="DQX46" s="119"/>
      <c r="DQY46" s="119"/>
      <c r="DQZ46" s="119"/>
      <c r="DRA46" s="119"/>
      <c r="DRB46" s="119"/>
      <c r="DRC46" s="119"/>
      <c r="DRD46" s="119"/>
      <c r="DRE46" s="119"/>
      <c r="DRF46" s="119"/>
      <c r="DRG46" s="119"/>
      <c r="DRH46" s="119"/>
      <c r="DRI46" s="119"/>
      <c r="DRJ46" s="119"/>
      <c r="DRK46" s="119"/>
      <c r="DRL46" s="119"/>
      <c r="DRM46" s="119"/>
      <c r="DRN46" s="119"/>
      <c r="DRO46" s="119"/>
      <c r="DRP46" s="119"/>
      <c r="DRQ46" s="119"/>
      <c r="DRR46" s="119"/>
      <c r="DRS46" s="119"/>
      <c r="DRT46" s="119"/>
      <c r="DRU46" s="119"/>
      <c r="DRV46" s="119"/>
      <c r="DRW46" s="119"/>
      <c r="DRX46" s="119"/>
      <c r="DRY46" s="119"/>
      <c r="DRZ46" s="119"/>
      <c r="DSA46" s="119"/>
      <c r="DSB46" s="119"/>
      <c r="DSC46" s="119"/>
      <c r="DSD46" s="119"/>
      <c r="DSE46" s="119"/>
      <c r="DSF46" s="119"/>
      <c r="DSG46" s="119"/>
      <c r="DSH46" s="119"/>
      <c r="DSI46" s="119"/>
      <c r="DSJ46" s="119"/>
      <c r="DSK46" s="119"/>
      <c r="DSL46" s="119"/>
      <c r="DSM46" s="119"/>
      <c r="DSN46" s="119"/>
      <c r="DSO46" s="119"/>
      <c r="DSP46" s="119"/>
      <c r="DSQ46" s="119"/>
      <c r="DSR46" s="119"/>
      <c r="DSS46" s="119"/>
      <c r="DST46" s="119"/>
      <c r="DSU46" s="119"/>
      <c r="DSV46" s="119"/>
      <c r="DSW46" s="119"/>
      <c r="DSX46" s="119"/>
      <c r="DSY46" s="119"/>
      <c r="DSZ46" s="119"/>
      <c r="DTA46" s="119"/>
      <c r="DTB46" s="119"/>
      <c r="DTC46" s="119"/>
      <c r="DTD46" s="119"/>
      <c r="DTE46" s="119"/>
      <c r="DTF46" s="119"/>
      <c r="DTG46" s="119"/>
      <c r="DTH46" s="119"/>
      <c r="DTI46" s="119"/>
      <c r="DTJ46" s="119"/>
      <c r="DTK46" s="119"/>
      <c r="DTL46" s="119"/>
      <c r="DTM46" s="119"/>
      <c r="DTN46" s="119"/>
      <c r="DTO46" s="119"/>
      <c r="DTP46" s="119"/>
      <c r="DTQ46" s="119"/>
      <c r="DTR46" s="119"/>
      <c r="DTS46" s="119"/>
      <c r="DTT46" s="119"/>
      <c r="DTU46" s="119"/>
      <c r="DTV46" s="119"/>
      <c r="DTW46" s="119"/>
      <c r="DTX46" s="119"/>
      <c r="DTY46" s="119"/>
      <c r="DTZ46" s="119"/>
      <c r="DUA46" s="119"/>
      <c r="DUB46" s="119"/>
      <c r="DUC46" s="119"/>
      <c r="DUD46" s="119"/>
      <c r="DUE46" s="119"/>
      <c r="DUF46" s="119"/>
      <c r="DUG46" s="119"/>
      <c r="DUH46" s="119"/>
      <c r="DUI46" s="119"/>
      <c r="DUJ46" s="119"/>
      <c r="DUK46" s="119"/>
      <c r="DUL46" s="119"/>
      <c r="DUM46" s="119"/>
      <c r="DUN46" s="119"/>
      <c r="DUO46" s="119"/>
      <c r="DUP46" s="119"/>
      <c r="DUQ46" s="119"/>
      <c r="DUR46" s="119"/>
      <c r="DUS46" s="119"/>
      <c r="DUT46" s="119"/>
      <c r="DUU46" s="119"/>
      <c r="DUV46" s="119"/>
      <c r="DUW46" s="119"/>
      <c r="DUX46" s="119"/>
      <c r="DUY46" s="119"/>
      <c r="DUZ46" s="119"/>
      <c r="DVA46" s="119"/>
      <c r="DVB46" s="119"/>
      <c r="DVC46" s="119"/>
      <c r="DVD46" s="119"/>
      <c r="DVE46" s="119"/>
      <c r="DVF46" s="119"/>
      <c r="DVG46" s="119"/>
      <c r="DVH46" s="119"/>
      <c r="DVI46" s="119"/>
      <c r="DVJ46" s="119"/>
      <c r="DVK46" s="119"/>
      <c r="DVL46" s="119"/>
      <c r="DVM46" s="119"/>
      <c r="DVN46" s="119"/>
      <c r="DVO46" s="119"/>
      <c r="DVP46" s="119"/>
      <c r="DVQ46" s="119"/>
      <c r="DVR46" s="119"/>
      <c r="DVS46" s="119"/>
      <c r="DVT46" s="119"/>
      <c r="DVU46" s="119"/>
      <c r="DVV46" s="119"/>
      <c r="DVW46" s="119"/>
      <c r="DVX46" s="119"/>
      <c r="DVY46" s="119"/>
      <c r="DVZ46" s="119"/>
      <c r="DWA46" s="119"/>
      <c r="DWB46" s="119"/>
      <c r="DWC46" s="119"/>
      <c r="DWD46" s="119"/>
      <c r="DWE46" s="119"/>
      <c r="DWF46" s="119"/>
      <c r="DWG46" s="119"/>
      <c r="DWH46" s="119"/>
      <c r="DWI46" s="119"/>
      <c r="DWJ46" s="119"/>
      <c r="DWK46" s="119"/>
      <c r="DWL46" s="119"/>
      <c r="DWM46" s="119"/>
      <c r="DWN46" s="119"/>
      <c r="DWO46" s="119"/>
      <c r="DWP46" s="119"/>
      <c r="DWQ46" s="119"/>
      <c r="DWR46" s="119"/>
      <c r="DWS46" s="119"/>
      <c r="DWT46" s="119"/>
      <c r="DWU46" s="119"/>
      <c r="DWV46" s="119"/>
      <c r="DWW46" s="119"/>
      <c r="DWX46" s="119"/>
      <c r="DWY46" s="119"/>
      <c r="DWZ46" s="119"/>
      <c r="DXA46" s="119"/>
      <c r="DXB46" s="119"/>
      <c r="DXC46" s="119"/>
      <c r="DXD46" s="119"/>
      <c r="DXE46" s="119"/>
      <c r="DXF46" s="119"/>
      <c r="DXG46" s="119"/>
      <c r="DXH46" s="119"/>
      <c r="DXI46" s="119"/>
      <c r="DXJ46" s="119"/>
      <c r="DXK46" s="119"/>
      <c r="DXL46" s="119"/>
      <c r="DXM46" s="119"/>
      <c r="DXN46" s="119"/>
      <c r="DXO46" s="119"/>
      <c r="DXP46" s="119"/>
      <c r="DXQ46" s="119"/>
      <c r="DXR46" s="119"/>
      <c r="DXS46" s="119"/>
      <c r="DXT46" s="119"/>
      <c r="DXU46" s="119"/>
      <c r="DXV46" s="119"/>
      <c r="DXW46" s="119"/>
      <c r="DXX46" s="119"/>
      <c r="DXY46" s="119"/>
      <c r="DXZ46" s="119"/>
      <c r="DYA46" s="119"/>
      <c r="DYB46" s="119"/>
      <c r="DYC46" s="119"/>
      <c r="DYD46" s="119"/>
      <c r="DYE46" s="119"/>
      <c r="DYF46" s="119"/>
      <c r="DYG46" s="119"/>
      <c r="DYH46" s="119"/>
      <c r="DYI46" s="119"/>
      <c r="DYJ46" s="119"/>
      <c r="DYK46" s="119"/>
      <c r="DYL46" s="119"/>
      <c r="DYM46" s="119"/>
      <c r="DYN46" s="119"/>
      <c r="DYO46" s="119"/>
      <c r="DYP46" s="119"/>
      <c r="DYQ46" s="119"/>
      <c r="DYR46" s="119"/>
      <c r="DYS46" s="119"/>
      <c r="DYT46" s="119"/>
      <c r="DYU46" s="119"/>
      <c r="DYV46" s="119"/>
      <c r="DYW46" s="119"/>
      <c r="DYX46" s="119"/>
      <c r="DYY46" s="119"/>
      <c r="DYZ46" s="119"/>
      <c r="DZA46" s="119"/>
      <c r="DZB46" s="119"/>
      <c r="DZC46" s="119"/>
      <c r="DZD46" s="119"/>
      <c r="DZE46" s="119"/>
      <c r="DZF46" s="119"/>
      <c r="DZG46" s="119"/>
      <c r="DZH46" s="119"/>
      <c r="DZI46" s="119"/>
      <c r="DZJ46" s="119"/>
      <c r="DZK46" s="119"/>
      <c r="DZL46" s="119"/>
      <c r="DZM46" s="119"/>
      <c r="DZN46" s="119"/>
      <c r="DZO46" s="119"/>
      <c r="DZP46" s="119"/>
      <c r="DZQ46" s="119"/>
      <c r="DZR46" s="119"/>
      <c r="DZS46" s="119"/>
      <c r="DZT46" s="119"/>
      <c r="DZU46" s="119"/>
      <c r="DZV46" s="119"/>
      <c r="DZW46" s="119"/>
      <c r="DZX46" s="119"/>
      <c r="DZY46" s="119"/>
      <c r="DZZ46" s="119"/>
      <c r="EAA46" s="119"/>
      <c r="EAB46" s="119"/>
      <c r="EAC46" s="119"/>
      <c r="EAD46" s="119"/>
      <c r="EAE46" s="119"/>
      <c r="EAF46" s="119"/>
      <c r="EAG46" s="119"/>
      <c r="EAH46" s="119"/>
      <c r="EAI46" s="119"/>
      <c r="EAJ46" s="119"/>
      <c r="EAK46" s="119"/>
      <c r="EAL46" s="119"/>
      <c r="EAM46" s="119"/>
      <c r="EAN46" s="119"/>
      <c r="EAO46" s="119"/>
      <c r="EAP46" s="119"/>
      <c r="EAQ46" s="119"/>
      <c r="EAR46" s="119"/>
      <c r="EAS46" s="119"/>
      <c r="EAT46" s="119"/>
      <c r="EAU46" s="119"/>
      <c r="EAV46" s="119"/>
      <c r="EAW46" s="119"/>
      <c r="EAX46" s="119"/>
      <c r="EAY46" s="119"/>
      <c r="EAZ46" s="119"/>
      <c r="EBA46" s="119"/>
      <c r="EBB46" s="119"/>
      <c r="EBC46" s="119"/>
      <c r="EBD46" s="119"/>
      <c r="EBE46" s="119"/>
      <c r="EBF46" s="119"/>
      <c r="EBG46" s="119"/>
      <c r="EBH46" s="119"/>
      <c r="EBI46" s="119"/>
      <c r="EBJ46" s="119"/>
      <c r="EBK46" s="119"/>
      <c r="EBL46" s="119"/>
      <c r="EBM46" s="119"/>
      <c r="EBN46" s="119"/>
      <c r="EBO46" s="119"/>
      <c r="EBP46" s="119"/>
      <c r="EBQ46" s="119"/>
      <c r="EBR46" s="119"/>
      <c r="EBS46" s="119"/>
      <c r="EBT46" s="119"/>
      <c r="EBU46" s="119"/>
      <c r="EBV46" s="119"/>
      <c r="EBW46" s="119"/>
      <c r="EBX46" s="119"/>
      <c r="EBY46" s="119"/>
      <c r="EBZ46" s="119"/>
      <c r="ECA46" s="119"/>
      <c r="ECB46" s="119"/>
      <c r="ECC46" s="119"/>
      <c r="ECD46" s="119"/>
      <c r="ECE46" s="119"/>
      <c r="ECF46" s="119"/>
      <c r="ECG46" s="119"/>
      <c r="ECH46" s="119"/>
      <c r="ECI46" s="119"/>
      <c r="ECJ46" s="119"/>
      <c r="ECK46" s="119"/>
      <c r="ECL46" s="119"/>
      <c r="ECM46" s="119"/>
      <c r="ECN46" s="119"/>
      <c r="ECO46" s="119"/>
      <c r="ECP46" s="119"/>
      <c r="ECQ46" s="119"/>
      <c r="ECR46" s="119"/>
      <c r="ECS46" s="119"/>
      <c r="ECT46" s="119"/>
      <c r="ECU46" s="119"/>
      <c r="ECV46" s="119"/>
      <c r="ECW46" s="119"/>
      <c r="ECX46" s="119"/>
      <c r="ECY46" s="119"/>
      <c r="ECZ46" s="119"/>
      <c r="EDA46" s="119"/>
      <c r="EDB46" s="119"/>
      <c r="EDC46" s="119"/>
      <c r="EDD46" s="119"/>
      <c r="EDE46" s="119"/>
      <c r="EDF46" s="119"/>
      <c r="EDG46" s="119"/>
      <c r="EDH46" s="119"/>
      <c r="EDI46" s="119"/>
      <c r="EDJ46" s="119"/>
      <c r="EDK46" s="119"/>
      <c r="EDL46" s="119"/>
      <c r="EDM46" s="119"/>
      <c r="EDN46" s="119"/>
      <c r="EDO46" s="119"/>
      <c r="EDP46" s="119"/>
      <c r="EDQ46" s="119"/>
      <c r="EDR46" s="119"/>
      <c r="EDS46" s="119"/>
      <c r="EDT46" s="119"/>
      <c r="EDU46" s="119"/>
      <c r="EDV46" s="119"/>
      <c r="EDW46" s="119"/>
      <c r="EDX46" s="119"/>
      <c r="EDY46" s="119"/>
      <c r="EDZ46" s="119"/>
      <c r="EEA46" s="119"/>
      <c r="EEB46" s="119"/>
      <c r="EEC46" s="119"/>
      <c r="EED46" s="119"/>
      <c r="EEE46" s="119"/>
      <c r="EEF46" s="119"/>
      <c r="EEG46" s="119"/>
      <c r="EEH46" s="119"/>
      <c r="EEI46" s="119"/>
      <c r="EEJ46" s="119"/>
      <c r="EEK46" s="119"/>
      <c r="EEL46" s="119"/>
      <c r="EEM46" s="119"/>
      <c r="EEN46" s="119"/>
      <c r="EEO46" s="119"/>
      <c r="EEP46" s="119"/>
      <c r="EEQ46" s="119"/>
      <c r="EER46" s="119"/>
      <c r="EES46" s="119"/>
      <c r="EET46" s="119"/>
      <c r="EEU46" s="119"/>
      <c r="EEV46" s="119"/>
      <c r="EEW46" s="119"/>
      <c r="EEX46" s="119"/>
      <c r="EEY46" s="119"/>
      <c r="EEZ46" s="119"/>
      <c r="EFA46" s="119"/>
      <c r="EFB46" s="119"/>
      <c r="EFC46" s="119"/>
      <c r="EFD46" s="119"/>
      <c r="EFE46" s="119"/>
      <c r="EFF46" s="119"/>
      <c r="EFG46" s="119"/>
      <c r="EFH46" s="119"/>
      <c r="EFI46" s="119"/>
      <c r="EFJ46" s="119"/>
      <c r="EFK46" s="119"/>
      <c r="EFL46" s="119"/>
      <c r="EFM46" s="119"/>
      <c r="EFN46" s="119"/>
      <c r="EFO46" s="119"/>
      <c r="EFP46" s="119"/>
      <c r="EFQ46" s="119"/>
      <c r="EFR46" s="119"/>
      <c r="EFS46" s="119"/>
      <c r="EFT46" s="119"/>
      <c r="EFU46" s="119"/>
      <c r="EFV46" s="119"/>
      <c r="EFW46" s="119"/>
      <c r="EFX46" s="119"/>
      <c r="EFY46" s="119"/>
      <c r="EFZ46" s="119"/>
      <c r="EGA46" s="119"/>
      <c r="EGB46" s="119"/>
      <c r="EGC46" s="119"/>
      <c r="EGD46" s="119"/>
      <c r="EGE46" s="119"/>
      <c r="EGF46" s="119"/>
      <c r="EGG46" s="119"/>
      <c r="EGH46" s="119"/>
      <c r="EGI46" s="119"/>
      <c r="EGJ46" s="119"/>
      <c r="EGK46" s="119"/>
      <c r="EGL46" s="119"/>
      <c r="EGM46" s="119"/>
      <c r="EGN46" s="119"/>
      <c r="EGO46" s="119"/>
      <c r="EGP46" s="119"/>
      <c r="EGQ46" s="119"/>
      <c r="EGR46" s="119"/>
      <c r="EGS46" s="119"/>
      <c r="EGT46" s="119"/>
      <c r="EGU46" s="119"/>
      <c r="EGV46" s="119"/>
      <c r="EGW46" s="119"/>
      <c r="EGX46" s="119"/>
      <c r="EGY46" s="119"/>
      <c r="EGZ46" s="119"/>
      <c r="EHA46" s="119"/>
      <c r="EHB46" s="119"/>
      <c r="EHC46" s="119"/>
      <c r="EHD46" s="119"/>
      <c r="EHE46" s="119"/>
      <c r="EHF46" s="119"/>
      <c r="EHG46" s="119"/>
      <c r="EHH46" s="119"/>
      <c r="EHI46" s="119"/>
      <c r="EHJ46" s="119"/>
      <c r="EHK46" s="119"/>
      <c r="EHL46" s="119"/>
      <c r="EHM46" s="119"/>
      <c r="EHN46" s="119"/>
      <c r="EHO46" s="119"/>
      <c r="EHP46" s="119"/>
      <c r="EHQ46" s="119"/>
      <c r="EHR46" s="119"/>
      <c r="EHS46" s="119"/>
      <c r="EHT46" s="119"/>
      <c r="EHU46" s="119"/>
      <c r="EHV46" s="119"/>
      <c r="EHW46" s="119"/>
      <c r="EHX46" s="119"/>
      <c r="EHY46" s="119"/>
      <c r="EHZ46" s="119"/>
      <c r="EIA46" s="119"/>
      <c r="EIB46" s="119"/>
      <c r="EIC46" s="119"/>
      <c r="EID46" s="119"/>
      <c r="EIE46" s="119"/>
      <c r="EIF46" s="119"/>
      <c r="EIG46" s="119"/>
      <c r="EIH46" s="119"/>
      <c r="EII46" s="119"/>
      <c r="EIJ46" s="119"/>
      <c r="EIK46" s="119"/>
      <c r="EIL46" s="119"/>
      <c r="EIM46" s="119"/>
      <c r="EIN46" s="119"/>
      <c r="EIO46" s="119"/>
      <c r="EIP46" s="119"/>
      <c r="EIQ46" s="119"/>
      <c r="EIR46" s="119"/>
      <c r="EIS46" s="119"/>
      <c r="EIT46" s="119"/>
      <c r="EIU46" s="119"/>
      <c r="EIV46" s="119"/>
      <c r="EIW46" s="119"/>
      <c r="EIX46" s="119"/>
      <c r="EIY46" s="119"/>
      <c r="EIZ46" s="119"/>
      <c r="EJA46" s="119"/>
      <c r="EJB46" s="119"/>
      <c r="EJC46" s="119"/>
      <c r="EJD46" s="119"/>
      <c r="EJE46" s="119"/>
      <c r="EJF46" s="119"/>
      <c r="EJG46" s="119"/>
      <c r="EJH46" s="119"/>
      <c r="EJI46" s="119"/>
      <c r="EJJ46" s="119"/>
      <c r="EJK46" s="119"/>
      <c r="EJL46" s="119"/>
      <c r="EJM46" s="119"/>
      <c r="EJN46" s="119"/>
      <c r="EJO46" s="119"/>
      <c r="EJP46" s="119"/>
      <c r="EJQ46" s="119"/>
      <c r="EJR46" s="119"/>
      <c r="EJS46" s="119"/>
      <c r="EJT46" s="119"/>
      <c r="EJU46" s="119"/>
      <c r="EJV46" s="119"/>
      <c r="EJW46" s="119"/>
      <c r="EJX46" s="119"/>
      <c r="EJY46" s="119"/>
      <c r="EJZ46" s="119"/>
      <c r="EKA46" s="119"/>
      <c r="EKB46" s="119"/>
      <c r="EKC46" s="119"/>
      <c r="EKD46" s="119"/>
      <c r="EKE46" s="119"/>
      <c r="EKF46" s="119"/>
      <c r="EKG46" s="119"/>
      <c r="EKH46" s="119"/>
      <c r="EKI46" s="119"/>
      <c r="EKJ46" s="119"/>
      <c r="EKK46" s="119"/>
      <c r="EKL46" s="119"/>
      <c r="EKM46" s="119"/>
      <c r="EKN46" s="119"/>
      <c r="EKO46" s="119"/>
      <c r="EKP46" s="119"/>
      <c r="EKQ46" s="119"/>
      <c r="EKR46" s="119"/>
      <c r="EKS46" s="119"/>
      <c r="EKT46" s="119"/>
      <c r="EKU46" s="119"/>
      <c r="EKV46" s="119"/>
      <c r="EKW46" s="119"/>
      <c r="EKX46" s="119"/>
      <c r="EKY46" s="119"/>
      <c r="EKZ46" s="119"/>
      <c r="ELA46" s="119"/>
      <c r="ELB46" s="119"/>
      <c r="ELC46" s="119"/>
      <c r="ELD46" s="119"/>
      <c r="ELE46" s="119"/>
      <c r="ELF46" s="119"/>
      <c r="ELG46" s="119"/>
      <c r="ELH46" s="119"/>
      <c r="ELI46" s="119"/>
      <c r="ELJ46" s="119"/>
      <c r="ELK46" s="119"/>
      <c r="ELL46" s="119"/>
      <c r="ELM46" s="119"/>
      <c r="ELN46" s="119"/>
      <c r="ELO46" s="119"/>
      <c r="ELP46" s="119"/>
      <c r="ELQ46" s="119"/>
      <c r="ELR46" s="119"/>
      <c r="ELS46" s="119"/>
      <c r="ELT46" s="119"/>
      <c r="ELU46" s="119"/>
      <c r="ELV46" s="119"/>
      <c r="ELW46" s="119"/>
      <c r="ELX46" s="119"/>
      <c r="ELY46" s="119"/>
      <c r="ELZ46" s="119"/>
      <c r="EMA46" s="119"/>
      <c r="EMB46" s="119"/>
      <c r="EMC46" s="119"/>
      <c r="EMD46" s="119"/>
      <c r="EME46" s="119"/>
      <c r="EMF46" s="119"/>
      <c r="EMG46" s="119"/>
      <c r="EMH46" s="119"/>
      <c r="EMI46" s="119"/>
      <c r="EMJ46" s="119"/>
      <c r="EMK46" s="119"/>
      <c r="EML46" s="119"/>
      <c r="EMM46" s="119"/>
      <c r="EMN46" s="119"/>
      <c r="EMO46" s="119"/>
      <c r="EMP46" s="119"/>
      <c r="EMQ46" s="119"/>
      <c r="EMR46" s="119"/>
      <c r="EMS46" s="119"/>
      <c r="EMT46" s="119"/>
      <c r="EMU46" s="119"/>
      <c r="EMV46" s="119"/>
      <c r="EMW46" s="119"/>
      <c r="EMX46" s="119"/>
      <c r="EMY46" s="119"/>
      <c r="EMZ46" s="119"/>
      <c r="ENA46" s="119"/>
      <c r="ENB46" s="119"/>
      <c r="ENC46" s="119"/>
      <c r="END46" s="119"/>
      <c r="ENE46" s="119"/>
      <c r="ENF46" s="119"/>
      <c r="ENG46" s="119"/>
      <c r="ENH46" s="119"/>
      <c r="ENI46" s="119"/>
      <c r="ENJ46" s="119"/>
      <c r="ENK46" s="119"/>
      <c r="ENL46" s="119"/>
      <c r="ENM46" s="119"/>
      <c r="ENN46" s="119"/>
      <c r="ENO46" s="119"/>
      <c r="ENP46" s="119"/>
      <c r="ENQ46" s="119"/>
      <c r="ENR46" s="119"/>
      <c r="ENS46" s="119"/>
      <c r="ENT46" s="119"/>
      <c r="ENU46" s="119"/>
      <c r="ENV46" s="119"/>
      <c r="ENW46" s="119"/>
      <c r="ENX46" s="119"/>
      <c r="ENY46" s="119"/>
      <c r="ENZ46" s="119"/>
      <c r="EOA46" s="119"/>
      <c r="EOB46" s="119"/>
      <c r="EOC46" s="119"/>
      <c r="EOD46" s="119"/>
      <c r="EOE46" s="119"/>
      <c r="EOF46" s="119"/>
      <c r="EOG46" s="119"/>
      <c r="EOH46" s="119"/>
      <c r="EOI46" s="119"/>
      <c r="EOJ46" s="119"/>
      <c r="EOK46" s="119"/>
      <c r="EOL46" s="119"/>
      <c r="EOM46" s="119"/>
      <c r="EON46" s="119"/>
      <c r="EOO46" s="119"/>
      <c r="EOP46" s="119"/>
      <c r="EOQ46" s="119"/>
      <c r="EOR46" s="119"/>
      <c r="EOS46" s="119"/>
      <c r="EOT46" s="119"/>
      <c r="EOU46" s="119"/>
      <c r="EOV46" s="119"/>
      <c r="EOW46" s="119"/>
      <c r="EOX46" s="119"/>
      <c r="EOY46" s="119"/>
      <c r="EOZ46" s="119"/>
      <c r="EPA46" s="119"/>
      <c r="EPB46" s="119"/>
      <c r="EPC46" s="119"/>
      <c r="EPD46" s="119"/>
      <c r="EPE46" s="119"/>
      <c r="EPF46" s="119"/>
      <c r="EPG46" s="119"/>
      <c r="EPH46" s="119"/>
      <c r="EPI46" s="119"/>
      <c r="EPJ46" s="119"/>
      <c r="EPK46" s="119"/>
      <c r="EPL46" s="119"/>
      <c r="EPM46" s="119"/>
      <c r="EPN46" s="119"/>
      <c r="EPO46" s="119"/>
      <c r="EPP46" s="119"/>
      <c r="EPQ46" s="119"/>
      <c r="EPR46" s="119"/>
      <c r="EPS46" s="119"/>
      <c r="EPT46" s="119"/>
      <c r="EPU46" s="119"/>
      <c r="EPV46" s="119"/>
      <c r="EPW46" s="119"/>
      <c r="EPX46" s="119"/>
      <c r="EPY46" s="119"/>
      <c r="EPZ46" s="119"/>
      <c r="EQA46" s="119"/>
      <c r="EQB46" s="119"/>
      <c r="EQC46" s="119"/>
      <c r="EQD46" s="119"/>
      <c r="EQE46" s="119"/>
      <c r="EQF46" s="119"/>
      <c r="EQG46" s="119"/>
      <c r="EQH46" s="119"/>
      <c r="EQI46" s="119"/>
      <c r="EQJ46" s="119"/>
      <c r="EQK46" s="119"/>
      <c r="EQL46" s="119"/>
      <c r="EQM46" s="119"/>
      <c r="EQN46" s="119"/>
      <c r="EQO46" s="119"/>
      <c r="EQP46" s="119"/>
      <c r="EQQ46" s="119"/>
      <c r="EQR46" s="119"/>
      <c r="EQS46" s="119"/>
      <c r="EQT46" s="119"/>
      <c r="EQU46" s="119"/>
      <c r="EQV46" s="119"/>
      <c r="EQW46" s="119"/>
      <c r="EQX46" s="119"/>
      <c r="EQY46" s="119"/>
      <c r="EQZ46" s="119"/>
      <c r="ERA46" s="119"/>
      <c r="ERB46" s="119"/>
      <c r="ERC46" s="119"/>
      <c r="ERD46" s="119"/>
      <c r="ERE46" s="119"/>
      <c r="ERF46" s="119"/>
      <c r="ERG46" s="119"/>
      <c r="ERH46" s="119"/>
      <c r="ERI46" s="119"/>
      <c r="ERJ46" s="119"/>
      <c r="ERK46" s="119"/>
      <c r="ERL46" s="119"/>
      <c r="ERM46" s="119"/>
      <c r="ERN46" s="119"/>
      <c r="ERO46" s="119"/>
      <c r="ERP46" s="119"/>
      <c r="ERQ46" s="119"/>
      <c r="ERR46" s="119"/>
      <c r="ERS46" s="119"/>
      <c r="ERT46" s="119"/>
      <c r="ERU46" s="119"/>
      <c r="ERV46" s="119"/>
      <c r="ERW46" s="119"/>
      <c r="ERX46" s="119"/>
      <c r="ERY46" s="119"/>
      <c r="ERZ46" s="119"/>
      <c r="ESA46" s="119"/>
      <c r="ESB46" s="119"/>
      <c r="ESC46" s="119"/>
      <c r="ESD46" s="119"/>
      <c r="ESE46" s="119"/>
      <c r="ESF46" s="119"/>
      <c r="ESG46" s="119"/>
      <c r="ESH46" s="119"/>
      <c r="ESI46" s="119"/>
      <c r="ESJ46" s="119"/>
      <c r="ESK46" s="119"/>
      <c r="ESL46" s="119"/>
      <c r="ESM46" s="119"/>
      <c r="ESN46" s="119"/>
      <c r="ESO46" s="119"/>
      <c r="ESP46" s="119"/>
      <c r="ESQ46" s="119"/>
      <c r="ESR46" s="119"/>
      <c r="ESS46" s="119"/>
      <c r="EST46" s="119"/>
      <c r="ESU46" s="119"/>
      <c r="ESV46" s="119"/>
      <c r="ESW46" s="119"/>
      <c r="ESX46" s="119"/>
      <c r="ESY46" s="119"/>
      <c r="ESZ46" s="119"/>
      <c r="ETA46" s="119"/>
      <c r="ETB46" s="119"/>
      <c r="ETC46" s="119"/>
      <c r="ETD46" s="119"/>
      <c r="ETE46" s="119"/>
      <c r="ETF46" s="119"/>
      <c r="ETG46" s="119"/>
      <c r="ETH46" s="119"/>
      <c r="ETI46" s="119"/>
      <c r="ETJ46" s="119"/>
      <c r="ETK46" s="119"/>
      <c r="ETL46" s="119"/>
      <c r="ETM46" s="119"/>
      <c r="ETN46" s="119"/>
      <c r="ETO46" s="119"/>
      <c r="ETP46" s="119"/>
      <c r="ETQ46" s="119"/>
      <c r="ETR46" s="119"/>
      <c r="ETS46" s="119"/>
      <c r="ETT46" s="119"/>
      <c r="ETU46" s="119"/>
      <c r="ETV46" s="119"/>
      <c r="ETW46" s="119"/>
      <c r="ETX46" s="119"/>
      <c r="ETY46" s="119"/>
      <c r="ETZ46" s="119"/>
      <c r="EUA46" s="119"/>
      <c r="EUB46" s="119"/>
      <c r="EUC46" s="119"/>
      <c r="EUD46" s="119"/>
      <c r="EUE46" s="119"/>
      <c r="EUF46" s="119"/>
      <c r="EUG46" s="119"/>
      <c r="EUH46" s="119"/>
      <c r="EUI46" s="119"/>
      <c r="EUJ46" s="119"/>
      <c r="EUK46" s="119"/>
      <c r="EUL46" s="119"/>
      <c r="EUM46" s="119"/>
      <c r="EUN46" s="119"/>
      <c r="EUO46" s="119"/>
      <c r="EUP46" s="119"/>
      <c r="EUQ46" s="119"/>
      <c r="EUR46" s="119"/>
      <c r="EUS46" s="119"/>
      <c r="EUT46" s="119"/>
      <c r="EUU46" s="119"/>
      <c r="EUV46" s="119"/>
      <c r="EUW46" s="119"/>
      <c r="EUX46" s="119"/>
      <c r="EUY46" s="119"/>
      <c r="EUZ46" s="119"/>
      <c r="EVA46" s="119"/>
      <c r="EVB46" s="119"/>
      <c r="EVC46" s="119"/>
      <c r="EVD46" s="119"/>
      <c r="EVE46" s="119"/>
      <c r="EVF46" s="119"/>
      <c r="EVG46" s="119"/>
      <c r="EVH46" s="119"/>
      <c r="EVI46" s="119"/>
      <c r="EVJ46" s="119"/>
      <c r="EVK46" s="119"/>
      <c r="EVL46" s="119"/>
      <c r="EVM46" s="119"/>
      <c r="EVN46" s="119"/>
      <c r="EVO46" s="119"/>
      <c r="EVP46" s="119"/>
      <c r="EVQ46" s="119"/>
      <c r="EVR46" s="119"/>
      <c r="EVS46" s="119"/>
      <c r="EVT46" s="119"/>
      <c r="EVU46" s="119"/>
      <c r="EVV46" s="119"/>
      <c r="EVW46" s="119"/>
      <c r="EVX46" s="119"/>
      <c r="EVY46" s="119"/>
      <c r="EVZ46" s="119"/>
      <c r="EWA46" s="119"/>
      <c r="EWB46" s="119"/>
      <c r="EWC46" s="119"/>
      <c r="EWD46" s="119"/>
      <c r="EWE46" s="119"/>
      <c r="EWF46" s="119"/>
      <c r="EWG46" s="119"/>
      <c r="EWH46" s="119"/>
      <c r="EWI46" s="119"/>
      <c r="EWJ46" s="119"/>
      <c r="EWK46" s="119"/>
      <c r="EWL46" s="119"/>
      <c r="EWM46" s="119"/>
      <c r="EWN46" s="119"/>
      <c r="EWO46" s="119"/>
      <c r="EWP46" s="119"/>
      <c r="EWQ46" s="119"/>
      <c r="EWR46" s="119"/>
      <c r="EWS46" s="119"/>
      <c r="EWT46" s="119"/>
      <c r="EWU46" s="119"/>
      <c r="EWV46" s="119"/>
      <c r="EWW46" s="119"/>
      <c r="EWX46" s="119"/>
      <c r="EWY46" s="119"/>
      <c r="EWZ46" s="119"/>
      <c r="EXA46" s="119"/>
      <c r="EXB46" s="119"/>
      <c r="EXC46" s="119"/>
      <c r="EXD46" s="119"/>
      <c r="EXE46" s="119"/>
      <c r="EXF46" s="119"/>
      <c r="EXG46" s="119"/>
      <c r="EXH46" s="119"/>
      <c r="EXI46" s="119"/>
      <c r="EXJ46" s="119"/>
      <c r="EXK46" s="119"/>
      <c r="EXL46" s="119"/>
      <c r="EXM46" s="119"/>
      <c r="EXN46" s="119"/>
      <c r="EXO46" s="119"/>
      <c r="EXP46" s="119"/>
      <c r="EXQ46" s="119"/>
      <c r="EXR46" s="119"/>
      <c r="EXS46" s="119"/>
      <c r="EXT46" s="119"/>
      <c r="EXU46" s="119"/>
      <c r="EXV46" s="119"/>
      <c r="EXW46" s="119"/>
      <c r="EXX46" s="119"/>
      <c r="EXY46" s="119"/>
      <c r="EXZ46" s="119"/>
      <c r="EYA46" s="119"/>
      <c r="EYB46" s="119"/>
      <c r="EYC46" s="119"/>
      <c r="EYD46" s="119"/>
      <c r="EYE46" s="119"/>
      <c r="EYF46" s="119"/>
      <c r="EYG46" s="119"/>
      <c r="EYH46" s="119"/>
      <c r="EYI46" s="119"/>
      <c r="EYJ46" s="119"/>
      <c r="EYK46" s="119"/>
      <c r="EYL46" s="119"/>
      <c r="EYM46" s="119"/>
      <c r="EYN46" s="119"/>
      <c r="EYO46" s="119"/>
      <c r="EYP46" s="119"/>
      <c r="EYQ46" s="119"/>
      <c r="EYR46" s="119"/>
      <c r="EYS46" s="119"/>
      <c r="EYT46" s="119"/>
      <c r="EYU46" s="119"/>
      <c r="EYV46" s="119"/>
      <c r="EYW46" s="119"/>
      <c r="EYX46" s="119"/>
      <c r="EYY46" s="119"/>
      <c r="EYZ46" s="119"/>
      <c r="EZA46" s="119"/>
      <c r="EZB46" s="119"/>
      <c r="EZC46" s="119"/>
      <c r="EZD46" s="119"/>
      <c r="EZE46" s="119"/>
      <c r="EZF46" s="119"/>
      <c r="EZG46" s="119"/>
      <c r="EZH46" s="119"/>
      <c r="EZI46" s="119"/>
      <c r="EZJ46" s="119"/>
      <c r="EZK46" s="119"/>
      <c r="EZL46" s="119"/>
      <c r="EZM46" s="119"/>
      <c r="EZN46" s="119"/>
      <c r="EZO46" s="119"/>
      <c r="EZP46" s="119"/>
      <c r="EZQ46" s="119"/>
      <c r="EZR46" s="119"/>
      <c r="EZS46" s="119"/>
      <c r="EZT46" s="119"/>
      <c r="EZU46" s="119"/>
      <c r="EZV46" s="119"/>
      <c r="EZW46" s="119"/>
      <c r="EZX46" s="119"/>
      <c r="EZY46" s="119"/>
      <c r="EZZ46" s="119"/>
      <c r="FAA46" s="119"/>
      <c r="FAB46" s="119"/>
      <c r="FAC46" s="119"/>
      <c r="FAD46" s="119"/>
      <c r="FAE46" s="119"/>
      <c r="FAF46" s="119"/>
      <c r="FAG46" s="119"/>
      <c r="FAH46" s="119"/>
      <c r="FAI46" s="119"/>
      <c r="FAJ46" s="119"/>
      <c r="FAK46" s="119"/>
      <c r="FAL46" s="119"/>
      <c r="FAM46" s="119"/>
      <c r="FAN46" s="119"/>
      <c r="FAO46" s="119"/>
      <c r="FAP46" s="119"/>
      <c r="FAQ46" s="119"/>
      <c r="FAR46" s="119"/>
      <c r="FAS46" s="119"/>
      <c r="FAT46" s="119"/>
      <c r="FAU46" s="119"/>
      <c r="FAV46" s="119"/>
      <c r="FAW46" s="119"/>
      <c r="FAX46" s="119"/>
      <c r="FAY46" s="119"/>
      <c r="FAZ46" s="119"/>
      <c r="FBA46" s="119"/>
      <c r="FBB46" s="119"/>
      <c r="FBC46" s="119"/>
      <c r="FBD46" s="119"/>
      <c r="FBE46" s="119"/>
      <c r="FBF46" s="119"/>
      <c r="FBG46" s="119"/>
      <c r="FBH46" s="119"/>
      <c r="FBI46" s="119"/>
      <c r="FBJ46" s="119"/>
      <c r="FBK46" s="119"/>
      <c r="FBL46" s="119"/>
      <c r="FBM46" s="119"/>
      <c r="FBN46" s="119"/>
      <c r="FBO46" s="119"/>
      <c r="FBP46" s="119"/>
      <c r="FBQ46" s="119"/>
      <c r="FBR46" s="119"/>
      <c r="FBS46" s="119"/>
      <c r="FBT46" s="119"/>
      <c r="FBU46" s="119"/>
      <c r="FBV46" s="119"/>
      <c r="FBW46" s="119"/>
      <c r="FBX46" s="119"/>
      <c r="FBY46" s="119"/>
      <c r="FBZ46" s="119"/>
      <c r="FCA46" s="119"/>
      <c r="FCB46" s="119"/>
      <c r="FCC46" s="119"/>
      <c r="FCD46" s="119"/>
      <c r="FCE46" s="119"/>
      <c r="FCF46" s="119"/>
      <c r="FCG46" s="119"/>
      <c r="FCH46" s="119"/>
      <c r="FCI46" s="119"/>
      <c r="FCJ46" s="119"/>
      <c r="FCK46" s="119"/>
      <c r="FCL46" s="119"/>
      <c r="FCM46" s="119"/>
      <c r="FCN46" s="119"/>
      <c r="FCO46" s="119"/>
      <c r="FCP46" s="119"/>
      <c r="FCQ46" s="119"/>
      <c r="FCR46" s="119"/>
      <c r="FCS46" s="119"/>
      <c r="FCT46" s="119"/>
      <c r="FCU46" s="119"/>
      <c r="FCV46" s="119"/>
      <c r="FCW46" s="119"/>
      <c r="FCX46" s="119"/>
      <c r="FCY46" s="119"/>
      <c r="FCZ46" s="119"/>
      <c r="FDA46" s="119"/>
      <c r="FDB46" s="119"/>
      <c r="FDC46" s="119"/>
      <c r="FDD46" s="119"/>
      <c r="FDE46" s="119"/>
      <c r="FDF46" s="119"/>
      <c r="FDG46" s="119"/>
      <c r="FDH46" s="119"/>
      <c r="FDI46" s="119"/>
      <c r="FDJ46" s="119"/>
      <c r="FDK46" s="119"/>
      <c r="FDL46" s="119"/>
      <c r="FDM46" s="119"/>
      <c r="FDN46" s="119"/>
      <c r="FDO46" s="119"/>
      <c r="FDP46" s="119"/>
      <c r="FDQ46" s="119"/>
      <c r="FDR46" s="119"/>
      <c r="FDS46" s="119"/>
      <c r="FDT46" s="119"/>
      <c r="FDU46" s="119"/>
      <c r="FDV46" s="119"/>
      <c r="FDW46" s="119"/>
      <c r="FDX46" s="119"/>
      <c r="FDY46" s="119"/>
      <c r="FDZ46" s="119"/>
      <c r="FEA46" s="119"/>
      <c r="FEB46" s="119"/>
      <c r="FEC46" s="119"/>
      <c r="FED46" s="119"/>
      <c r="FEE46" s="119"/>
      <c r="FEF46" s="119"/>
      <c r="FEG46" s="119"/>
      <c r="FEH46" s="119"/>
      <c r="FEI46" s="119"/>
      <c r="FEJ46" s="119"/>
      <c r="FEK46" s="119"/>
      <c r="FEL46" s="119"/>
      <c r="FEM46" s="119"/>
      <c r="FEN46" s="119"/>
      <c r="FEO46" s="119"/>
      <c r="FEP46" s="119"/>
      <c r="FEQ46" s="119"/>
      <c r="FER46" s="119"/>
      <c r="FES46" s="119"/>
      <c r="FET46" s="119"/>
      <c r="FEU46" s="119"/>
      <c r="FEV46" s="119"/>
      <c r="FEW46" s="119"/>
      <c r="FEX46" s="119"/>
      <c r="FEY46" s="119"/>
      <c r="FEZ46" s="119"/>
      <c r="FFA46" s="119"/>
      <c r="FFB46" s="119"/>
      <c r="FFC46" s="119"/>
      <c r="FFD46" s="119"/>
      <c r="FFE46" s="119"/>
      <c r="FFF46" s="119"/>
      <c r="FFG46" s="119"/>
      <c r="FFH46" s="119"/>
      <c r="FFI46" s="119"/>
      <c r="FFJ46" s="119"/>
      <c r="FFK46" s="119"/>
      <c r="FFL46" s="119"/>
      <c r="FFM46" s="119"/>
      <c r="FFN46" s="119"/>
      <c r="FFO46" s="119"/>
      <c r="FFP46" s="119"/>
      <c r="FFQ46" s="119"/>
      <c r="FFR46" s="119"/>
      <c r="FFS46" s="119"/>
      <c r="FFT46" s="119"/>
      <c r="FFU46" s="119"/>
      <c r="FFV46" s="119"/>
      <c r="FFW46" s="119"/>
      <c r="FFX46" s="119"/>
      <c r="FFY46" s="119"/>
      <c r="FFZ46" s="119"/>
      <c r="FGA46" s="119"/>
      <c r="FGB46" s="119"/>
      <c r="FGC46" s="119"/>
      <c r="FGD46" s="119"/>
      <c r="FGE46" s="119"/>
      <c r="FGF46" s="119"/>
      <c r="FGG46" s="119"/>
      <c r="FGH46" s="119"/>
      <c r="FGI46" s="119"/>
      <c r="FGJ46" s="119"/>
      <c r="FGK46" s="119"/>
      <c r="FGL46" s="119"/>
      <c r="FGM46" s="119"/>
      <c r="FGN46" s="119"/>
      <c r="FGO46" s="119"/>
      <c r="FGP46" s="119"/>
      <c r="FGQ46" s="119"/>
      <c r="FGR46" s="119"/>
      <c r="FGS46" s="119"/>
      <c r="FGT46" s="119"/>
      <c r="FGU46" s="119"/>
      <c r="FGV46" s="119"/>
      <c r="FGW46" s="119"/>
      <c r="FGX46" s="119"/>
      <c r="FGY46" s="119"/>
      <c r="FGZ46" s="119"/>
      <c r="FHA46" s="119"/>
      <c r="FHB46" s="119"/>
      <c r="FHC46" s="119"/>
      <c r="FHD46" s="119"/>
      <c r="FHE46" s="119"/>
      <c r="FHF46" s="119"/>
      <c r="FHG46" s="119"/>
      <c r="FHH46" s="119"/>
      <c r="FHI46" s="119"/>
      <c r="FHJ46" s="119"/>
      <c r="FHK46" s="119"/>
      <c r="FHL46" s="119"/>
      <c r="FHM46" s="119"/>
      <c r="FHN46" s="119"/>
      <c r="FHO46" s="119"/>
      <c r="FHP46" s="119"/>
      <c r="FHQ46" s="119"/>
      <c r="FHR46" s="119"/>
      <c r="FHS46" s="119"/>
      <c r="FHT46" s="119"/>
      <c r="FHU46" s="119"/>
      <c r="FHV46" s="119"/>
      <c r="FHW46" s="119"/>
      <c r="FHX46" s="119"/>
      <c r="FHY46" s="119"/>
      <c r="FHZ46" s="119"/>
      <c r="FIA46" s="119"/>
      <c r="FIB46" s="119"/>
      <c r="FIC46" s="119"/>
      <c r="FID46" s="119"/>
      <c r="FIE46" s="119"/>
      <c r="FIF46" s="119"/>
      <c r="FIG46" s="119"/>
      <c r="FIH46" s="119"/>
      <c r="FII46" s="119"/>
      <c r="FIJ46" s="119"/>
      <c r="FIK46" s="119"/>
      <c r="FIL46" s="119"/>
      <c r="FIM46" s="119"/>
      <c r="FIN46" s="119"/>
      <c r="FIO46" s="119"/>
      <c r="FIP46" s="119"/>
      <c r="FIQ46" s="119"/>
      <c r="FIR46" s="119"/>
      <c r="FIS46" s="119"/>
      <c r="FIT46" s="119"/>
      <c r="FIU46" s="119"/>
      <c r="FIV46" s="119"/>
      <c r="FIW46" s="119"/>
      <c r="FIX46" s="119"/>
      <c r="FIY46" s="119"/>
      <c r="FIZ46" s="119"/>
      <c r="FJA46" s="119"/>
      <c r="FJB46" s="119"/>
      <c r="FJC46" s="119"/>
      <c r="FJD46" s="119"/>
      <c r="FJE46" s="119"/>
      <c r="FJF46" s="119"/>
      <c r="FJG46" s="119"/>
      <c r="FJH46" s="119"/>
      <c r="FJI46" s="119"/>
      <c r="FJJ46" s="119"/>
      <c r="FJK46" s="119"/>
      <c r="FJL46" s="119"/>
      <c r="FJM46" s="119"/>
      <c r="FJN46" s="119"/>
      <c r="FJO46" s="119"/>
      <c r="FJP46" s="119"/>
      <c r="FJQ46" s="119"/>
      <c r="FJR46" s="119"/>
      <c r="FJS46" s="119"/>
      <c r="FJT46" s="119"/>
      <c r="FJU46" s="119"/>
      <c r="FJV46" s="119"/>
      <c r="FJW46" s="119"/>
      <c r="FJX46" s="119"/>
      <c r="FJY46" s="119"/>
      <c r="FJZ46" s="119"/>
      <c r="FKA46" s="119"/>
      <c r="FKB46" s="119"/>
      <c r="FKC46" s="119"/>
      <c r="FKD46" s="119"/>
      <c r="FKE46" s="119"/>
      <c r="FKF46" s="119"/>
      <c r="FKG46" s="119"/>
      <c r="FKH46" s="119"/>
      <c r="FKI46" s="119"/>
      <c r="FKJ46" s="119"/>
      <c r="FKK46" s="119"/>
      <c r="FKL46" s="119"/>
      <c r="FKM46" s="119"/>
      <c r="FKN46" s="119"/>
      <c r="FKO46" s="119"/>
      <c r="FKP46" s="119"/>
      <c r="FKQ46" s="119"/>
      <c r="FKR46" s="119"/>
      <c r="FKS46" s="119"/>
      <c r="FKT46" s="119"/>
      <c r="FKU46" s="119"/>
      <c r="FKV46" s="119"/>
      <c r="FKW46" s="119"/>
      <c r="FKX46" s="119"/>
      <c r="FKY46" s="119"/>
      <c r="FKZ46" s="119"/>
      <c r="FLA46" s="119"/>
      <c r="FLB46" s="119"/>
      <c r="FLC46" s="119"/>
      <c r="FLD46" s="119"/>
      <c r="FLE46" s="119"/>
      <c r="FLF46" s="119"/>
      <c r="FLG46" s="119"/>
      <c r="FLH46" s="119"/>
      <c r="FLI46" s="119"/>
      <c r="FLJ46" s="119"/>
      <c r="FLK46" s="119"/>
      <c r="FLL46" s="119"/>
      <c r="FLM46" s="119"/>
      <c r="FLN46" s="119"/>
      <c r="FLO46" s="119"/>
      <c r="FLP46" s="119"/>
      <c r="FLQ46" s="119"/>
      <c r="FLR46" s="119"/>
      <c r="FLS46" s="119"/>
      <c r="FLT46" s="119"/>
      <c r="FLU46" s="119"/>
      <c r="FLV46" s="119"/>
      <c r="FLW46" s="119"/>
      <c r="FLX46" s="119"/>
      <c r="FLY46" s="119"/>
      <c r="FLZ46" s="119"/>
      <c r="FMA46" s="119"/>
      <c r="FMB46" s="119"/>
      <c r="FMC46" s="119"/>
      <c r="FMD46" s="119"/>
      <c r="FME46" s="119"/>
      <c r="FMF46" s="119"/>
      <c r="FMG46" s="119"/>
      <c r="FMH46" s="119"/>
      <c r="FMI46" s="119"/>
      <c r="FMJ46" s="119"/>
      <c r="FMK46" s="119"/>
      <c r="FML46" s="119"/>
      <c r="FMM46" s="119"/>
      <c r="FMN46" s="119"/>
      <c r="FMO46" s="119"/>
      <c r="FMP46" s="119"/>
      <c r="FMQ46" s="119"/>
      <c r="FMR46" s="119"/>
      <c r="FMS46" s="119"/>
      <c r="FMT46" s="119"/>
      <c r="FMU46" s="119"/>
      <c r="FMV46" s="119"/>
      <c r="FMW46" s="119"/>
      <c r="FMX46" s="119"/>
      <c r="FMY46" s="119"/>
      <c r="FMZ46" s="119"/>
      <c r="FNA46" s="119"/>
      <c r="FNB46" s="119"/>
      <c r="FNC46" s="119"/>
      <c r="FND46" s="119"/>
      <c r="FNE46" s="119"/>
      <c r="FNF46" s="119"/>
      <c r="FNG46" s="119"/>
      <c r="FNH46" s="119"/>
      <c r="FNI46" s="119"/>
      <c r="FNJ46" s="119"/>
      <c r="FNK46" s="119"/>
      <c r="FNL46" s="119"/>
      <c r="FNM46" s="119"/>
      <c r="FNN46" s="119"/>
      <c r="FNO46" s="119"/>
      <c r="FNP46" s="119"/>
      <c r="FNQ46" s="119"/>
      <c r="FNR46" s="119"/>
      <c r="FNS46" s="119"/>
      <c r="FNT46" s="119"/>
      <c r="FNU46" s="119"/>
      <c r="FNV46" s="119"/>
      <c r="FNW46" s="119"/>
      <c r="FNX46" s="119"/>
      <c r="FNY46" s="119"/>
      <c r="FNZ46" s="119"/>
      <c r="FOA46" s="119"/>
      <c r="FOB46" s="119"/>
      <c r="FOC46" s="119"/>
      <c r="FOD46" s="119"/>
      <c r="FOE46" s="119"/>
      <c r="FOF46" s="119"/>
      <c r="FOG46" s="119"/>
      <c r="FOH46" s="119"/>
      <c r="FOI46" s="119"/>
      <c r="FOJ46" s="119"/>
      <c r="FOK46" s="119"/>
      <c r="FOL46" s="119"/>
      <c r="FOM46" s="119"/>
      <c r="FON46" s="119"/>
      <c r="FOO46" s="119"/>
      <c r="FOP46" s="119"/>
      <c r="FOQ46" s="119"/>
      <c r="FOR46" s="119"/>
      <c r="FOS46" s="119"/>
      <c r="FOT46" s="119"/>
      <c r="FOU46" s="119"/>
      <c r="FOV46" s="119"/>
      <c r="FOW46" s="119"/>
      <c r="FOX46" s="119"/>
      <c r="FOY46" s="119"/>
      <c r="FOZ46" s="119"/>
      <c r="FPA46" s="119"/>
      <c r="FPB46" s="119"/>
      <c r="FPC46" s="119"/>
      <c r="FPD46" s="119"/>
      <c r="FPE46" s="119"/>
      <c r="FPF46" s="119"/>
      <c r="FPG46" s="119"/>
      <c r="FPH46" s="119"/>
      <c r="FPI46" s="119"/>
      <c r="FPJ46" s="119"/>
      <c r="FPK46" s="119"/>
      <c r="FPL46" s="119"/>
      <c r="FPM46" s="119"/>
      <c r="FPN46" s="119"/>
      <c r="FPO46" s="119"/>
      <c r="FPP46" s="119"/>
      <c r="FPQ46" s="119"/>
      <c r="FPR46" s="119"/>
      <c r="FPS46" s="119"/>
      <c r="FPT46" s="119"/>
      <c r="FPU46" s="119"/>
      <c r="FPV46" s="119"/>
      <c r="FPW46" s="119"/>
      <c r="FPX46" s="119"/>
      <c r="FPY46" s="119"/>
      <c r="FPZ46" s="119"/>
      <c r="FQA46" s="119"/>
      <c r="FQB46" s="119"/>
      <c r="FQC46" s="119"/>
      <c r="FQD46" s="119"/>
      <c r="FQE46" s="119"/>
      <c r="FQF46" s="119"/>
      <c r="FQG46" s="119"/>
      <c r="FQH46" s="119"/>
      <c r="FQI46" s="119"/>
      <c r="FQJ46" s="119"/>
      <c r="FQK46" s="119"/>
      <c r="FQL46" s="119"/>
      <c r="FQM46" s="119"/>
      <c r="FQN46" s="119"/>
      <c r="FQO46" s="119"/>
      <c r="FQP46" s="119"/>
      <c r="FQQ46" s="119"/>
      <c r="FQR46" s="119"/>
      <c r="FQS46" s="119"/>
      <c r="FQT46" s="119"/>
      <c r="FQU46" s="119"/>
      <c r="FQV46" s="119"/>
      <c r="FQW46" s="119"/>
      <c r="FQX46" s="119"/>
      <c r="FQY46" s="119"/>
      <c r="FQZ46" s="119"/>
      <c r="FRA46" s="119"/>
      <c r="FRB46" s="119"/>
      <c r="FRC46" s="119"/>
      <c r="FRD46" s="119"/>
      <c r="FRE46" s="119"/>
      <c r="FRF46" s="119"/>
      <c r="FRG46" s="119"/>
      <c r="FRH46" s="119"/>
      <c r="FRI46" s="119"/>
      <c r="FRJ46" s="119"/>
      <c r="FRK46" s="119"/>
      <c r="FRL46" s="119"/>
      <c r="FRM46" s="119"/>
      <c r="FRN46" s="119"/>
      <c r="FRO46" s="119"/>
      <c r="FRP46" s="119"/>
      <c r="FRQ46" s="119"/>
      <c r="FRR46" s="119"/>
      <c r="FRS46" s="119"/>
      <c r="FRT46" s="119"/>
      <c r="FRU46" s="119"/>
      <c r="FRV46" s="119"/>
      <c r="FRW46" s="119"/>
      <c r="FRX46" s="119"/>
      <c r="FRY46" s="119"/>
      <c r="FRZ46" s="119"/>
      <c r="FSA46" s="119"/>
      <c r="FSB46" s="119"/>
      <c r="FSC46" s="119"/>
      <c r="FSD46" s="119"/>
      <c r="FSE46" s="119"/>
      <c r="FSF46" s="119"/>
      <c r="FSG46" s="119"/>
      <c r="FSH46" s="119"/>
      <c r="FSI46" s="119"/>
      <c r="FSJ46" s="119"/>
      <c r="FSK46" s="119"/>
      <c r="FSL46" s="119"/>
      <c r="FSM46" s="119"/>
      <c r="FSN46" s="119"/>
      <c r="FSO46" s="119"/>
      <c r="FSP46" s="119"/>
      <c r="FSQ46" s="119"/>
      <c r="FSR46" s="119"/>
      <c r="FSS46" s="119"/>
      <c r="FST46" s="119"/>
      <c r="FSU46" s="119"/>
      <c r="FSV46" s="119"/>
      <c r="FSW46" s="119"/>
      <c r="FSX46" s="119"/>
      <c r="FSY46" s="119"/>
      <c r="FSZ46" s="119"/>
      <c r="FTA46" s="119"/>
      <c r="FTB46" s="119"/>
      <c r="FTC46" s="119"/>
      <c r="FTD46" s="119"/>
      <c r="FTE46" s="119"/>
      <c r="FTF46" s="119"/>
      <c r="FTG46" s="119"/>
      <c r="FTH46" s="119"/>
      <c r="FTI46" s="119"/>
      <c r="FTJ46" s="119"/>
      <c r="FTK46" s="119"/>
      <c r="FTL46" s="119"/>
      <c r="FTM46" s="119"/>
      <c r="FTN46" s="119"/>
      <c r="FTO46" s="119"/>
      <c r="FTP46" s="119"/>
      <c r="FTQ46" s="119"/>
      <c r="FTR46" s="119"/>
      <c r="FTS46" s="119"/>
      <c r="FTT46" s="119"/>
      <c r="FTU46" s="119"/>
      <c r="FTV46" s="119"/>
      <c r="FTW46" s="119"/>
      <c r="FTX46" s="119"/>
      <c r="FTY46" s="119"/>
      <c r="FTZ46" s="119"/>
      <c r="FUA46" s="119"/>
      <c r="FUB46" s="119"/>
      <c r="FUC46" s="119"/>
      <c r="FUD46" s="119"/>
      <c r="FUE46" s="119"/>
      <c r="FUF46" s="119"/>
      <c r="FUG46" s="119"/>
      <c r="FUH46" s="119"/>
      <c r="FUI46" s="119"/>
      <c r="FUJ46" s="119"/>
      <c r="FUK46" s="119"/>
      <c r="FUL46" s="119"/>
      <c r="FUM46" s="119"/>
      <c r="FUN46" s="119"/>
      <c r="FUO46" s="119"/>
      <c r="FUP46" s="119"/>
      <c r="FUQ46" s="119"/>
      <c r="FUR46" s="119"/>
      <c r="FUS46" s="119"/>
      <c r="FUT46" s="119"/>
      <c r="FUU46" s="119"/>
      <c r="FUV46" s="119"/>
      <c r="FUW46" s="119"/>
      <c r="FUX46" s="119"/>
      <c r="FUY46" s="119"/>
      <c r="FUZ46" s="119"/>
      <c r="FVA46" s="119"/>
      <c r="FVB46" s="119"/>
      <c r="FVC46" s="119"/>
      <c r="FVD46" s="119"/>
      <c r="FVE46" s="119"/>
      <c r="FVF46" s="119"/>
      <c r="FVG46" s="119"/>
      <c r="FVH46" s="119"/>
      <c r="FVI46" s="119"/>
      <c r="FVJ46" s="119"/>
      <c r="FVK46" s="119"/>
      <c r="FVL46" s="119"/>
      <c r="FVM46" s="119"/>
      <c r="FVN46" s="119"/>
      <c r="FVO46" s="119"/>
      <c r="FVP46" s="119"/>
      <c r="FVQ46" s="119"/>
      <c r="FVR46" s="119"/>
      <c r="FVS46" s="119"/>
      <c r="FVT46" s="119"/>
      <c r="FVU46" s="119"/>
      <c r="FVV46" s="119"/>
      <c r="FVW46" s="119"/>
      <c r="FVX46" s="119"/>
      <c r="FVY46" s="119"/>
      <c r="FVZ46" s="119"/>
      <c r="FWA46" s="119"/>
      <c r="FWB46" s="119"/>
      <c r="FWC46" s="119"/>
      <c r="FWD46" s="119"/>
      <c r="FWE46" s="119"/>
      <c r="FWF46" s="119"/>
      <c r="FWG46" s="119"/>
      <c r="FWH46" s="119"/>
      <c r="FWI46" s="119"/>
      <c r="FWJ46" s="119"/>
      <c r="FWK46" s="119"/>
      <c r="FWL46" s="119"/>
      <c r="FWM46" s="119"/>
      <c r="FWN46" s="119"/>
      <c r="FWO46" s="119"/>
      <c r="FWP46" s="119"/>
      <c r="FWQ46" s="119"/>
      <c r="FWR46" s="119"/>
      <c r="FWS46" s="119"/>
      <c r="FWT46" s="119"/>
      <c r="FWU46" s="119"/>
      <c r="FWV46" s="119"/>
      <c r="FWW46" s="119"/>
      <c r="FWX46" s="119"/>
      <c r="FWY46" s="119"/>
      <c r="FWZ46" s="119"/>
      <c r="FXA46" s="119"/>
      <c r="FXB46" s="119"/>
      <c r="FXC46" s="119"/>
      <c r="FXD46" s="119"/>
      <c r="FXE46" s="119"/>
      <c r="FXF46" s="119"/>
      <c r="FXG46" s="119"/>
      <c r="FXH46" s="119"/>
      <c r="FXI46" s="119"/>
      <c r="FXJ46" s="119"/>
      <c r="FXK46" s="119"/>
      <c r="FXL46" s="119"/>
      <c r="FXM46" s="119"/>
      <c r="FXN46" s="119"/>
      <c r="FXO46" s="119"/>
      <c r="FXP46" s="119"/>
      <c r="FXQ46" s="119"/>
      <c r="FXR46" s="119"/>
      <c r="FXS46" s="119"/>
      <c r="FXT46" s="119"/>
      <c r="FXU46" s="119"/>
      <c r="FXV46" s="119"/>
      <c r="FXW46" s="119"/>
      <c r="FXX46" s="119"/>
      <c r="FXY46" s="119"/>
      <c r="FXZ46" s="119"/>
      <c r="FYA46" s="119"/>
      <c r="FYB46" s="119"/>
      <c r="FYC46" s="119"/>
      <c r="FYD46" s="119"/>
      <c r="FYE46" s="119"/>
      <c r="FYF46" s="119"/>
      <c r="FYG46" s="119"/>
      <c r="FYH46" s="119"/>
      <c r="FYI46" s="119"/>
      <c r="FYJ46" s="119"/>
      <c r="FYK46" s="119"/>
      <c r="FYL46" s="119"/>
      <c r="FYM46" s="119"/>
      <c r="FYN46" s="119"/>
      <c r="FYO46" s="119"/>
      <c r="FYP46" s="119"/>
      <c r="FYQ46" s="119"/>
      <c r="FYR46" s="119"/>
      <c r="FYS46" s="119"/>
      <c r="FYT46" s="119"/>
      <c r="FYU46" s="119"/>
      <c r="FYV46" s="119"/>
      <c r="FYW46" s="119"/>
      <c r="FYX46" s="119"/>
      <c r="FYY46" s="119"/>
      <c r="FYZ46" s="119"/>
      <c r="FZA46" s="119"/>
      <c r="FZB46" s="119"/>
      <c r="FZC46" s="119"/>
      <c r="FZD46" s="119"/>
      <c r="FZE46" s="119"/>
      <c r="FZF46" s="119"/>
      <c r="FZG46" s="119"/>
      <c r="FZH46" s="119"/>
      <c r="FZI46" s="119"/>
      <c r="FZJ46" s="119"/>
      <c r="FZK46" s="119"/>
      <c r="FZL46" s="119"/>
      <c r="FZM46" s="119"/>
      <c r="FZN46" s="119"/>
      <c r="FZO46" s="119"/>
      <c r="FZP46" s="119"/>
      <c r="FZQ46" s="119"/>
      <c r="FZR46" s="119"/>
      <c r="FZS46" s="119"/>
      <c r="FZT46" s="119"/>
      <c r="FZU46" s="119"/>
      <c r="FZV46" s="119"/>
      <c r="FZW46" s="119"/>
      <c r="FZX46" s="119"/>
      <c r="FZY46" s="119"/>
      <c r="FZZ46" s="119"/>
      <c r="GAA46" s="119"/>
      <c r="GAB46" s="119"/>
      <c r="GAC46" s="119"/>
      <c r="GAD46" s="119"/>
      <c r="GAE46" s="119"/>
      <c r="GAF46" s="119"/>
      <c r="GAG46" s="119"/>
      <c r="GAH46" s="119"/>
      <c r="GAI46" s="119"/>
      <c r="GAJ46" s="119"/>
      <c r="GAK46" s="119"/>
      <c r="GAL46" s="119"/>
      <c r="GAM46" s="119"/>
      <c r="GAN46" s="119"/>
      <c r="GAO46" s="119"/>
      <c r="GAP46" s="119"/>
      <c r="GAQ46" s="119"/>
      <c r="GAR46" s="119"/>
      <c r="GAS46" s="119"/>
      <c r="GAT46" s="119"/>
      <c r="GAU46" s="119"/>
      <c r="GAV46" s="119"/>
      <c r="GAW46" s="119"/>
      <c r="GAX46" s="119"/>
      <c r="GAY46" s="119"/>
      <c r="GAZ46" s="119"/>
      <c r="GBA46" s="119"/>
      <c r="GBB46" s="119"/>
      <c r="GBC46" s="119"/>
      <c r="GBD46" s="119"/>
      <c r="GBE46" s="119"/>
      <c r="GBF46" s="119"/>
      <c r="GBG46" s="119"/>
      <c r="GBH46" s="119"/>
      <c r="GBI46" s="119"/>
      <c r="GBJ46" s="119"/>
      <c r="GBK46" s="119"/>
      <c r="GBL46" s="119"/>
      <c r="GBM46" s="119"/>
      <c r="GBN46" s="119"/>
      <c r="GBO46" s="119"/>
      <c r="GBP46" s="119"/>
      <c r="GBQ46" s="119"/>
      <c r="GBR46" s="119"/>
      <c r="GBS46" s="119"/>
      <c r="GBT46" s="119"/>
      <c r="GBU46" s="119"/>
      <c r="GBV46" s="119"/>
      <c r="GBW46" s="119"/>
      <c r="GBX46" s="119"/>
      <c r="GBY46" s="119"/>
      <c r="GBZ46" s="119"/>
      <c r="GCA46" s="119"/>
      <c r="GCB46" s="119"/>
      <c r="GCC46" s="119"/>
      <c r="GCD46" s="119"/>
      <c r="GCE46" s="119"/>
      <c r="GCF46" s="119"/>
      <c r="GCG46" s="119"/>
      <c r="GCH46" s="119"/>
      <c r="GCI46" s="119"/>
      <c r="GCJ46" s="119"/>
      <c r="GCK46" s="119"/>
      <c r="GCL46" s="119"/>
      <c r="GCM46" s="119"/>
      <c r="GCN46" s="119"/>
      <c r="GCO46" s="119"/>
      <c r="GCP46" s="119"/>
      <c r="GCQ46" s="119"/>
      <c r="GCR46" s="119"/>
      <c r="GCS46" s="119"/>
      <c r="GCT46" s="119"/>
      <c r="GCU46" s="119"/>
      <c r="GCV46" s="119"/>
      <c r="GCW46" s="119"/>
      <c r="GCX46" s="119"/>
      <c r="GCY46" s="119"/>
      <c r="GCZ46" s="119"/>
      <c r="GDA46" s="119"/>
      <c r="GDB46" s="119"/>
      <c r="GDC46" s="119"/>
      <c r="GDD46" s="119"/>
      <c r="GDE46" s="119"/>
      <c r="GDF46" s="119"/>
      <c r="GDG46" s="119"/>
      <c r="GDH46" s="119"/>
      <c r="GDI46" s="119"/>
      <c r="GDJ46" s="119"/>
      <c r="GDK46" s="119"/>
      <c r="GDL46" s="119"/>
      <c r="GDM46" s="119"/>
      <c r="GDN46" s="119"/>
      <c r="GDO46" s="119"/>
      <c r="GDP46" s="119"/>
      <c r="GDQ46" s="119"/>
      <c r="GDR46" s="119"/>
      <c r="GDS46" s="119"/>
      <c r="GDT46" s="119"/>
      <c r="GDU46" s="119"/>
      <c r="GDV46" s="119"/>
      <c r="GDW46" s="119"/>
      <c r="GDX46" s="119"/>
      <c r="GDY46" s="119"/>
      <c r="GDZ46" s="119"/>
      <c r="GEA46" s="119"/>
      <c r="GEB46" s="119"/>
      <c r="GEC46" s="119"/>
      <c r="GED46" s="119"/>
      <c r="GEE46" s="119"/>
      <c r="GEF46" s="119"/>
      <c r="GEG46" s="119"/>
      <c r="GEH46" s="119"/>
      <c r="GEI46" s="119"/>
      <c r="GEJ46" s="119"/>
      <c r="GEK46" s="119"/>
      <c r="GEL46" s="119"/>
      <c r="GEM46" s="119"/>
      <c r="GEN46" s="119"/>
      <c r="GEO46" s="119"/>
      <c r="GEP46" s="119"/>
      <c r="GEQ46" s="119"/>
      <c r="GER46" s="119"/>
      <c r="GES46" s="119"/>
      <c r="GET46" s="119"/>
      <c r="GEU46" s="119"/>
      <c r="GEV46" s="119"/>
      <c r="GEW46" s="119"/>
      <c r="GEX46" s="119"/>
      <c r="GEY46" s="119"/>
      <c r="GEZ46" s="119"/>
      <c r="GFA46" s="119"/>
      <c r="GFB46" s="119"/>
      <c r="GFC46" s="119"/>
      <c r="GFD46" s="119"/>
      <c r="GFE46" s="119"/>
      <c r="GFF46" s="119"/>
      <c r="GFG46" s="119"/>
      <c r="GFH46" s="119"/>
      <c r="GFI46" s="119"/>
      <c r="GFJ46" s="119"/>
      <c r="GFK46" s="119"/>
      <c r="GFL46" s="119"/>
      <c r="GFM46" s="119"/>
      <c r="GFN46" s="119"/>
      <c r="GFO46" s="119"/>
      <c r="GFP46" s="119"/>
      <c r="GFQ46" s="119"/>
      <c r="GFR46" s="119"/>
      <c r="GFS46" s="119"/>
      <c r="GFT46" s="119"/>
      <c r="GFU46" s="119"/>
      <c r="GFV46" s="119"/>
      <c r="GFW46" s="119"/>
      <c r="GFX46" s="119"/>
      <c r="GFY46" s="119"/>
      <c r="GFZ46" s="119"/>
      <c r="GGA46" s="119"/>
      <c r="GGB46" s="119"/>
      <c r="GGC46" s="119"/>
      <c r="GGD46" s="119"/>
      <c r="GGE46" s="119"/>
      <c r="GGF46" s="119"/>
      <c r="GGG46" s="119"/>
      <c r="GGH46" s="119"/>
      <c r="GGI46" s="119"/>
      <c r="GGJ46" s="119"/>
      <c r="GGK46" s="119"/>
      <c r="GGL46" s="119"/>
      <c r="GGM46" s="119"/>
      <c r="GGN46" s="119"/>
      <c r="GGO46" s="119"/>
      <c r="GGP46" s="119"/>
      <c r="GGQ46" s="119"/>
      <c r="GGR46" s="119"/>
      <c r="GGS46" s="119"/>
      <c r="GGT46" s="119"/>
      <c r="GGU46" s="119"/>
      <c r="GGV46" s="119"/>
      <c r="GGW46" s="119"/>
      <c r="GGX46" s="119"/>
      <c r="GGY46" s="119"/>
      <c r="GGZ46" s="119"/>
      <c r="GHA46" s="119"/>
      <c r="GHB46" s="119"/>
      <c r="GHC46" s="119"/>
      <c r="GHD46" s="119"/>
      <c r="GHE46" s="119"/>
      <c r="GHF46" s="119"/>
      <c r="GHG46" s="119"/>
      <c r="GHH46" s="119"/>
      <c r="GHI46" s="119"/>
      <c r="GHJ46" s="119"/>
      <c r="GHK46" s="119"/>
      <c r="GHL46" s="119"/>
      <c r="GHM46" s="119"/>
      <c r="GHN46" s="119"/>
      <c r="GHO46" s="119"/>
      <c r="GHP46" s="119"/>
      <c r="GHQ46" s="119"/>
      <c r="GHR46" s="119"/>
      <c r="GHS46" s="119"/>
      <c r="GHT46" s="119"/>
      <c r="GHU46" s="119"/>
      <c r="GHV46" s="119"/>
      <c r="GHW46" s="119"/>
      <c r="GHX46" s="119"/>
      <c r="GHY46" s="119"/>
      <c r="GHZ46" s="119"/>
      <c r="GIA46" s="119"/>
      <c r="GIB46" s="119"/>
      <c r="GIC46" s="119"/>
      <c r="GID46" s="119"/>
      <c r="GIE46" s="119"/>
      <c r="GIF46" s="119"/>
      <c r="GIG46" s="119"/>
      <c r="GIH46" s="119"/>
      <c r="GII46" s="119"/>
      <c r="GIJ46" s="119"/>
      <c r="GIK46" s="119"/>
      <c r="GIL46" s="119"/>
      <c r="GIM46" s="119"/>
      <c r="GIN46" s="119"/>
      <c r="GIO46" s="119"/>
      <c r="GIP46" s="119"/>
      <c r="GIQ46" s="119"/>
      <c r="GIR46" s="119"/>
      <c r="GIS46" s="119"/>
      <c r="GIT46" s="119"/>
      <c r="GIU46" s="119"/>
      <c r="GIV46" s="119"/>
      <c r="GIW46" s="119"/>
      <c r="GIX46" s="119"/>
      <c r="GIY46" s="119"/>
      <c r="GIZ46" s="119"/>
      <c r="GJA46" s="119"/>
      <c r="GJB46" s="119"/>
      <c r="GJC46" s="119"/>
      <c r="GJD46" s="119"/>
      <c r="GJE46" s="119"/>
      <c r="GJF46" s="119"/>
      <c r="GJG46" s="119"/>
      <c r="GJH46" s="119"/>
      <c r="GJI46" s="119"/>
      <c r="GJJ46" s="119"/>
      <c r="GJK46" s="119"/>
      <c r="GJL46" s="119"/>
      <c r="GJM46" s="119"/>
      <c r="GJN46" s="119"/>
      <c r="GJO46" s="119"/>
      <c r="GJP46" s="119"/>
      <c r="GJQ46" s="119"/>
      <c r="GJR46" s="119"/>
      <c r="GJS46" s="119"/>
      <c r="GJT46" s="119"/>
      <c r="GJU46" s="119"/>
      <c r="GJV46" s="119"/>
      <c r="GJW46" s="119"/>
      <c r="GJX46" s="119"/>
      <c r="GJY46" s="119"/>
      <c r="GJZ46" s="119"/>
      <c r="GKA46" s="119"/>
      <c r="GKB46" s="119"/>
      <c r="GKC46" s="119"/>
      <c r="GKD46" s="119"/>
      <c r="GKE46" s="119"/>
      <c r="GKF46" s="119"/>
      <c r="GKG46" s="119"/>
      <c r="GKH46" s="119"/>
      <c r="GKI46" s="119"/>
      <c r="GKJ46" s="119"/>
      <c r="GKK46" s="119"/>
      <c r="GKL46" s="119"/>
      <c r="GKM46" s="119"/>
      <c r="GKN46" s="119"/>
      <c r="GKO46" s="119"/>
      <c r="GKP46" s="119"/>
      <c r="GKQ46" s="119"/>
      <c r="GKR46" s="119"/>
      <c r="GKS46" s="119"/>
      <c r="GKT46" s="119"/>
      <c r="GKU46" s="119"/>
      <c r="GKV46" s="119"/>
      <c r="GKW46" s="119"/>
      <c r="GKX46" s="119"/>
      <c r="GKY46" s="119"/>
      <c r="GKZ46" s="119"/>
      <c r="GLA46" s="119"/>
      <c r="GLB46" s="119"/>
      <c r="GLC46" s="119"/>
      <c r="GLD46" s="119"/>
      <c r="GLE46" s="119"/>
      <c r="GLF46" s="119"/>
      <c r="GLG46" s="119"/>
      <c r="GLH46" s="119"/>
      <c r="GLI46" s="119"/>
      <c r="GLJ46" s="119"/>
      <c r="GLK46" s="119"/>
      <c r="GLL46" s="119"/>
      <c r="GLM46" s="119"/>
      <c r="GLN46" s="119"/>
      <c r="GLO46" s="119"/>
      <c r="GLP46" s="119"/>
      <c r="GLQ46" s="119"/>
      <c r="GLR46" s="119"/>
      <c r="GLS46" s="119"/>
      <c r="GLT46" s="119"/>
      <c r="GLU46" s="119"/>
      <c r="GLV46" s="119"/>
      <c r="GLW46" s="119"/>
      <c r="GLX46" s="119"/>
      <c r="GLY46" s="119"/>
      <c r="GLZ46" s="119"/>
      <c r="GMA46" s="119"/>
      <c r="GMB46" s="119"/>
      <c r="GMC46" s="119"/>
      <c r="GMD46" s="119"/>
      <c r="GME46" s="119"/>
      <c r="GMF46" s="119"/>
      <c r="GMG46" s="119"/>
      <c r="GMH46" s="119"/>
      <c r="GMI46" s="119"/>
      <c r="GMJ46" s="119"/>
      <c r="GMK46" s="119"/>
      <c r="GML46" s="119"/>
      <c r="GMM46" s="119"/>
      <c r="GMN46" s="119"/>
      <c r="GMO46" s="119"/>
      <c r="GMP46" s="119"/>
      <c r="GMQ46" s="119"/>
      <c r="GMR46" s="119"/>
      <c r="GMS46" s="119"/>
      <c r="GMT46" s="119"/>
      <c r="GMU46" s="119"/>
      <c r="GMV46" s="119"/>
      <c r="GMW46" s="119"/>
      <c r="GMX46" s="119"/>
      <c r="GMY46" s="119"/>
      <c r="GMZ46" s="119"/>
      <c r="GNA46" s="119"/>
      <c r="GNB46" s="119"/>
      <c r="GNC46" s="119"/>
      <c r="GND46" s="119"/>
      <c r="GNE46" s="119"/>
      <c r="GNF46" s="119"/>
      <c r="GNG46" s="119"/>
      <c r="GNH46" s="119"/>
      <c r="GNI46" s="119"/>
      <c r="GNJ46" s="119"/>
      <c r="GNK46" s="119"/>
      <c r="GNL46" s="119"/>
      <c r="GNM46" s="119"/>
      <c r="GNN46" s="119"/>
      <c r="GNO46" s="119"/>
      <c r="GNP46" s="119"/>
      <c r="GNQ46" s="119"/>
      <c r="GNR46" s="119"/>
      <c r="GNS46" s="119"/>
      <c r="GNT46" s="119"/>
      <c r="GNU46" s="119"/>
      <c r="GNV46" s="119"/>
      <c r="GNW46" s="119"/>
      <c r="GNX46" s="119"/>
      <c r="GNY46" s="119"/>
      <c r="GNZ46" s="119"/>
      <c r="GOA46" s="119"/>
      <c r="GOB46" s="119"/>
      <c r="GOC46" s="119"/>
      <c r="GOD46" s="119"/>
      <c r="GOE46" s="119"/>
      <c r="GOF46" s="119"/>
      <c r="GOG46" s="119"/>
      <c r="GOH46" s="119"/>
      <c r="GOI46" s="119"/>
      <c r="GOJ46" s="119"/>
      <c r="GOK46" s="119"/>
      <c r="GOL46" s="119"/>
      <c r="GOM46" s="119"/>
      <c r="GON46" s="119"/>
      <c r="GOO46" s="119"/>
      <c r="GOP46" s="119"/>
      <c r="GOQ46" s="119"/>
      <c r="GOR46" s="119"/>
      <c r="GOS46" s="119"/>
      <c r="GOT46" s="119"/>
      <c r="GOU46" s="119"/>
      <c r="GOV46" s="119"/>
      <c r="GOW46" s="119"/>
      <c r="GOX46" s="119"/>
      <c r="GOY46" s="119"/>
      <c r="GOZ46" s="119"/>
      <c r="GPA46" s="119"/>
      <c r="GPB46" s="119"/>
      <c r="GPC46" s="119"/>
      <c r="GPD46" s="119"/>
      <c r="GPE46" s="119"/>
      <c r="GPF46" s="119"/>
      <c r="GPG46" s="119"/>
      <c r="GPH46" s="119"/>
      <c r="GPI46" s="119"/>
      <c r="GPJ46" s="119"/>
      <c r="GPK46" s="119"/>
      <c r="GPL46" s="119"/>
      <c r="GPM46" s="119"/>
      <c r="GPN46" s="119"/>
      <c r="GPO46" s="119"/>
      <c r="GPP46" s="119"/>
      <c r="GPQ46" s="119"/>
      <c r="GPR46" s="119"/>
      <c r="GPS46" s="119"/>
      <c r="GPT46" s="119"/>
      <c r="GPU46" s="119"/>
      <c r="GPV46" s="119"/>
      <c r="GPW46" s="119"/>
      <c r="GPX46" s="119"/>
      <c r="GPY46" s="119"/>
      <c r="GPZ46" s="119"/>
      <c r="GQA46" s="119"/>
      <c r="GQB46" s="119"/>
      <c r="GQC46" s="119"/>
      <c r="GQD46" s="119"/>
      <c r="GQE46" s="119"/>
      <c r="GQF46" s="119"/>
      <c r="GQG46" s="119"/>
      <c r="GQH46" s="119"/>
      <c r="GQI46" s="119"/>
      <c r="GQJ46" s="119"/>
      <c r="GQK46" s="119"/>
      <c r="GQL46" s="119"/>
      <c r="GQM46" s="119"/>
      <c r="GQN46" s="119"/>
      <c r="GQO46" s="119"/>
      <c r="GQP46" s="119"/>
      <c r="GQQ46" s="119"/>
      <c r="GQR46" s="119"/>
      <c r="GQS46" s="119"/>
      <c r="GQT46" s="119"/>
      <c r="GQU46" s="119"/>
      <c r="GQV46" s="119"/>
      <c r="GQW46" s="119"/>
      <c r="GQX46" s="119"/>
      <c r="GQY46" s="119"/>
      <c r="GQZ46" s="119"/>
      <c r="GRA46" s="119"/>
      <c r="GRB46" s="119"/>
      <c r="GRC46" s="119"/>
      <c r="GRD46" s="119"/>
      <c r="GRE46" s="119"/>
      <c r="GRF46" s="119"/>
      <c r="GRG46" s="119"/>
      <c r="GRH46" s="119"/>
      <c r="GRI46" s="119"/>
      <c r="GRJ46" s="119"/>
      <c r="GRK46" s="119"/>
      <c r="GRL46" s="119"/>
      <c r="GRM46" s="119"/>
      <c r="GRN46" s="119"/>
      <c r="GRO46" s="119"/>
      <c r="GRP46" s="119"/>
      <c r="GRQ46" s="119"/>
      <c r="GRR46" s="119"/>
      <c r="GRS46" s="119"/>
      <c r="GRT46" s="119"/>
      <c r="GRU46" s="119"/>
      <c r="GRV46" s="119"/>
      <c r="GRW46" s="119"/>
      <c r="GRX46" s="119"/>
      <c r="GRY46" s="119"/>
      <c r="GRZ46" s="119"/>
      <c r="GSA46" s="119"/>
      <c r="GSB46" s="119"/>
      <c r="GSC46" s="119"/>
      <c r="GSD46" s="119"/>
      <c r="GSE46" s="119"/>
      <c r="GSF46" s="119"/>
      <c r="GSG46" s="119"/>
      <c r="GSH46" s="119"/>
      <c r="GSI46" s="119"/>
      <c r="GSJ46" s="119"/>
      <c r="GSK46" s="119"/>
      <c r="GSL46" s="119"/>
      <c r="GSM46" s="119"/>
      <c r="GSN46" s="119"/>
      <c r="GSO46" s="119"/>
      <c r="GSP46" s="119"/>
      <c r="GSQ46" s="119"/>
      <c r="GSR46" s="119"/>
      <c r="GSS46" s="119"/>
      <c r="GST46" s="119"/>
      <c r="GSU46" s="119"/>
      <c r="GSV46" s="119"/>
      <c r="GSW46" s="119"/>
      <c r="GSX46" s="119"/>
      <c r="GSY46" s="119"/>
      <c r="GSZ46" s="119"/>
      <c r="GTA46" s="119"/>
      <c r="GTB46" s="119"/>
      <c r="GTC46" s="119"/>
      <c r="GTD46" s="119"/>
      <c r="GTE46" s="119"/>
      <c r="GTF46" s="119"/>
      <c r="GTG46" s="119"/>
      <c r="GTH46" s="119"/>
      <c r="GTI46" s="119"/>
      <c r="GTJ46" s="119"/>
      <c r="GTK46" s="119"/>
      <c r="GTL46" s="119"/>
      <c r="GTM46" s="119"/>
      <c r="GTN46" s="119"/>
      <c r="GTO46" s="119"/>
      <c r="GTP46" s="119"/>
      <c r="GTQ46" s="119"/>
      <c r="GTR46" s="119"/>
      <c r="GTS46" s="119"/>
      <c r="GTT46" s="119"/>
      <c r="GTU46" s="119"/>
      <c r="GTV46" s="119"/>
      <c r="GTW46" s="119"/>
      <c r="GTX46" s="119"/>
      <c r="GTY46" s="119"/>
      <c r="GTZ46" s="119"/>
      <c r="GUA46" s="119"/>
      <c r="GUB46" s="119"/>
      <c r="GUC46" s="119"/>
      <c r="GUD46" s="119"/>
      <c r="GUE46" s="119"/>
      <c r="GUF46" s="119"/>
      <c r="GUG46" s="119"/>
      <c r="GUH46" s="119"/>
      <c r="GUI46" s="119"/>
      <c r="GUJ46" s="119"/>
      <c r="GUK46" s="119"/>
      <c r="GUL46" s="119"/>
      <c r="GUM46" s="119"/>
      <c r="GUN46" s="119"/>
      <c r="GUO46" s="119"/>
      <c r="GUP46" s="119"/>
      <c r="GUQ46" s="119"/>
      <c r="GUR46" s="119"/>
      <c r="GUS46" s="119"/>
      <c r="GUT46" s="119"/>
      <c r="GUU46" s="119"/>
      <c r="GUV46" s="119"/>
      <c r="GUW46" s="119"/>
      <c r="GUX46" s="119"/>
      <c r="GUY46" s="119"/>
      <c r="GUZ46" s="119"/>
      <c r="GVA46" s="119"/>
      <c r="GVB46" s="119"/>
      <c r="GVC46" s="119"/>
      <c r="GVD46" s="119"/>
      <c r="GVE46" s="119"/>
      <c r="GVF46" s="119"/>
      <c r="GVG46" s="119"/>
      <c r="GVH46" s="119"/>
      <c r="GVI46" s="119"/>
      <c r="GVJ46" s="119"/>
      <c r="GVK46" s="119"/>
      <c r="GVL46" s="119"/>
      <c r="GVM46" s="119"/>
      <c r="GVN46" s="119"/>
      <c r="GVO46" s="119"/>
      <c r="GVP46" s="119"/>
      <c r="GVQ46" s="119"/>
      <c r="GVR46" s="119"/>
      <c r="GVS46" s="119"/>
      <c r="GVT46" s="119"/>
      <c r="GVU46" s="119"/>
      <c r="GVV46" s="119"/>
      <c r="GVW46" s="119"/>
      <c r="GVX46" s="119"/>
      <c r="GVY46" s="119"/>
      <c r="GVZ46" s="119"/>
      <c r="GWA46" s="119"/>
      <c r="GWB46" s="119"/>
      <c r="GWC46" s="119"/>
      <c r="GWD46" s="119"/>
      <c r="GWE46" s="119"/>
      <c r="GWF46" s="119"/>
      <c r="GWG46" s="119"/>
      <c r="GWH46" s="119"/>
      <c r="GWI46" s="119"/>
      <c r="GWJ46" s="119"/>
      <c r="GWK46" s="119"/>
      <c r="GWL46" s="119"/>
      <c r="GWM46" s="119"/>
      <c r="GWN46" s="119"/>
      <c r="GWO46" s="119"/>
      <c r="GWP46" s="119"/>
      <c r="GWQ46" s="119"/>
      <c r="GWR46" s="119"/>
      <c r="GWS46" s="119"/>
      <c r="GWT46" s="119"/>
      <c r="GWU46" s="119"/>
      <c r="GWV46" s="119"/>
      <c r="GWW46" s="119"/>
      <c r="GWX46" s="119"/>
      <c r="GWY46" s="119"/>
      <c r="GWZ46" s="119"/>
      <c r="GXA46" s="119"/>
      <c r="GXB46" s="119"/>
      <c r="GXC46" s="119"/>
      <c r="GXD46" s="119"/>
      <c r="GXE46" s="119"/>
      <c r="GXF46" s="119"/>
      <c r="GXG46" s="119"/>
      <c r="GXH46" s="119"/>
      <c r="GXI46" s="119"/>
      <c r="GXJ46" s="119"/>
      <c r="GXK46" s="119"/>
      <c r="GXL46" s="119"/>
      <c r="GXM46" s="119"/>
      <c r="GXN46" s="119"/>
      <c r="GXO46" s="119"/>
      <c r="GXP46" s="119"/>
      <c r="GXQ46" s="119"/>
      <c r="GXR46" s="119"/>
      <c r="GXS46" s="119"/>
      <c r="GXT46" s="119"/>
      <c r="GXU46" s="119"/>
      <c r="GXV46" s="119"/>
      <c r="GXW46" s="119"/>
      <c r="GXX46" s="119"/>
      <c r="GXY46" s="119"/>
      <c r="GXZ46" s="119"/>
      <c r="GYA46" s="119"/>
      <c r="GYB46" s="119"/>
      <c r="GYC46" s="119"/>
      <c r="GYD46" s="119"/>
      <c r="GYE46" s="119"/>
      <c r="GYF46" s="119"/>
      <c r="GYG46" s="119"/>
      <c r="GYH46" s="119"/>
      <c r="GYI46" s="119"/>
      <c r="GYJ46" s="119"/>
      <c r="GYK46" s="119"/>
      <c r="GYL46" s="119"/>
      <c r="GYM46" s="119"/>
      <c r="GYN46" s="119"/>
      <c r="GYO46" s="119"/>
      <c r="GYP46" s="119"/>
      <c r="GYQ46" s="119"/>
      <c r="GYR46" s="119"/>
      <c r="GYS46" s="119"/>
      <c r="GYT46" s="119"/>
      <c r="GYU46" s="119"/>
      <c r="GYV46" s="119"/>
      <c r="GYW46" s="119"/>
      <c r="GYX46" s="119"/>
      <c r="GYY46" s="119"/>
      <c r="GYZ46" s="119"/>
      <c r="GZA46" s="119"/>
      <c r="GZB46" s="119"/>
      <c r="GZC46" s="119"/>
      <c r="GZD46" s="119"/>
      <c r="GZE46" s="119"/>
      <c r="GZF46" s="119"/>
      <c r="GZG46" s="119"/>
      <c r="GZH46" s="119"/>
      <c r="GZI46" s="119"/>
      <c r="GZJ46" s="119"/>
      <c r="GZK46" s="119"/>
      <c r="GZL46" s="119"/>
      <c r="GZM46" s="119"/>
      <c r="GZN46" s="119"/>
      <c r="GZO46" s="119"/>
      <c r="GZP46" s="119"/>
      <c r="GZQ46" s="119"/>
      <c r="GZR46" s="119"/>
      <c r="GZS46" s="119"/>
      <c r="GZT46" s="119"/>
      <c r="GZU46" s="119"/>
      <c r="GZV46" s="119"/>
      <c r="GZW46" s="119"/>
      <c r="GZX46" s="119"/>
      <c r="GZY46" s="119"/>
      <c r="GZZ46" s="119"/>
      <c r="HAA46" s="119"/>
      <c r="HAB46" s="119"/>
      <c r="HAC46" s="119"/>
      <c r="HAD46" s="119"/>
      <c r="HAE46" s="119"/>
      <c r="HAF46" s="119"/>
      <c r="HAG46" s="119"/>
      <c r="HAH46" s="119"/>
      <c r="HAI46" s="119"/>
      <c r="HAJ46" s="119"/>
      <c r="HAK46" s="119"/>
      <c r="HAL46" s="119"/>
      <c r="HAM46" s="119"/>
      <c r="HAN46" s="119"/>
      <c r="HAO46" s="119"/>
      <c r="HAP46" s="119"/>
      <c r="HAQ46" s="119"/>
      <c r="HAR46" s="119"/>
      <c r="HAS46" s="119"/>
      <c r="HAT46" s="119"/>
      <c r="HAU46" s="119"/>
      <c r="HAV46" s="119"/>
      <c r="HAW46" s="119"/>
      <c r="HAX46" s="119"/>
      <c r="HAY46" s="119"/>
      <c r="HAZ46" s="119"/>
      <c r="HBA46" s="119"/>
      <c r="HBB46" s="119"/>
      <c r="HBC46" s="119"/>
      <c r="HBD46" s="119"/>
      <c r="HBE46" s="119"/>
      <c r="HBF46" s="119"/>
      <c r="HBG46" s="119"/>
      <c r="HBH46" s="119"/>
      <c r="HBI46" s="119"/>
      <c r="HBJ46" s="119"/>
      <c r="HBK46" s="119"/>
      <c r="HBL46" s="119"/>
      <c r="HBM46" s="119"/>
      <c r="HBN46" s="119"/>
      <c r="HBO46" s="119"/>
      <c r="HBP46" s="119"/>
      <c r="HBQ46" s="119"/>
      <c r="HBR46" s="119"/>
      <c r="HBS46" s="119"/>
      <c r="HBT46" s="119"/>
      <c r="HBU46" s="119"/>
      <c r="HBV46" s="119"/>
      <c r="HBW46" s="119"/>
      <c r="HBX46" s="119"/>
      <c r="HBY46" s="119"/>
      <c r="HBZ46" s="119"/>
      <c r="HCA46" s="119"/>
      <c r="HCB46" s="119"/>
      <c r="HCC46" s="119"/>
      <c r="HCD46" s="119"/>
      <c r="HCE46" s="119"/>
      <c r="HCF46" s="119"/>
      <c r="HCG46" s="119"/>
      <c r="HCH46" s="119"/>
      <c r="HCI46" s="119"/>
      <c r="HCJ46" s="119"/>
      <c r="HCK46" s="119"/>
      <c r="HCL46" s="119"/>
      <c r="HCM46" s="119"/>
      <c r="HCN46" s="119"/>
      <c r="HCO46" s="119"/>
      <c r="HCP46" s="119"/>
      <c r="HCQ46" s="119"/>
      <c r="HCR46" s="119"/>
      <c r="HCS46" s="119"/>
      <c r="HCT46" s="119"/>
      <c r="HCU46" s="119"/>
      <c r="HCV46" s="119"/>
      <c r="HCW46" s="119"/>
      <c r="HCX46" s="119"/>
      <c r="HCY46" s="119"/>
      <c r="HCZ46" s="119"/>
      <c r="HDA46" s="119"/>
      <c r="HDB46" s="119"/>
      <c r="HDC46" s="119"/>
      <c r="HDD46" s="119"/>
      <c r="HDE46" s="119"/>
      <c r="HDF46" s="119"/>
      <c r="HDG46" s="119"/>
      <c r="HDH46" s="119"/>
      <c r="HDI46" s="119"/>
      <c r="HDJ46" s="119"/>
      <c r="HDK46" s="119"/>
      <c r="HDL46" s="119"/>
      <c r="HDM46" s="119"/>
      <c r="HDN46" s="119"/>
      <c r="HDO46" s="119"/>
      <c r="HDP46" s="119"/>
      <c r="HDQ46" s="119"/>
      <c r="HDR46" s="119"/>
      <c r="HDS46" s="119"/>
      <c r="HDT46" s="119"/>
      <c r="HDU46" s="119"/>
      <c r="HDV46" s="119"/>
      <c r="HDW46" s="119"/>
      <c r="HDX46" s="119"/>
      <c r="HDY46" s="119"/>
      <c r="HDZ46" s="119"/>
      <c r="HEA46" s="119"/>
      <c r="HEB46" s="119"/>
      <c r="HEC46" s="119"/>
      <c r="HED46" s="119"/>
      <c r="HEE46" s="119"/>
      <c r="HEF46" s="119"/>
      <c r="HEG46" s="119"/>
      <c r="HEH46" s="119"/>
      <c r="HEI46" s="119"/>
      <c r="HEJ46" s="119"/>
      <c r="HEK46" s="119"/>
      <c r="HEL46" s="119"/>
      <c r="HEM46" s="119"/>
      <c r="HEN46" s="119"/>
      <c r="HEO46" s="119"/>
      <c r="HEP46" s="119"/>
      <c r="HEQ46" s="119"/>
      <c r="HER46" s="119"/>
      <c r="HES46" s="119"/>
      <c r="HET46" s="119"/>
      <c r="HEU46" s="119"/>
      <c r="HEV46" s="119"/>
      <c r="HEW46" s="119"/>
      <c r="HEX46" s="119"/>
      <c r="HEY46" s="119"/>
      <c r="HEZ46" s="119"/>
      <c r="HFA46" s="119"/>
      <c r="HFB46" s="119"/>
      <c r="HFC46" s="119"/>
      <c r="HFD46" s="119"/>
      <c r="HFE46" s="119"/>
      <c r="HFF46" s="119"/>
      <c r="HFG46" s="119"/>
      <c r="HFH46" s="119"/>
      <c r="HFI46" s="119"/>
      <c r="HFJ46" s="119"/>
      <c r="HFK46" s="119"/>
      <c r="HFL46" s="119"/>
      <c r="HFM46" s="119"/>
      <c r="HFN46" s="119"/>
      <c r="HFO46" s="119"/>
      <c r="HFP46" s="119"/>
      <c r="HFQ46" s="119"/>
      <c r="HFR46" s="119"/>
      <c r="HFS46" s="119"/>
      <c r="HFT46" s="119"/>
      <c r="HFU46" s="119"/>
      <c r="HFV46" s="119"/>
      <c r="HFW46" s="119"/>
      <c r="HFX46" s="119"/>
      <c r="HFY46" s="119"/>
      <c r="HFZ46" s="119"/>
      <c r="HGA46" s="119"/>
      <c r="HGB46" s="119"/>
      <c r="HGC46" s="119"/>
      <c r="HGD46" s="119"/>
      <c r="HGE46" s="119"/>
      <c r="HGF46" s="119"/>
      <c r="HGG46" s="119"/>
      <c r="HGH46" s="119"/>
      <c r="HGI46" s="119"/>
      <c r="HGJ46" s="119"/>
      <c r="HGK46" s="119"/>
      <c r="HGL46" s="119"/>
      <c r="HGM46" s="119"/>
      <c r="HGN46" s="119"/>
      <c r="HGO46" s="119"/>
      <c r="HGP46" s="119"/>
      <c r="HGQ46" s="119"/>
      <c r="HGR46" s="119"/>
      <c r="HGS46" s="119"/>
      <c r="HGT46" s="119"/>
      <c r="HGU46" s="119"/>
      <c r="HGV46" s="119"/>
      <c r="HGW46" s="119"/>
      <c r="HGX46" s="119"/>
      <c r="HGY46" s="119"/>
      <c r="HGZ46" s="119"/>
      <c r="HHA46" s="119"/>
      <c r="HHB46" s="119"/>
      <c r="HHC46" s="119"/>
      <c r="HHD46" s="119"/>
      <c r="HHE46" s="119"/>
      <c r="HHF46" s="119"/>
      <c r="HHG46" s="119"/>
      <c r="HHH46" s="119"/>
      <c r="HHI46" s="119"/>
      <c r="HHJ46" s="119"/>
      <c r="HHK46" s="119"/>
      <c r="HHL46" s="119"/>
      <c r="HHM46" s="119"/>
      <c r="HHN46" s="119"/>
      <c r="HHO46" s="119"/>
      <c r="HHP46" s="119"/>
      <c r="HHQ46" s="119"/>
      <c r="HHR46" s="119"/>
      <c r="HHS46" s="119"/>
      <c r="HHT46" s="119"/>
      <c r="HHU46" s="119"/>
      <c r="HHV46" s="119"/>
      <c r="HHW46" s="119"/>
      <c r="HHX46" s="119"/>
      <c r="HHY46" s="119"/>
      <c r="HHZ46" s="119"/>
      <c r="HIA46" s="119"/>
      <c r="HIB46" s="119"/>
      <c r="HIC46" s="119"/>
      <c r="HID46" s="119"/>
      <c r="HIE46" s="119"/>
      <c r="HIF46" s="119"/>
      <c r="HIG46" s="119"/>
      <c r="HIH46" s="119"/>
      <c r="HII46" s="119"/>
      <c r="HIJ46" s="119"/>
      <c r="HIK46" s="119"/>
      <c r="HIL46" s="119"/>
      <c r="HIM46" s="119"/>
      <c r="HIN46" s="119"/>
      <c r="HIO46" s="119"/>
      <c r="HIP46" s="119"/>
      <c r="HIQ46" s="119"/>
      <c r="HIR46" s="119"/>
      <c r="HIS46" s="119"/>
      <c r="HIT46" s="119"/>
      <c r="HIU46" s="119"/>
      <c r="HIV46" s="119"/>
      <c r="HIW46" s="119"/>
      <c r="HIX46" s="119"/>
      <c r="HIY46" s="119"/>
      <c r="HIZ46" s="119"/>
      <c r="HJA46" s="119"/>
      <c r="HJB46" s="119"/>
      <c r="HJC46" s="119"/>
      <c r="HJD46" s="119"/>
      <c r="HJE46" s="119"/>
      <c r="HJF46" s="119"/>
      <c r="HJG46" s="119"/>
      <c r="HJH46" s="119"/>
      <c r="HJI46" s="119"/>
      <c r="HJJ46" s="119"/>
      <c r="HJK46" s="119"/>
      <c r="HJL46" s="119"/>
      <c r="HJM46" s="119"/>
      <c r="HJN46" s="119"/>
      <c r="HJO46" s="119"/>
      <c r="HJP46" s="119"/>
      <c r="HJQ46" s="119"/>
      <c r="HJR46" s="119"/>
      <c r="HJS46" s="119"/>
      <c r="HJT46" s="119"/>
      <c r="HJU46" s="119"/>
      <c r="HJV46" s="119"/>
      <c r="HJW46" s="119"/>
      <c r="HJX46" s="119"/>
      <c r="HJY46" s="119"/>
      <c r="HJZ46" s="119"/>
      <c r="HKA46" s="119"/>
      <c r="HKB46" s="119"/>
      <c r="HKC46" s="119"/>
      <c r="HKD46" s="119"/>
      <c r="HKE46" s="119"/>
      <c r="HKF46" s="119"/>
      <c r="HKG46" s="119"/>
      <c r="HKH46" s="119"/>
      <c r="HKI46" s="119"/>
      <c r="HKJ46" s="119"/>
      <c r="HKK46" s="119"/>
      <c r="HKL46" s="119"/>
      <c r="HKM46" s="119"/>
      <c r="HKN46" s="119"/>
      <c r="HKO46" s="119"/>
      <c r="HKP46" s="119"/>
      <c r="HKQ46" s="119"/>
      <c r="HKR46" s="119"/>
      <c r="HKS46" s="119"/>
      <c r="HKT46" s="119"/>
      <c r="HKU46" s="119"/>
      <c r="HKV46" s="119"/>
      <c r="HKW46" s="119"/>
      <c r="HKX46" s="119"/>
      <c r="HKY46" s="119"/>
      <c r="HKZ46" s="119"/>
      <c r="HLA46" s="119"/>
      <c r="HLB46" s="119"/>
      <c r="HLC46" s="119"/>
      <c r="HLD46" s="119"/>
      <c r="HLE46" s="119"/>
      <c r="HLF46" s="119"/>
      <c r="HLG46" s="119"/>
      <c r="HLH46" s="119"/>
      <c r="HLI46" s="119"/>
      <c r="HLJ46" s="119"/>
      <c r="HLK46" s="119"/>
      <c r="HLL46" s="119"/>
      <c r="HLM46" s="119"/>
      <c r="HLN46" s="119"/>
      <c r="HLO46" s="119"/>
      <c r="HLP46" s="119"/>
      <c r="HLQ46" s="119"/>
      <c r="HLR46" s="119"/>
      <c r="HLS46" s="119"/>
      <c r="HLT46" s="119"/>
      <c r="HLU46" s="119"/>
      <c r="HLV46" s="119"/>
      <c r="HLW46" s="119"/>
      <c r="HLX46" s="119"/>
      <c r="HLY46" s="119"/>
      <c r="HLZ46" s="119"/>
      <c r="HMA46" s="119"/>
      <c r="HMB46" s="119"/>
      <c r="HMC46" s="119"/>
      <c r="HMD46" s="119"/>
      <c r="HME46" s="119"/>
      <c r="HMF46" s="119"/>
      <c r="HMG46" s="119"/>
      <c r="HMH46" s="119"/>
      <c r="HMI46" s="119"/>
      <c r="HMJ46" s="119"/>
      <c r="HMK46" s="119"/>
      <c r="HML46" s="119"/>
      <c r="HMM46" s="119"/>
      <c r="HMN46" s="119"/>
      <c r="HMO46" s="119"/>
      <c r="HMP46" s="119"/>
      <c r="HMQ46" s="119"/>
      <c r="HMR46" s="119"/>
      <c r="HMS46" s="119"/>
      <c r="HMT46" s="119"/>
      <c r="HMU46" s="119"/>
      <c r="HMV46" s="119"/>
      <c r="HMW46" s="119"/>
      <c r="HMX46" s="119"/>
      <c r="HMY46" s="119"/>
      <c r="HMZ46" s="119"/>
      <c r="HNA46" s="119"/>
      <c r="HNB46" s="119"/>
      <c r="HNC46" s="119"/>
      <c r="HND46" s="119"/>
      <c r="HNE46" s="119"/>
      <c r="HNF46" s="119"/>
      <c r="HNG46" s="119"/>
      <c r="HNH46" s="119"/>
      <c r="HNI46" s="119"/>
      <c r="HNJ46" s="119"/>
      <c r="HNK46" s="119"/>
      <c r="HNL46" s="119"/>
      <c r="HNM46" s="119"/>
      <c r="HNN46" s="119"/>
      <c r="HNO46" s="119"/>
      <c r="HNP46" s="119"/>
      <c r="HNQ46" s="119"/>
      <c r="HNR46" s="119"/>
      <c r="HNS46" s="119"/>
      <c r="HNT46" s="119"/>
      <c r="HNU46" s="119"/>
      <c r="HNV46" s="119"/>
      <c r="HNW46" s="119"/>
      <c r="HNX46" s="119"/>
      <c r="HNY46" s="119"/>
      <c r="HNZ46" s="119"/>
      <c r="HOA46" s="119"/>
      <c r="HOB46" s="119"/>
      <c r="HOC46" s="119"/>
      <c r="HOD46" s="119"/>
      <c r="HOE46" s="119"/>
      <c r="HOF46" s="119"/>
      <c r="HOG46" s="119"/>
      <c r="HOH46" s="119"/>
      <c r="HOI46" s="119"/>
      <c r="HOJ46" s="119"/>
      <c r="HOK46" s="119"/>
      <c r="HOL46" s="119"/>
      <c r="HOM46" s="119"/>
      <c r="HON46" s="119"/>
      <c r="HOO46" s="119"/>
      <c r="HOP46" s="119"/>
      <c r="HOQ46" s="119"/>
      <c r="HOR46" s="119"/>
      <c r="HOS46" s="119"/>
      <c r="HOT46" s="119"/>
      <c r="HOU46" s="119"/>
      <c r="HOV46" s="119"/>
      <c r="HOW46" s="119"/>
      <c r="HOX46" s="119"/>
      <c r="HOY46" s="119"/>
      <c r="HOZ46" s="119"/>
      <c r="HPA46" s="119"/>
      <c r="HPB46" s="119"/>
      <c r="HPC46" s="119"/>
      <c r="HPD46" s="119"/>
      <c r="HPE46" s="119"/>
      <c r="HPF46" s="119"/>
      <c r="HPG46" s="119"/>
      <c r="HPH46" s="119"/>
      <c r="HPI46" s="119"/>
      <c r="HPJ46" s="119"/>
      <c r="HPK46" s="119"/>
      <c r="HPL46" s="119"/>
      <c r="HPM46" s="119"/>
      <c r="HPN46" s="119"/>
      <c r="HPO46" s="119"/>
      <c r="HPP46" s="119"/>
      <c r="HPQ46" s="119"/>
      <c r="HPR46" s="119"/>
      <c r="HPS46" s="119"/>
      <c r="HPT46" s="119"/>
      <c r="HPU46" s="119"/>
      <c r="HPV46" s="119"/>
      <c r="HPW46" s="119"/>
      <c r="HPX46" s="119"/>
      <c r="HPY46" s="119"/>
      <c r="HPZ46" s="119"/>
      <c r="HQA46" s="119"/>
      <c r="HQB46" s="119"/>
      <c r="HQC46" s="119"/>
      <c r="HQD46" s="119"/>
      <c r="HQE46" s="119"/>
      <c r="HQF46" s="119"/>
      <c r="HQG46" s="119"/>
      <c r="HQH46" s="119"/>
      <c r="HQI46" s="119"/>
      <c r="HQJ46" s="119"/>
      <c r="HQK46" s="119"/>
      <c r="HQL46" s="119"/>
      <c r="HQM46" s="119"/>
      <c r="HQN46" s="119"/>
      <c r="HQO46" s="119"/>
      <c r="HQP46" s="119"/>
      <c r="HQQ46" s="119"/>
      <c r="HQR46" s="119"/>
      <c r="HQS46" s="119"/>
      <c r="HQT46" s="119"/>
      <c r="HQU46" s="119"/>
      <c r="HQV46" s="119"/>
      <c r="HQW46" s="119"/>
      <c r="HQX46" s="119"/>
      <c r="HQY46" s="119"/>
      <c r="HQZ46" s="119"/>
      <c r="HRA46" s="119"/>
      <c r="HRB46" s="119"/>
      <c r="HRC46" s="119"/>
      <c r="HRD46" s="119"/>
      <c r="HRE46" s="119"/>
      <c r="HRF46" s="119"/>
      <c r="HRG46" s="119"/>
      <c r="HRH46" s="119"/>
      <c r="HRI46" s="119"/>
      <c r="HRJ46" s="119"/>
      <c r="HRK46" s="119"/>
      <c r="HRL46" s="119"/>
      <c r="HRM46" s="119"/>
      <c r="HRN46" s="119"/>
      <c r="HRO46" s="119"/>
      <c r="HRP46" s="119"/>
      <c r="HRQ46" s="119"/>
      <c r="HRR46" s="119"/>
      <c r="HRS46" s="119"/>
      <c r="HRT46" s="119"/>
      <c r="HRU46" s="119"/>
      <c r="HRV46" s="119"/>
      <c r="HRW46" s="119"/>
      <c r="HRX46" s="119"/>
      <c r="HRY46" s="119"/>
      <c r="HRZ46" s="119"/>
      <c r="HSA46" s="119"/>
      <c r="HSB46" s="119"/>
      <c r="HSC46" s="119"/>
      <c r="HSD46" s="119"/>
      <c r="HSE46" s="119"/>
      <c r="HSF46" s="119"/>
      <c r="HSG46" s="119"/>
      <c r="HSH46" s="119"/>
      <c r="HSI46" s="119"/>
      <c r="HSJ46" s="119"/>
      <c r="HSK46" s="119"/>
      <c r="HSL46" s="119"/>
      <c r="HSM46" s="119"/>
      <c r="HSN46" s="119"/>
      <c r="HSO46" s="119"/>
      <c r="HSP46" s="119"/>
      <c r="HSQ46" s="119"/>
      <c r="HSR46" s="119"/>
      <c r="HSS46" s="119"/>
      <c r="HST46" s="119"/>
      <c r="HSU46" s="119"/>
      <c r="HSV46" s="119"/>
      <c r="HSW46" s="119"/>
      <c r="HSX46" s="119"/>
      <c r="HSY46" s="119"/>
      <c r="HSZ46" s="119"/>
      <c r="HTA46" s="119"/>
      <c r="HTB46" s="119"/>
      <c r="HTC46" s="119"/>
      <c r="HTD46" s="119"/>
      <c r="HTE46" s="119"/>
      <c r="HTF46" s="119"/>
      <c r="HTG46" s="119"/>
      <c r="HTH46" s="119"/>
      <c r="HTI46" s="119"/>
      <c r="HTJ46" s="119"/>
      <c r="HTK46" s="119"/>
      <c r="HTL46" s="119"/>
      <c r="HTM46" s="119"/>
      <c r="HTN46" s="119"/>
      <c r="HTO46" s="119"/>
      <c r="HTP46" s="119"/>
      <c r="HTQ46" s="119"/>
      <c r="HTR46" s="119"/>
      <c r="HTS46" s="119"/>
      <c r="HTT46" s="119"/>
      <c r="HTU46" s="119"/>
      <c r="HTV46" s="119"/>
      <c r="HTW46" s="119"/>
      <c r="HTX46" s="119"/>
      <c r="HTY46" s="119"/>
      <c r="HTZ46" s="119"/>
      <c r="HUA46" s="119"/>
      <c r="HUB46" s="119"/>
      <c r="HUC46" s="119"/>
      <c r="HUD46" s="119"/>
      <c r="HUE46" s="119"/>
      <c r="HUF46" s="119"/>
      <c r="HUG46" s="119"/>
      <c r="HUH46" s="119"/>
      <c r="HUI46" s="119"/>
      <c r="HUJ46" s="119"/>
      <c r="HUK46" s="119"/>
      <c r="HUL46" s="119"/>
      <c r="HUM46" s="119"/>
      <c r="HUN46" s="119"/>
      <c r="HUO46" s="119"/>
      <c r="HUP46" s="119"/>
      <c r="HUQ46" s="119"/>
      <c r="HUR46" s="119"/>
      <c r="HUS46" s="119"/>
      <c r="HUT46" s="119"/>
      <c r="HUU46" s="119"/>
      <c r="HUV46" s="119"/>
      <c r="HUW46" s="119"/>
      <c r="HUX46" s="119"/>
      <c r="HUY46" s="119"/>
      <c r="HUZ46" s="119"/>
      <c r="HVA46" s="119"/>
      <c r="HVB46" s="119"/>
      <c r="HVC46" s="119"/>
      <c r="HVD46" s="119"/>
      <c r="HVE46" s="119"/>
      <c r="HVF46" s="119"/>
      <c r="HVG46" s="119"/>
      <c r="HVH46" s="119"/>
      <c r="HVI46" s="119"/>
      <c r="HVJ46" s="119"/>
      <c r="HVK46" s="119"/>
      <c r="HVL46" s="119"/>
      <c r="HVM46" s="119"/>
      <c r="HVN46" s="119"/>
      <c r="HVO46" s="119"/>
      <c r="HVP46" s="119"/>
      <c r="HVQ46" s="119"/>
      <c r="HVR46" s="119"/>
      <c r="HVS46" s="119"/>
      <c r="HVT46" s="119"/>
      <c r="HVU46" s="119"/>
      <c r="HVV46" s="119"/>
      <c r="HVW46" s="119"/>
      <c r="HVX46" s="119"/>
      <c r="HVY46" s="119"/>
      <c r="HVZ46" s="119"/>
      <c r="HWA46" s="119"/>
      <c r="HWB46" s="119"/>
      <c r="HWC46" s="119"/>
      <c r="HWD46" s="119"/>
      <c r="HWE46" s="119"/>
      <c r="HWF46" s="119"/>
      <c r="HWG46" s="119"/>
      <c r="HWH46" s="119"/>
      <c r="HWI46" s="119"/>
      <c r="HWJ46" s="119"/>
      <c r="HWK46" s="119"/>
      <c r="HWL46" s="119"/>
      <c r="HWM46" s="119"/>
      <c r="HWN46" s="119"/>
      <c r="HWO46" s="119"/>
      <c r="HWP46" s="119"/>
      <c r="HWQ46" s="119"/>
      <c r="HWR46" s="119"/>
      <c r="HWS46" s="119"/>
      <c r="HWT46" s="119"/>
      <c r="HWU46" s="119"/>
      <c r="HWV46" s="119"/>
      <c r="HWW46" s="119"/>
      <c r="HWX46" s="119"/>
      <c r="HWY46" s="119"/>
      <c r="HWZ46" s="119"/>
      <c r="HXA46" s="119"/>
      <c r="HXB46" s="119"/>
      <c r="HXC46" s="119"/>
      <c r="HXD46" s="119"/>
      <c r="HXE46" s="119"/>
      <c r="HXF46" s="119"/>
      <c r="HXG46" s="119"/>
      <c r="HXH46" s="119"/>
      <c r="HXI46" s="119"/>
      <c r="HXJ46" s="119"/>
      <c r="HXK46" s="119"/>
      <c r="HXL46" s="119"/>
      <c r="HXM46" s="119"/>
      <c r="HXN46" s="119"/>
      <c r="HXO46" s="119"/>
      <c r="HXP46" s="119"/>
      <c r="HXQ46" s="119"/>
      <c r="HXR46" s="119"/>
      <c r="HXS46" s="119"/>
      <c r="HXT46" s="119"/>
      <c r="HXU46" s="119"/>
      <c r="HXV46" s="119"/>
      <c r="HXW46" s="119"/>
      <c r="HXX46" s="119"/>
      <c r="HXY46" s="119"/>
      <c r="HXZ46" s="119"/>
      <c r="HYA46" s="119"/>
      <c r="HYB46" s="119"/>
      <c r="HYC46" s="119"/>
      <c r="HYD46" s="119"/>
      <c r="HYE46" s="119"/>
      <c r="HYF46" s="119"/>
      <c r="HYG46" s="119"/>
      <c r="HYH46" s="119"/>
      <c r="HYI46" s="119"/>
      <c r="HYJ46" s="119"/>
      <c r="HYK46" s="119"/>
      <c r="HYL46" s="119"/>
      <c r="HYM46" s="119"/>
      <c r="HYN46" s="119"/>
      <c r="HYO46" s="119"/>
      <c r="HYP46" s="119"/>
      <c r="HYQ46" s="119"/>
      <c r="HYR46" s="119"/>
      <c r="HYS46" s="119"/>
      <c r="HYT46" s="119"/>
      <c r="HYU46" s="119"/>
      <c r="HYV46" s="119"/>
      <c r="HYW46" s="119"/>
      <c r="HYX46" s="119"/>
      <c r="HYY46" s="119"/>
      <c r="HYZ46" s="119"/>
      <c r="HZA46" s="119"/>
      <c r="HZB46" s="119"/>
      <c r="HZC46" s="119"/>
      <c r="HZD46" s="119"/>
      <c r="HZE46" s="119"/>
      <c r="HZF46" s="119"/>
      <c r="HZG46" s="119"/>
      <c r="HZH46" s="119"/>
      <c r="HZI46" s="119"/>
      <c r="HZJ46" s="119"/>
      <c r="HZK46" s="119"/>
      <c r="HZL46" s="119"/>
      <c r="HZM46" s="119"/>
      <c r="HZN46" s="119"/>
      <c r="HZO46" s="119"/>
      <c r="HZP46" s="119"/>
      <c r="HZQ46" s="119"/>
      <c r="HZR46" s="119"/>
      <c r="HZS46" s="119"/>
      <c r="HZT46" s="119"/>
      <c r="HZU46" s="119"/>
      <c r="HZV46" s="119"/>
      <c r="HZW46" s="119"/>
      <c r="HZX46" s="119"/>
      <c r="HZY46" s="119"/>
      <c r="HZZ46" s="119"/>
      <c r="IAA46" s="119"/>
      <c r="IAB46" s="119"/>
      <c r="IAC46" s="119"/>
      <c r="IAD46" s="119"/>
      <c r="IAE46" s="119"/>
      <c r="IAF46" s="119"/>
      <c r="IAG46" s="119"/>
      <c r="IAH46" s="119"/>
      <c r="IAI46" s="119"/>
      <c r="IAJ46" s="119"/>
      <c r="IAK46" s="119"/>
      <c r="IAL46" s="119"/>
      <c r="IAM46" s="119"/>
      <c r="IAN46" s="119"/>
      <c r="IAO46" s="119"/>
      <c r="IAP46" s="119"/>
      <c r="IAQ46" s="119"/>
      <c r="IAR46" s="119"/>
      <c r="IAS46" s="119"/>
      <c r="IAT46" s="119"/>
      <c r="IAU46" s="119"/>
      <c r="IAV46" s="119"/>
      <c r="IAW46" s="119"/>
      <c r="IAX46" s="119"/>
      <c r="IAY46" s="119"/>
      <c r="IAZ46" s="119"/>
      <c r="IBA46" s="119"/>
      <c r="IBB46" s="119"/>
      <c r="IBC46" s="119"/>
      <c r="IBD46" s="119"/>
      <c r="IBE46" s="119"/>
      <c r="IBF46" s="119"/>
      <c r="IBG46" s="119"/>
      <c r="IBH46" s="119"/>
      <c r="IBI46" s="119"/>
      <c r="IBJ46" s="119"/>
      <c r="IBK46" s="119"/>
      <c r="IBL46" s="119"/>
      <c r="IBM46" s="119"/>
      <c r="IBN46" s="119"/>
      <c r="IBO46" s="119"/>
      <c r="IBP46" s="119"/>
      <c r="IBQ46" s="119"/>
      <c r="IBR46" s="119"/>
      <c r="IBS46" s="119"/>
      <c r="IBT46" s="119"/>
      <c r="IBU46" s="119"/>
      <c r="IBV46" s="119"/>
      <c r="IBW46" s="119"/>
      <c r="IBX46" s="119"/>
      <c r="IBY46" s="119"/>
      <c r="IBZ46" s="119"/>
      <c r="ICA46" s="119"/>
      <c r="ICB46" s="119"/>
      <c r="ICC46" s="119"/>
      <c r="ICD46" s="119"/>
      <c r="ICE46" s="119"/>
      <c r="ICF46" s="119"/>
      <c r="ICG46" s="119"/>
      <c r="ICH46" s="119"/>
      <c r="ICI46" s="119"/>
      <c r="ICJ46" s="119"/>
      <c r="ICK46" s="119"/>
      <c r="ICL46" s="119"/>
      <c r="ICM46" s="119"/>
      <c r="ICN46" s="119"/>
      <c r="ICO46" s="119"/>
      <c r="ICP46" s="119"/>
      <c r="ICQ46" s="119"/>
      <c r="ICR46" s="119"/>
      <c r="ICS46" s="119"/>
      <c r="ICT46" s="119"/>
      <c r="ICU46" s="119"/>
      <c r="ICV46" s="119"/>
      <c r="ICW46" s="119"/>
      <c r="ICX46" s="119"/>
      <c r="ICY46" s="119"/>
      <c r="ICZ46" s="119"/>
      <c r="IDA46" s="119"/>
      <c r="IDB46" s="119"/>
      <c r="IDC46" s="119"/>
      <c r="IDD46" s="119"/>
      <c r="IDE46" s="119"/>
      <c r="IDF46" s="119"/>
      <c r="IDG46" s="119"/>
      <c r="IDH46" s="119"/>
      <c r="IDI46" s="119"/>
      <c r="IDJ46" s="119"/>
      <c r="IDK46" s="119"/>
      <c r="IDL46" s="119"/>
      <c r="IDM46" s="119"/>
      <c r="IDN46" s="119"/>
      <c r="IDO46" s="119"/>
      <c r="IDP46" s="119"/>
      <c r="IDQ46" s="119"/>
      <c r="IDR46" s="119"/>
      <c r="IDS46" s="119"/>
      <c r="IDT46" s="119"/>
      <c r="IDU46" s="119"/>
      <c r="IDV46" s="119"/>
      <c r="IDW46" s="119"/>
      <c r="IDX46" s="119"/>
      <c r="IDY46" s="119"/>
      <c r="IDZ46" s="119"/>
      <c r="IEA46" s="119"/>
      <c r="IEB46" s="119"/>
      <c r="IEC46" s="119"/>
      <c r="IED46" s="119"/>
      <c r="IEE46" s="119"/>
      <c r="IEF46" s="119"/>
      <c r="IEG46" s="119"/>
      <c r="IEH46" s="119"/>
      <c r="IEI46" s="119"/>
      <c r="IEJ46" s="119"/>
      <c r="IEK46" s="119"/>
      <c r="IEL46" s="119"/>
      <c r="IEM46" s="119"/>
      <c r="IEN46" s="119"/>
      <c r="IEO46" s="119"/>
      <c r="IEP46" s="119"/>
      <c r="IEQ46" s="119"/>
      <c r="IER46" s="119"/>
      <c r="IES46" s="119"/>
      <c r="IET46" s="119"/>
      <c r="IEU46" s="119"/>
      <c r="IEV46" s="119"/>
      <c r="IEW46" s="119"/>
      <c r="IEX46" s="119"/>
      <c r="IEY46" s="119"/>
      <c r="IEZ46" s="119"/>
      <c r="IFA46" s="119"/>
      <c r="IFB46" s="119"/>
      <c r="IFC46" s="119"/>
      <c r="IFD46" s="119"/>
      <c r="IFE46" s="119"/>
      <c r="IFF46" s="119"/>
      <c r="IFG46" s="119"/>
      <c r="IFH46" s="119"/>
      <c r="IFI46" s="119"/>
      <c r="IFJ46" s="119"/>
      <c r="IFK46" s="119"/>
      <c r="IFL46" s="119"/>
      <c r="IFM46" s="119"/>
      <c r="IFN46" s="119"/>
      <c r="IFO46" s="119"/>
      <c r="IFP46" s="119"/>
      <c r="IFQ46" s="119"/>
      <c r="IFR46" s="119"/>
      <c r="IFS46" s="119"/>
      <c r="IFT46" s="119"/>
      <c r="IFU46" s="119"/>
      <c r="IFV46" s="119"/>
      <c r="IFW46" s="119"/>
      <c r="IFX46" s="119"/>
      <c r="IFY46" s="119"/>
      <c r="IFZ46" s="119"/>
      <c r="IGA46" s="119"/>
      <c r="IGB46" s="119"/>
      <c r="IGC46" s="119"/>
      <c r="IGD46" s="119"/>
      <c r="IGE46" s="119"/>
      <c r="IGF46" s="119"/>
      <c r="IGG46" s="119"/>
      <c r="IGH46" s="119"/>
      <c r="IGI46" s="119"/>
      <c r="IGJ46" s="119"/>
      <c r="IGK46" s="119"/>
      <c r="IGL46" s="119"/>
      <c r="IGM46" s="119"/>
      <c r="IGN46" s="119"/>
      <c r="IGO46" s="119"/>
      <c r="IGP46" s="119"/>
      <c r="IGQ46" s="119"/>
      <c r="IGR46" s="119"/>
      <c r="IGS46" s="119"/>
      <c r="IGT46" s="119"/>
      <c r="IGU46" s="119"/>
      <c r="IGV46" s="119"/>
      <c r="IGW46" s="119"/>
      <c r="IGX46" s="119"/>
      <c r="IGY46" s="119"/>
      <c r="IGZ46" s="119"/>
      <c r="IHA46" s="119"/>
      <c r="IHB46" s="119"/>
      <c r="IHC46" s="119"/>
      <c r="IHD46" s="119"/>
      <c r="IHE46" s="119"/>
      <c r="IHF46" s="119"/>
      <c r="IHG46" s="119"/>
      <c r="IHH46" s="119"/>
      <c r="IHI46" s="119"/>
      <c r="IHJ46" s="119"/>
      <c r="IHK46" s="119"/>
      <c r="IHL46" s="119"/>
      <c r="IHM46" s="119"/>
      <c r="IHN46" s="119"/>
      <c r="IHO46" s="119"/>
      <c r="IHP46" s="119"/>
      <c r="IHQ46" s="119"/>
      <c r="IHR46" s="119"/>
      <c r="IHS46" s="119"/>
      <c r="IHT46" s="119"/>
      <c r="IHU46" s="119"/>
      <c r="IHV46" s="119"/>
      <c r="IHW46" s="119"/>
      <c r="IHX46" s="119"/>
      <c r="IHY46" s="119"/>
      <c r="IHZ46" s="119"/>
      <c r="IIA46" s="119"/>
      <c r="IIB46" s="119"/>
      <c r="IIC46" s="119"/>
      <c r="IID46" s="119"/>
      <c r="IIE46" s="119"/>
      <c r="IIF46" s="119"/>
      <c r="IIG46" s="119"/>
      <c r="IIH46" s="119"/>
      <c r="III46" s="119"/>
      <c r="IIJ46" s="119"/>
      <c r="IIK46" s="119"/>
      <c r="IIL46" s="119"/>
      <c r="IIM46" s="119"/>
      <c r="IIN46" s="119"/>
      <c r="IIO46" s="119"/>
      <c r="IIP46" s="119"/>
      <c r="IIQ46" s="119"/>
      <c r="IIR46" s="119"/>
      <c r="IIS46" s="119"/>
      <c r="IIT46" s="119"/>
      <c r="IIU46" s="119"/>
      <c r="IIV46" s="119"/>
      <c r="IIW46" s="119"/>
      <c r="IIX46" s="119"/>
      <c r="IIY46" s="119"/>
      <c r="IIZ46" s="119"/>
      <c r="IJA46" s="119"/>
      <c r="IJB46" s="119"/>
      <c r="IJC46" s="119"/>
      <c r="IJD46" s="119"/>
      <c r="IJE46" s="119"/>
      <c r="IJF46" s="119"/>
      <c r="IJG46" s="119"/>
      <c r="IJH46" s="119"/>
      <c r="IJI46" s="119"/>
      <c r="IJJ46" s="119"/>
      <c r="IJK46" s="119"/>
      <c r="IJL46" s="119"/>
      <c r="IJM46" s="119"/>
      <c r="IJN46" s="119"/>
      <c r="IJO46" s="119"/>
      <c r="IJP46" s="119"/>
      <c r="IJQ46" s="119"/>
      <c r="IJR46" s="119"/>
      <c r="IJS46" s="119"/>
      <c r="IJT46" s="119"/>
      <c r="IJU46" s="119"/>
      <c r="IJV46" s="119"/>
      <c r="IJW46" s="119"/>
      <c r="IJX46" s="119"/>
      <c r="IJY46" s="119"/>
      <c r="IJZ46" s="119"/>
      <c r="IKA46" s="119"/>
      <c r="IKB46" s="119"/>
      <c r="IKC46" s="119"/>
      <c r="IKD46" s="119"/>
      <c r="IKE46" s="119"/>
      <c r="IKF46" s="119"/>
      <c r="IKG46" s="119"/>
      <c r="IKH46" s="119"/>
      <c r="IKI46" s="119"/>
      <c r="IKJ46" s="119"/>
      <c r="IKK46" s="119"/>
      <c r="IKL46" s="119"/>
      <c r="IKM46" s="119"/>
      <c r="IKN46" s="119"/>
      <c r="IKO46" s="119"/>
      <c r="IKP46" s="119"/>
      <c r="IKQ46" s="119"/>
      <c r="IKR46" s="119"/>
      <c r="IKS46" s="119"/>
      <c r="IKT46" s="119"/>
      <c r="IKU46" s="119"/>
      <c r="IKV46" s="119"/>
      <c r="IKW46" s="119"/>
      <c r="IKX46" s="119"/>
      <c r="IKY46" s="119"/>
      <c r="IKZ46" s="119"/>
      <c r="ILA46" s="119"/>
      <c r="ILB46" s="119"/>
      <c r="ILC46" s="119"/>
      <c r="ILD46" s="119"/>
      <c r="ILE46" s="119"/>
      <c r="ILF46" s="119"/>
      <c r="ILG46" s="119"/>
      <c r="ILH46" s="119"/>
      <c r="ILI46" s="119"/>
      <c r="ILJ46" s="119"/>
      <c r="ILK46" s="119"/>
      <c r="ILL46" s="119"/>
      <c r="ILM46" s="119"/>
      <c r="ILN46" s="119"/>
      <c r="ILO46" s="119"/>
      <c r="ILP46" s="119"/>
      <c r="ILQ46" s="119"/>
      <c r="ILR46" s="119"/>
      <c r="ILS46" s="119"/>
      <c r="ILT46" s="119"/>
      <c r="ILU46" s="119"/>
      <c r="ILV46" s="119"/>
      <c r="ILW46" s="119"/>
      <c r="ILX46" s="119"/>
      <c r="ILY46" s="119"/>
      <c r="ILZ46" s="119"/>
      <c r="IMA46" s="119"/>
      <c r="IMB46" s="119"/>
      <c r="IMC46" s="119"/>
      <c r="IMD46" s="119"/>
      <c r="IME46" s="119"/>
      <c r="IMF46" s="119"/>
      <c r="IMG46" s="119"/>
      <c r="IMH46" s="119"/>
      <c r="IMI46" s="119"/>
      <c r="IMJ46" s="119"/>
      <c r="IMK46" s="119"/>
      <c r="IML46" s="119"/>
      <c r="IMM46" s="119"/>
      <c r="IMN46" s="119"/>
      <c r="IMO46" s="119"/>
      <c r="IMP46" s="119"/>
      <c r="IMQ46" s="119"/>
      <c r="IMR46" s="119"/>
      <c r="IMS46" s="119"/>
      <c r="IMT46" s="119"/>
      <c r="IMU46" s="119"/>
      <c r="IMV46" s="119"/>
      <c r="IMW46" s="119"/>
      <c r="IMX46" s="119"/>
      <c r="IMY46" s="119"/>
      <c r="IMZ46" s="119"/>
      <c r="INA46" s="119"/>
      <c r="INB46" s="119"/>
      <c r="INC46" s="119"/>
      <c r="IND46" s="119"/>
      <c r="INE46" s="119"/>
      <c r="INF46" s="119"/>
      <c r="ING46" s="119"/>
      <c r="INH46" s="119"/>
      <c r="INI46" s="119"/>
      <c r="INJ46" s="119"/>
      <c r="INK46" s="119"/>
      <c r="INL46" s="119"/>
      <c r="INM46" s="119"/>
      <c r="INN46" s="119"/>
      <c r="INO46" s="119"/>
      <c r="INP46" s="119"/>
      <c r="INQ46" s="119"/>
      <c r="INR46" s="119"/>
      <c r="INS46" s="119"/>
      <c r="INT46" s="119"/>
      <c r="INU46" s="119"/>
      <c r="INV46" s="119"/>
      <c r="INW46" s="119"/>
      <c r="INX46" s="119"/>
      <c r="INY46" s="119"/>
      <c r="INZ46" s="119"/>
      <c r="IOA46" s="119"/>
      <c r="IOB46" s="119"/>
      <c r="IOC46" s="119"/>
      <c r="IOD46" s="119"/>
      <c r="IOE46" s="119"/>
      <c r="IOF46" s="119"/>
      <c r="IOG46" s="119"/>
      <c r="IOH46" s="119"/>
      <c r="IOI46" s="119"/>
      <c r="IOJ46" s="119"/>
      <c r="IOK46" s="119"/>
      <c r="IOL46" s="119"/>
      <c r="IOM46" s="119"/>
      <c r="ION46" s="119"/>
      <c r="IOO46" s="119"/>
      <c r="IOP46" s="119"/>
      <c r="IOQ46" s="119"/>
      <c r="IOR46" s="119"/>
      <c r="IOS46" s="119"/>
      <c r="IOT46" s="119"/>
      <c r="IOU46" s="119"/>
      <c r="IOV46" s="119"/>
      <c r="IOW46" s="119"/>
      <c r="IOX46" s="119"/>
      <c r="IOY46" s="119"/>
      <c r="IOZ46" s="119"/>
      <c r="IPA46" s="119"/>
      <c r="IPB46" s="119"/>
      <c r="IPC46" s="119"/>
      <c r="IPD46" s="119"/>
      <c r="IPE46" s="119"/>
      <c r="IPF46" s="119"/>
      <c r="IPG46" s="119"/>
      <c r="IPH46" s="119"/>
      <c r="IPI46" s="119"/>
      <c r="IPJ46" s="119"/>
      <c r="IPK46" s="119"/>
      <c r="IPL46" s="119"/>
      <c r="IPM46" s="119"/>
      <c r="IPN46" s="119"/>
      <c r="IPO46" s="119"/>
      <c r="IPP46" s="119"/>
      <c r="IPQ46" s="119"/>
      <c r="IPR46" s="119"/>
      <c r="IPS46" s="119"/>
      <c r="IPT46" s="119"/>
      <c r="IPU46" s="119"/>
      <c r="IPV46" s="119"/>
      <c r="IPW46" s="119"/>
      <c r="IPX46" s="119"/>
      <c r="IPY46" s="119"/>
      <c r="IPZ46" s="119"/>
      <c r="IQA46" s="119"/>
      <c r="IQB46" s="119"/>
      <c r="IQC46" s="119"/>
      <c r="IQD46" s="119"/>
      <c r="IQE46" s="119"/>
      <c r="IQF46" s="119"/>
      <c r="IQG46" s="119"/>
      <c r="IQH46" s="119"/>
      <c r="IQI46" s="119"/>
      <c r="IQJ46" s="119"/>
      <c r="IQK46" s="119"/>
      <c r="IQL46" s="119"/>
      <c r="IQM46" s="119"/>
      <c r="IQN46" s="119"/>
      <c r="IQO46" s="119"/>
      <c r="IQP46" s="119"/>
      <c r="IQQ46" s="119"/>
      <c r="IQR46" s="119"/>
      <c r="IQS46" s="119"/>
      <c r="IQT46" s="119"/>
      <c r="IQU46" s="119"/>
      <c r="IQV46" s="119"/>
      <c r="IQW46" s="119"/>
      <c r="IQX46" s="119"/>
      <c r="IQY46" s="119"/>
      <c r="IQZ46" s="119"/>
      <c r="IRA46" s="119"/>
      <c r="IRB46" s="119"/>
      <c r="IRC46" s="119"/>
      <c r="IRD46" s="119"/>
      <c r="IRE46" s="119"/>
      <c r="IRF46" s="119"/>
      <c r="IRG46" s="119"/>
      <c r="IRH46" s="119"/>
      <c r="IRI46" s="119"/>
      <c r="IRJ46" s="119"/>
      <c r="IRK46" s="119"/>
      <c r="IRL46" s="119"/>
      <c r="IRM46" s="119"/>
      <c r="IRN46" s="119"/>
      <c r="IRO46" s="119"/>
      <c r="IRP46" s="119"/>
      <c r="IRQ46" s="119"/>
      <c r="IRR46" s="119"/>
      <c r="IRS46" s="119"/>
      <c r="IRT46" s="119"/>
      <c r="IRU46" s="119"/>
      <c r="IRV46" s="119"/>
      <c r="IRW46" s="119"/>
      <c r="IRX46" s="119"/>
      <c r="IRY46" s="119"/>
      <c r="IRZ46" s="119"/>
      <c r="ISA46" s="119"/>
      <c r="ISB46" s="119"/>
      <c r="ISC46" s="119"/>
      <c r="ISD46" s="119"/>
      <c r="ISE46" s="119"/>
      <c r="ISF46" s="119"/>
      <c r="ISG46" s="119"/>
      <c r="ISH46" s="119"/>
      <c r="ISI46" s="119"/>
      <c r="ISJ46" s="119"/>
      <c r="ISK46" s="119"/>
      <c r="ISL46" s="119"/>
      <c r="ISM46" s="119"/>
      <c r="ISN46" s="119"/>
      <c r="ISO46" s="119"/>
      <c r="ISP46" s="119"/>
      <c r="ISQ46" s="119"/>
      <c r="ISR46" s="119"/>
      <c r="ISS46" s="119"/>
      <c r="IST46" s="119"/>
      <c r="ISU46" s="119"/>
      <c r="ISV46" s="119"/>
      <c r="ISW46" s="119"/>
      <c r="ISX46" s="119"/>
      <c r="ISY46" s="119"/>
      <c r="ISZ46" s="119"/>
      <c r="ITA46" s="119"/>
      <c r="ITB46" s="119"/>
      <c r="ITC46" s="119"/>
      <c r="ITD46" s="119"/>
      <c r="ITE46" s="119"/>
      <c r="ITF46" s="119"/>
      <c r="ITG46" s="119"/>
      <c r="ITH46" s="119"/>
      <c r="ITI46" s="119"/>
      <c r="ITJ46" s="119"/>
      <c r="ITK46" s="119"/>
      <c r="ITL46" s="119"/>
      <c r="ITM46" s="119"/>
      <c r="ITN46" s="119"/>
      <c r="ITO46" s="119"/>
      <c r="ITP46" s="119"/>
      <c r="ITQ46" s="119"/>
      <c r="ITR46" s="119"/>
      <c r="ITS46" s="119"/>
      <c r="ITT46" s="119"/>
      <c r="ITU46" s="119"/>
      <c r="ITV46" s="119"/>
      <c r="ITW46" s="119"/>
      <c r="ITX46" s="119"/>
      <c r="ITY46" s="119"/>
      <c r="ITZ46" s="119"/>
      <c r="IUA46" s="119"/>
      <c r="IUB46" s="119"/>
      <c r="IUC46" s="119"/>
      <c r="IUD46" s="119"/>
      <c r="IUE46" s="119"/>
      <c r="IUF46" s="119"/>
      <c r="IUG46" s="119"/>
      <c r="IUH46" s="119"/>
      <c r="IUI46" s="119"/>
      <c r="IUJ46" s="119"/>
      <c r="IUK46" s="119"/>
      <c r="IUL46" s="119"/>
      <c r="IUM46" s="119"/>
      <c r="IUN46" s="119"/>
      <c r="IUO46" s="119"/>
      <c r="IUP46" s="119"/>
      <c r="IUQ46" s="119"/>
      <c r="IUR46" s="119"/>
      <c r="IUS46" s="119"/>
      <c r="IUT46" s="119"/>
      <c r="IUU46" s="119"/>
      <c r="IUV46" s="119"/>
      <c r="IUW46" s="119"/>
      <c r="IUX46" s="119"/>
      <c r="IUY46" s="119"/>
      <c r="IUZ46" s="119"/>
      <c r="IVA46" s="119"/>
      <c r="IVB46" s="119"/>
      <c r="IVC46" s="119"/>
      <c r="IVD46" s="119"/>
      <c r="IVE46" s="119"/>
      <c r="IVF46" s="119"/>
      <c r="IVG46" s="119"/>
      <c r="IVH46" s="119"/>
      <c r="IVI46" s="119"/>
      <c r="IVJ46" s="119"/>
      <c r="IVK46" s="119"/>
      <c r="IVL46" s="119"/>
      <c r="IVM46" s="119"/>
      <c r="IVN46" s="119"/>
      <c r="IVO46" s="119"/>
      <c r="IVP46" s="119"/>
      <c r="IVQ46" s="119"/>
      <c r="IVR46" s="119"/>
      <c r="IVS46" s="119"/>
      <c r="IVT46" s="119"/>
      <c r="IVU46" s="119"/>
      <c r="IVV46" s="119"/>
      <c r="IVW46" s="119"/>
      <c r="IVX46" s="119"/>
      <c r="IVY46" s="119"/>
      <c r="IVZ46" s="119"/>
      <c r="IWA46" s="119"/>
      <c r="IWB46" s="119"/>
      <c r="IWC46" s="119"/>
      <c r="IWD46" s="119"/>
      <c r="IWE46" s="119"/>
      <c r="IWF46" s="119"/>
      <c r="IWG46" s="119"/>
      <c r="IWH46" s="119"/>
      <c r="IWI46" s="119"/>
      <c r="IWJ46" s="119"/>
      <c r="IWK46" s="119"/>
      <c r="IWL46" s="119"/>
      <c r="IWM46" s="119"/>
      <c r="IWN46" s="119"/>
      <c r="IWO46" s="119"/>
      <c r="IWP46" s="119"/>
      <c r="IWQ46" s="119"/>
      <c r="IWR46" s="119"/>
      <c r="IWS46" s="119"/>
      <c r="IWT46" s="119"/>
      <c r="IWU46" s="119"/>
      <c r="IWV46" s="119"/>
      <c r="IWW46" s="119"/>
      <c r="IWX46" s="119"/>
      <c r="IWY46" s="119"/>
      <c r="IWZ46" s="119"/>
      <c r="IXA46" s="119"/>
      <c r="IXB46" s="119"/>
      <c r="IXC46" s="119"/>
      <c r="IXD46" s="119"/>
      <c r="IXE46" s="119"/>
      <c r="IXF46" s="119"/>
      <c r="IXG46" s="119"/>
      <c r="IXH46" s="119"/>
      <c r="IXI46" s="119"/>
      <c r="IXJ46" s="119"/>
      <c r="IXK46" s="119"/>
      <c r="IXL46" s="119"/>
      <c r="IXM46" s="119"/>
      <c r="IXN46" s="119"/>
      <c r="IXO46" s="119"/>
      <c r="IXP46" s="119"/>
      <c r="IXQ46" s="119"/>
      <c r="IXR46" s="119"/>
      <c r="IXS46" s="119"/>
      <c r="IXT46" s="119"/>
      <c r="IXU46" s="119"/>
      <c r="IXV46" s="119"/>
      <c r="IXW46" s="119"/>
      <c r="IXX46" s="119"/>
      <c r="IXY46" s="119"/>
      <c r="IXZ46" s="119"/>
      <c r="IYA46" s="119"/>
      <c r="IYB46" s="119"/>
      <c r="IYC46" s="119"/>
      <c r="IYD46" s="119"/>
      <c r="IYE46" s="119"/>
      <c r="IYF46" s="119"/>
      <c r="IYG46" s="119"/>
      <c r="IYH46" s="119"/>
      <c r="IYI46" s="119"/>
      <c r="IYJ46" s="119"/>
      <c r="IYK46" s="119"/>
      <c r="IYL46" s="119"/>
      <c r="IYM46" s="119"/>
      <c r="IYN46" s="119"/>
      <c r="IYO46" s="119"/>
      <c r="IYP46" s="119"/>
      <c r="IYQ46" s="119"/>
      <c r="IYR46" s="119"/>
      <c r="IYS46" s="119"/>
      <c r="IYT46" s="119"/>
      <c r="IYU46" s="119"/>
      <c r="IYV46" s="119"/>
      <c r="IYW46" s="119"/>
      <c r="IYX46" s="119"/>
      <c r="IYY46" s="119"/>
      <c r="IYZ46" s="119"/>
      <c r="IZA46" s="119"/>
      <c r="IZB46" s="119"/>
      <c r="IZC46" s="119"/>
      <c r="IZD46" s="119"/>
      <c r="IZE46" s="119"/>
      <c r="IZF46" s="119"/>
      <c r="IZG46" s="119"/>
      <c r="IZH46" s="119"/>
      <c r="IZI46" s="119"/>
      <c r="IZJ46" s="119"/>
      <c r="IZK46" s="119"/>
      <c r="IZL46" s="119"/>
      <c r="IZM46" s="119"/>
      <c r="IZN46" s="119"/>
      <c r="IZO46" s="119"/>
      <c r="IZP46" s="119"/>
      <c r="IZQ46" s="119"/>
      <c r="IZR46" s="119"/>
      <c r="IZS46" s="119"/>
      <c r="IZT46" s="119"/>
      <c r="IZU46" s="119"/>
      <c r="IZV46" s="119"/>
      <c r="IZW46" s="119"/>
      <c r="IZX46" s="119"/>
      <c r="IZY46" s="119"/>
      <c r="IZZ46" s="119"/>
      <c r="JAA46" s="119"/>
      <c r="JAB46" s="119"/>
      <c r="JAC46" s="119"/>
      <c r="JAD46" s="119"/>
      <c r="JAE46" s="119"/>
      <c r="JAF46" s="119"/>
      <c r="JAG46" s="119"/>
      <c r="JAH46" s="119"/>
      <c r="JAI46" s="119"/>
      <c r="JAJ46" s="119"/>
      <c r="JAK46" s="119"/>
      <c r="JAL46" s="119"/>
      <c r="JAM46" s="119"/>
      <c r="JAN46" s="119"/>
      <c r="JAO46" s="119"/>
      <c r="JAP46" s="119"/>
      <c r="JAQ46" s="119"/>
      <c r="JAR46" s="119"/>
      <c r="JAS46" s="119"/>
      <c r="JAT46" s="119"/>
      <c r="JAU46" s="119"/>
      <c r="JAV46" s="119"/>
      <c r="JAW46" s="119"/>
      <c r="JAX46" s="119"/>
      <c r="JAY46" s="119"/>
      <c r="JAZ46" s="119"/>
      <c r="JBA46" s="119"/>
      <c r="JBB46" s="119"/>
      <c r="JBC46" s="119"/>
      <c r="JBD46" s="119"/>
      <c r="JBE46" s="119"/>
      <c r="JBF46" s="119"/>
      <c r="JBG46" s="119"/>
      <c r="JBH46" s="119"/>
      <c r="JBI46" s="119"/>
      <c r="JBJ46" s="119"/>
      <c r="JBK46" s="119"/>
      <c r="JBL46" s="119"/>
      <c r="JBM46" s="119"/>
      <c r="JBN46" s="119"/>
      <c r="JBO46" s="119"/>
      <c r="JBP46" s="119"/>
      <c r="JBQ46" s="119"/>
      <c r="JBR46" s="119"/>
      <c r="JBS46" s="119"/>
      <c r="JBT46" s="119"/>
      <c r="JBU46" s="119"/>
      <c r="JBV46" s="119"/>
      <c r="JBW46" s="119"/>
      <c r="JBX46" s="119"/>
      <c r="JBY46" s="119"/>
      <c r="JBZ46" s="119"/>
      <c r="JCA46" s="119"/>
      <c r="JCB46" s="119"/>
      <c r="JCC46" s="119"/>
      <c r="JCD46" s="119"/>
      <c r="JCE46" s="119"/>
      <c r="JCF46" s="119"/>
      <c r="JCG46" s="119"/>
      <c r="JCH46" s="119"/>
      <c r="JCI46" s="119"/>
      <c r="JCJ46" s="119"/>
      <c r="JCK46" s="119"/>
      <c r="JCL46" s="119"/>
      <c r="JCM46" s="119"/>
      <c r="JCN46" s="119"/>
      <c r="JCO46" s="119"/>
      <c r="JCP46" s="119"/>
      <c r="JCQ46" s="119"/>
      <c r="JCR46" s="119"/>
      <c r="JCS46" s="119"/>
      <c r="JCT46" s="119"/>
      <c r="JCU46" s="119"/>
      <c r="JCV46" s="119"/>
      <c r="JCW46" s="119"/>
      <c r="JCX46" s="119"/>
      <c r="JCY46" s="119"/>
      <c r="JCZ46" s="119"/>
      <c r="JDA46" s="119"/>
      <c r="JDB46" s="119"/>
      <c r="JDC46" s="119"/>
      <c r="JDD46" s="119"/>
      <c r="JDE46" s="119"/>
      <c r="JDF46" s="119"/>
      <c r="JDG46" s="119"/>
      <c r="JDH46" s="119"/>
      <c r="JDI46" s="119"/>
      <c r="JDJ46" s="119"/>
      <c r="JDK46" s="119"/>
      <c r="JDL46" s="119"/>
      <c r="JDM46" s="119"/>
      <c r="JDN46" s="119"/>
      <c r="JDO46" s="119"/>
      <c r="JDP46" s="119"/>
      <c r="JDQ46" s="119"/>
      <c r="JDR46" s="119"/>
      <c r="JDS46" s="119"/>
      <c r="JDT46" s="119"/>
      <c r="JDU46" s="119"/>
      <c r="JDV46" s="119"/>
      <c r="JDW46" s="119"/>
      <c r="JDX46" s="119"/>
      <c r="JDY46" s="119"/>
      <c r="JDZ46" s="119"/>
      <c r="JEA46" s="119"/>
      <c r="JEB46" s="119"/>
      <c r="JEC46" s="119"/>
      <c r="JED46" s="119"/>
      <c r="JEE46" s="119"/>
      <c r="JEF46" s="119"/>
      <c r="JEG46" s="119"/>
      <c r="JEH46" s="119"/>
      <c r="JEI46" s="119"/>
      <c r="JEJ46" s="119"/>
      <c r="JEK46" s="119"/>
      <c r="JEL46" s="119"/>
      <c r="JEM46" s="119"/>
      <c r="JEN46" s="119"/>
      <c r="JEO46" s="119"/>
      <c r="JEP46" s="119"/>
      <c r="JEQ46" s="119"/>
      <c r="JER46" s="119"/>
      <c r="JES46" s="119"/>
      <c r="JET46" s="119"/>
      <c r="JEU46" s="119"/>
      <c r="JEV46" s="119"/>
      <c r="JEW46" s="119"/>
      <c r="JEX46" s="119"/>
      <c r="JEY46" s="119"/>
      <c r="JEZ46" s="119"/>
      <c r="JFA46" s="119"/>
      <c r="JFB46" s="119"/>
      <c r="JFC46" s="119"/>
      <c r="JFD46" s="119"/>
      <c r="JFE46" s="119"/>
      <c r="JFF46" s="119"/>
      <c r="JFG46" s="119"/>
      <c r="JFH46" s="119"/>
      <c r="JFI46" s="119"/>
      <c r="JFJ46" s="119"/>
      <c r="JFK46" s="119"/>
      <c r="JFL46" s="119"/>
      <c r="JFM46" s="119"/>
      <c r="JFN46" s="119"/>
      <c r="JFO46" s="119"/>
      <c r="JFP46" s="119"/>
      <c r="JFQ46" s="119"/>
      <c r="JFR46" s="119"/>
      <c r="JFS46" s="119"/>
      <c r="JFT46" s="119"/>
      <c r="JFU46" s="119"/>
      <c r="JFV46" s="119"/>
      <c r="JFW46" s="119"/>
      <c r="JFX46" s="119"/>
      <c r="JFY46" s="119"/>
      <c r="JFZ46" s="119"/>
      <c r="JGA46" s="119"/>
      <c r="JGB46" s="119"/>
      <c r="JGC46" s="119"/>
      <c r="JGD46" s="119"/>
      <c r="JGE46" s="119"/>
      <c r="JGF46" s="119"/>
      <c r="JGG46" s="119"/>
      <c r="JGH46" s="119"/>
      <c r="JGI46" s="119"/>
      <c r="JGJ46" s="119"/>
      <c r="JGK46" s="119"/>
      <c r="JGL46" s="119"/>
      <c r="JGM46" s="119"/>
      <c r="JGN46" s="119"/>
      <c r="JGO46" s="119"/>
      <c r="JGP46" s="119"/>
      <c r="JGQ46" s="119"/>
      <c r="JGR46" s="119"/>
      <c r="JGS46" s="119"/>
      <c r="JGT46" s="119"/>
      <c r="JGU46" s="119"/>
      <c r="JGV46" s="119"/>
      <c r="JGW46" s="119"/>
      <c r="JGX46" s="119"/>
      <c r="JGY46" s="119"/>
      <c r="JGZ46" s="119"/>
      <c r="JHA46" s="119"/>
      <c r="JHB46" s="119"/>
      <c r="JHC46" s="119"/>
      <c r="JHD46" s="119"/>
      <c r="JHE46" s="119"/>
      <c r="JHF46" s="119"/>
      <c r="JHG46" s="119"/>
      <c r="JHH46" s="119"/>
      <c r="JHI46" s="119"/>
      <c r="JHJ46" s="119"/>
      <c r="JHK46" s="119"/>
      <c r="JHL46" s="119"/>
      <c r="JHM46" s="119"/>
      <c r="JHN46" s="119"/>
      <c r="JHO46" s="119"/>
      <c r="JHP46" s="119"/>
      <c r="JHQ46" s="119"/>
      <c r="JHR46" s="119"/>
      <c r="JHS46" s="119"/>
      <c r="JHT46" s="119"/>
      <c r="JHU46" s="119"/>
      <c r="JHV46" s="119"/>
      <c r="JHW46" s="119"/>
      <c r="JHX46" s="119"/>
      <c r="JHY46" s="119"/>
      <c r="JHZ46" s="119"/>
      <c r="JIA46" s="119"/>
      <c r="JIB46" s="119"/>
      <c r="JIC46" s="119"/>
      <c r="JID46" s="119"/>
      <c r="JIE46" s="119"/>
      <c r="JIF46" s="119"/>
      <c r="JIG46" s="119"/>
      <c r="JIH46" s="119"/>
      <c r="JII46" s="119"/>
      <c r="JIJ46" s="119"/>
      <c r="JIK46" s="119"/>
      <c r="JIL46" s="119"/>
      <c r="JIM46" s="119"/>
      <c r="JIN46" s="119"/>
      <c r="JIO46" s="119"/>
      <c r="JIP46" s="119"/>
      <c r="JIQ46" s="119"/>
      <c r="JIR46" s="119"/>
      <c r="JIS46" s="119"/>
      <c r="JIT46" s="119"/>
      <c r="JIU46" s="119"/>
      <c r="JIV46" s="119"/>
      <c r="JIW46" s="119"/>
      <c r="JIX46" s="119"/>
      <c r="JIY46" s="119"/>
      <c r="JIZ46" s="119"/>
      <c r="JJA46" s="119"/>
      <c r="JJB46" s="119"/>
      <c r="JJC46" s="119"/>
      <c r="JJD46" s="119"/>
      <c r="JJE46" s="119"/>
      <c r="JJF46" s="119"/>
      <c r="JJG46" s="119"/>
      <c r="JJH46" s="119"/>
      <c r="JJI46" s="119"/>
      <c r="JJJ46" s="119"/>
      <c r="JJK46" s="119"/>
      <c r="JJL46" s="119"/>
      <c r="JJM46" s="119"/>
      <c r="JJN46" s="119"/>
      <c r="JJO46" s="119"/>
      <c r="JJP46" s="119"/>
      <c r="JJQ46" s="119"/>
      <c r="JJR46" s="119"/>
      <c r="JJS46" s="119"/>
      <c r="JJT46" s="119"/>
      <c r="JJU46" s="119"/>
      <c r="JJV46" s="119"/>
      <c r="JJW46" s="119"/>
      <c r="JJX46" s="119"/>
      <c r="JJY46" s="119"/>
      <c r="JJZ46" s="119"/>
      <c r="JKA46" s="119"/>
      <c r="JKB46" s="119"/>
      <c r="JKC46" s="119"/>
      <c r="JKD46" s="119"/>
      <c r="JKE46" s="119"/>
      <c r="JKF46" s="119"/>
      <c r="JKG46" s="119"/>
      <c r="JKH46" s="119"/>
      <c r="JKI46" s="119"/>
      <c r="JKJ46" s="119"/>
      <c r="JKK46" s="119"/>
      <c r="JKL46" s="119"/>
      <c r="JKM46" s="119"/>
      <c r="JKN46" s="119"/>
      <c r="JKO46" s="119"/>
      <c r="JKP46" s="119"/>
      <c r="JKQ46" s="119"/>
      <c r="JKR46" s="119"/>
      <c r="JKS46" s="119"/>
      <c r="JKT46" s="119"/>
      <c r="JKU46" s="119"/>
      <c r="JKV46" s="119"/>
      <c r="JKW46" s="119"/>
      <c r="JKX46" s="119"/>
      <c r="JKY46" s="119"/>
      <c r="JKZ46" s="119"/>
      <c r="JLA46" s="119"/>
      <c r="JLB46" s="119"/>
      <c r="JLC46" s="119"/>
      <c r="JLD46" s="119"/>
      <c r="JLE46" s="119"/>
      <c r="JLF46" s="119"/>
      <c r="JLG46" s="119"/>
      <c r="JLH46" s="119"/>
      <c r="JLI46" s="119"/>
      <c r="JLJ46" s="119"/>
      <c r="JLK46" s="119"/>
      <c r="JLL46" s="119"/>
      <c r="JLM46" s="119"/>
      <c r="JLN46" s="119"/>
      <c r="JLO46" s="119"/>
      <c r="JLP46" s="119"/>
      <c r="JLQ46" s="119"/>
      <c r="JLR46" s="119"/>
      <c r="JLS46" s="119"/>
      <c r="JLT46" s="119"/>
      <c r="JLU46" s="119"/>
      <c r="JLV46" s="119"/>
      <c r="JLW46" s="119"/>
      <c r="JLX46" s="119"/>
      <c r="JLY46" s="119"/>
      <c r="JLZ46" s="119"/>
      <c r="JMA46" s="119"/>
      <c r="JMB46" s="119"/>
      <c r="JMC46" s="119"/>
      <c r="JMD46" s="119"/>
      <c r="JME46" s="119"/>
      <c r="JMF46" s="119"/>
      <c r="JMG46" s="119"/>
      <c r="JMH46" s="119"/>
      <c r="JMI46" s="119"/>
      <c r="JMJ46" s="119"/>
      <c r="JMK46" s="119"/>
      <c r="JML46" s="119"/>
      <c r="JMM46" s="119"/>
      <c r="JMN46" s="119"/>
      <c r="JMO46" s="119"/>
      <c r="JMP46" s="119"/>
      <c r="JMQ46" s="119"/>
      <c r="JMR46" s="119"/>
      <c r="JMS46" s="119"/>
      <c r="JMT46" s="119"/>
      <c r="JMU46" s="119"/>
      <c r="JMV46" s="119"/>
      <c r="JMW46" s="119"/>
      <c r="JMX46" s="119"/>
      <c r="JMY46" s="119"/>
      <c r="JMZ46" s="119"/>
      <c r="JNA46" s="119"/>
      <c r="JNB46" s="119"/>
      <c r="JNC46" s="119"/>
      <c r="JND46" s="119"/>
      <c r="JNE46" s="119"/>
      <c r="JNF46" s="119"/>
      <c r="JNG46" s="119"/>
      <c r="JNH46" s="119"/>
      <c r="JNI46" s="119"/>
      <c r="JNJ46" s="119"/>
      <c r="JNK46" s="119"/>
      <c r="JNL46" s="119"/>
      <c r="JNM46" s="119"/>
      <c r="JNN46" s="119"/>
      <c r="JNO46" s="119"/>
      <c r="JNP46" s="119"/>
      <c r="JNQ46" s="119"/>
      <c r="JNR46" s="119"/>
      <c r="JNS46" s="119"/>
      <c r="JNT46" s="119"/>
      <c r="JNU46" s="119"/>
      <c r="JNV46" s="119"/>
      <c r="JNW46" s="119"/>
      <c r="JNX46" s="119"/>
      <c r="JNY46" s="119"/>
      <c r="JNZ46" s="119"/>
      <c r="JOA46" s="119"/>
      <c r="JOB46" s="119"/>
      <c r="JOC46" s="119"/>
      <c r="JOD46" s="119"/>
      <c r="JOE46" s="119"/>
      <c r="JOF46" s="119"/>
      <c r="JOG46" s="119"/>
      <c r="JOH46" s="119"/>
      <c r="JOI46" s="119"/>
      <c r="JOJ46" s="119"/>
      <c r="JOK46" s="119"/>
      <c r="JOL46" s="119"/>
      <c r="JOM46" s="119"/>
      <c r="JON46" s="119"/>
      <c r="JOO46" s="119"/>
      <c r="JOP46" s="119"/>
      <c r="JOQ46" s="119"/>
      <c r="JOR46" s="119"/>
      <c r="JOS46" s="119"/>
      <c r="JOT46" s="119"/>
      <c r="JOU46" s="119"/>
      <c r="JOV46" s="119"/>
      <c r="JOW46" s="119"/>
      <c r="JOX46" s="119"/>
      <c r="JOY46" s="119"/>
      <c r="JOZ46" s="119"/>
      <c r="JPA46" s="119"/>
      <c r="JPB46" s="119"/>
      <c r="JPC46" s="119"/>
      <c r="JPD46" s="119"/>
      <c r="JPE46" s="119"/>
      <c r="JPF46" s="119"/>
      <c r="JPG46" s="119"/>
      <c r="JPH46" s="119"/>
      <c r="JPI46" s="119"/>
      <c r="JPJ46" s="119"/>
      <c r="JPK46" s="119"/>
      <c r="JPL46" s="119"/>
      <c r="JPM46" s="119"/>
      <c r="JPN46" s="119"/>
      <c r="JPO46" s="119"/>
      <c r="JPP46" s="119"/>
      <c r="JPQ46" s="119"/>
      <c r="JPR46" s="119"/>
      <c r="JPS46" s="119"/>
      <c r="JPT46" s="119"/>
      <c r="JPU46" s="119"/>
      <c r="JPV46" s="119"/>
      <c r="JPW46" s="119"/>
      <c r="JPX46" s="119"/>
      <c r="JPY46" s="119"/>
      <c r="JPZ46" s="119"/>
      <c r="JQA46" s="119"/>
      <c r="JQB46" s="119"/>
      <c r="JQC46" s="119"/>
      <c r="JQD46" s="119"/>
      <c r="JQE46" s="119"/>
      <c r="JQF46" s="119"/>
      <c r="JQG46" s="119"/>
      <c r="JQH46" s="119"/>
      <c r="JQI46" s="119"/>
      <c r="JQJ46" s="119"/>
      <c r="JQK46" s="119"/>
      <c r="JQL46" s="119"/>
      <c r="JQM46" s="119"/>
      <c r="JQN46" s="119"/>
      <c r="JQO46" s="119"/>
      <c r="JQP46" s="119"/>
      <c r="JQQ46" s="119"/>
      <c r="JQR46" s="119"/>
      <c r="JQS46" s="119"/>
      <c r="JQT46" s="119"/>
      <c r="JQU46" s="119"/>
      <c r="JQV46" s="119"/>
      <c r="JQW46" s="119"/>
      <c r="JQX46" s="119"/>
      <c r="JQY46" s="119"/>
      <c r="JQZ46" s="119"/>
      <c r="JRA46" s="119"/>
      <c r="JRB46" s="119"/>
      <c r="JRC46" s="119"/>
      <c r="JRD46" s="119"/>
      <c r="JRE46" s="119"/>
      <c r="JRF46" s="119"/>
      <c r="JRG46" s="119"/>
      <c r="JRH46" s="119"/>
      <c r="JRI46" s="119"/>
      <c r="JRJ46" s="119"/>
      <c r="JRK46" s="119"/>
      <c r="JRL46" s="119"/>
      <c r="JRM46" s="119"/>
      <c r="JRN46" s="119"/>
      <c r="JRO46" s="119"/>
      <c r="JRP46" s="119"/>
      <c r="JRQ46" s="119"/>
      <c r="JRR46" s="119"/>
      <c r="JRS46" s="119"/>
      <c r="JRT46" s="119"/>
      <c r="JRU46" s="119"/>
      <c r="JRV46" s="119"/>
      <c r="JRW46" s="119"/>
      <c r="JRX46" s="119"/>
      <c r="JRY46" s="119"/>
      <c r="JRZ46" s="119"/>
      <c r="JSA46" s="119"/>
      <c r="JSB46" s="119"/>
      <c r="JSC46" s="119"/>
      <c r="JSD46" s="119"/>
      <c r="JSE46" s="119"/>
      <c r="JSF46" s="119"/>
      <c r="JSG46" s="119"/>
      <c r="JSH46" s="119"/>
      <c r="JSI46" s="119"/>
      <c r="JSJ46" s="119"/>
      <c r="JSK46" s="119"/>
      <c r="JSL46" s="119"/>
      <c r="JSM46" s="119"/>
      <c r="JSN46" s="119"/>
      <c r="JSO46" s="119"/>
      <c r="JSP46" s="119"/>
      <c r="JSQ46" s="119"/>
      <c r="JSR46" s="119"/>
      <c r="JSS46" s="119"/>
      <c r="JST46" s="119"/>
      <c r="JSU46" s="119"/>
      <c r="JSV46" s="119"/>
      <c r="JSW46" s="119"/>
      <c r="JSX46" s="119"/>
      <c r="JSY46" s="119"/>
      <c r="JSZ46" s="119"/>
      <c r="JTA46" s="119"/>
      <c r="JTB46" s="119"/>
      <c r="JTC46" s="119"/>
      <c r="JTD46" s="119"/>
      <c r="JTE46" s="119"/>
      <c r="JTF46" s="119"/>
      <c r="JTG46" s="119"/>
      <c r="JTH46" s="119"/>
      <c r="JTI46" s="119"/>
      <c r="JTJ46" s="119"/>
      <c r="JTK46" s="119"/>
      <c r="JTL46" s="119"/>
      <c r="JTM46" s="119"/>
      <c r="JTN46" s="119"/>
      <c r="JTO46" s="119"/>
      <c r="JTP46" s="119"/>
      <c r="JTQ46" s="119"/>
      <c r="JTR46" s="119"/>
      <c r="JTS46" s="119"/>
      <c r="JTT46" s="119"/>
      <c r="JTU46" s="119"/>
      <c r="JTV46" s="119"/>
      <c r="JTW46" s="119"/>
      <c r="JTX46" s="119"/>
      <c r="JTY46" s="119"/>
      <c r="JTZ46" s="119"/>
      <c r="JUA46" s="119"/>
      <c r="JUB46" s="119"/>
      <c r="JUC46" s="119"/>
      <c r="JUD46" s="119"/>
      <c r="JUE46" s="119"/>
      <c r="JUF46" s="119"/>
      <c r="JUG46" s="119"/>
      <c r="JUH46" s="119"/>
      <c r="JUI46" s="119"/>
      <c r="JUJ46" s="119"/>
      <c r="JUK46" s="119"/>
      <c r="JUL46" s="119"/>
      <c r="JUM46" s="119"/>
      <c r="JUN46" s="119"/>
      <c r="JUO46" s="119"/>
      <c r="JUP46" s="119"/>
      <c r="JUQ46" s="119"/>
      <c r="JUR46" s="119"/>
      <c r="JUS46" s="119"/>
      <c r="JUT46" s="119"/>
      <c r="JUU46" s="119"/>
      <c r="JUV46" s="119"/>
      <c r="JUW46" s="119"/>
      <c r="JUX46" s="119"/>
      <c r="JUY46" s="119"/>
      <c r="JUZ46" s="119"/>
      <c r="JVA46" s="119"/>
      <c r="JVB46" s="119"/>
      <c r="JVC46" s="119"/>
      <c r="JVD46" s="119"/>
      <c r="JVE46" s="119"/>
      <c r="JVF46" s="119"/>
      <c r="JVG46" s="119"/>
      <c r="JVH46" s="119"/>
      <c r="JVI46" s="119"/>
      <c r="JVJ46" s="119"/>
      <c r="JVK46" s="119"/>
      <c r="JVL46" s="119"/>
      <c r="JVM46" s="119"/>
      <c r="JVN46" s="119"/>
      <c r="JVO46" s="119"/>
      <c r="JVP46" s="119"/>
      <c r="JVQ46" s="119"/>
      <c r="JVR46" s="119"/>
      <c r="JVS46" s="119"/>
      <c r="JVT46" s="119"/>
      <c r="JVU46" s="119"/>
      <c r="JVV46" s="119"/>
      <c r="JVW46" s="119"/>
      <c r="JVX46" s="119"/>
      <c r="JVY46" s="119"/>
      <c r="JVZ46" s="119"/>
      <c r="JWA46" s="119"/>
      <c r="JWB46" s="119"/>
      <c r="JWC46" s="119"/>
      <c r="JWD46" s="119"/>
      <c r="JWE46" s="119"/>
      <c r="JWF46" s="119"/>
      <c r="JWG46" s="119"/>
      <c r="JWH46" s="119"/>
      <c r="JWI46" s="119"/>
      <c r="JWJ46" s="119"/>
      <c r="JWK46" s="119"/>
      <c r="JWL46" s="119"/>
      <c r="JWM46" s="119"/>
      <c r="JWN46" s="119"/>
      <c r="JWO46" s="119"/>
      <c r="JWP46" s="119"/>
      <c r="JWQ46" s="119"/>
      <c r="JWR46" s="119"/>
      <c r="JWS46" s="119"/>
      <c r="JWT46" s="119"/>
      <c r="JWU46" s="119"/>
      <c r="JWV46" s="119"/>
      <c r="JWW46" s="119"/>
      <c r="JWX46" s="119"/>
      <c r="JWY46" s="119"/>
      <c r="JWZ46" s="119"/>
      <c r="JXA46" s="119"/>
      <c r="JXB46" s="119"/>
      <c r="JXC46" s="119"/>
      <c r="JXD46" s="119"/>
      <c r="JXE46" s="119"/>
      <c r="JXF46" s="119"/>
      <c r="JXG46" s="119"/>
      <c r="JXH46" s="119"/>
      <c r="JXI46" s="119"/>
      <c r="JXJ46" s="119"/>
      <c r="JXK46" s="119"/>
      <c r="JXL46" s="119"/>
      <c r="JXM46" s="119"/>
      <c r="JXN46" s="119"/>
      <c r="JXO46" s="119"/>
      <c r="JXP46" s="119"/>
      <c r="JXQ46" s="119"/>
      <c r="JXR46" s="119"/>
      <c r="JXS46" s="119"/>
      <c r="JXT46" s="119"/>
      <c r="JXU46" s="119"/>
      <c r="JXV46" s="119"/>
      <c r="JXW46" s="119"/>
      <c r="JXX46" s="119"/>
      <c r="JXY46" s="119"/>
      <c r="JXZ46" s="119"/>
      <c r="JYA46" s="119"/>
      <c r="JYB46" s="119"/>
      <c r="JYC46" s="119"/>
      <c r="JYD46" s="119"/>
      <c r="JYE46" s="119"/>
      <c r="JYF46" s="119"/>
      <c r="JYG46" s="119"/>
      <c r="JYH46" s="119"/>
      <c r="JYI46" s="119"/>
      <c r="JYJ46" s="119"/>
      <c r="JYK46" s="119"/>
      <c r="JYL46" s="119"/>
      <c r="JYM46" s="119"/>
      <c r="JYN46" s="119"/>
      <c r="JYO46" s="119"/>
      <c r="JYP46" s="119"/>
      <c r="JYQ46" s="119"/>
      <c r="JYR46" s="119"/>
      <c r="JYS46" s="119"/>
      <c r="JYT46" s="119"/>
      <c r="JYU46" s="119"/>
      <c r="JYV46" s="119"/>
      <c r="JYW46" s="119"/>
      <c r="JYX46" s="119"/>
      <c r="JYY46" s="119"/>
      <c r="JYZ46" s="119"/>
      <c r="JZA46" s="119"/>
      <c r="JZB46" s="119"/>
      <c r="JZC46" s="119"/>
      <c r="JZD46" s="119"/>
      <c r="JZE46" s="119"/>
      <c r="JZF46" s="119"/>
      <c r="JZG46" s="119"/>
      <c r="JZH46" s="119"/>
      <c r="JZI46" s="119"/>
      <c r="JZJ46" s="119"/>
      <c r="JZK46" s="119"/>
      <c r="JZL46" s="119"/>
      <c r="JZM46" s="119"/>
      <c r="JZN46" s="119"/>
      <c r="JZO46" s="119"/>
      <c r="JZP46" s="119"/>
      <c r="JZQ46" s="119"/>
      <c r="JZR46" s="119"/>
      <c r="JZS46" s="119"/>
      <c r="JZT46" s="119"/>
      <c r="JZU46" s="119"/>
      <c r="JZV46" s="119"/>
      <c r="JZW46" s="119"/>
      <c r="JZX46" s="119"/>
      <c r="JZY46" s="119"/>
      <c r="JZZ46" s="119"/>
      <c r="KAA46" s="119"/>
      <c r="KAB46" s="119"/>
      <c r="KAC46" s="119"/>
      <c r="KAD46" s="119"/>
      <c r="KAE46" s="119"/>
      <c r="KAF46" s="119"/>
      <c r="KAG46" s="119"/>
      <c r="KAH46" s="119"/>
      <c r="KAI46" s="119"/>
      <c r="KAJ46" s="119"/>
      <c r="KAK46" s="119"/>
      <c r="KAL46" s="119"/>
      <c r="KAM46" s="119"/>
      <c r="KAN46" s="119"/>
      <c r="KAO46" s="119"/>
      <c r="KAP46" s="119"/>
      <c r="KAQ46" s="119"/>
      <c r="KAR46" s="119"/>
      <c r="KAS46" s="119"/>
      <c r="KAT46" s="119"/>
      <c r="KAU46" s="119"/>
      <c r="KAV46" s="119"/>
      <c r="KAW46" s="119"/>
      <c r="KAX46" s="119"/>
      <c r="KAY46" s="119"/>
      <c r="KAZ46" s="119"/>
      <c r="KBA46" s="119"/>
      <c r="KBB46" s="119"/>
      <c r="KBC46" s="119"/>
      <c r="KBD46" s="119"/>
      <c r="KBE46" s="119"/>
      <c r="KBF46" s="119"/>
      <c r="KBG46" s="119"/>
      <c r="KBH46" s="119"/>
      <c r="KBI46" s="119"/>
      <c r="KBJ46" s="119"/>
      <c r="KBK46" s="119"/>
      <c r="KBL46" s="119"/>
      <c r="KBM46" s="119"/>
      <c r="KBN46" s="119"/>
      <c r="KBO46" s="119"/>
      <c r="KBP46" s="119"/>
      <c r="KBQ46" s="119"/>
      <c r="KBR46" s="119"/>
      <c r="KBS46" s="119"/>
      <c r="KBT46" s="119"/>
      <c r="KBU46" s="119"/>
      <c r="KBV46" s="119"/>
      <c r="KBW46" s="119"/>
      <c r="KBX46" s="119"/>
      <c r="KBY46" s="119"/>
      <c r="KBZ46" s="119"/>
      <c r="KCA46" s="119"/>
      <c r="KCB46" s="119"/>
      <c r="KCC46" s="119"/>
      <c r="KCD46" s="119"/>
      <c r="KCE46" s="119"/>
      <c r="KCF46" s="119"/>
      <c r="KCG46" s="119"/>
      <c r="KCH46" s="119"/>
      <c r="KCI46" s="119"/>
      <c r="KCJ46" s="119"/>
      <c r="KCK46" s="119"/>
      <c r="KCL46" s="119"/>
      <c r="KCM46" s="119"/>
      <c r="KCN46" s="119"/>
      <c r="KCO46" s="119"/>
      <c r="KCP46" s="119"/>
      <c r="KCQ46" s="119"/>
      <c r="KCR46" s="119"/>
      <c r="KCS46" s="119"/>
      <c r="KCT46" s="119"/>
      <c r="KCU46" s="119"/>
      <c r="KCV46" s="119"/>
      <c r="KCW46" s="119"/>
      <c r="KCX46" s="119"/>
      <c r="KCY46" s="119"/>
      <c r="KCZ46" s="119"/>
      <c r="KDA46" s="119"/>
      <c r="KDB46" s="119"/>
      <c r="KDC46" s="119"/>
      <c r="KDD46" s="119"/>
      <c r="KDE46" s="119"/>
      <c r="KDF46" s="119"/>
      <c r="KDG46" s="119"/>
      <c r="KDH46" s="119"/>
      <c r="KDI46" s="119"/>
      <c r="KDJ46" s="119"/>
      <c r="KDK46" s="119"/>
      <c r="KDL46" s="119"/>
      <c r="KDM46" s="119"/>
      <c r="KDN46" s="119"/>
      <c r="KDO46" s="119"/>
      <c r="KDP46" s="119"/>
      <c r="KDQ46" s="119"/>
      <c r="KDR46" s="119"/>
      <c r="KDS46" s="119"/>
      <c r="KDT46" s="119"/>
      <c r="KDU46" s="119"/>
      <c r="KDV46" s="119"/>
      <c r="KDW46" s="119"/>
      <c r="KDX46" s="119"/>
      <c r="KDY46" s="119"/>
      <c r="KDZ46" s="119"/>
      <c r="KEA46" s="119"/>
      <c r="KEB46" s="119"/>
      <c r="KEC46" s="119"/>
      <c r="KED46" s="119"/>
      <c r="KEE46" s="119"/>
      <c r="KEF46" s="119"/>
      <c r="KEG46" s="119"/>
      <c r="KEH46" s="119"/>
      <c r="KEI46" s="119"/>
      <c r="KEJ46" s="119"/>
      <c r="KEK46" s="119"/>
      <c r="KEL46" s="119"/>
      <c r="KEM46" s="119"/>
      <c r="KEN46" s="119"/>
      <c r="KEO46" s="119"/>
      <c r="KEP46" s="119"/>
      <c r="KEQ46" s="119"/>
      <c r="KER46" s="119"/>
      <c r="KES46" s="119"/>
      <c r="KET46" s="119"/>
      <c r="KEU46" s="119"/>
      <c r="KEV46" s="119"/>
      <c r="KEW46" s="119"/>
      <c r="KEX46" s="119"/>
      <c r="KEY46" s="119"/>
      <c r="KEZ46" s="119"/>
      <c r="KFA46" s="119"/>
      <c r="KFB46" s="119"/>
      <c r="KFC46" s="119"/>
      <c r="KFD46" s="119"/>
      <c r="KFE46" s="119"/>
      <c r="KFF46" s="119"/>
      <c r="KFG46" s="119"/>
      <c r="KFH46" s="119"/>
      <c r="KFI46" s="119"/>
      <c r="KFJ46" s="119"/>
      <c r="KFK46" s="119"/>
      <c r="KFL46" s="119"/>
      <c r="KFM46" s="119"/>
      <c r="KFN46" s="119"/>
      <c r="KFO46" s="119"/>
      <c r="KFP46" s="119"/>
      <c r="KFQ46" s="119"/>
      <c r="KFR46" s="119"/>
      <c r="KFS46" s="119"/>
      <c r="KFT46" s="119"/>
      <c r="KFU46" s="119"/>
      <c r="KFV46" s="119"/>
      <c r="KFW46" s="119"/>
      <c r="KFX46" s="119"/>
      <c r="KFY46" s="119"/>
      <c r="KFZ46" s="119"/>
      <c r="KGA46" s="119"/>
      <c r="KGB46" s="119"/>
      <c r="KGC46" s="119"/>
      <c r="KGD46" s="119"/>
      <c r="KGE46" s="119"/>
      <c r="KGF46" s="119"/>
      <c r="KGG46" s="119"/>
      <c r="KGH46" s="119"/>
      <c r="KGI46" s="119"/>
      <c r="KGJ46" s="119"/>
      <c r="KGK46" s="119"/>
      <c r="KGL46" s="119"/>
      <c r="KGM46" s="119"/>
      <c r="KGN46" s="119"/>
      <c r="KGO46" s="119"/>
      <c r="KGP46" s="119"/>
      <c r="KGQ46" s="119"/>
      <c r="KGR46" s="119"/>
      <c r="KGS46" s="119"/>
      <c r="KGT46" s="119"/>
      <c r="KGU46" s="119"/>
      <c r="KGV46" s="119"/>
      <c r="KGW46" s="119"/>
      <c r="KGX46" s="119"/>
      <c r="KGY46" s="119"/>
      <c r="KGZ46" s="119"/>
      <c r="KHA46" s="119"/>
      <c r="KHB46" s="119"/>
      <c r="KHC46" s="119"/>
      <c r="KHD46" s="119"/>
      <c r="KHE46" s="119"/>
      <c r="KHF46" s="119"/>
      <c r="KHG46" s="119"/>
      <c r="KHH46" s="119"/>
      <c r="KHI46" s="119"/>
      <c r="KHJ46" s="119"/>
      <c r="KHK46" s="119"/>
      <c r="KHL46" s="119"/>
      <c r="KHM46" s="119"/>
      <c r="KHN46" s="119"/>
      <c r="KHO46" s="119"/>
      <c r="KHP46" s="119"/>
      <c r="KHQ46" s="119"/>
      <c r="KHR46" s="119"/>
      <c r="KHS46" s="119"/>
      <c r="KHT46" s="119"/>
      <c r="KHU46" s="119"/>
      <c r="KHV46" s="119"/>
      <c r="KHW46" s="119"/>
      <c r="KHX46" s="119"/>
      <c r="KHY46" s="119"/>
      <c r="KHZ46" s="119"/>
      <c r="KIA46" s="119"/>
      <c r="KIB46" s="119"/>
      <c r="KIC46" s="119"/>
      <c r="KID46" s="119"/>
      <c r="KIE46" s="119"/>
      <c r="KIF46" s="119"/>
      <c r="KIG46" s="119"/>
      <c r="KIH46" s="119"/>
      <c r="KII46" s="119"/>
      <c r="KIJ46" s="119"/>
      <c r="KIK46" s="119"/>
      <c r="KIL46" s="119"/>
      <c r="KIM46" s="119"/>
      <c r="KIN46" s="119"/>
      <c r="KIO46" s="119"/>
      <c r="KIP46" s="119"/>
      <c r="KIQ46" s="119"/>
      <c r="KIR46" s="119"/>
      <c r="KIS46" s="119"/>
      <c r="KIT46" s="119"/>
      <c r="KIU46" s="119"/>
      <c r="KIV46" s="119"/>
      <c r="KIW46" s="119"/>
      <c r="KIX46" s="119"/>
      <c r="KIY46" s="119"/>
      <c r="KIZ46" s="119"/>
      <c r="KJA46" s="119"/>
      <c r="KJB46" s="119"/>
      <c r="KJC46" s="119"/>
      <c r="KJD46" s="119"/>
      <c r="KJE46" s="119"/>
      <c r="KJF46" s="119"/>
      <c r="KJG46" s="119"/>
      <c r="KJH46" s="119"/>
      <c r="KJI46" s="119"/>
      <c r="KJJ46" s="119"/>
      <c r="KJK46" s="119"/>
      <c r="KJL46" s="119"/>
      <c r="KJM46" s="119"/>
      <c r="KJN46" s="119"/>
      <c r="KJO46" s="119"/>
      <c r="KJP46" s="119"/>
      <c r="KJQ46" s="119"/>
      <c r="KJR46" s="119"/>
      <c r="KJS46" s="119"/>
      <c r="KJT46" s="119"/>
      <c r="KJU46" s="119"/>
      <c r="KJV46" s="119"/>
      <c r="KJW46" s="119"/>
      <c r="KJX46" s="119"/>
      <c r="KJY46" s="119"/>
      <c r="KJZ46" s="119"/>
      <c r="KKA46" s="119"/>
      <c r="KKB46" s="119"/>
      <c r="KKC46" s="119"/>
      <c r="KKD46" s="119"/>
      <c r="KKE46" s="119"/>
      <c r="KKF46" s="119"/>
      <c r="KKG46" s="119"/>
      <c r="KKH46" s="119"/>
      <c r="KKI46" s="119"/>
      <c r="KKJ46" s="119"/>
      <c r="KKK46" s="119"/>
      <c r="KKL46" s="119"/>
      <c r="KKM46" s="119"/>
      <c r="KKN46" s="119"/>
      <c r="KKO46" s="119"/>
      <c r="KKP46" s="119"/>
      <c r="KKQ46" s="119"/>
      <c r="KKR46" s="119"/>
      <c r="KKS46" s="119"/>
      <c r="KKT46" s="119"/>
      <c r="KKU46" s="119"/>
      <c r="KKV46" s="119"/>
      <c r="KKW46" s="119"/>
      <c r="KKX46" s="119"/>
      <c r="KKY46" s="119"/>
      <c r="KKZ46" s="119"/>
      <c r="KLA46" s="119"/>
      <c r="KLB46" s="119"/>
      <c r="KLC46" s="119"/>
      <c r="KLD46" s="119"/>
      <c r="KLE46" s="119"/>
      <c r="KLF46" s="119"/>
      <c r="KLG46" s="119"/>
      <c r="KLH46" s="119"/>
      <c r="KLI46" s="119"/>
      <c r="KLJ46" s="119"/>
      <c r="KLK46" s="119"/>
      <c r="KLL46" s="119"/>
      <c r="KLM46" s="119"/>
      <c r="KLN46" s="119"/>
      <c r="KLO46" s="119"/>
      <c r="KLP46" s="119"/>
      <c r="KLQ46" s="119"/>
      <c r="KLR46" s="119"/>
      <c r="KLS46" s="119"/>
      <c r="KLT46" s="119"/>
      <c r="KLU46" s="119"/>
      <c r="KLV46" s="119"/>
      <c r="KLW46" s="119"/>
      <c r="KLX46" s="119"/>
      <c r="KLY46" s="119"/>
      <c r="KLZ46" s="119"/>
      <c r="KMA46" s="119"/>
      <c r="KMB46" s="119"/>
      <c r="KMC46" s="119"/>
      <c r="KMD46" s="119"/>
      <c r="KME46" s="119"/>
      <c r="KMF46" s="119"/>
      <c r="KMG46" s="119"/>
      <c r="KMH46" s="119"/>
      <c r="KMI46" s="119"/>
      <c r="KMJ46" s="119"/>
      <c r="KMK46" s="119"/>
      <c r="KML46" s="119"/>
      <c r="KMM46" s="119"/>
      <c r="KMN46" s="119"/>
      <c r="KMO46" s="119"/>
      <c r="KMP46" s="119"/>
      <c r="KMQ46" s="119"/>
      <c r="KMR46" s="119"/>
      <c r="KMS46" s="119"/>
      <c r="KMT46" s="119"/>
      <c r="KMU46" s="119"/>
      <c r="KMV46" s="119"/>
      <c r="KMW46" s="119"/>
      <c r="KMX46" s="119"/>
      <c r="KMY46" s="119"/>
      <c r="KMZ46" s="119"/>
      <c r="KNA46" s="119"/>
      <c r="KNB46" s="119"/>
      <c r="KNC46" s="119"/>
      <c r="KND46" s="119"/>
      <c r="KNE46" s="119"/>
      <c r="KNF46" s="119"/>
      <c r="KNG46" s="119"/>
      <c r="KNH46" s="119"/>
      <c r="KNI46" s="119"/>
      <c r="KNJ46" s="119"/>
      <c r="KNK46" s="119"/>
      <c r="KNL46" s="119"/>
      <c r="KNM46" s="119"/>
      <c r="KNN46" s="119"/>
      <c r="KNO46" s="119"/>
      <c r="KNP46" s="119"/>
      <c r="KNQ46" s="119"/>
      <c r="KNR46" s="119"/>
      <c r="KNS46" s="119"/>
      <c r="KNT46" s="119"/>
      <c r="KNU46" s="119"/>
      <c r="KNV46" s="119"/>
      <c r="KNW46" s="119"/>
      <c r="KNX46" s="119"/>
      <c r="KNY46" s="119"/>
      <c r="KNZ46" s="119"/>
      <c r="KOA46" s="119"/>
      <c r="KOB46" s="119"/>
      <c r="KOC46" s="119"/>
      <c r="KOD46" s="119"/>
      <c r="KOE46" s="119"/>
      <c r="KOF46" s="119"/>
      <c r="KOG46" s="119"/>
      <c r="KOH46" s="119"/>
      <c r="KOI46" s="119"/>
      <c r="KOJ46" s="119"/>
      <c r="KOK46" s="119"/>
      <c r="KOL46" s="119"/>
      <c r="KOM46" s="119"/>
      <c r="KON46" s="119"/>
      <c r="KOO46" s="119"/>
      <c r="KOP46" s="119"/>
      <c r="KOQ46" s="119"/>
      <c r="KOR46" s="119"/>
      <c r="KOS46" s="119"/>
      <c r="KOT46" s="119"/>
      <c r="KOU46" s="119"/>
      <c r="KOV46" s="119"/>
      <c r="KOW46" s="119"/>
      <c r="KOX46" s="119"/>
      <c r="KOY46" s="119"/>
      <c r="KOZ46" s="119"/>
      <c r="KPA46" s="119"/>
      <c r="KPB46" s="119"/>
      <c r="KPC46" s="119"/>
      <c r="KPD46" s="119"/>
      <c r="KPE46" s="119"/>
      <c r="KPF46" s="119"/>
      <c r="KPG46" s="119"/>
      <c r="KPH46" s="119"/>
      <c r="KPI46" s="119"/>
      <c r="KPJ46" s="119"/>
      <c r="KPK46" s="119"/>
      <c r="KPL46" s="119"/>
      <c r="KPM46" s="119"/>
      <c r="KPN46" s="119"/>
      <c r="KPO46" s="119"/>
      <c r="KPP46" s="119"/>
      <c r="KPQ46" s="119"/>
      <c r="KPR46" s="119"/>
      <c r="KPS46" s="119"/>
      <c r="KPT46" s="119"/>
      <c r="KPU46" s="119"/>
      <c r="KPV46" s="119"/>
      <c r="KPW46" s="119"/>
      <c r="KPX46" s="119"/>
      <c r="KPY46" s="119"/>
      <c r="KPZ46" s="119"/>
      <c r="KQA46" s="119"/>
      <c r="KQB46" s="119"/>
      <c r="KQC46" s="119"/>
      <c r="KQD46" s="119"/>
      <c r="KQE46" s="119"/>
      <c r="KQF46" s="119"/>
      <c r="KQG46" s="119"/>
      <c r="KQH46" s="119"/>
      <c r="KQI46" s="119"/>
      <c r="KQJ46" s="119"/>
      <c r="KQK46" s="119"/>
      <c r="KQL46" s="119"/>
      <c r="KQM46" s="119"/>
      <c r="KQN46" s="119"/>
      <c r="KQO46" s="119"/>
      <c r="KQP46" s="119"/>
      <c r="KQQ46" s="119"/>
      <c r="KQR46" s="119"/>
      <c r="KQS46" s="119"/>
      <c r="KQT46" s="119"/>
      <c r="KQU46" s="119"/>
      <c r="KQV46" s="119"/>
      <c r="KQW46" s="119"/>
      <c r="KQX46" s="119"/>
      <c r="KQY46" s="119"/>
      <c r="KQZ46" s="119"/>
      <c r="KRA46" s="119"/>
      <c r="KRB46" s="119"/>
      <c r="KRC46" s="119"/>
      <c r="KRD46" s="119"/>
      <c r="KRE46" s="119"/>
      <c r="KRF46" s="119"/>
      <c r="KRG46" s="119"/>
      <c r="KRH46" s="119"/>
      <c r="KRI46" s="119"/>
      <c r="KRJ46" s="119"/>
      <c r="KRK46" s="119"/>
      <c r="KRL46" s="119"/>
      <c r="KRM46" s="119"/>
      <c r="KRN46" s="119"/>
      <c r="KRO46" s="119"/>
      <c r="KRP46" s="119"/>
      <c r="KRQ46" s="119"/>
      <c r="KRR46" s="119"/>
      <c r="KRS46" s="119"/>
      <c r="KRT46" s="119"/>
      <c r="KRU46" s="119"/>
      <c r="KRV46" s="119"/>
      <c r="KRW46" s="119"/>
      <c r="KRX46" s="119"/>
      <c r="KRY46" s="119"/>
      <c r="KRZ46" s="119"/>
      <c r="KSA46" s="119"/>
      <c r="KSB46" s="119"/>
      <c r="KSC46" s="119"/>
      <c r="KSD46" s="119"/>
      <c r="KSE46" s="119"/>
      <c r="KSF46" s="119"/>
      <c r="KSG46" s="119"/>
      <c r="KSH46" s="119"/>
      <c r="KSI46" s="119"/>
      <c r="KSJ46" s="119"/>
      <c r="KSK46" s="119"/>
      <c r="KSL46" s="119"/>
      <c r="KSM46" s="119"/>
      <c r="KSN46" s="119"/>
      <c r="KSO46" s="119"/>
      <c r="KSP46" s="119"/>
      <c r="KSQ46" s="119"/>
      <c r="KSR46" s="119"/>
      <c r="KSS46" s="119"/>
      <c r="KST46" s="119"/>
      <c r="KSU46" s="119"/>
      <c r="KSV46" s="119"/>
      <c r="KSW46" s="119"/>
      <c r="KSX46" s="119"/>
      <c r="KSY46" s="119"/>
      <c r="KSZ46" s="119"/>
      <c r="KTA46" s="119"/>
      <c r="KTB46" s="119"/>
      <c r="KTC46" s="119"/>
      <c r="KTD46" s="119"/>
      <c r="KTE46" s="119"/>
      <c r="KTF46" s="119"/>
      <c r="KTG46" s="119"/>
      <c r="KTH46" s="119"/>
      <c r="KTI46" s="119"/>
      <c r="KTJ46" s="119"/>
      <c r="KTK46" s="119"/>
      <c r="KTL46" s="119"/>
      <c r="KTM46" s="119"/>
      <c r="KTN46" s="119"/>
      <c r="KTO46" s="119"/>
      <c r="KTP46" s="119"/>
      <c r="KTQ46" s="119"/>
      <c r="KTR46" s="119"/>
      <c r="KTS46" s="119"/>
      <c r="KTT46" s="119"/>
      <c r="KTU46" s="119"/>
      <c r="KTV46" s="119"/>
      <c r="KTW46" s="119"/>
      <c r="KTX46" s="119"/>
      <c r="KTY46" s="119"/>
      <c r="KTZ46" s="119"/>
      <c r="KUA46" s="119"/>
      <c r="KUB46" s="119"/>
      <c r="KUC46" s="119"/>
      <c r="KUD46" s="119"/>
      <c r="KUE46" s="119"/>
      <c r="KUF46" s="119"/>
      <c r="KUG46" s="119"/>
      <c r="KUH46" s="119"/>
      <c r="KUI46" s="119"/>
      <c r="KUJ46" s="119"/>
      <c r="KUK46" s="119"/>
      <c r="KUL46" s="119"/>
      <c r="KUM46" s="119"/>
      <c r="KUN46" s="119"/>
      <c r="KUO46" s="119"/>
      <c r="KUP46" s="119"/>
      <c r="KUQ46" s="119"/>
      <c r="KUR46" s="119"/>
      <c r="KUS46" s="119"/>
      <c r="KUT46" s="119"/>
      <c r="KUU46" s="119"/>
      <c r="KUV46" s="119"/>
      <c r="KUW46" s="119"/>
      <c r="KUX46" s="119"/>
      <c r="KUY46" s="119"/>
      <c r="KUZ46" s="119"/>
      <c r="KVA46" s="119"/>
      <c r="KVB46" s="119"/>
      <c r="KVC46" s="119"/>
      <c r="KVD46" s="119"/>
      <c r="KVE46" s="119"/>
      <c r="KVF46" s="119"/>
      <c r="KVG46" s="119"/>
      <c r="KVH46" s="119"/>
      <c r="KVI46" s="119"/>
      <c r="KVJ46" s="119"/>
      <c r="KVK46" s="119"/>
      <c r="KVL46" s="119"/>
      <c r="KVM46" s="119"/>
      <c r="KVN46" s="119"/>
      <c r="KVO46" s="119"/>
      <c r="KVP46" s="119"/>
      <c r="KVQ46" s="119"/>
      <c r="KVR46" s="119"/>
      <c r="KVS46" s="119"/>
      <c r="KVT46" s="119"/>
      <c r="KVU46" s="119"/>
      <c r="KVV46" s="119"/>
      <c r="KVW46" s="119"/>
      <c r="KVX46" s="119"/>
      <c r="KVY46" s="119"/>
      <c r="KVZ46" s="119"/>
      <c r="KWA46" s="119"/>
      <c r="KWB46" s="119"/>
      <c r="KWC46" s="119"/>
      <c r="KWD46" s="119"/>
      <c r="KWE46" s="119"/>
      <c r="KWF46" s="119"/>
      <c r="KWG46" s="119"/>
      <c r="KWH46" s="119"/>
      <c r="KWI46" s="119"/>
      <c r="KWJ46" s="119"/>
      <c r="KWK46" s="119"/>
      <c r="KWL46" s="119"/>
      <c r="KWM46" s="119"/>
      <c r="KWN46" s="119"/>
      <c r="KWO46" s="119"/>
      <c r="KWP46" s="119"/>
      <c r="KWQ46" s="119"/>
      <c r="KWR46" s="119"/>
      <c r="KWS46" s="119"/>
      <c r="KWT46" s="119"/>
      <c r="KWU46" s="119"/>
      <c r="KWV46" s="119"/>
      <c r="KWW46" s="119"/>
      <c r="KWX46" s="119"/>
      <c r="KWY46" s="119"/>
      <c r="KWZ46" s="119"/>
      <c r="KXA46" s="119"/>
      <c r="KXB46" s="119"/>
      <c r="KXC46" s="119"/>
      <c r="KXD46" s="119"/>
      <c r="KXE46" s="119"/>
      <c r="KXF46" s="119"/>
      <c r="KXG46" s="119"/>
      <c r="KXH46" s="119"/>
      <c r="KXI46" s="119"/>
      <c r="KXJ46" s="119"/>
      <c r="KXK46" s="119"/>
      <c r="KXL46" s="119"/>
      <c r="KXM46" s="119"/>
      <c r="KXN46" s="119"/>
      <c r="KXO46" s="119"/>
      <c r="KXP46" s="119"/>
      <c r="KXQ46" s="119"/>
      <c r="KXR46" s="119"/>
      <c r="KXS46" s="119"/>
      <c r="KXT46" s="119"/>
      <c r="KXU46" s="119"/>
      <c r="KXV46" s="119"/>
      <c r="KXW46" s="119"/>
      <c r="KXX46" s="119"/>
      <c r="KXY46" s="119"/>
      <c r="KXZ46" s="119"/>
      <c r="KYA46" s="119"/>
      <c r="KYB46" s="119"/>
      <c r="KYC46" s="119"/>
      <c r="KYD46" s="119"/>
      <c r="KYE46" s="119"/>
      <c r="KYF46" s="119"/>
      <c r="KYG46" s="119"/>
      <c r="KYH46" s="119"/>
      <c r="KYI46" s="119"/>
      <c r="KYJ46" s="119"/>
      <c r="KYK46" s="119"/>
      <c r="KYL46" s="119"/>
      <c r="KYM46" s="119"/>
      <c r="KYN46" s="119"/>
      <c r="KYO46" s="119"/>
      <c r="KYP46" s="119"/>
      <c r="KYQ46" s="119"/>
      <c r="KYR46" s="119"/>
      <c r="KYS46" s="119"/>
      <c r="KYT46" s="119"/>
      <c r="KYU46" s="119"/>
      <c r="KYV46" s="119"/>
      <c r="KYW46" s="119"/>
      <c r="KYX46" s="119"/>
      <c r="KYY46" s="119"/>
      <c r="KYZ46" s="119"/>
      <c r="KZA46" s="119"/>
      <c r="KZB46" s="119"/>
      <c r="KZC46" s="119"/>
      <c r="KZD46" s="119"/>
      <c r="KZE46" s="119"/>
      <c r="KZF46" s="119"/>
      <c r="KZG46" s="119"/>
      <c r="KZH46" s="119"/>
      <c r="KZI46" s="119"/>
      <c r="KZJ46" s="119"/>
      <c r="KZK46" s="119"/>
      <c r="KZL46" s="119"/>
      <c r="KZM46" s="119"/>
      <c r="KZN46" s="119"/>
      <c r="KZO46" s="119"/>
      <c r="KZP46" s="119"/>
      <c r="KZQ46" s="119"/>
      <c r="KZR46" s="119"/>
      <c r="KZS46" s="119"/>
      <c r="KZT46" s="119"/>
      <c r="KZU46" s="119"/>
      <c r="KZV46" s="119"/>
      <c r="KZW46" s="119"/>
      <c r="KZX46" s="119"/>
      <c r="KZY46" s="119"/>
      <c r="KZZ46" s="119"/>
      <c r="LAA46" s="119"/>
      <c r="LAB46" s="119"/>
      <c r="LAC46" s="119"/>
      <c r="LAD46" s="119"/>
      <c r="LAE46" s="119"/>
      <c r="LAF46" s="119"/>
      <c r="LAG46" s="119"/>
      <c r="LAH46" s="119"/>
      <c r="LAI46" s="119"/>
      <c r="LAJ46" s="119"/>
      <c r="LAK46" s="119"/>
      <c r="LAL46" s="119"/>
      <c r="LAM46" s="119"/>
      <c r="LAN46" s="119"/>
      <c r="LAO46" s="119"/>
      <c r="LAP46" s="119"/>
      <c r="LAQ46" s="119"/>
      <c r="LAR46" s="119"/>
      <c r="LAS46" s="119"/>
      <c r="LAT46" s="119"/>
      <c r="LAU46" s="119"/>
      <c r="LAV46" s="119"/>
      <c r="LAW46" s="119"/>
      <c r="LAX46" s="119"/>
      <c r="LAY46" s="119"/>
      <c r="LAZ46" s="119"/>
      <c r="LBA46" s="119"/>
      <c r="LBB46" s="119"/>
      <c r="LBC46" s="119"/>
      <c r="LBD46" s="119"/>
      <c r="LBE46" s="119"/>
      <c r="LBF46" s="119"/>
      <c r="LBG46" s="119"/>
      <c r="LBH46" s="119"/>
      <c r="LBI46" s="119"/>
      <c r="LBJ46" s="119"/>
      <c r="LBK46" s="119"/>
      <c r="LBL46" s="119"/>
      <c r="LBM46" s="119"/>
      <c r="LBN46" s="119"/>
      <c r="LBO46" s="119"/>
      <c r="LBP46" s="119"/>
      <c r="LBQ46" s="119"/>
      <c r="LBR46" s="119"/>
      <c r="LBS46" s="119"/>
      <c r="LBT46" s="119"/>
      <c r="LBU46" s="119"/>
      <c r="LBV46" s="119"/>
      <c r="LBW46" s="119"/>
      <c r="LBX46" s="119"/>
      <c r="LBY46" s="119"/>
      <c r="LBZ46" s="119"/>
      <c r="LCA46" s="119"/>
      <c r="LCB46" s="119"/>
      <c r="LCC46" s="119"/>
      <c r="LCD46" s="119"/>
      <c r="LCE46" s="119"/>
      <c r="LCF46" s="119"/>
      <c r="LCG46" s="119"/>
      <c r="LCH46" s="119"/>
      <c r="LCI46" s="119"/>
      <c r="LCJ46" s="119"/>
      <c r="LCK46" s="119"/>
      <c r="LCL46" s="119"/>
      <c r="LCM46" s="119"/>
      <c r="LCN46" s="119"/>
      <c r="LCO46" s="119"/>
      <c r="LCP46" s="119"/>
      <c r="LCQ46" s="119"/>
      <c r="LCR46" s="119"/>
      <c r="LCS46" s="119"/>
      <c r="LCT46" s="119"/>
      <c r="LCU46" s="119"/>
      <c r="LCV46" s="119"/>
      <c r="LCW46" s="119"/>
      <c r="LCX46" s="119"/>
      <c r="LCY46" s="119"/>
      <c r="LCZ46" s="119"/>
      <c r="LDA46" s="119"/>
      <c r="LDB46" s="119"/>
      <c r="LDC46" s="119"/>
      <c r="LDD46" s="119"/>
      <c r="LDE46" s="119"/>
      <c r="LDF46" s="119"/>
      <c r="LDG46" s="119"/>
      <c r="LDH46" s="119"/>
      <c r="LDI46" s="119"/>
      <c r="LDJ46" s="119"/>
      <c r="LDK46" s="119"/>
      <c r="LDL46" s="119"/>
      <c r="LDM46" s="119"/>
      <c r="LDN46" s="119"/>
      <c r="LDO46" s="119"/>
      <c r="LDP46" s="119"/>
      <c r="LDQ46" s="119"/>
      <c r="LDR46" s="119"/>
      <c r="LDS46" s="119"/>
      <c r="LDT46" s="119"/>
      <c r="LDU46" s="119"/>
      <c r="LDV46" s="119"/>
      <c r="LDW46" s="119"/>
      <c r="LDX46" s="119"/>
      <c r="LDY46" s="119"/>
      <c r="LDZ46" s="119"/>
      <c r="LEA46" s="119"/>
      <c r="LEB46" s="119"/>
      <c r="LEC46" s="119"/>
      <c r="LED46" s="119"/>
      <c r="LEE46" s="119"/>
      <c r="LEF46" s="119"/>
      <c r="LEG46" s="119"/>
      <c r="LEH46" s="119"/>
      <c r="LEI46" s="119"/>
      <c r="LEJ46" s="119"/>
      <c r="LEK46" s="119"/>
      <c r="LEL46" s="119"/>
      <c r="LEM46" s="119"/>
      <c r="LEN46" s="119"/>
      <c r="LEO46" s="119"/>
      <c r="LEP46" s="119"/>
      <c r="LEQ46" s="119"/>
      <c r="LER46" s="119"/>
      <c r="LES46" s="119"/>
      <c r="LET46" s="119"/>
      <c r="LEU46" s="119"/>
      <c r="LEV46" s="119"/>
      <c r="LEW46" s="119"/>
      <c r="LEX46" s="119"/>
      <c r="LEY46" s="119"/>
      <c r="LEZ46" s="119"/>
      <c r="LFA46" s="119"/>
      <c r="LFB46" s="119"/>
      <c r="LFC46" s="119"/>
      <c r="LFD46" s="119"/>
      <c r="LFE46" s="119"/>
      <c r="LFF46" s="119"/>
      <c r="LFG46" s="119"/>
      <c r="LFH46" s="119"/>
      <c r="LFI46" s="119"/>
      <c r="LFJ46" s="119"/>
      <c r="LFK46" s="119"/>
      <c r="LFL46" s="119"/>
      <c r="LFM46" s="119"/>
      <c r="LFN46" s="119"/>
      <c r="LFO46" s="119"/>
      <c r="LFP46" s="119"/>
      <c r="LFQ46" s="119"/>
      <c r="LFR46" s="119"/>
      <c r="LFS46" s="119"/>
      <c r="LFT46" s="119"/>
      <c r="LFU46" s="119"/>
      <c r="LFV46" s="119"/>
      <c r="LFW46" s="119"/>
      <c r="LFX46" s="119"/>
      <c r="LFY46" s="119"/>
      <c r="LFZ46" s="119"/>
      <c r="LGA46" s="119"/>
      <c r="LGB46" s="119"/>
      <c r="LGC46" s="119"/>
      <c r="LGD46" s="119"/>
      <c r="LGE46" s="119"/>
      <c r="LGF46" s="119"/>
      <c r="LGG46" s="119"/>
      <c r="LGH46" s="119"/>
      <c r="LGI46" s="119"/>
      <c r="LGJ46" s="119"/>
      <c r="LGK46" s="119"/>
      <c r="LGL46" s="119"/>
      <c r="LGM46" s="119"/>
      <c r="LGN46" s="119"/>
      <c r="LGO46" s="119"/>
      <c r="LGP46" s="119"/>
      <c r="LGQ46" s="119"/>
      <c r="LGR46" s="119"/>
      <c r="LGS46" s="119"/>
      <c r="LGT46" s="119"/>
      <c r="LGU46" s="119"/>
      <c r="LGV46" s="119"/>
      <c r="LGW46" s="119"/>
      <c r="LGX46" s="119"/>
      <c r="LGY46" s="119"/>
      <c r="LGZ46" s="119"/>
      <c r="LHA46" s="119"/>
      <c r="LHB46" s="119"/>
      <c r="LHC46" s="119"/>
      <c r="LHD46" s="119"/>
      <c r="LHE46" s="119"/>
      <c r="LHF46" s="119"/>
      <c r="LHG46" s="119"/>
      <c r="LHH46" s="119"/>
      <c r="LHI46" s="119"/>
      <c r="LHJ46" s="119"/>
      <c r="LHK46" s="119"/>
      <c r="LHL46" s="119"/>
      <c r="LHM46" s="119"/>
      <c r="LHN46" s="119"/>
      <c r="LHO46" s="119"/>
      <c r="LHP46" s="119"/>
      <c r="LHQ46" s="119"/>
      <c r="LHR46" s="119"/>
      <c r="LHS46" s="119"/>
      <c r="LHT46" s="119"/>
      <c r="LHU46" s="119"/>
      <c r="LHV46" s="119"/>
      <c r="LHW46" s="119"/>
      <c r="LHX46" s="119"/>
      <c r="LHY46" s="119"/>
      <c r="LHZ46" s="119"/>
      <c r="LIA46" s="119"/>
      <c r="LIB46" s="119"/>
      <c r="LIC46" s="119"/>
      <c r="LID46" s="119"/>
      <c r="LIE46" s="119"/>
      <c r="LIF46" s="119"/>
      <c r="LIG46" s="119"/>
      <c r="LIH46" s="119"/>
      <c r="LII46" s="119"/>
      <c r="LIJ46" s="119"/>
      <c r="LIK46" s="119"/>
      <c r="LIL46" s="119"/>
      <c r="LIM46" s="119"/>
      <c r="LIN46" s="119"/>
      <c r="LIO46" s="119"/>
      <c r="LIP46" s="119"/>
      <c r="LIQ46" s="119"/>
      <c r="LIR46" s="119"/>
      <c r="LIS46" s="119"/>
      <c r="LIT46" s="119"/>
      <c r="LIU46" s="119"/>
      <c r="LIV46" s="119"/>
      <c r="LIW46" s="119"/>
      <c r="LIX46" s="119"/>
      <c r="LIY46" s="119"/>
      <c r="LIZ46" s="119"/>
      <c r="LJA46" s="119"/>
      <c r="LJB46" s="119"/>
      <c r="LJC46" s="119"/>
      <c r="LJD46" s="119"/>
      <c r="LJE46" s="119"/>
      <c r="LJF46" s="119"/>
      <c r="LJG46" s="119"/>
      <c r="LJH46" s="119"/>
      <c r="LJI46" s="119"/>
      <c r="LJJ46" s="119"/>
      <c r="LJK46" s="119"/>
      <c r="LJL46" s="119"/>
      <c r="LJM46" s="119"/>
      <c r="LJN46" s="119"/>
      <c r="LJO46" s="119"/>
      <c r="LJP46" s="119"/>
      <c r="LJQ46" s="119"/>
      <c r="LJR46" s="119"/>
      <c r="LJS46" s="119"/>
      <c r="LJT46" s="119"/>
      <c r="LJU46" s="119"/>
      <c r="LJV46" s="119"/>
      <c r="LJW46" s="119"/>
      <c r="LJX46" s="119"/>
      <c r="LJY46" s="119"/>
      <c r="LJZ46" s="119"/>
      <c r="LKA46" s="119"/>
      <c r="LKB46" s="119"/>
      <c r="LKC46" s="119"/>
      <c r="LKD46" s="119"/>
      <c r="LKE46" s="119"/>
      <c r="LKF46" s="119"/>
      <c r="LKG46" s="119"/>
      <c r="LKH46" s="119"/>
      <c r="LKI46" s="119"/>
      <c r="LKJ46" s="119"/>
      <c r="LKK46" s="119"/>
      <c r="LKL46" s="119"/>
      <c r="LKM46" s="119"/>
      <c r="LKN46" s="119"/>
      <c r="LKO46" s="119"/>
      <c r="LKP46" s="119"/>
      <c r="LKQ46" s="119"/>
      <c r="LKR46" s="119"/>
      <c r="LKS46" s="119"/>
      <c r="LKT46" s="119"/>
      <c r="LKU46" s="119"/>
      <c r="LKV46" s="119"/>
      <c r="LKW46" s="119"/>
      <c r="LKX46" s="119"/>
      <c r="LKY46" s="119"/>
      <c r="LKZ46" s="119"/>
      <c r="LLA46" s="119"/>
      <c r="LLB46" s="119"/>
      <c r="LLC46" s="119"/>
      <c r="LLD46" s="119"/>
      <c r="LLE46" s="119"/>
      <c r="LLF46" s="119"/>
      <c r="LLG46" s="119"/>
      <c r="LLH46" s="119"/>
      <c r="LLI46" s="119"/>
      <c r="LLJ46" s="119"/>
      <c r="LLK46" s="119"/>
      <c r="LLL46" s="119"/>
      <c r="LLM46" s="119"/>
      <c r="LLN46" s="119"/>
      <c r="LLO46" s="119"/>
      <c r="LLP46" s="119"/>
      <c r="LLQ46" s="119"/>
      <c r="LLR46" s="119"/>
      <c r="LLS46" s="119"/>
      <c r="LLT46" s="119"/>
      <c r="LLU46" s="119"/>
      <c r="LLV46" s="119"/>
      <c r="LLW46" s="119"/>
      <c r="LLX46" s="119"/>
      <c r="LLY46" s="119"/>
      <c r="LLZ46" s="119"/>
      <c r="LMA46" s="119"/>
      <c r="LMB46" s="119"/>
      <c r="LMC46" s="119"/>
      <c r="LMD46" s="119"/>
      <c r="LME46" s="119"/>
      <c r="LMF46" s="119"/>
      <c r="LMG46" s="119"/>
      <c r="LMH46" s="119"/>
      <c r="LMI46" s="119"/>
      <c r="LMJ46" s="119"/>
      <c r="LMK46" s="119"/>
      <c r="LML46" s="119"/>
      <c r="LMM46" s="119"/>
      <c r="LMN46" s="119"/>
      <c r="LMO46" s="119"/>
      <c r="LMP46" s="119"/>
      <c r="LMQ46" s="119"/>
      <c r="LMR46" s="119"/>
      <c r="LMS46" s="119"/>
      <c r="LMT46" s="119"/>
      <c r="LMU46" s="119"/>
      <c r="LMV46" s="119"/>
      <c r="LMW46" s="119"/>
      <c r="LMX46" s="119"/>
      <c r="LMY46" s="119"/>
      <c r="LMZ46" s="119"/>
      <c r="LNA46" s="119"/>
      <c r="LNB46" s="119"/>
      <c r="LNC46" s="119"/>
      <c r="LND46" s="119"/>
      <c r="LNE46" s="119"/>
      <c r="LNF46" s="119"/>
      <c r="LNG46" s="119"/>
      <c r="LNH46" s="119"/>
      <c r="LNI46" s="119"/>
      <c r="LNJ46" s="119"/>
      <c r="LNK46" s="119"/>
      <c r="LNL46" s="119"/>
      <c r="LNM46" s="119"/>
      <c r="LNN46" s="119"/>
      <c r="LNO46" s="119"/>
      <c r="LNP46" s="119"/>
      <c r="LNQ46" s="119"/>
      <c r="LNR46" s="119"/>
      <c r="LNS46" s="119"/>
      <c r="LNT46" s="119"/>
      <c r="LNU46" s="119"/>
      <c r="LNV46" s="119"/>
      <c r="LNW46" s="119"/>
      <c r="LNX46" s="119"/>
      <c r="LNY46" s="119"/>
      <c r="LNZ46" s="119"/>
      <c r="LOA46" s="119"/>
      <c r="LOB46" s="119"/>
      <c r="LOC46" s="119"/>
      <c r="LOD46" s="119"/>
      <c r="LOE46" s="119"/>
      <c r="LOF46" s="119"/>
      <c r="LOG46" s="119"/>
      <c r="LOH46" s="119"/>
      <c r="LOI46" s="119"/>
      <c r="LOJ46" s="119"/>
      <c r="LOK46" s="119"/>
      <c r="LOL46" s="119"/>
      <c r="LOM46" s="119"/>
      <c r="LON46" s="119"/>
      <c r="LOO46" s="119"/>
      <c r="LOP46" s="119"/>
      <c r="LOQ46" s="119"/>
      <c r="LOR46" s="119"/>
      <c r="LOS46" s="119"/>
      <c r="LOT46" s="119"/>
      <c r="LOU46" s="119"/>
      <c r="LOV46" s="119"/>
      <c r="LOW46" s="119"/>
      <c r="LOX46" s="119"/>
      <c r="LOY46" s="119"/>
      <c r="LOZ46" s="119"/>
      <c r="LPA46" s="119"/>
      <c r="LPB46" s="119"/>
      <c r="LPC46" s="119"/>
      <c r="LPD46" s="119"/>
      <c r="LPE46" s="119"/>
      <c r="LPF46" s="119"/>
      <c r="LPG46" s="119"/>
      <c r="LPH46" s="119"/>
      <c r="LPI46" s="119"/>
      <c r="LPJ46" s="119"/>
      <c r="LPK46" s="119"/>
      <c r="LPL46" s="119"/>
      <c r="LPM46" s="119"/>
      <c r="LPN46" s="119"/>
      <c r="LPO46" s="119"/>
      <c r="LPP46" s="119"/>
      <c r="LPQ46" s="119"/>
      <c r="LPR46" s="119"/>
      <c r="LPS46" s="119"/>
      <c r="LPT46" s="119"/>
      <c r="LPU46" s="119"/>
      <c r="LPV46" s="119"/>
      <c r="LPW46" s="119"/>
      <c r="LPX46" s="119"/>
      <c r="LPY46" s="119"/>
      <c r="LPZ46" s="119"/>
      <c r="LQA46" s="119"/>
      <c r="LQB46" s="119"/>
      <c r="LQC46" s="119"/>
      <c r="LQD46" s="119"/>
      <c r="LQE46" s="119"/>
      <c r="LQF46" s="119"/>
      <c r="LQG46" s="119"/>
      <c r="LQH46" s="119"/>
      <c r="LQI46" s="119"/>
      <c r="LQJ46" s="119"/>
      <c r="LQK46" s="119"/>
      <c r="LQL46" s="119"/>
      <c r="LQM46" s="119"/>
      <c r="LQN46" s="119"/>
      <c r="LQO46" s="119"/>
      <c r="LQP46" s="119"/>
      <c r="LQQ46" s="119"/>
      <c r="LQR46" s="119"/>
      <c r="LQS46" s="119"/>
      <c r="LQT46" s="119"/>
      <c r="LQU46" s="119"/>
      <c r="LQV46" s="119"/>
      <c r="LQW46" s="119"/>
      <c r="LQX46" s="119"/>
      <c r="LQY46" s="119"/>
      <c r="LQZ46" s="119"/>
      <c r="LRA46" s="119"/>
      <c r="LRB46" s="119"/>
      <c r="LRC46" s="119"/>
      <c r="LRD46" s="119"/>
      <c r="LRE46" s="119"/>
      <c r="LRF46" s="119"/>
      <c r="LRG46" s="119"/>
      <c r="LRH46" s="119"/>
      <c r="LRI46" s="119"/>
      <c r="LRJ46" s="119"/>
      <c r="LRK46" s="119"/>
      <c r="LRL46" s="119"/>
      <c r="LRM46" s="119"/>
      <c r="LRN46" s="119"/>
      <c r="LRO46" s="119"/>
      <c r="LRP46" s="119"/>
      <c r="LRQ46" s="119"/>
      <c r="LRR46" s="119"/>
      <c r="LRS46" s="119"/>
      <c r="LRT46" s="119"/>
      <c r="LRU46" s="119"/>
      <c r="LRV46" s="119"/>
      <c r="LRW46" s="119"/>
      <c r="LRX46" s="119"/>
      <c r="LRY46" s="119"/>
      <c r="LRZ46" s="119"/>
      <c r="LSA46" s="119"/>
      <c r="LSB46" s="119"/>
      <c r="LSC46" s="119"/>
      <c r="LSD46" s="119"/>
      <c r="LSE46" s="119"/>
      <c r="LSF46" s="119"/>
      <c r="LSG46" s="119"/>
      <c r="LSH46" s="119"/>
      <c r="LSI46" s="119"/>
      <c r="LSJ46" s="119"/>
      <c r="LSK46" s="119"/>
      <c r="LSL46" s="119"/>
      <c r="LSM46" s="119"/>
      <c r="LSN46" s="119"/>
      <c r="LSO46" s="119"/>
      <c r="LSP46" s="119"/>
      <c r="LSQ46" s="119"/>
      <c r="LSR46" s="119"/>
      <c r="LSS46" s="119"/>
      <c r="LST46" s="119"/>
      <c r="LSU46" s="119"/>
      <c r="LSV46" s="119"/>
      <c r="LSW46" s="119"/>
      <c r="LSX46" s="119"/>
      <c r="LSY46" s="119"/>
      <c r="LSZ46" s="119"/>
      <c r="LTA46" s="119"/>
      <c r="LTB46" s="119"/>
      <c r="LTC46" s="119"/>
      <c r="LTD46" s="119"/>
      <c r="LTE46" s="119"/>
      <c r="LTF46" s="119"/>
      <c r="LTG46" s="119"/>
      <c r="LTH46" s="119"/>
      <c r="LTI46" s="119"/>
      <c r="LTJ46" s="119"/>
      <c r="LTK46" s="119"/>
      <c r="LTL46" s="119"/>
      <c r="LTM46" s="119"/>
      <c r="LTN46" s="119"/>
      <c r="LTO46" s="119"/>
      <c r="LTP46" s="119"/>
      <c r="LTQ46" s="119"/>
      <c r="LTR46" s="119"/>
      <c r="LTS46" s="119"/>
      <c r="LTT46" s="119"/>
      <c r="LTU46" s="119"/>
      <c r="LTV46" s="119"/>
      <c r="LTW46" s="119"/>
      <c r="LTX46" s="119"/>
      <c r="LTY46" s="119"/>
      <c r="LTZ46" s="119"/>
      <c r="LUA46" s="119"/>
      <c r="LUB46" s="119"/>
      <c r="LUC46" s="119"/>
      <c r="LUD46" s="119"/>
      <c r="LUE46" s="119"/>
      <c r="LUF46" s="119"/>
      <c r="LUG46" s="119"/>
      <c r="LUH46" s="119"/>
      <c r="LUI46" s="119"/>
      <c r="LUJ46" s="119"/>
      <c r="LUK46" s="119"/>
      <c r="LUL46" s="119"/>
      <c r="LUM46" s="119"/>
      <c r="LUN46" s="119"/>
      <c r="LUO46" s="119"/>
      <c r="LUP46" s="119"/>
      <c r="LUQ46" s="119"/>
      <c r="LUR46" s="119"/>
      <c r="LUS46" s="119"/>
      <c r="LUT46" s="119"/>
      <c r="LUU46" s="119"/>
      <c r="LUV46" s="119"/>
      <c r="LUW46" s="119"/>
      <c r="LUX46" s="119"/>
      <c r="LUY46" s="119"/>
      <c r="LUZ46" s="119"/>
      <c r="LVA46" s="119"/>
      <c r="LVB46" s="119"/>
      <c r="LVC46" s="119"/>
      <c r="LVD46" s="119"/>
      <c r="LVE46" s="119"/>
      <c r="LVF46" s="119"/>
      <c r="LVG46" s="119"/>
      <c r="LVH46" s="119"/>
      <c r="LVI46" s="119"/>
      <c r="LVJ46" s="119"/>
      <c r="LVK46" s="119"/>
      <c r="LVL46" s="119"/>
      <c r="LVM46" s="119"/>
      <c r="LVN46" s="119"/>
      <c r="LVO46" s="119"/>
      <c r="LVP46" s="119"/>
      <c r="LVQ46" s="119"/>
      <c r="LVR46" s="119"/>
      <c r="LVS46" s="119"/>
      <c r="LVT46" s="119"/>
      <c r="LVU46" s="119"/>
      <c r="LVV46" s="119"/>
      <c r="LVW46" s="119"/>
      <c r="LVX46" s="119"/>
      <c r="LVY46" s="119"/>
      <c r="LVZ46" s="119"/>
      <c r="LWA46" s="119"/>
      <c r="LWB46" s="119"/>
      <c r="LWC46" s="119"/>
      <c r="LWD46" s="119"/>
      <c r="LWE46" s="119"/>
      <c r="LWF46" s="119"/>
      <c r="LWG46" s="119"/>
      <c r="LWH46" s="119"/>
      <c r="LWI46" s="119"/>
      <c r="LWJ46" s="119"/>
      <c r="LWK46" s="119"/>
      <c r="LWL46" s="119"/>
      <c r="LWM46" s="119"/>
      <c r="LWN46" s="119"/>
      <c r="LWO46" s="119"/>
      <c r="LWP46" s="119"/>
      <c r="LWQ46" s="119"/>
      <c r="LWR46" s="119"/>
      <c r="LWS46" s="119"/>
      <c r="LWT46" s="119"/>
      <c r="LWU46" s="119"/>
      <c r="LWV46" s="119"/>
      <c r="LWW46" s="119"/>
      <c r="LWX46" s="119"/>
      <c r="LWY46" s="119"/>
      <c r="LWZ46" s="119"/>
      <c r="LXA46" s="119"/>
      <c r="LXB46" s="119"/>
      <c r="LXC46" s="119"/>
      <c r="LXD46" s="119"/>
      <c r="LXE46" s="119"/>
      <c r="LXF46" s="119"/>
      <c r="LXG46" s="119"/>
      <c r="LXH46" s="119"/>
      <c r="LXI46" s="119"/>
      <c r="LXJ46" s="119"/>
      <c r="LXK46" s="119"/>
      <c r="LXL46" s="119"/>
      <c r="LXM46" s="119"/>
      <c r="LXN46" s="119"/>
      <c r="LXO46" s="119"/>
      <c r="LXP46" s="119"/>
      <c r="LXQ46" s="119"/>
      <c r="LXR46" s="119"/>
      <c r="LXS46" s="119"/>
      <c r="LXT46" s="119"/>
      <c r="LXU46" s="119"/>
      <c r="LXV46" s="119"/>
      <c r="LXW46" s="119"/>
      <c r="LXX46" s="119"/>
      <c r="LXY46" s="119"/>
      <c r="LXZ46" s="119"/>
      <c r="LYA46" s="119"/>
      <c r="LYB46" s="119"/>
      <c r="LYC46" s="119"/>
      <c r="LYD46" s="119"/>
      <c r="LYE46" s="119"/>
      <c r="LYF46" s="119"/>
      <c r="LYG46" s="119"/>
      <c r="LYH46" s="119"/>
      <c r="LYI46" s="119"/>
      <c r="LYJ46" s="119"/>
      <c r="LYK46" s="119"/>
      <c r="LYL46" s="119"/>
      <c r="LYM46" s="119"/>
      <c r="LYN46" s="119"/>
      <c r="LYO46" s="119"/>
      <c r="LYP46" s="119"/>
      <c r="LYQ46" s="119"/>
      <c r="LYR46" s="119"/>
      <c r="LYS46" s="119"/>
      <c r="LYT46" s="119"/>
      <c r="LYU46" s="119"/>
      <c r="LYV46" s="119"/>
      <c r="LYW46" s="119"/>
      <c r="LYX46" s="119"/>
      <c r="LYY46" s="119"/>
      <c r="LYZ46" s="119"/>
      <c r="LZA46" s="119"/>
      <c r="LZB46" s="119"/>
      <c r="LZC46" s="119"/>
      <c r="LZD46" s="119"/>
      <c r="LZE46" s="119"/>
      <c r="LZF46" s="119"/>
      <c r="LZG46" s="119"/>
      <c r="LZH46" s="119"/>
      <c r="LZI46" s="119"/>
      <c r="LZJ46" s="119"/>
      <c r="LZK46" s="119"/>
      <c r="LZL46" s="119"/>
      <c r="LZM46" s="119"/>
      <c r="LZN46" s="119"/>
      <c r="LZO46" s="119"/>
      <c r="LZP46" s="119"/>
      <c r="LZQ46" s="119"/>
      <c r="LZR46" s="119"/>
      <c r="LZS46" s="119"/>
      <c r="LZT46" s="119"/>
      <c r="LZU46" s="119"/>
      <c r="LZV46" s="119"/>
      <c r="LZW46" s="119"/>
      <c r="LZX46" s="119"/>
      <c r="LZY46" s="119"/>
      <c r="LZZ46" s="119"/>
      <c r="MAA46" s="119"/>
      <c r="MAB46" s="119"/>
      <c r="MAC46" s="119"/>
      <c r="MAD46" s="119"/>
      <c r="MAE46" s="119"/>
      <c r="MAF46" s="119"/>
      <c r="MAG46" s="119"/>
      <c r="MAH46" s="119"/>
      <c r="MAI46" s="119"/>
      <c r="MAJ46" s="119"/>
      <c r="MAK46" s="119"/>
      <c r="MAL46" s="119"/>
      <c r="MAM46" s="119"/>
      <c r="MAN46" s="119"/>
      <c r="MAO46" s="119"/>
      <c r="MAP46" s="119"/>
      <c r="MAQ46" s="119"/>
      <c r="MAR46" s="119"/>
      <c r="MAS46" s="119"/>
      <c r="MAT46" s="119"/>
      <c r="MAU46" s="119"/>
      <c r="MAV46" s="119"/>
      <c r="MAW46" s="119"/>
      <c r="MAX46" s="119"/>
      <c r="MAY46" s="119"/>
      <c r="MAZ46" s="119"/>
      <c r="MBA46" s="119"/>
      <c r="MBB46" s="119"/>
      <c r="MBC46" s="119"/>
      <c r="MBD46" s="119"/>
      <c r="MBE46" s="119"/>
      <c r="MBF46" s="119"/>
      <c r="MBG46" s="119"/>
      <c r="MBH46" s="119"/>
      <c r="MBI46" s="119"/>
      <c r="MBJ46" s="119"/>
      <c r="MBK46" s="119"/>
      <c r="MBL46" s="119"/>
      <c r="MBM46" s="119"/>
      <c r="MBN46" s="119"/>
      <c r="MBO46" s="119"/>
      <c r="MBP46" s="119"/>
      <c r="MBQ46" s="119"/>
      <c r="MBR46" s="119"/>
      <c r="MBS46" s="119"/>
      <c r="MBT46" s="119"/>
      <c r="MBU46" s="119"/>
      <c r="MBV46" s="119"/>
      <c r="MBW46" s="119"/>
      <c r="MBX46" s="119"/>
      <c r="MBY46" s="119"/>
      <c r="MBZ46" s="119"/>
      <c r="MCA46" s="119"/>
      <c r="MCB46" s="119"/>
      <c r="MCC46" s="119"/>
      <c r="MCD46" s="119"/>
      <c r="MCE46" s="119"/>
      <c r="MCF46" s="119"/>
      <c r="MCG46" s="119"/>
      <c r="MCH46" s="119"/>
      <c r="MCI46" s="119"/>
      <c r="MCJ46" s="119"/>
      <c r="MCK46" s="119"/>
      <c r="MCL46" s="119"/>
      <c r="MCM46" s="119"/>
      <c r="MCN46" s="119"/>
      <c r="MCO46" s="119"/>
      <c r="MCP46" s="119"/>
      <c r="MCQ46" s="119"/>
      <c r="MCR46" s="119"/>
      <c r="MCS46" s="119"/>
      <c r="MCT46" s="119"/>
      <c r="MCU46" s="119"/>
      <c r="MCV46" s="119"/>
      <c r="MCW46" s="119"/>
      <c r="MCX46" s="119"/>
      <c r="MCY46" s="119"/>
      <c r="MCZ46" s="119"/>
      <c r="MDA46" s="119"/>
      <c r="MDB46" s="119"/>
      <c r="MDC46" s="119"/>
      <c r="MDD46" s="119"/>
      <c r="MDE46" s="119"/>
      <c r="MDF46" s="119"/>
      <c r="MDG46" s="119"/>
      <c r="MDH46" s="119"/>
      <c r="MDI46" s="119"/>
      <c r="MDJ46" s="119"/>
      <c r="MDK46" s="119"/>
      <c r="MDL46" s="119"/>
      <c r="MDM46" s="119"/>
      <c r="MDN46" s="119"/>
      <c r="MDO46" s="119"/>
      <c r="MDP46" s="119"/>
      <c r="MDQ46" s="119"/>
      <c r="MDR46" s="119"/>
      <c r="MDS46" s="119"/>
      <c r="MDT46" s="119"/>
      <c r="MDU46" s="119"/>
      <c r="MDV46" s="119"/>
      <c r="MDW46" s="119"/>
      <c r="MDX46" s="119"/>
      <c r="MDY46" s="119"/>
      <c r="MDZ46" s="119"/>
      <c r="MEA46" s="119"/>
      <c r="MEB46" s="119"/>
      <c r="MEC46" s="119"/>
      <c r="MED46" s="119"/>
      <c r="MEE46" s="119"/>
      <c r="MEF46" s="119"/>
      <c r="MEG46" s="119"/>
      <c r="MEH46" s="119"/>
      <c r="MEI46" s="119"/>
      <c r="MEJ46" s="119"/>
      <c r="MEK46" s="119"/>
      <c r="MEL46" s="119"/>
      <c r="MEM46" s="119"/>
      <c r="MEN46" s="119"/>
      <c r="MEO46" s="119"/>
      <c r="MEP46" s="119"/>
      <c r="MEQ46" s="119"/>
      <c r="MER46" s="119"/>
      <c r="MES46" s="119"/>
      <c r="MET46" s="119"/>
      <c r="MEU46" s="119"/>
      <c r="MEV46" s="119"/>
      <c r="MEW46" s="119"/>
      <c r="MEX46" s="119"/>
      <c r="MEY46" s="119"/>
      <c r="MEZ46" s="119"/>
      <c r="MFA46" s="119"/>
      <c r="MFB46" s="119"/>
      <c r="MFC46" s="119"/>
      <c r="MFD46" s="119"/>
      <c r="MFE46" s="119"/>
      <c r="MFF46" s="119"/>
      <c r="MFG46" s="119"/>
      <c r="MFH46" s="119"/>
      <c r="MFI46" s="119"/>
      <c r="MFJ46" s="119"/>
      <c r="MFK46" s="119"/>
      <c r="MFL46" s="119"/>
      <c r="MFM46" s="119"/>
      <c r="MFN46" s="119"/>
      <c r="MFO46" s="119"/>
      <c r="MFP46" s="119"/>
      <c r="MFQ46" s="119"/>
      <c r="MFR46" s="119"/>
      <c r="MFS46" s="119"/>
      <c r="MFT46" s="119"/>
      <c r="MFU46" s="119"/>
      <c r="MFV46" s="119"/>
      <c r="MFW46" s="119"/>
      <c r="MFX46" s="119"/>
      <c r="MFY46" s="119"/>
      <c r="MFZ46" s="119"/>
      <c r="MGA46" s="119"/>
      <c r="MGB46" s="119"/>
      <c r="MGC46" s="119"/>
      <c r="MGD46" s="119"/>
      <c r="MGE46" s="119"/>
      <c r="MGF46" s="119"/>
      <c r="MGG46" s="119"/>
      <c r="MGH46" s="119"/>
      <c r="MGI46" s="119"/>
      <c r="MGJ46" s="119"/>
      <c r="MGK46" s="119"/>
      <c r="MGL46" s="119"/>
      <c r="MGM46" s="119"/>
      <c r="MGN46" s="119"/>
      <c r="MGO46" s="119"/>
      <c r="MGP46" s="119"/>
      <c r="MGQ46" s="119"/>
      <c r="MGR46" s="119"/>
      <c r="MGS46" s="119"/>
      <c r="MGT46" s="119"/>
      <c r="MGU46" s="119"/>
      <c r="MGV46" s="119"/>
      <c r="MGW46" s="119"/>
      <c r="MGX46" s="119"/>
      <c r="MGY46" s="119"/>
      <c r="MGZ46" s="119"/>
      <c r="MHA46" s="119"/>
      <c r="MHB46" s="119"/>
      <c r="MHC46" s="119"/>
      <c r="MHD46" s="119"/>
      <c r="MHE46" s="119"/>
      <c r="MHF46" s="119"/>
      <c r="MHG46" s="119"/>
      <c r="MHH46" s="119"/>
      <c r="MHI46" s="119"/>
      <c r="MHJ46" s="119"/>
      <c r="MHK46" s="119"/>
      <c r="MHL46" s="119"/>
      <c r="MHM46" s="119"/>
      <c r="MHN46" s="119"/>
      <c r="MHO46" s="119"/>
      <c r="MHP46" s="119"/>
      <c r="MHQ46" s="119"/>
      <c r="MHR46" s="119"/>
      <c r="MHS46" s="119"/>
      <c r="MHT46" s="119"/>
      <c r="MHU46" s="119"/>
      <c r="MHV46" s="119"/>
      <c r="MHW46" s="119"/>
      <c r="MHX46" s="119"/>
      <c r="MHY46" s="119"/>
      <c r="MHZ46" s="119"/>
      <c r="MIA46" s="119"/>
      <c r="MIB46" s="119"/>
      <c r="MIC46" s="119"/>
      <c r="MID46" s="119"/>
      <c r="MIE46" s="119"/>
      <c r="MIF46" s="119"/>
      <c r="MIG46" s="119"/>
      <c r="MIH46" s="119"/>
      <c r="MII46" s="119"/>
      <c r="MIJ46" s="119"/>
      <c r="MIK46" s="119"/>
      <c r="MIL46" s="119"/>
      <c r="MIM46" s="119"/>
      <c r="MIN46" s="119"/>
      <c r="MIO46" s="119"/>
      <c r="MIP46" s="119"/>
      <c r="MIQ46" s="119"/>
      <c r="MIR46" s="119"/>
      <c r="MIS46" s="119"/>
      <c r="MIT46" s="119"/>
      <c r="MIU46" s="119"/>
      <c r="MIV46" s="119"/>
      <c r="MIW46" s="119"/>
      <c r="MIX46" s="119"/>
      <c r="MIY46" s="119"/>
      <c r="MIZ46" s="119"/>
      <c r="MJA46" s="119"/>
      <c r="MJB46" s="119"/>
      <c r="MJC46" s="119"/>
      <c r="MJD46" s="119"/>
      <c r="MJE46" s="119"/>
      <c r="MJF46" s="119"/>
      <c r="MJG46" s="119"/>
      <c r="MJH46" s="119"/>
      <c r="MJI46" s="119"/>
      <c r="MJJ46" s="119"/>
      <c r="MJK46" s="119"/>
      <c r="MJL46" s="119"/>
      <c r="MJM46" s="119"/>
      <c r="MJN46" s="119"/>
      <c r="MJO46" s="119"/>
      <c r="MJP46" s="119"/>
      <c r="MJQ46" s="119"/>
      <c r="MJR46" s="119"/>
      <c r="MJS46" s="119"/>
      <c r="MJT46" s="119"/>
      <c r="MJU46" s="119"/>
      <c r="MJV46" s="119"/>
      <c r="MJW46" s="119"/>
      <c r="MJX46" s="119"/>
      <c r="MJY46" s="119"/>
      <c r="MJZ46" s="119"/>
      <c r="MKA46" s="119"/>
      <c r="MKB46" s="119"/>
      <c r="MKC46" s="119"/>
      <c r="MKD46" s="119"/>
      <c r="MKE46" s="119"/>
      <c r="MKF46" s="119"/>
      <c r="MKG46" s="119"/>
      <c r="MKH46" s="119"/>
      <c r="MKI46" s="119"/>
      <c r="MKJ46" s="119"/>
      <c r="MKK46" s="119"/>
      <c r="MKL46" s="119"/>
      <c r="MKM46" s="119"/>
      <c r="MKN46" s="119"/>
      <c r="MKO46" s="119"/>
      <c r="MKP46" s="119"/>
      <c r="MKQ46" s="119"/>
      <c r="MKR46" s="119"/>
      <c r="MKS46" s="119"/>
      <c r="MKT46" s="119"/>
      <c r="MKU46" s="119"/>
      <c r="MKV46" s="119"/>
      <c r="MKW46" s="119"/>
      <c r="MKX46" s="119"/>
      <c r="MKY46" s="119"/>
      <c r="MKZ46" s="119"/>
      <c r="MLA46" s="119"/>
      <c r="MLB46" s="119"/>
      <c r="MLC46" s="119"/>
      <c r="MLD46" s="119"/>
      <c r="MLE46" s="119"/>
      <c r="MLF46" s="119"/>
      <c r="MLG46" s="119"/>
      <c r="MLH46" s="119"/>
      <c r="MLI46" s="119"/>
      <c r="MLJ46" s="119"/>
      <c r="MLK46" s="119"/>
      <c r="MLL46" s="119"/>
      <c r="MLM46" s="119"/>
      <c r="MLN46" s="119"/>
      <c r="MLO46" s="119"/>
      <c r="MLP46" s="119"/>
      <c r="MLQ46" s="119"/>
      <c r="MLR46" s="119"/>
      <c r="MLS46" s="119"/>
      <c r="MLT46" s="119"/>
      <c r="MLU46" s="119"/>
      <c r="MLV46" s="119"/>
      <c r="MLW46" s="119"/>
      <c r="MLX46" s="119"/>
      <c r="MLY46" s="119"/>
      <c r="MLZ46" s="119"/>
      <c r="MMA46" s="119"/>
      <c r="MMB46" s="119"/>
      <c r="MMC46" s="119"/>
      <c r="MMD46" s="119"/>
      <c r="MME46" s="119"/>
      <c r="MMF46" s="119"/>
      <c r="MMG46" s="119"/>
      <c r="MMH46" s="119"/>
      <c r="MMI46" s="119"/>
      <c r="MMJ46" s="119"/>
      <c r="MMK46" s="119"/>
      <c r="MML46" s="119"/>
      <c r="MMM46" s="119"/>
      <c r="MMN46" s="119"/>
      <c r="MMO46" s="119"/>
      <c r="MMP46" s="119"/>
      <c r="MMQ46" s="119"/>
      <c r="MMR46" s="119"/>
      <c r="MMS46" s="119"/>
      <c r="MMT46" s="119"/>
      <c r="MMU46" s="119"/>
      <c r="MMV46" s="119"/>
      <c r="MMW46" s="119"/>
      <c r="MMX46" s="119"/>
      <c r="MMY46" s="119"/>
      <c r="MMZ46" s="119"/>
      <c r="MNA46" s="119"/>
      <c r="MNB46" s="119"/>
      <c r="MNC46" s="119"/>
      <c r="MND46" s="119"/>
      <c r="MNE46" s="119"/>
      <c r="MNF46" s="119"/>
      <c r="MNG46" s="119"/>
      <c r="MNH46" s="119"/>
      <c r="MNI46" s="119"/>
      <c r="MNJ46" s="119"/>
      <c r="MNK46" s="119"/>
      <c r="MNL46" s="119"/>
      <c r="MNM46" s="119"/>
      <c r="MNN46" s="119"/>
      <c r="MNO46" s="119"/>
      <c r="MNP46" s="119"/>
      <c r="MNQ46" s="119"/>
      <c r="MNR46" s="119"/>
      <c r="MNS46" s="119"/>
      <c r="MNT46" s="119"/>
      <c r="MNU46" s="119"/>
      <c r="MNV46" s="119"/>
      <c r="MNW46" s="119"/>
      <c r="MNX46" s="119"/>
      <c r="MNY46" s="119"/>
      <c r="MNZ46" s="119"/>
      <c r="MOA46" s="119"/>
      <c r="MOB46" s="119"/>
      <c r="MOC46" s="119"/>
      <c r="MOD46" s="119"/>
      <c r="MOE46" s="119"/>
      <c r="MOF46" s="119"/>
      <c r="MOG46" s="119"/>
      <c r="MOH46" s="119"/>
      <c r="MOI46" s="119"/>
      <c r="MOJ46" s="119"/>
      <c r="MOK46" s="119"/>
      <c r="MOL46" s="119"/>
      <c r="MOM46" s="119"/>
      <c r="MON46" s="119"/>
      <c r="MOO46" s="119"/>
      <c r="MOP46" s="119"/>
      <c r="MOQ46" s="119"/>
      <c r="MOR46" s="119"/>
      <c r="MOS46" s="119"/>
      <c r="MOT46" s="119"/>
      <c r="MOU46" s="119"/>
      <c r="MOV46" s="119"/>
      <c r="MOW46" s="119"/>
      <c r="MOX46" s="119"/>
      <c r="MOY46" s="119"/>
      <c r="MOZ46" s="119"/>
      <c r="MPA46" s="119"/>
      <c r="MPB46" s="119"/>
      <c r="MPC46" s="119"/>
      <c r="MPD46" s="119"/>
      <c r="MPE46" s="119"/>
      <c r="MPF46" s="119"/>
      <c r="MPG46" s="119"/>
      <c r="MPH46" s="119"/>
      <c r="MPI46" s="119"/>
      <c r="MPJ46" s="119"/>
      <c r="MPK46" s="119"/>
      <c r="MPL46" s="119"/>
      <c r="MPM46" s="119"/>
      <c r="MPN46" s="119"/>
      <c r="MPO46" s="119"/>
      <c r="MPP46" s="119"/>
      <c r="MPQ46" s="119"/>
      <c r="MPR46" s="119"/>
      <c r="MPS46" s="119"/>
      <c r="MPT46" s="119"/>
      <c r="MPU46" s="119"/>
      <c r="MPV46" s="119"/>
      <c r="MPW46" s="119"/>
      <c r="MPX46" s="119"/>
      <c r="MPY46" s="119"/>
      <c r="MPZ46" s="119"/>
      <c r="MQA46" s="119"/>
      <c r="MQB46" s="119"/>
      <c r="MQC46" s="119"/>
      <c r="MQD46" s="119"/>
      <c r="MQE46" s="119"/>
      <c r="MQF46" s="119"/>
      <c r="MQG46" s="119"/>
      <c r="MQH46" s="119"/>
      <c r="MQI46" s="119"/>
      <c r="MQJ46" s="119"/>
      <c r="MQK46" s="119"/>
      <c r="MQL46" s="119"/>
      <c r="MQM46" s="119"/>
      <c r="MQN46" s="119"/>
      <c r="MQO46" s="119"/>
      <c r="MQP46" s="119"/>
      <c r="MQQ46" s="119"/>
      <c r="MQR46" s="119"/>
      <c r="MQS46" s="119"/>
      <c r="MQT46" s="119"/>
      <c r="MQU46" s="119"/>
      <c r="MQV46" s="119"/>
      <c r="MQW46" s="119"/>
      <c r="MQX46" s="119"/>
      <c r="MQY46" s="119"/>
      <c r="MQZ46" s="119"/>
      <c r="MRA46" s="119"/>
      <c r="MRB46" s="119"/>
      <c r="MRC46" s="119"/>
      <c r="MRD46" s="119"/>
      <c r="MRE46" s="119"/>
      <c r="MRF46" s="119"/>
      <c r="MRG46" s="119"/>
      <c r="MRH46" s="119"/>
      <c r="MRI46" s="119"/>
      <c r="MRJ46" s="119"/>
      <c r="MRK46" s="119"/>
      <c r="MRL46" s="119"/>
      <c r="MRM46" s="119"/>
      <c r="MRN46" s="119"/>
      <c r="MRO46" s="119"/>
      <c r="MRP46" s="119"/>
      <c r="MRQ46" s="119"/>
      <c r="MRR46" s="119"/>
      <c r="MRS46" s="119"/>
      <c r="MRT46" s="119"/>
      <c r="MRU46" s="119"/>
      <c r="MRV46" s="119"/>
      <c r="MRW46" s="119"/>
      <c r="MRX46" s="119"/>
      <c r="MRY46" s="119"/>
      <c r="MRZ46" s="119"/>
      <c r="MSA46" s="119"/>
      <c r="MSB46" s="119"/>
      <c r="MSC46" s="119"/>
      <c r="MSD46" s="119"/>
      <c r="MSE46" s="119"/>
      <c r="MSF46" s="119"/>
      <c r="MSG46" s="119"/>
      <c r="MSH46" s="119"/>
      <c r="MSI46" s="119"/>
      <c r="MSJ46" s="119"/>
      <c r="MSK46" s="119"/>
      <c r="MSL46" s="119"/>
      <c r="MSM46" s="119"/>
      <c r="MSN46" s="119"/>
      <c r="MSO46" s="119"/>
      <c r="MSP46" s="119"/>
      <c r="MSQ46" s="119"/>
      <c r="MSR46" s="119"/>
      <c r="MSS46" s="119"/>
      <c r="MST46" s="119"/>
      <c r="MSU46" s="119"/>
      <c r="MSV46" s="119"/>
      <c r="MSW46" s="119"/>
      <c r="MSX46" s="119"/>
      <c r="MSY46" s="119"/>
      <c r="MSZ46" s="119"/>
      <c r="MTA46" s="119"/>
      <c r="MTB46" s="119"/>
      <c r="MTC46" s="119"/>
      <c r="MTD46" s="119"/>
      <c r="MTE46" s="119"/>
      <c r="MTF46" s="119"/>
      <c r="MTG46" s="119"/>
      <c r="MTH46" s="119"/>
      <c r="MTI46" s="119"/>
      <c r="MTJ46" s="119"/>
      <c r="MTK46" s="119"/>
      <c r="MTL46" s="119"/>
      <c r="MTM46" s="119"/>
      <c r="MTN46" s="119"/>
      <c r="MTO46" s="119"/>
      <c r="MTP46" s="119"/>
      <c r="MTQ46" s="119"/>
      <c r="MTR46" s="119"/>
      <c r="MTS46" s="119"/>
      <c r="MTT46" s="119"/>
      <c r="MTU46" s="119"/>
      <c r="MTV46" s="119"/>
      <c r="MTW46" s="119"/>
      <c r="MTX46" s="119"/>
      <c r="MTY46" s="119"/>
      <c r="MTZ46" s="119"/>
      <c r="MUA46" s="119"/>
      <c r="MUB46" s="119"/>
      <c r="MUC46" s="119"/>
      <c r="MUD46" s="119"/>
      <c r="MUE46" s="119"/>
      <c r="MUF46" s="119"/>
      <c r="MUG46" s="119"/>
      <c r="MUH46" s="119"/>
      <c r="MUI46" s="119"/>
      <c r="MUJ46" s="119"/>
      <c r="MUK46" s="119"/>
      <c r="MUL46" s="119"/>
      <c r="MUM46" s="119"/>
      <c r="MUN46" s="119"/>
      <c r="MUO46" s="119"/>
      <c r="MUP46" s="119"/>
      <c r="MUQ46" s="119"/>
      <c r="MUR46" s="119"/>
      <c r="MUS46" s="119"/>
      <c r="MUT46" s="119"/>
      <c r="MUU46" s="119"/>
      <c r="MUV46" s="119"/>
      <c r="MUW46" s="119"/>
      <c r="MUX46" s="119"/>
      <c r="MUY46" s="119"/>
      <c r="MUZ46" s="119"/>
      <c r="MVA46" s="119"/>
      <c r="MVB46" s="119"/>
      <c r="MVC46" s="119"/>
      <c r="MVD46" s="119"/>
      <c r="MVE46" s="119"/>
      <c r="MVF46" s="119"/>
      <c r="MVG46" s="119"/>
      <c r="MVH46" s="119"/>
      <c r="MVI46" s="119"/>
      <c r="MVJ46" s="119"/>
      <c r="MVK46" s="119"/>
      <c r="MVL46" s="119"/>
      <c r="MVM46" s="119"/>
      <c r="MVN46" s="119"/>
      <c r="MVO46" s="119"/>
      <c r="MVP46" s="119"/>
      <c r="MVQ46" s="119"/>
      <c r="MVR46" s="119"/>
      <c r="MVS46" s="119"/>
      <c r="MVT46" s="119"/>
      <c r="MVU46" s="119"/>
      <c r="MVV46" s="119"/>
      <c r="MVW46" s="119"/>
      <c r="MVX46" s="119"/>
      <c r="MVY46" s="119"/>
      <c r="MVZ46" s="119"/>
      <c r="MWA46" s="119"/>
      <c r="MWB46" s="119"/>
      <c r="MWC46" s="119"/>
      <c r="MWD46" s="119"/>
      <c r="MWE46" s="119"/>
      <c r="MWF46" s="119"/>
      <c r="MWG46" s="119"/>
      <c r="MWH46" s="119"/>
      <c r="MWI46" s="119"/>
      <c r="MWJ46" s="119"/>
      <c r="MWK46" s="119"/>
      <c r="MWL46" s="119"/>
      <c r="MWM46" s="119"/>
      <c r="MWN46" s="119"/>
      <c r="MWO46" s="119"/>
      <c r="MWP46" s="119"/>
      <c r="MWQ46" s="119"/>
      <c r="MWR46" s="119"/>
      <c r="MWS46" s="119"/>
      <c r="MWT46" s="119"/>
      <c r="MWU46" s="119"/>
      <c r="MWV46" s="119"/>
      <c r="MWW46" s="119"/>
      <c r="MWX46" s="119"/>
      <c r="MWY46" s="119"/>
      <c r="MWZ46" s="119"/>
      <c r="MXA46" s="119"/>
      <c r="MXB46" s="119"/>
      <c r="MXC46" s="119"/>
      <c r="MXD46" s="119"/>
      <c r="MXE46" s="119"/>
      <c r="MXF46" s="119"/>
      <c r="MXG46" s="119"/>
      <c r="MXH46" s="119"/>
      <c r="MXI46" s="119"/>
      <c r="MXJ46" s="119"/>
      <c r="MXK46" s="119"/>
      <c r="MXL46" s="119"/>
      <c r="MXM46" s="119"/>
      <c r="MXN46" s="119"/>
      <c r="MXO46" s="119"/>
      <c r="MXP46" s="119"/>
      <c r="MXQ46" s="119"/>
      <c r="MXR46" s="119"/>
      <c r="MXS46" s="119"/>
      <c r="MXT46" s="119"/>
      <c r="MXU46" s="119"/>
      <c r="MXV46" s="119"/>
      <c r="MXW46" s="119"/>
      <c r="MXX46" s="119"/>
      <c r="MXY46" s="119"/>
      <c r="MXZ46" s="119"/>
      <c r="MYA46" s="119"/>
      <c r="MYB46" s="119"/>
      <c r="MYC46" s="119"/>
      <c r="MYD46" s="119"/>
      <c r="MYE46" s="119"/>
      <c r="MYF46" s="119"/>
      <c r="MYG46" s="119"/>
      <c r="MYH46" s="119"/>
      <c r="MYI46" s="119"/>
      <c r="MYJ46" s="119"/>
      <c r="MYK46" s="119"/>
      <c r="MYL46" s="119"/>
      <c r="MYM46" s="119"/>
      <c r="MYN46" s="119"/>
      <c r="MYO46" s="119"/>
      <c r="MYP46" s="119"/>
      <c r="MYQ46" s="119"/>
      <c r="MYR46" s="119"/>
      <c r="MYS46" s="119"/>
      <c r="MYT46" s="119"/>
      <c r="MYU46" s="119"/>
      <c r="MYV46" s="119"/>
      <c r="MYW46" s="119"/>
      <c r="MYX46" s="119"/>
      <c r="MYY46" s="119"/>
      <c r="MYZ46" s="119"/>
      <c r="MZA46" s="119"/>
      <c r="MZB46" s="119"/>
      <c r="MZC46" s="119"/>
      <c r="MZD46" s="119"/>
      <c r="MZE46" s="119"/>
      <c r="MZF46" s="119"/>
      <c r="MZG46" s="119"/>
      <c r="MZH46" s="119"/>
      <c r="MZI46" s="119"/>
      <c r="MZJ46" s="119"/>
      <c r="MZK46" s="119"/>
      <c r="MZL46" s="119"/>
      <c r="MZM46" s="119"/>
      <c r="MZN46" s="119"/>
      <c r="MZO46" s="119"/>
      <c r="MZP46" s="119"/>
      <c r="MZQ46" s="119"/>
      <c r="MZR46" s="119"/>
      <c r="MZS46" s="119"/>
      <c r="MZT46" s="119"/>
      <c r="MZU46" s="119"/>
      <c r="MZV46" s="119"/>
      <c r="MZW46" s="119"/>
      <c r="MZX46" s="119"/>
      <c r="MZY46" s="119"/>
      <c r="MZZ46" s="119"/>
      <c r="NAA46" s="119"/>
      <c r="NAB46" s="119"/>
      <c r="NAC46" s="119"/>
      <c r="NAD46" s="119"/>
      <c r="NAE46" s="119"/>
      <c r="NAF46" s="119"/>
      <c r="NAG46" s="119"/>
      <c r="NAH46" s="119"/>
      <c r="NAI46" s="119"/>
      <c r="NAJ46" s="119"/>
      <c r="NAK46" s="119"/>
      <c r="NAL46" s="119"/>
      <c r="NAM46" s="119"/>
      <c r="NAN46" s="119"/>
      <c r="NAO46" s="119"/>
      <c r="NAP46" s="119"/>
      <c r="NAQ46" s="119"/>
      <c r="NAR46" s="119"/>
      <c r="NAS46" s="119"/>
      <c r="NAT46" s="119"/>
      <c r="NAU46" s="119"/>
      <c r="NAV46" s="119"/>
      <c r="NAW46" s="119"/>
      <c r="NAX46" s="119"/>
      <c r="NAY46" s="119"/>
      <c r="NAZ46" s="119"/>
      <c r="NBA46" s="119"/>
      <c r="NBB46" s="119"/>
      <c r="NBC46" s="119"/>
      <c r="NBD46" s="119"/>
      <c r="NBE46" s="119"/>
      <c r="NBF46" s="119"/>
      <c r="NBG46" s="119"/>
      <c r="NBH46" s="119"/>
      <c r="NBI46" s="119"/>
      <c r="NBJ46" s="119"/>
      <c r="NBK46" s="119"/>
      <c r="NBL46" s="119"/>
      <c r="NBM46" s="119"/>
      <c r="NBN46" s="119"/>
      <c r="NBO46" s="119"/>
      <c r="NBP46" s="119"/>
      <c r="NBQ46" s="119"/>
      <c r="NBR46" s="119"/>
      <c r="NBS46" s="119"/>
      <c r="NBT46" s="119"/>
      <c r="NBU46" s="119"/>
      <c r="NBV46" s="119"/>
      <c r="NBW46" s="119"/>
      <c r="NBX46" s="119"/>
      <c r="NBY46" s="119"/>
      <c r="NBZ46" s="119"/>
      <c r="NCA46" s="119"/>
      <c r="NCB46" s="119"/>
      <c r="NCC46" s="119"/>
      <c r="NCD46" s="119"/>
      <c r="NCE46" s="119"/>
      <c r="NCF46" s="119"/>
      <c r="NCG46" s="119"/>
      <c r="NCH46" s="119"/>
      <c r="NCI46" s="119"/>
      <c r="NCJ46" s="119"/>
      <c r="NCK46" s="119"/>
      <c r="NCL46" s="119"/>
      <c r="NCM46" s="119"/>
      <c r="NCN46" s="119"/>
      <c r="NCO46" s="119"/>
      <c r="NCP46" s="119"/>
      <c r="NCQ46" s="119"/>
      <c r="NCR46" s="119"/>
      <c r="NCS46" s="119"/>
      <c r="NCT46" s="119"/>
      <c r="NCU46" s="119"/>
      <c r="NCV46" s="119"/>
      <c r="NCW46" s="119"/>
      <c r="NCX46" s="119"/>
      <c r="NCY46" s="119"/>
      <c r="NCZ46" s="119"/>
      <c r="NDA46" s="119"/>
      <c r="NDB46" s="119"/>
      <c r="NDC46" s="119"/>
      <c r="NDD46" s="119"/>
      <c r="NDE46" s="119"/>
      <c r="NDF46" s="119"/>
      <c r="NDG46" s="119"/>
      <c r="NDH46" s="119"/>
      <c r="NDI46" s="119"/>
      <c r="NDJ46" s="119"/>
      <c r="NDK46" s="119"/>
      <c r="NDL46" s="119"/>
      <c r="NDM46" s="119"/>
      <c r="NDN46" s="119"/>
      <c r="NDO46" s="119"/>
      <c r="NDP46" s="119"/>
      <c r="NDQ46" s="119"/>
      <c r="NDR46" s="119"/>
      <c r="NDS46" s="119"/>
      <c r="NDT46" s="119"/>
      <c r="NDU46" s="119"/>
      <c r="NDV46" s="119"/>
      <c r="NDW46" s="119"/>
      <c r="NDX46" s="119"/>
      <c r="NDY46" s="119"/>
      <c r="NDZ46" s="119"/>
      <c r="NEA46" s="119"/>
      <c r="NEB46" s="119"/>
      <c r="NEC46" s="119"/>
      <c r="NED46" s="119"/>
      <c r="NEE46" s="119"/>
      <c r="NEF46" s="119"/>
      <c r="NEG46" s="119"/>
      <c r="NEH46" s="119"/>
      <c r="NEI46" s="119"/>
      <c r="NEJ46" s="119"/>
      <c r="NEK46" s="119"/>
      <c r="NEL46" s="119"/>
      <c r="NEM46" s="119"/>
      <c r="NEN46" s="119"/>
      <c r="NEO46" s="119"/>
      <c r="NEP46" s="119"/>
      <c r="NEQ46" s="119"/>
      <c r="NER46" s="119"/>
      <c r="NES46" s="119"/>
      <c r="NET46" s="119"/>
      <c r="NEU46" s="119"/>
      <c r="NEV46" s="119"/>
      <c r="NEW46" s="119"/>
      <c r="NEX46" s="119"/>
      <c r="NEY46" s="119"/>
      <c r="NEZ46" s="119"/>
      <c r="NFA46" s="119"/>
      <c r="NFB46" s="119"/>
      <c r="NFC46" s="119"/>
      <c r="NFD46" s="119"/>
      <c r="NFE46" s="119"/>
      <c r="NFF46" s="119"/>
      <c r="NFG46" s="119"/>
      <c r="NFH46" s="119"/>
      <c r="NFI46" s="119"/>
      <c r="NFJ46" s="119"/>
      <c r="NFK46" s="119"/>
      <c r="NFL46" s="119"/>
      <c r="NFM46" s="119"/>
      <c r="NFN46" s="119"/>
      <c r="NFO46" s="119"/>
      <c r="NFP46" s="119"/>
      <c r="NFQ46" s="119"/>
      <c r="NFR46" s="119"/>
      <c r="NFS46" s="119"/>
      <c r="NFT46" s="119"/>
      <c r="NFU46" s="119"/>
      <c r="NFV46" s="119"/>
      <c r="NFW46" s="119"/>
      <c r="NFX46" s="119"/>
      <c r="NFY46" s="119"/>
      <c r="NFZ46" s="119"/>
      <c r="NGA46" s="119"/>
      <c r="NGB46" s="119"/>
      <c r="NGC46" s="119"/>
      <c r="NGD46" s="119"/>
      <c r="NGE46" s="119"/>
      <c r="NGF46" s="119"/>
      <c r="NGG46" s="119"/>
      <c r="NGH46" s="119"/>
      <c r="NGI46" s="119"/>
      <c r="NGJ46" s="119"/>
      <c r="NGK46" s="119"/>
      <c r="NGL46" s="119"/>
      <c r="NGM46" s="119"/>
      <c r="NGN46" s="119"/>
      <c r="NGO46" s="119"/>
      <c r="NGP46" s="119"/>
      <c r="NGQ46" s="119"/>
      <c r="NGR46" s="119"/>
      <c r="NGS46" s="119"/>
      <c r="NGT46" s="119"/>
      <c r="NGU46" s="119"/>
      <c r="NGV46" s="119"/>
      <c r="NGW46" s="119"/>
      <c r="NGX46" s="119"/>
      <c r="NGY46" s="119"/>
      <c r="NGZ46" s="119"/>
      <c r="NHA46" s="119"/>
      <c r="NHB46" s="119"/>
      <c r="NHC46" s="119"/>
      <c r="NHD46" s="119"/>
      <c r="NHE46" s="119"/>
      <c r="NHF46" s="119"/>
      <c r="NHG46" s="119"/>
      <c r="NHH46" s="119"/>
      <c r="NHI46" s="119"/>
      <c r="NHJ46" s="119"/>
      <c r="NHK46" s="119"/>
      <c r="NHL46" s="119"/>
      <c r="NHM46" s="119"/>
      <c r="NHN46" s="119"/>
      <c r="NHO46" s="119"/>
      <c r="NHP46" s="119"/>
      <c r="NHQ46" s="119"/>
      <c r="NHR46" s="119"/>
      <c r="NHS46" s="119"/>
      <c r="NHT46" s="119"/>
      <c r="NHU46" s="119"/>
      <c r="NHV46" s="119"/>
      <c r="NHW46" s="119"/>
      <c r="NHX46" s="119"/>
      <c r="NHY46" s="119"/>
      <c r="NHZ46" s="119"/>
      <c r="NIA46" s="119"/>
      <c r="NIB46" s="119"/>
      <c r="NIC46" s="119"/>
      <c r="NID46" s="119"/>
      <c r="NIE46" s="119"/>
      <c r="NIF46" s="119"/>
      <c r="NIG46" s="119"/>
      <c r="NIH46" s="119"/>
      <c r="NII46" s="119"/>
      <c r="NIJ46" s="119"/>
      <c r="NIK46" s="119"/>
      <c r="NIL46" s="119"/>
      <c r="NIM46" s="119"/>
      <c r="NIN46" s="119"/>
      <c r="NIO46" s="119"/>
      <c r="NIP46" s="119"/>
      <c r="NIQ46" s="119"/>
      <c r="NIR46" s="119"/>
      <c r="NIS46" s="119"/>
      <c r="NIT46" s="119"/>
      <c r="NIU46" s="119"/>
      <c r="NIV46" s="119"/>
      <c r="NIW46" s="119"/>
      <c r="NIX46" s="119"/>
      <c r="NIY46" s="119"/>
      <c r="NIZ46" s="119"/>
      <c r="NJA46" s="119"/>
      <c r="NJB46" s="119"/>
      <c r="NJC46" s="119"/>
      <c r="NJD46" s="119"/>
      <c r="NJE46" s="119"/>
      <c r="NJF46" s="119"/>
      <c r="NJG46" s="119"/>
      <c r="NJH46" s="119"/>
      <c r="NJI46" s="119"/>
      <c r="NJJ46" s="119"/>
      <c r="NJK46" s="119"/>
      <c r="NJL46" s="119"/>
      <c r="NJM46" s="119"/>
      <c r="NJN46" s="119"/>
      <c r="NJO46" s="119"/>
      <c r="NJP46" s="119"/>
      <c r="NJQ46" s="119"/>
      <c r="NJR46" s="119"/>
      <c r="NJS46" s="119"/>
      <c r="NJT46" s="119"/>
      <c r="NJU46" s="119"/>
      <c r="NJV46" s="119"/>
      <c r="NJW46" s="119"/>
      <c r="NJX46" s="119"/>
      <c r="NJY46" s="119"/>
      <c r="NJZ46" s="119"/>
      <c r="NKA46" s="119"/>
      <c r="NKB46" s="119"/>
      <c r="NKC46" s="119"/>
      <c r="NKD46" s="119"/>
      <c r="NKE46" s="119"/>
      <c r="NKF46" s="119"/>
      <c r="NKG46" s="119"/>
      <c r="NKH46" s="119"/>
      <c r="NKI46" s="119"/>
      <c r="NKJ46" s="119"/>
      <c r="NKK46" s="119"/>
      <c r="NKL46" s="119"/>
      <c r="NKM46" s="119"/>
      <c r="NKN46" s="119"/>
      <c r="NKO46" s="119"/>
      <c r="NKP46" s="119"/>
      <c r="NKQ46" s="119"/>
      <c r="NKR46" s="119"/>
      <c r="NKS46" s="119"/>
      <c r="NKT46" s="119"/>
      <c r="NKU46" s="119"/>
      <c r="NKV46" s="119"/>
      <c r="NKW46" s="119"/>
      <c r="NKX46" s="119"/>
      <c r="NKY46" s="119"/>
      <c r="NKZ46" s="119"/>
      <c r="NLA46" s="119"/>
      <c r="NLB46" s="119"/>
      <c r="NLC46" s="119"/>
      <c r="NLD46" s="119"/>
      <c r="NLE46" s="119"/>
      <c r="NLF46" s="119"/>
      <c r="NLG46" s="119"/>
      <c r="NLH46" s="119"/>
      <c r="NLI46" s="119"/>
      <c r="NLJ46" s="119"/>
      <c r="NLK46" s="119"/>
      <c r="NLL46" s="119"/>
      <c r="NLM46" s="119"/>
      <c r="NLN46" s="119"/>
      <c r="NLO46" s="119"/>
      <c r="NLP46" s="119"/>
      <c r="NLQ46" s="119"/>
      <c r="NLR46" s="119"/>
      <c r="NLS46" s="119"/>
      <c r="NLT46" s="119"/>
      <c r="NLU46" s="119"/>
      <c r="NLV46" s="119"/>
      <c r="NLW46" s="119"/>
      <c r="NLX46" s="119"/>
      <c r="NLY46" s="119"/>
      <c r="NLZ46" s="119"/>
      <c r="NMA46" s="119"/>
      <c r="NMB46" s="119"/>
      <c r="NMC46" s="119"/>
      <c r="NMD46" s="119"/>
      <c r="NME46" s="119"/>
      <c r="NMF46" s="119"/>
      <c r="NMG46" s="119"/>
      <c r="NMH46" s="119"/>
      <c r="NMI46" s="119"/>
      <c r="NMJ46" s="119"/>
      <c r="NMK46" s="119"/>
      <c r="NML46" s="119"/>
      <c r="NMM46" s="119"/>
      <c r="NMN46" s="119"/>
      <c r="NMO46" s="119"/>
      <c r="NMP46" s="119"/>
      <c r="NMQ46" s="119"/>
      <c r="NMR46" s="119"/>
      <c r="NMS46" s="119"/>
      <c r="NMT46" s="119"/>
      <c r="NMU46" s="119"/>
      <c r="NMV46" s="119"/>
      <c r="NMW46" s="119"/>
      <c r="NMX46" s="119"/>
      <c r="NMY46" s="119"/>
      <c r="NMZ46" s="119"/>
      <c r="NNA46" s="119"/>
      <c r="NNB46" s="119"/>
      <c r="NNC46" s="119"/>
      <c r="NND46" s="119"/>
      <c r="NNE46" s="119"/>
      <c r="NNF46" s="119"/>
      <c r="NNG46" s="119"/>
      <c r="NNH46" s="119"/>
      <c r="NNI46" s="119"/>
      <c r="NNJ46" s="119"/>
      <c r="NNK46" s="119"/>
      <c r="NNL46" s="119"/>
      <c r="NNM46" s="119"/>
      <c r="NNN46" s="119"/>
      <c r="NNO46" s="119"/>
      <c r="NNP46" s="119"/>
      <c r="NNQ46" s="119"/>
      <c r="NNR46" s="119"/>
      <c r="NNS46" s="119"/>
      <c r="NNT46" s="119"/>
      <c r="NNU46" s="119"/>
      <c r="NNV46" s="119"/>
      <c r="NNW46" s="119"/>
      <c r="NNX46" s="119"/>
      <c r="NNY46" s="119"/>
      <c r="NNZ46" s="119"/>
      <c r="NOA46" s="119"/>
      <c r="NOB46" s="119"/>
      <c r="NOC46" s="119"/>
      <c r="NOD46" s="119"/>
      <c r="NOE46" s="119"/>
      <c r="NOF46" s="119"/>
      <c r="NOG46" s="119"/>
      <c r="NOH46" s="119"/>
      <c r="NOI46" s="119"/>
      <c r="NOJ46" s="119"/>
      <c r="NOK46" s="119"/>
      <c r="NOL46" s="119"/>
      <c r="NOM46" s="119"/>
      <c r="NON46" s="119"/>
      <c r="NOO46" s="119"/>
      <c r="NOP46" s="119"/>
      <c r="NOQ46" s="119"/>
      <c r="NOR46" s="119"/>
      <c r="NOS46" s="119"/>
      <c r="NOT46" s="119"/>
      <c r="NOU46" s="119"/>
      <c r="NOV46" s="119"/>
      <c r="NOW46" s="119"/>
      <c r="NOX46" s="119"/>
      <c r="NOY46" s="119"/>
      <c r="NOZ46" s="119"/>
      <c r="NPA46" s="119"/>
      <c r="NPB46" s="119"/>
      <c r="NPC46" s="119"/>
      <c r="NPD46" s="119"/>
      <c r="NPE46" s="119"/>
      <c r="NPF46" s="119"/>
      <c r="NPG46" s="119"/>
      <c r="NPH46" s="119"/>
      <c r="NPI46" s="119"/>
      <c r="NPJ46" s="119"/>
      <c r="NPK46" s="119"/>
      <c r="NPL46" s="119"/>
      <c r="NPM46" s="119"/>
      <c r="NPN46" s="119"/>
      <c r="NPO46" s="119"/>
      <c r="NPP46" s="119"/>
      <c r="NPQ46" s="119"/>
      <c r="NPR46" s="119"/>
      <c r="NPS46" s="119"/>
      <c r="NPT46" s="119"/>
      <c r="NPU46" s="119"/>
      <c r="NPV46" s="119"/>
      <c r="NPW46" s="119"/>
      <c r="NPX46" s="119"/>
      <c r="NPY46" s="119"/>
      <c r="NPZ46" s="119"/>
      <c r="NQA46" s="119"/>
      <c r="NQB46" s="119"/>
      <c r="NQC46" s="119"/>
      <c r="NQD46" s="119"/>
      <c r="NQE46" s="119"/>
      <c r="NQF46" s="119"/>
      <c r="NQG46" s="119"/>
      <c r="NQH46" s="119"/>
      <c r="NQI46" s="119"/>
      <c r="NQJ46" s="119"/>
      <c r="NQK46" s="119"/>
      <c r="NQL46" s="119"/>
      <c r="NQM46" s="119"/>
      <c r="NQN46" s="119"/>
      <c r="NQO46" s="119"/>
      <c r="NQP46" s="119"/>
      <c r="NQQ46" s="119"/>
      <c r="NQR46" s="119"/>
      <c r="NQS46" s="119"/>
      <c r="NQT46" s="119"/>
      <c r="NQU46" s="119"/>
      <c r="NQV46" s="119"/>
      <c r="NQW46" s="119"/>
      <c r="NQX46" s="119"/>
      <c r="NQY46" s="119"/>
      <c r="NQZ46" s="119"/>
      <c r="NRA46" s="119"/>
      <c r="NRB46" s="119"/>
      <c r="NRC46" s="119"/>
      <c r="NRD46" s="119"/>
      <c r="NRE46" s="119"/>
      <c r="NRF46" s="119"/>
      <c r="NRG46" s="119"/>
      <c r="NRH46" s="119"/>
      <c r="NRI46" s="119"/>
      <c r="NRJ46" s="119"/>
      <c r="NRK46" s="119"/>
      <c r="NRL46" s="119"/>
      <c r="NRM46" s="119"/>
      <c r="NRN46" s="119"/>
      <c r="NRO46" s="119"/>
      <c r="NRP46" s="119"/>
      <c r="NRQ46" s="119"/>
      <c r="NRR46" s="119"/>
      <c r="NRS46" s="119"/>
      <c r="NRT46" s="119"/>
      <c r="NRU46" s="119"/>
      <c r="NRV46" s="119"/>
      <c r="NRW46" s="119"/>
      <c r="NRX46" s="119"/>
      <c r="NRY46" s="119"/>
      <c r="NRZ46" s="119"/>
      <c r="NSA46" s="119"/>
      <c r="NSB46" s="119"/>
      <c r="NSC46" s="119"/>
      <c r="NSD46" s="119"/>
      <c r="NSE46" s="119"/>
      <c r="NSF46" s="119"/>
      <c r="NSG46" s="119"/>
      <c r="NSH46" s="119"/>
      <c r="NSI46" s="119"/>
      <c r="NSJ46" s="119"/>
      <c r="NSK46" s="119"/>
      <c r="NSL46" s="119"/>
      <c r="NSM46" s="119"/>
      <c r="NSN46" s="119"/>
      <c r="NSO46" s="119"/>
      <c r="NSP46" s="119"/>
      <c r="NSQ46" s="119"/>
      <c r="NSR46" s="119"/>
      <c r="NSS46" s="119"/>
      <c r="NST46" s="119"/>
      <c r="NSU46" s="119"/>
      <c r="NSV46" s="119"/>
      <c r="NSW46" s="119"/>
      <c r="NSX46" s="119"/>
      <c r="NSY46" s="119"/>
      <c r="NSZ46" s="119"/>
      <c r="NTA46" s="119"/>
      <c r="NTB46" s="119"/>
      <c r="NTC46" s="119"/>
      <c r="NTD46" s="119"/>
      <c r="NTE46" s="119"/>
      <c r="NTF46" s="119"/>
      <c r="NTG46" s="119"/>
      <c r="NTH46" s="119"/>
      <c r="NTI46" s="119"/>
      <c r="NTJ46" s="119"/>
      <c r="NTK46" s="119"/>
      <c r="NTL46" s="119"/>
      <c r="NTM46" s="119"/>
      <c r="NTN46" s="119"/>
      <c r="NTO46" s="119"/>
      <c r="NTP46" s="119"/>
      <c r="NTQ46" s="119"/>
      <c r="NTR46" s="119"/>
      <c r="NTS46" s="119"/>
      <c r="NTT46" s="119"/>
      <c r="NTU46" s="119"/>
      <c r="NTV46" s="119"/>
      <c r="NTW46" s="119"/>
      <c r="NTX46" s="119"/>
      <c r="NTY46" s="119"/>
      <c r="NTZ46" s="119"/>
      <c r="NUA46" s="119"/>
      <c r="NUB46" s="119"/>
      <c r="NUC46" s="119"/>
      <c r="NUD46" s="119"/>
      <c r="NUE46" s="119"/>
      <c r="NUF46" s="119"/>
      <c r="NUG46" s="119"/>
      <c r="NUH46" s="119"/>
      <c r="NUI46" s="119"/>
      <c r="NUJ46" s="119"/>
      <c r="NUK46" s="119"/>
      <c r="NUL46" s="119"/>
      <c r="NUM46" s="119"/>
      <c r="NUN46" s="119"/>
      <c r="NUO46" s="119"/>
      <c r="NUP46" s="119"/>
      <c r="NUQ46" s="119"/>
      <c r="NUR46" s="119"/>
      <c r="NUS46" s="119"/>
      <c r="NUT46" s="119"/>
      <c r="NUU46" s="119"/>
      <c r="NUV46" s="119"/>
      <c r="NUW46" s="119"/>
      <c r="NUX46" s="119"/>
      <c r="NUY46" s="119"/>
      <c r="NUZ46" s="119"/>
      <c r="NVA46" s="119"/>
      <c r="NVB46" s="119"/>
      <c r="NVC46" s="119"/>
      <c r="NVD46" s="119"/>
      <c r="NVE46" s="119"/>
      <c r="NVF46" s="119"/>
      <c r="NVG46" s="119"/>
      <c r="NVH46" s="119"/>
      <c r="NVI46" s="119"/>
      <c r="NVJ46" s="119"/>
      <c r="NVK46" s="119"/>
      <c r="NVL46" s="119"/>
      <c r="NVM46" s="119"/>
      <c r="NVN46" s="119"/>
      <c r="NVO46" s="119"/>
      <c r="NVP46" s="119"/>
      <c r="NVQ46" s="119"/>
      <c r="NVR46" s="119"/>
      <c r="NVS46" s="119"/>
      <c r="NVT46" s="119"/>
      <c r="NVU46" s="119"/>
      <c r="NVV46" s="119"/>
      <c r="NVW46" s="119"/>
      <c r="NVX46" s="119"/>
      <c r="NVY46" s="119"/>
      <c r="NVZ46" s="119"/>
      <c r="NWA46" s="119"/>
      <c r="NWB46" s="119"/>
      <c r="NWC46" s="119"/>
      <c r="NWD46" s="119"/>
      <c r="NWE46" s="119"/>
      <c r="NWF46" s="119"/>
      <c r="NWG46" s="119"/>
      <c r="NWH46" s="119"/>
      <c r="NWI46" s="119"/>
      <c r="NWJ46" s="119"/>
      <c r="NWK46" s="119"/>
      <c r="NWL46" s="119"/>
      <c r="NWM46" s="119"/>
      <c r="NWN46" s="119"/>
      <c r="NWO46" s="119"/>
      <c r="NWP46" s="119"/>
      <c r="NWQ46" s="119"/>
      <c r="NWR46" s="119"/>
      <c r="NWS46" s="119"/>
      <c r="NWT46" s="119"/>
      <c r="NWU46" s="119"/>
      <c r="NWV46" s="119"/>
      <c r="NWW46" s="119"/>
      <c r="NWX46" s="119"/>
      <c r="NWY46" s="119"/>
      <c r="NWZ46" s="119"/>
      <c r="NXA46" s="119"/>
      <c r="NXB46" s="119"/>
      <c r="NXC46" s="119"/>
      <c r="NXD46" s="119"/>
      <c r="NXE46" s="119"/>
      <c r="NXF46" s="119"/>
      <c r="NXG46" s="119"/>
      <c r="NXH46" s="119"/>
      <c r="NXI46" s="119"/>
      <c r="NXJ46" s="119"/>
      <c r="NXK46" s="119"/>
      <c r="NXL46" s="119"/>
      <c r="NXM46" s="119"/>
      <c r="NXN46" s="119"/>
      <c r="NXO46" s="119"/>
      <c r="NXP46" s="119"/>
      <c r="NXQ46" s="119"/>
      <c r="NXR46" s="119"/>
      <c r="NXS46" s="119"/>
      <c r="NXT46" s="119"/>
      <c r="NXU46" s="119"/>
      <c r="NXV46" s="119"/>
      <c r="NXW46" s="119"/>
      <c r="NXX46" s="119"/>
      <c r="NXY46" s="119"/>
      <c r="NXZ46" s="119"/>
      <c r="NYA46" s="119"/>
      <c r="NYB46" s="119"/>
      <c r="NYC46" s="119"/>
      <c r="NYD46" s="119"/>
      <c r="NYE46" s="119"/>
      <c r="NYF46" s="119"/>
      <c r="NYG46" s="119"/>
      <c r="NYH46" s="119"/>
      <c r="NYI46" s="119"/>
      <c r="NYJ46" s="119"/>
      <c r="NYK46" s="119"/>
      <c r="NYL46" s="119"/>
      <c r="NYM46" s="119"/>
      <c r="NYN46" s="119"/>
      <c r="NYO46" s="119"/>
      <c r="NYP46" s="119"/>
      <c r="NYQ46" s="119"/>
      <c r="NYR46" s="119"/>
      <c r="NYS46" s="119"/>
      <c r="NYT46" s="119"/>
      <c r="NYU46" s="119"/>
      <c r="NYV46" s="119"/>
      <c r="NYW46" s="119"/>
      <c r="NYX46" s="119"/>
      <c r="NYY46" s="119"/>
      <c r="NYZ46" s="119"/>
      <c r="NZA46" s="119"/>
      <c r="NZB46" s="119"/>
      <c r="NZC46" s="119"/>
      <c r="NZD46" s="119"/>
      <c r="NZE46" s="119"/>
      <c r="NZF46" s="119"/>
      <c r="NZG46" s="119"/>
      <c r="NZH46" s="119"/>
      <c r="NZI46" s="119"/>
      <c r="NZJ46" s="119"/>
      <c r="NZK46" s="119"/>
      <c r="NZL46" s="119"/>
      <c r="NZM46" s="119"/>
      <c r="NZN46" s="119"/>
      <c r="NZO46" s="119"/>
      <c r="NZP46" s="119"/>
      <c r="NZQ46" s="119"/>
      <c r="NZR46" s="119"/>
      <c r="NZS46" s="119"/>
      <c r="NZT46" s="119"/>
      <c r="NZU46" s="119"/>
      <c r="NZV46" s="119"/>
      <c r="NZW46" s="119"/>
      <c r="NZX46" s="119"/>
      <c r="NZY46" s="119"/>
      <c r="NZZ46" s="119"/>
      <c r="OAA46" s="119"/>
      <c r="OAB46" s="119"/>
      <c r="OAC46" s="119"/>
      <c r="OAD46" s="119"/>
      <c r="OAE46" s="119"/>
      <c r="OAF46" s="119"/>
      <c r="OAG46" s="119"/>
      <c r="OAH46" s="119"/>
      <c r="OAI46" s="119"/>
      <c r="OAJ46" s="119"/>
      <c r="OAK46" s="119"/>
      <c r="OAL46" s="119"/>
      <c r="OAM46" s="119"/>
      <c r="OAN46" s="119"/>
      <c r="OAO46" s="119"/>
      <c r="OAP46" s="119"/>
      <c r="OAQ46" s="119"/>
      <c r="OAR46" s="119"/>
      <c r="OAS46" s="119"/>
      <c r="OAT46" s="119"/>
      <c r="OAU46" s="119"/>
      <c r="OAV46" s="119"/>
      <c r="OAW46" s="119"/>
      <c r="OAX46" s="119"/>
      <c r="OAY46" s="119"/>
      <c r="OAZ46" s="119"/>
      <c r="OBA46" s="119"/>
      <c r="OBB46" s="119"/>
      <c r="OBC46" s="119"/>
      <c r="OBD46" s="119"/>
      <c r="OBE46" s="119"/>
      <c r="OBF46" s="119"/>
      <c r="OBG46" s="119"/>
      <c r="OBH46" s="119"/>
      <c r="OBI46" s="119"/>
      <c r="OBJ46" s="119"/>
      <c r="OBK46" s="119"/>
      <c r="OBL46" s="119"/>
      <c r="OBM46" s="119"/>
      <c r="OBN46" s="119"/>
      <c r="OBO46" s="119"/>
      <c r="OBP46" s="119"/>
      <c r="OBQ46" s="119"/>
      <c r="OBR46" s="119"/>
      <c r="OBS46" s="119"/>
      <c r="OBT46" s="119"/>
      <c r="OBU46" s="119"/>
      <c r="OBV46" s="119"/>
      <c r="OBW46" s="119"/>
      <c r="OBX46" s="119"/>
      <c r="OBY46" s="119"/>
      <c r="OBZ46" s="119"/>
      <c r="OCA46" s="119"/>
      <c r="OCB46" s="119"/>
      <c r="OCC46" s="119"/>
      <c r="OCD46" s="119"/>
      <c r="OCE46" s="119"/>
      <c r="OCF46" s="119"/>
      <c r="OCG46" s="119"/>
      <c r="OCH46" s="119"/>
      <c r="OCI46" s="119"/>
      <c r="OCJ46" s="119"/>
      <c r="OCK46" s="119"/>
      <c r="OCL46" s="119"/>
      <c r="OCM46" s="119"/>
      <c r="OCN46" s="119"/>
      <c r="OCO46" s="119"/>
      <c r="OCP46" s="119"/>
      <c r="OCQ46" s="119"/>
      <c r="OCR46" s="119"/>
      <c r="OCS46" s="119"/>
      <c r="OCT46" s="119"/>
      <c r="OCU46" s="119"/>
      <c r="OCV46" s="119"/>
      <c r="OCW46" s="119"/>
      <c r="OCX46" s="119"/>
      <c r="OCY46" s="119"/>
      <c r="OCZ46" s="119"/>
      <c r="ODA46" s="119"/>
      <c r="ODB46" s="119"/>
      <c r="ODC46" s="119"/>
      <c r="ODD46" s="119"/>
      <c r="ODE46" s="119"/>
      <c r="ODF46" s="119"/>
      <c r="ODG46" s="119"/>
      <c r="ODH46" s="119"/>
      <c r="ODI46" s="119"/>
      <c r="ODJ46" s="119"/>
      <c r="ODK46" s="119"/>
      <c r="ODL46" s="119"/>
      <c r="ODM46" s="119"/>
      <c r="ODN46" s="119"/>
      <c r="ODO46" s="119"/>
      <c r="ODP46" s="119"/>
      <c r="ODQ46" s="119"/>
      <c r="ODR46" s="119"/>
      <c r="ODS46" s="119"/>
      <c r="ODT46" s="119"/>
      <c r="ODU46" s="119"/>
      <c r="ODV46" s="119"/>
      <c r="ODW46" s="119"/>
      <c r="ODX46" s="119"/>
      <c r="ODY46" s="119"/>
      <c r="ODZ46" s="119"/>
      <c r="OEA46" s="119"/>
      <c r="OEB46" s="119"/>
      <c r="OEC46" s="119"/>
      <c r="OED46" s="119"/>
      <c r="OEE46" s="119"/>
      <c r="OEF46" s="119"/>
      <c r="OEG46" s="119"/>
      <c r="OEH46" s="119"/>
      <c r="OEI46" s="119"/>
      <c r="OEJ46" s="119"/>
      <c r="OEK46" s="119"/>
      <c r="OEL46" s="119"/>
      <c r="OEM46" s="119"/>
      <c r="OEN46" s="119"/>
      <c r="OEO46" s="119"/>
      <c r="OEP46" s="119"/>
      <c r="OEQ46" s="119"/>
      <c r="OER46" s="119"/>
      <c r="OES46" s="119"/>
      <c r="OET46" s="119"/>
      <c r="OEU46" s="119"/>
      <c r="OEV46" s="119"/>
      <c r="OEW46" s="119"/>
      <c r="OEX46" s="119"/>
      <c r="OEY46" s="119"/>
      <c r="OEZ46" s="119"/>
      <c r="OFA46" s="119"/>
      <c r="OFB46" s="119"/>
      <c r="OFC46" s="119"/>
      <c r="OFD46" s="119"/>
      <c r="OFE46" s="119"/>
      <c r="OFF46" s="119"/>
      <c r="OFG46" s="119"/>
      <c r="OFH46" s="119"/>
      <c r="OFI46" s="119"/>
      <c r="OFJ46" s="119"/>
      <c r="OFK46" s="119"/>
      <c r="OFL46" s="119"/>
      <c r="OFM46" s="119"/>
      <c r="OFN46" s="119"/>
      <c r="OFO46" s="119"/>
      <c r="OFP46" s="119"/>
      <c r="OFQ46" s="119"/>
      <c r="OFR46" s="119"/>
      <c r="OFS46" s="119"/>
      <c r="OFT46" s="119"/>
      <c r="OFU46" s="119"/>
      <c r="OFV46" s="119"/>
      <c r="OFW46" s="119"/>
      <c r="OFX46" s="119"/>
      <c r="OFY46" s="119"/>
      <c r="OFZ46" s="119"/>
      <c r="OGA46" s="119"/>
      <c r="OGB46" s="119"/>
      <c r="OGC46" s="119"/>
      <c r="OGD46" s="119"/>
      <c r="OGE46" s="119"/>
      <c r="OGF46" s="119"/>
      <c r="OGG46" s="119"/>
      <c r="OGH46" s="119"/>
      <c r="OGI46" s="119"/>
      <c r="OGJ46" s="119"/>
      <c r="OGK46" s="119"/>
      <c r="OGL46" s="119"/>
      <c r="OGM46" s="119"/>
      <c r="OGN46" s="119"/>
      <c r="OGO46" s="119"/>
      <c r="OGP46" s="119"/>
      <c r="OGQ46" s="119"/>
      <c r="OGR46" s="119"/>
      <c r="OGS46" s="119"/>
      <c r="OGT46" s="119"/>
      <c r="OGU46" s="119"/>
      <c r="OGV46" s="119"/>
      <c r="OGW46" s="119"/>
      <c r="OGX46" s="119"/>
      <c r="OGY46" s="119"/>
      <c r="OGZ46" s="119"/>
      <c r="OHA46" s="119"/>
      <c r="OHB46" s="119"/>
      <c r="OHC46" s="119"/>
      <c r="OHD46" s="119"/>
      <c r="OHE46" s="119"/>
      <c r="OHF46" s="119"/>
      <c r="OHG46" s="119"/>
      <c r="OHH46" s="119"/>
      <c r="OHI46" s="119"/>
      <c r="OHJ46" s="119"/>
      <c r="OHK46" s="119"/>
      <c r="OHL46" s="119"/>
      <c r="OHM46" s="119"/>
      <c r="OHN46" s="119"/>
      <c r="OHO46" s="119"/>
      <c r="OHP46" s="119"/>
      <c r="OHQ46" s="119"/>
      <c r="OHR46" s="119"/>
      <c r="OHS46" s="119"/>
      <c r="OHT46" s="119"/>
      <c r="OHU46" s="119"/>
      <c r="OHV46" s="119"/>
      <c r="OHW46" s="119"/>
      <c r="OHX46" s="119"/>
      <c r="OHY46" s="119"/>
      <c r="OHZ46" s="119"/>
      <c r="OIA46" s="119"/>
      <c r="OIB46" s="119"/>
      <c r="OIC46" s="119"/>
      <c r="OID46" s="119"/>
      <c r="OIE46" s="119"/>
      <c r="OIF46" s="119"/>
      <c r="OIG46" s="119"/>
      <c r="OIH46" s="119"/>
      <c r="OII46" s="119"/>
      <c r="OIJ46" s="119"/>
      <c r="OIK46" s="119"/>
      <c r="OIL46" s="119"/>
      <c r="OIM46" s="119"/>
      <c r="OIN46" s="119"/>
      <c r="OIO46" s="119"/>
      <c r="OIP46" s="119"/>
      <c r="OIQ46" s="119"/>
      <c r="OIR46" s="119"/>
      <c r="OIS46" s="119"/>
      <c r="OIT46" s="119"/>
      <c r="OIU46" s="119"/>
      <c r="OIV46" s="119"/>
      <c r="OIW46" s="119"/>
      <c r="OIX46" s="119"/>
      <c r="OIY46" s="119"/>
      <c r="OIZ46" s="119"/>
      <c r="OJA46" s="119"/>
      <c r="OJB46" s="119"/>
      <c r="OJC46" s="119"/>
      <c r="OJD46" s="119"/>
      <c r="OJE46" s="119"/>
      <c r="OJF46" s="119"/>
      <c r="OJG46" s="119"/>
      <c r="OJH46" s="119"/>
      <c r="OJI46" s="119"/>
      <c r="OJJ46" s="119"/>
      <c r="OJK46" s="119"/>
      <c r="OJL46" s="119"/>
      <c r="OJM46" s="119"/>
      <c r="OJN46" s="119"/>
      <c r="OJO46" s="119"/>
      <c r="OJP46" s="119"/>
      <c r="OJQ46" s="119"/>
      <c r="OJR46" s="119"/>
      <c r="OJS46" s="119"/>
      <c r="OJT46" s="119"/>
      <c r="OJU46" s="119"/>
      <c r="OJV46" s="119"/>
      <c r="OJW46" s="119"/>
      <c r="OJX46" s="119"/>
      <c r="OJY46" s="119"/>
      <c r="OJZ46" s="119"/>
      <c r="OKA46" s="119"/>
      <c r="OKB46" s="119"/>
      <c r="OKC46" s="119"/>
      <c r="OKD46" s="119"/>
      <c r="OKE46" s="119"/>
      <c r="OKF46" s="119"/>
      <c r="OKG46" s="119"/>
      <c r="OKH46" s="119"/>
      <c r="OKI46" s="119"/>
      <c r="OKJ46" s="119"/>
      <c r="OKK46" s="119"/>
      <c r="OKL46" s="119"/>
      <c r="OKM46" s="119"/>
      <c r="OKN46" s="119"/>
      <c r="OKO46" s="119"/>
      <c r="OKP46" s="119"/>
      <c r="OKQ46" s="119"/>
      <c r="OKR46" s="119"/>
      <c r="OKS46" s="119"/>
      <c r="OKT46" s="119"/>
      <c r="OKU46" s="119"/>
      <c r="OKV46" s="119"/>
      <c r="OKW46" s="119"/>
      <c r="OKX46" s="119"/>
      <c r="OKY46" s="119"/>
      <c r="OKZ46" s="119"/>
      <c r="OLA46" s="119"/>
      <c r="OLB46" s="119"/>
      <c r="OLC46" s="119"/>
      <c r="OLD46" s="119"/>
      <c r="OLE46" s="119"/>
      <c r="OLF46" s="119"/>
      <c r="OLG46" s="119"/>
      <c r="OLH46" s="119"/>
      <c r="OLI46" s="119"/>
      <c r="OLJ46" s="119"/>
      <c r="OLK46" s="119"/>
      <c r="OLL46" s="119"/>
      <c r="OLM46" s="119"/>
      <c r="OLN46" s="119"/>
      <c r="OLO46" s="119"/>
      <c r="OLP46" s="119"/>
      <c r="OLQ46" s="119"/>
      <c r="OLR46" s="119"/>
      <c r="OLS46" s="119"/>
      <c r="OLT46" s="119"/>
      <c r="OLU46" s="119"/>
      <c r="OLV46" s="119"/>
      <c r="OLW46" s="119"/>
      <c r="OLX46" s="119"/>
      <c r="OLY46" s="119"/>
      <c r="OLZ46" s="119"/>
      <c r="OMA46" s="119"/>
      <c r="OMB46" s="119"/>
      <c r="OMC46" s="119"/>
      <c r="OMD46" s="119"/>
      <c r="OME46" s="119"/>
      <c r="OMF46" s="119"/>
      <c r="OMG46" s="119"/>
      <c r="OMH46" s="119"/>
      <c r="OMI46" s="119"/>
      <c r="OMJ46" s="119"/>
      <c r="OMK46" s="119"/>
      <c r="OML46" s="119"/>
      <c r="OMM46" s="119"/>
      <c r="OMN46" s="119"/>
      <c r="OMO46" s="119"/>
      <c r="OMP46" s="119"/>
      <c r="OMQ46" s="119"/>
      <c r="OMR46" s="119"/>
      <c r="OMS46" s="119"/>
      <c r="OMT46" s="119"/>
      <c r="OMU46" s="119"/>
      <c r="OMV46" s="119"/>
      <c r="OMW46" s="119"/>
      <c r="OMX46" s="119"/>
      <c r="OMY46" s="119"/>
      <c r="OMZ46" s="119"/>
      <c r="ONA46" s="119"/>
      <c r="ONB46" s="119"/>
      <c r="ONC46" s="119"/>
      <c r="OND46" s="119"/>
      <c r="ONE46" s="119"/>
      <c r="ONF46" s="119"/>
      <c r="ONG46" s="119"/>
      <c r="ONH46" s="119"/>
      <c r="ONI46" s="119"/>
      <c r="ONJ46" s="119"/>
      <c r="ONK46" s="119"/>
      <c r="ONL46" s="119"/>
      <c r="ONM46" s="119"/>
      <c r="ONN46" s="119"/>
      <c r="ONO46" s="119"/>
      <c r="ONP46" s="119"/>
      <c r="ONQ46" s="119"/>
      <c r="ONR46" s="119"/>
      <c r="ONS46" s="119"/>
      <c r="ONT46" s="119"/>
      <c r="ONU46" s="119"/>
      <c r="ONV46" s="119"/>
      <c r="ONW46" s="119"/>
      <c r="ONX46" s="119"/>
      <c r="ONY46" s="119"/>
      <c r="ONZ46" s="119"/>
      <c r="OOA46" s="119"/>
      <c r="OOB46" s="119"/>
      <c r="OOC46" s="119"/>
      <c r="OOD46" s="119"/>
      <c r="OOE46" s="119"/>
      <c r="OOF46" s="119"/>
      <c r="OOG46" s="119"/>
      <c r="OOH46" s="119"/>
      <c r="OOI46" s="119"/>
      <c r="OOJ46" s="119"/>
      <c r="OOK46" s="119"/>
      <c r="OOL46" s="119"/>
      <c r="OOM46" s="119"/>
      <c r="OON46" s="119"/>
      <c r="OOO46" s="119"/>
      <c r="OOP46" s="119"/>
      <c r="OOQ46" s="119"/>
      <c r="OOR46" s="119"/>
      <c r="OOS46" s="119"/>
      <c r="OOT46" s="119"/>
      <c r="OOU46" s="119"/>
      <c r="OOV46" s="119"/>
      <c r="OOW46" s="119"/>
      <c r="OOX46" s="119"/>
      <c r="OOY46" s="119"/>
      <c r="OOZ46" s="119"/>
      <c r="OPA46" s="119"/>
      <c r="OPB46" s="119"/>
      <c r="OPC46" s="119"/>
      <c r="OPD46" s="119"/>
      <c r="OPE46" s="119"/>
      <c r="OPF46" s="119"/>
      <c r="OPG46" s="119"/>
      <c r="OPH46" s="119"/>
      <c r="OPI46" s="119"/>
      <c r="OPJ46" s="119"/>
      <c r="OPK46" s="119"/>
      <c r="OPL46" s="119"/>
      <c r="OPM46" s="119"/>
      <c r="OPN46" s="119"/>
      <c r="OPO46" s="119"/>
      <c r="OPP46" s="119"/>
      <c r="OPQ46" s="119"/>
      <c r="OPR46" s="119"/>
      <c r="OPS46" s="119"/>
      <c r="OPT46" s="119"/>
      <c r="OPU46" s="119"/>
      <c r="OPV46" s="119"/>
      <c r="OPW46" s="119"/>
      <c r="OPX46" s="119"/>
      <c r="OPY46" s="119"/>
      <c r="OPZ46" s="119"/>
      <c r="OQA46" s="119"/>
      <c r="OQB46" s="119"/>
      <c r="OQC46" s="119"/>
      <c r="OQD46" s="119"/>
      <c r="OQE46" s="119"/>
      <c r="OQF46" s="119"/>
      <c r="OQG46" s="119"/>
      <c r="OQH46" s="119"/>
      <c r="OQI46" s="119"/>
      <c r="OQJ46" s="119"/>
      <c r="OQK46" s="119"/>
      <c r="OQL46" s="119"/>
      <c r="OQM46" s="119"/>
      <c r="OQN46" s="119"/>
      <c r="OQO46" s="119"/>
      <c r="OQP46" s="119"/>
      <c r="OQQ46" s="119"/>
      <c r="OQR46" s="119"/>
      <c r="OQS46" s="119"/>
      <c r="OQT46" s="119"/>
      <c r="OQU46" s="119"/>
      <c r="OQV46" s="119"/>
      <c r="OQW46" s="119"/>
      <c r="OQX46" s="119"/>
      <c r="OQY46" s="119"/>
      <c r="OQZ46" s="119"/>
      <c r="ORA46" s="119"/>
      <c r="ORB46" s="119"/>
      <c r="ORC46" s="119"/>
      <c r="ORD46" s="119"/>
      <c r="ORE46" s="119"/>
      <c r="ORF46" s="119"/>
      <c r="ORG46" s="119"/>
      <c r="ORH46" s="119"/>
      <c r="ORI46" s="119"/>
      <c r="ORJ46" s="119"/>
      <c r="ORK46" s="119"/>
      <c r="ORL46" s="119"/>
      <c r="ORM46" s="119"/>
      <c r="ORN46" s="119"/>
      <c r="ORO46" s="119"/>
      <c r="ORP46" s="119"/>
      <c r="ORQ46" s="119"/>
      <c r="ORR46" s="119"/>
      <c r="ORS46" s="119"/>
      <c r="ORT46" s="119"/>
      <c r="ORU46" s="119"/>
      <c r="ORV46" s="119"/>
      <c r="ORW46" s="119"/>
      <c r="ORX46" s="119"/>
      <c r="ORY46" s="119"/>
      <c r="ORZ46" s="119"/>
      <c r="OSA46" s="119"/>
      <c r="OSB46" s="119"/>
      <c r="OSC46" s="119"/>
      <c r="OSD46" s="119"/>
      <c r="OSE46" s="119"/>
      <c r="OSF46" s="119"/>
      <c r="OSG46" s="119"/>
      <c r="OSH46" s="119"/>
      <c r="OSI46" s="119"/>
      <c r="OSJ46" s="119"/>
      <c r="OSK46" s="119"/>
      <c r="OSL46" s="119"/>
      <c r="OSM46" s="119"/>
      <c r="OSN46" s="119"/>
      <c r="OSO46" s="119"/>
      <c r="OSP46" s="119"/>
      <c r="OSQ46" s="119"/>
      <c r="OSR46" s="119"/>
      <c r="OSS46" s="119"/>
      <c r="OST46" s="119"/>
      <c r="OSU46" s="119"/>
      <c r="OSV46" s="119"/>
      <c r="OSW46" s="119"/>
      <c r="OSX46" s="119"/>
      <c r="OSY46" s="119"/>
      <c r="OSZ46" s="119"/>
      <c r="OTA46" s="119"/>
      <c r="OTB46" s="119"/>
      <c r="OTC46" s="119"/>
      <c r="OTD46" s="119"/>
      <c r="OTE46" s="119"/>
      <c r="OTF46" s="119"/>
      <c r="OTG46" s="119"/>
      <c r="OTH46" s="119"/>
      <c r="OTI46" s="119"/>
      <c r="OTJ46" s="119"/>
      <c r="OTK46" s="119"/>
      <c r="OTL46" s="119"/>
      <c r="OTM46" s="119"/>
      <c r="OTN46" s="119"/>
      <c r="OTO46" s="119"/>
      <c r="OTP46" s="119"/>
      <c r="OTQ46" s="119"/>
      <c r="OTR46" s="119"/>
      <c r="OTS46" s="119"/>
      <c r="OTT46" s="119"/>
      <c r="OTU46" s="119"/>
      <c r="OTV46" s="119"/>
      <c r="OTW46" s="119"/>
      <c r="OTX46" s="119"/>
      <c r="OTY46" s="119"/>
      <c r="OTZ46" s="119"/>
      <c r="OUA46" s="119"/>
      <c r="OUB46" s="119"/>
      <c r="OUC46" s="119"/>
      <c r="OUD46" s="119"/>
      <c r="OUE46" s="119"/>
      <c r="OUF46" s="119"/>
      <c r="OUG46" s="119"/>
      <c r="OUH46" s="119"/>
      <c r="OUI46" s="119"/>
      <c r="OUJ46" s="119"/>
      <c r="OUK46" s="119"/>
      <c r="OUL46" s="119"/>
      <c r="OUM46" s="119"/>
      <c r="OUN46" s="119"/>
      <c r="OUO46" s="119"/>
      <c r="OUP46" s="119"/>
      <c r="OUQ46" s="119"/>
      <c r="OUR46" s="119"/>
      <c r="OUS46" s="119"/>
      <c r="OUT46" s="119"/>
      <c r="OUU46" s="119"/>
      <c r="OUV46" s="119"/>
      <c r="OUW46" s="119"/>
      <c r="OUX46" s="119"/>
      <c r="OUY46" s="119"/>
      <c r="OUZ46" s="119"/>
      <c r="OVA46" s="119"/>
      <c r="OVB46" s="119"/>
      <c r="OVC46" s="119"/>
      <c r="OVD46" s="119"/>
      <c r="OVE46" s="119"/>
      <c r="OVF46" s="119"/>
      <c r="OVG46" s="119"/>
      <c r="OVH46" s="119"/>
      <c r="OVI46" s="119"/>
      <c r="OVJ46" s="119"/>
      <c r="OVK46" s="119"/>
      <c r="OVL46" s="119"/>
      <c r="OVM46" s="119"/>
      <c r="OVN46" s="119"/>
      <c r="OVO46" s="119"/>
      <c r="OVP46" s="119"/>
      <c r="OVQ46" s="119"/>
      <c r="OVR46" s="119"/>
      <c r="OVS46" s="119"/>
      <c r="OVT46" s="119"/>
      <c r="OVU46" s="119"/>
      <c r="OVV46" s="119"/>
      <c r="OVW46" s="119"/>
      <c r="OVX46" s="119"/>
      <c r="OVY46" s="119"/>
      <c r="OVZ46" s="119"/>
      <c r="OWA46" s="119"/>
      <c r="OWB46" s="119"/>
      <c r="OWC46" s="119"/>
      <c r="OWD46" s="119"/>
      <c r="OWE46" s="119"/>
      <c r="OWF46" s="119"/>
      <c r="OWG46" s="119"/>
      <c r="OWH46" s="119"/>
      <c r="OWI46" s="119"/>
      <c r="OWJ46" s="119"/>
      <c r="OWK46" s="119"/>
      <c r="OWL46" s="119"/>
      <c r="OWM46" s="119"/>
      <c r="OWN46" s="119"/>
      <c r="OWO46" s="119"/>
      <c r="OWP46" s="119"/>
      <c r="OWQ46" s="119"/>
      <c r="OWR46" s="119"/>
      <c r="OWS46" s="119"/>
      <c r="OWT46" s="119"/>
      <c r="OWU46" s="119"/>
      <c r="OWV46" s="119"/>
      <c r="OWW46" s="119"/>
      <c r="OWX46" s="119"/>
      <c r="OWY46" s="119"/>
      <c r="OWZ46" s="119"/>
      <c r="OXA46" s="119"/>
      <c r="OXB46" s="119"/>
      <c r="OXC46" s="119"/>
      <c r="OXD46" s="119"/>
      <c r="OXE46" s="119"/>
      <c r="OXF46" s="119"/>
      <c r="OXG46" s="119"/>
      <c r="OXH46" s="119"/>
      <c r="OXI46" s="119"/>
      <c r="OXJ46" s="119"/>
      <c r="OXK46" s="119"/>
      <c r="OXL46" s="119"/>
      <c r="OXM46" s="119"/>
      <c r="OXN46" s="119"/>
      <c r="OXO46" s="119"/>
      <c r="OXP46" s="119"/>
      <c r="OXQ46" s="119"/>
      <c r="OXR46" s="119"/>
      <c r="OXS46" s="119"/>
      <c r="OXT46" s="119"/>
      <c r="OXU46" s="119"/>
      <c r="OXV46" s="119"/>
      <c r="OXW46" s="119"/>
      <c r="OXX46" s="119"/>
      <c r="OXY46" s="119"/>
      <c r="OXZ46" s="119"/>
      <c r="OYA46" s="119"/>
      <c r="OYB46" s="119"/>
      <c r="OYC46" s="119"/>
      <c r="OYD46" s="119"/>
      <c r="OYE46" s="119"/>
      <c r="OYF46" s="119"/>
      <c r="OYG46" s="119"/>
      <c r="OYH46" s="119"/>
      <c r="OYI46" s="119"/>
      <c r="OYJ46" s="119"/>
      <c r="OYK46" s="119"/>
      <c r="OYL46" s="119"/>
      <c r="OYM46" s="119"/>
      <c r="OYN46" s="119"/>
      <c r="OYO46" s="119"/>
      <c r="OYP46" s="119"/>
      <c r="OYQ46" s="119"/>
      <c r="OYR46" s="119"/>
      <c r="OYS46" s="119"/>
      <c r="OYT46" s="119"/>
      <c r="OYU46" s="119"/>
      <c r="OYV46" s="119"/>
      <c r="OYW46" s="119"/>
      <c r="OYX46" s="119"/>
      <c r="OYY46" s="119"/>
      <c r="OYZ46" s="119"/>
      <c r="OZA46" s="119"/>
      <c r="OZB46" s="119"/>
      <c r="OZC46" s="119"/>
      <c r="OZD46" s="119"/>
      <c r="OZE46" s="119"/>
      <c r="OZF46" s="119"/>
      <c r="OZG46" s="119"/>
      <c r="OZH46" s="119"/>
      <c r="OZI46" s="119"/>
      <c r="OZJ46" s="119"/>
      <c r="OZK46" s="119"/>
      <c r="OZL46" s="119"/>
      <c r="OZM46" s="119"/>
      <c r="OZN46" s="119"/>
      <c r="OZO46" s="119"/>
      <c r="OZP46" s="119"/>
      <c r="OZQ46" s="119"/>
      <c r="OZR46" s="119"/>
      <c r="OZS46" s="119"/>
      <c r="OZT46" s="119"/>
      <c r="OZU46" s="119"/>
      <c r="OZV46" s="119"/>
      <c r="OZW46" s="119"/>
      <c r="OZX46" s="119"/>
      <c r="OZY46" s="119"/>
      <c r="OZZ46" s="119"/>
      <c r="PAA46" s="119"/>
      <c r="PAB46" s="119"/>
      <c r="PAC46" s="119"/>
      <c r="PAD46" s="119"/>
      <c r="PAE46" s="119"/>
      <c r="PAF46" s="119"/>
      <c r="PAG46" s="119"/>
      <c r="PAH46" s="119"/>
      <c r="PAI46" s="119"/>
      <c r="PAJ46" s="119"/>
      <c r="PAK46" s="119"/>
      <c r="PAL46" s="119"/>
      <c r="PAM46" s="119"/>
      <c r="PAN46" s="119"/>
      <c r="PAO46" s="119"/>
      <c r="PAP46" s="119"/>
      <c r="PAQ46" s="119"/>
      <c r="PAR46" s="119"/>
      <c r="PAS46" s="119"/>
      <c r="PAT46" s="119"/>
      <c r="PAU46" s="119"/>
      <c r="PAV46" s="119"/>
      <c r="PAW46" s="119"/>
      <c r="PAX46" s="119"/>
      <c r="PAY46" s="119"/>
      <c r="PAZ46" s="119"/>
      <c r="PBA46" s="119"/>
      <c r="PBB46" s="119"/>
      <c r="PBC46" s="119"/>
      <c r="PBD46" s="119"/>
      <c r="PBE46" s="119"/>
      <c r="PBF46" s="119"/>
      <c r="PBG46" s="119"/>
      <c r="PBH46" s="119"/>
      <c r="PBI46" s="119"/>
      <c r="PBJ46" s="119"/>
      <c r="PBK46" s="119"/>
      <c r="PBL46" s="119"/>
      <c r="PBM46" s="119"/>
      <c r="PBN46" s="119"/>
      <c r="PBO46" s="119"/>
      <c r="PBP46" s="119"/>
      <c r="PBQ46" s="119"/>
      <c r="PBR46" s="119"/>
      <c r="PBS46" s="119"/>
      <c r="PBT46" s="119"/>
      <c r="PBU46" s="119"/>
      <c r="PBV46" s="119"/>
      <c r="PBW46" s="119"/>
      <c r="PBX46" s="119"/>
      <c r="PBY46" s="119"/>
      <c r="PBZ46" s="119"/>
      <c r="PCA46" s="119"/>
      <c r="PCB46" s="119"/>
      <c r="PCC46" s="119"/>
      <c r="PCD46" s="119"/>
      <c r="PCE46" s="119"/>
      <c r="PCF46" s="119"/>
      <c r="PCG46" s="119"/>
      <c r="PCH46" s="119"/>
      <c r="PCI46" s="119"/>
      <c r="PCJ46" s="119"/>
      <c r="PCK46" s="119"/>
      <c r="PCL46" s="119"/>
      <c r="PCM46" s="119"/>
      <c r="PCN46" s="119"/>
      <c r="PCO46" s="119"/>
      <c r="PCP46" s="119"/>
      <c r="PCQ46" s="119"/>
      <c r="PCR46" s="119"/>
      <c r="PCS46" s="119"/>
      <c r="PCT46" s="119"/>
      <c r="PCU46" s="119"/>
      <c r="PCV46" s="119"/>
      <c r="PCW46" s="119"/>
      <c r="PCX46" s="119"/>
      <c r="PCY46" s="119"/>
      <c r="PCZ46" s="119"/>
      <c r="PDA46" s="119"/>
      <c r="PDB46" s="119"/>
      <c r="PDC46" s="119"/>
      <c r="PDD46" s="119"/>
      <c r="PDE46" s="119"/>
      <c r="PDF46" s="119"/>
      <c r="PDG46" s="119"/>
      <c r="PDH46" s="119"/>
      <c r="PDI46" s="119"/>
      <c r="PDJ46" s="119"/>
      <c r="PDK46" s="119"/>
      <c r="PDL46" s="119"/>
      <c r="PDM46" s="119"/>
      <c r="PDN46" s="119"/>
      <c r="PDO46" s="119"/>
      <c r="PDP46" s="119"/>
      <c r="PDQ46" s="119"/>
      <c r="PDR46" s="119"/>
      <c r="PDS46" s="119"/>
      <c r="PDT46" s="119"/>
      <c r="PDU46" s="119"/>
      <c r="PDV46" s="119"/>
      <c r="PDW46" s="119"/>
      <c r="PDX46" s="119"/>
      <c r="PDY46" s="119"/>
      <c r="PDZ46" s="119"/>
      <c r="PEA46" s="119"/>
      <c r="PEB46" s="119"/>
      <c r="PEC46" s="119"/>
      <c r="PED46" s="119"/>
      <c r="PEE46" s="119"/>
      <c r="PEF46" s="119"/>
      <c r="PEG46" s="119"/>
      <c r="PEH46" s="119"/>
      <c r="PEI46" s="119"/>
      <c r="PEJ46" s="119"/>
      <c r="PEK46" s="119"/>
      <c r="PEL46" s="119"/>
      <c r="PEM46" s="119"/>
      <c r="PEN46" s="119"/>
      <c r="PEO46" s="119"/>
      <c r="PEP46" s="119"/>
      <c r="PEQ46" s="119"/>
      <c r="PER46" s="119"/>
      <c r="PES46" s="119"/>
      <c r="PET46" s="119"/>
      <c r="PEU46" s="119"/>
      <c r="PEV46" s="119"/>
      <c r="PEW46" s="119"/>
      <c r="PEX46" s="119"/>
      <c r="PEY46" s="119"/>
      <c r="PEZ46" s="119"/>
      <c r="PFA46" s="119"/>
      <c r="PFB46" s="119"/>
      <c r="PFC46" s="119"/>
      <c r="PFD46" s="119"/>
      <c r="PFE46" s="119"/>
      <c r="PFF46" s="119"/>
      <c r="PFG46" s="119"/>
      <c r="PFH46" s="119"/>
      <c r="PFI46" s="119"/>
      <c r="PFJ46" s="119"/>
      <c r="PFK46" s="119"/>
      <c r="PFL46" s="119"/>
      <c r="PFM46" s="119"/>
      <c r="PFN46" s="119"/>
      <c r="PFO46" s="119"/>
      <c r="PFP46" s="119"/>
      <c r="PFQ46" s="119"/>
      <c r="PFR46" s="119"/>
      <c r="PFS46" s="119"/>
      <c r="PFT46" s="119"/>
      <c r="PFU46" s="119"/>
      <c r="PFV46" s="119"/>
      <c r="PFW46" s="119"/>
      <c r="PFX46" s="119"/>
      <c r="PFY46" s="119"/>
      <c r="PFZ46" s="119"/>
      <c r="PGA46" s="119"/>
      <c r="PGB46" s="119"/>
      <c r="PGC46" s="119"/>
      <c r="PGD46" s="119"/>
      <c r="PGE46" s="119"/>
      <c r="PGF46" s="119"/>
      <c r="PGG46" s="119"/>
      <c r="PGH46" s="119"/>
      <c r="PGI46" s="119"/>
      <c r="PGJ46" s="119"/>
      <c r="PGK46" s="119"/>
      <c r="PGL46" s="119"/>
      <c r="PGM46" s="119"/>
      <c r="PGN46" s="119"/>
      <c r="PGO46" s="119"/>
      <c r="PGP46" s="119"/>
      <c r="PGQ46" s="119"/>
      <c r="PGR46" s="119"/>
      <c r="PGS46" s="119"/>
      <c r="PGT46" s="119"/>
      <c r="PGU46" s="119"/>
      <c r="PGV46" s="119"/>
      <c r="PGW46" s="119"/>
      <c r="PGX46" s="119"/>
      <c r="PGY46" s="119"/>
      <c r="PGZ46" s="119"/>
      <c r="PHA46" s="119"/>
      <c r="PHB46" s="119"/>
      <c r="PHC46" s="119"/>
      <c r="PHD46" s="119"/>
      <c r="PHE46" s="119"/>
      <c r="PHF46" s="119"/>
      <c r="PHG46" s="119"/>
      <c r="PHH46" s="119"/>
      <c r="PHI46" s="119"/>
      <c r="PHJ46" s="119"/>
      <c r="PHK46" s="119"/>
      <c r="PHL46" s="119"/>
      <c r="PHM46" s="119"/>
      <c r="PHN46" s="119"/>
      <c r="PHO46" s="119"/>
      <c r="PHP46" s="119"/>
      <c r="PHQ46" s="119"/>
      <c r="PHR46" s="119"/>
      <c r="PHS46" s="119"/>
      <c r="PHT46" s="119"/>
      <c r="PHU46" s="119"/>
      <c r="PHV46" s="119"/>
      <c r="PHW46" s="119"/>
      <c r="PHX46" s="119"/>
      <c r="PHY46" s="119"/>
      <c r="PHZ46" s="119"/>
      <c r="PIA46" s="119"/>
      <c r="PIB46" s="119"/>
      <c r="PIC46" s="119"/>
      <c r="PID46" s="119"/>
      <c r="PIE46" s="119"/>
      <c r="PIF46" s="119"/>
      <c r="PIG46" s="119"/>
      <c r="PIH46" s="119"/>
      <c r="PII46" s="119"/>
      <c r="PIJ46" s="119"/>
      <c r="PIK46" s="119"/>
      <c r="PIL46" s="119"/>
      <c r="PIM46" s="119"/>
      <c r="PIN46" s="119"/>
      <c r="PIO46" s="119"/>
      <c r="PIP46" s="119"/>
      <c r="PIQ46" s="119"/>
      <c r="PIR46" s="119"/>
      <c r="PIS46" s="119"/>
      <c r="PIT46" s="119"/>
      <c r="PIU46" s="119"/>
      <c r="PIV46" s="119"/>
      <c r="PIW46" s="119"/>
      <c r="PIX46" s="119"/>
      <c r="PIY46" s="119"/>
      <c r="PIZ46" s="119"/>
      <c r="PJA46" s="119"/>
      <c r="PJB46" s="119"/>
      <c r="PJC46" s="119"/>
      <c r="PJD46" s="119"/>
      <c r="PJE46" s="119"/>
      <c r="PJF46" s="119"/>
      <c r="PJG46" s="119"/>
      <c r="PJH46" s="119"/>
      <c r="PJI46" s="119"/>
      <c r="PJJ46" s="119"/>
      <c r="PJK46" s="119"/>
      <c r="PJL46" s="119"/>
      <c r="PJM46" s="119"/>
      <c r="PJN46" s="119"/>
      <c r="PJO46" s="119"/>
      <c r="PJP46" s="119"/>
      <c r="PJQ46" s="119"/>
      <c r="PJR46" s="119"/>
      <c r="PJS46" s="119"/>
      <c r="PJT46" s="119"/>
      <c r="PJU46" s="119"/>
      <c r="PJV46" s="119"/>
      <c r="PJW46" s="119"/>
      <c r="PJX46" s="119"/>
      <c r="PJY46" s="119"/>
      <c r="PJZ46" s="119"/>
      <c r="PKA46" s="119"/>
      <c r="PKB46" s="119"/>
      <c r="PKC46" s="119"/>
      <c r="PKD46" s="119"/>
      <c r="PKE46" s="119"/>
      <c r="PKF46" s="119"/>
      <c r="PKG46" s="119"/>
      <c r="PKH46" s="119"/>
      <c r="PKI46" s="119"/>
      <c r="PKJ46" s="119"/>
      <c r="PKK46" s="119"/>
      <c r="PKL46" s="119"/>
      <c r="PKM46" s="119"/>
      <c r="PKN46" s="119"/>
      <c r="PKO46" s="119"/>
      <c r="PKP46" s="119"/>
      <c r="PKQ46" s="119"/>
      <c r="PKR46" s="119"/>
      <c r="PKS46" s="119"/>
      <c r="PKT46" s="119"/>
      <c r="PKU46" s="119"/>
      <c r="PKV46" s="119"/>
      <c r="PKW46" s="119"/>
      <c r="PKX46" s="119"/>
      <c r="PKY46" s="119"/>
      <c r="PKZ46" s="119"/>
      <c r="PLA46" s="119"/>
      <c r="PLB46" s="119"/>
      <c r="PLC46" s="119"/>
      <c r="PLD46" s="119"/>
      <c r="PLE46" s="119"/>
      <c r="PLF46" s="119"/>
      <c r="PLG46" s="119"/>
      <c r="PLH46" s="119"/>
      <c r="PLI46" s="119"/>
      <c r="PLJ46" s="119"/>
      <c r="PLK46" s="119"/>
      <c r="PLL46" s="119"/>
      <c r="PLM46" s="119"/>
      <c r="PLN46" s="119"/>
      <c r="PLO46" s="119"/>
      <c r="PLP46" s="119"/>
      <c r="PLQ46" s="119"/>
      <c r="PLR46" s="119"/>
      <c r="PLS46" s="119"/>
      <c r="PLT46" s="119"/>
      <c r="PLU46" s="119"/>
      <c r="PLV46" s="119"/>
      <c r="PLW46" s="119"/>
      <c r="PLX46" s="119"/>
      <c r="PLY46" s="119"/>
      <c r="PLZ46" s="119"/>
      <c r="PMA46" s="119"/>
      <c r="PMB46" s="119"/>
      <c r="PMC46" s="119"/>
      <c r="PMD46" s="119"/>
      <c r="PME46" s="119"/>
      <c r="PMF46" s="119"/>
      <c r="PMG46" s="119"/>
      <c r="PMH46" s="119"/>
      <c r="PMI46" s="119"/>
      <c r="PMJ46" s="119"/>
      <c r="PMK46" s="119"/>
      <c r="PML46" s="119"/>
      <c r="PMM46" s="119"/>
      <c r="PMN46" s="119"/>
      <c r="PMO46" s="119"/>
      <c r="PMP46" s="119"/>
      <c r="PMQ46" s="119"/>
      <c r="PMR46" s="119"/>
      <c r="PMS46" s="119"/>
      <c r="PMT46" s="119"/>
      <c r="PMU46" s="119"/>
      <c r="PMV46" s="119"/>
      <c r="PMW46" s="119"/>
      <c r="PMX46" s="119"/>
      <c r="PMY46" s="119"/>
      <c r="PMZ46" s="119"/>
      <c r="PNA46" s="119"/>
      <c r="PNB46" s="119"/>
      <c r="PNC46" s="119"/>
      <c r="PND46" s="119"/>
      <c r="PNE46" s="119"/>
      <c r="PNF46" s="119"/>
      <c r="PNG46" s="119"/>
      <c r="PNH46" s="119"/>
      <c r="PNI46" s="119"/>
      <c r="PNJ46" s="119"/>
      <c r="PNK46" s="119"/>
      <c r="PNL46" s="119"/>
      <c r="PNM46" s="119"/>
      <c r="PNN46" s="119"/>
      <c r="PNO46" s="119"/>
      <c r="PNP46" s="119"/>
      <c r="PNQ46" s="119"/>
      <c r="PNR46" s="119"/>
      <c r="PNS46" s="119"/>
      <c r="PNT46" s="119"/>
      <c r="PNU46" s="119"/>
      <c r="PNV46" s="119"/>
      <c r="PNW46" s="119"/>
      <c r="PNX46" s="119"/>
      <c r="PNY46" s="119"/>
      <c r="PNZ46" s="119"/>
      <c r="POA46" s="119"/>
      <c r="POB46" s="119"/>
      <c r="POC46" s="119"/>
      <c r="POD46" s="119"/>
      <c r="POE46" s="119"/>
      <c r="POF46" s="119"/>
      <c r="POG46" s="119"/>
      <c r="POH46" s="119"/>
      <c r="POI46" s="119"/>
      <c r="POJ46" s="119"/>
      <c r="POK46" s="119"/>
      <c r="POL46" s="119"/>
      <c r="POM46" s="119"/>
      <c r="PON46" s="119"/>
      <c r="POO46" s="119"/>
      <c r="POP46" s="119"/>
      <c r="POQ46" s="119"/>
      <c r="POR46" s="119"/>
      <c r="POS46" s="119"/>
      <c r="POT46" s="119"/>
      <c r="POU46" s="119"/>
      <c r="POV46" s="119"/>
      <c r="POW46" s="119"/>
      <c r="POX46" s="119"/>
      <c r="POY46" s="119"/>
      <c r="POZ46" s="119"/>
      <c r="PPA46" s="119"/>
      <c r="PPB46" s="119"/>
      <c r="PPC46" s="119"/>
      <c r="PPD46" s="119"/>
      <c r="PPE46" s="119"/>
      <c r="PPF46" s="119"/>
      <c r="PPG46" s="119"/>
      <c r="PPH46" s="119"/>
      <c r="PPI46" s="119"/>
      <c r="PPJ46" s="119"/>
      <c r="PPK46" s="119"/>
      <c r="PPL46" s="119"/>
      <c r="PPM46" s="119"/>
      <c r="PPN46" s="119"/>
      <c r="PPO46" s="119"/>
      <c r="PPP46" s="119"/>
      <c r="PPQ46" s="119"/>
      <c r="PPR46" s="119"/>
      <c r="PPS46" s="119"/>
      <c r="PPT46" s="119"/>
      <c r="PPU46" s="119"/>
      <c r="PPV46" s="119"/>
      <c r="PPW46" s="119"/>
      <c r="PPX46" s="119"/>
      <c r="PPY46" s="119"/>
      <c r="PPZ46" s="119"/>
      <c r="PQA46" s="119"/>
      <c r="PQB46" s="119"/>
      <c r="PQC46" s="119"/>
      <c r="PQD46" s="119"/>
      <c r="PQE46" s="119"/>
      <c r="PQF46" s="119"/>
      <c r="PQG46" s="119"/>
      <c r="PQH46" s="119"/>
      <c r="PQI46" s="119"/>
      <c r="PQJ46" s="119"/>
      <c r="PQK46" s="119"/>
      <c r="PQL46" s="119"/>
      <c r="PQM46" s="119"/>
      <c r="PQN46" s="119"/>
      <c r="PQO46" s="119"/>
      <c r="PQP46" s="119"/>
      <c r="PQQ46" s="119"/>
      <c r="PQR46" s="119"/>
      <c r="PQS46" s="119"/>
      <c r="PQT46" s="119"/>
      <c r="PQU46" s="119"/>
      <c r="PQV46" s="119"/>
      <c r="PQW46" s="119"/>
      <c r="PQX46" s="119"/>
      <c r="PQY46" s="119"/>
      <c r="PQZ46" s="119"/>
      <c r="PRA46" s="119"/>
      <c r="PRB46" s="119"/>
      <c r="PRC46" s="119"/>
      <c r="PRD46" s="119"/>
      <c r="PRE46" s="119"/>
      <c r="PRF46" s="119"/>
      <c r="PRG46" s="119"/>
      <c r="PRH46" s="119"/>
      <c r="PRI46" s="119"/>
      <c r="PRJ46" s="119"/>
      <c r="PRK46" s="119"/>
      <c r="PRL46" s="119"/>
      <c r="PRM46" s="119"/>
      <c r="PRN46" s="119"/>
      <c r="PRO46" s="119"/>
      <c r="PRP46" s="119"/>
      <c r="PRQ46" s="119"/>
      <c r="PRR46" s="119"/>
      <c r="PRS46" s="119"/>
      <c r="PRT46" s="119"/>
      <c r="PRU46" s="119"/>
      <c r="PRV46" s="119"/>
      <c r="PRW46" s="119"/>
      <c r="PRX46" s="119"/>
      <c r="PRY46" s="119"/>
      <c r="PRZ46" s="119"/>
      <c r="PSA46" s="119"/>
      <c r="PSB46" s="119"/>
      <c r="PSC46" s="119"/>
      <c r="PSD46" s="119"/>
      <c r="PSE46" s="119"/>
      <c r="PSF46" s="119"/>
      <c r="PSG46" s="119"/>
      <c r="PSH46" s="119"/>
      <c r="PSI46" s="119"/>
      <c r="PSJ46" s="119"/>
      <c r="PSK46" s="119"/>
      <c r="PSL46" s="119"/>
      <c r="PSM46" s="119"/>
      <c r="PSN46" s="119"/>
      <c r="PSO46" s="119"/>
      <c r="PSP46" s="119"/>
      <c r="PSQ46" s="119"/>
      <c r="PSR46" s="119"/>
      <c r="PSS46" s="119"/>
      <c r="PST46" s="119"/>
      <c r="PSU46" s="119"/>
      <c r="PSV46" s="119"/>
      <c r="PSW46" s="119"/>
      <c r="PSX46" s="119"/>
      <c r="PSY46" s="119"/>
      <c r="PSZ46" s="119"/>
      <c r="PTA46" s="119"/>
      <c r="PTB46" s="119"/>
      <c r="PTC46" s="119"/>
      <c r="PTD46" s="119"/>
      <c r="PTE46" s="119"/>
      <c r="PTF46" s="119"/>
      <c r="PTG46" s="119"/>
      <c r="PTH46" s="119"/>
      <c r="PTI46" s="119"/>
      <c r="PTJ46" s="119"/>
      <c r="PTK46" s="119"/>
      <c r="PTL46" s="119"/>
      <c r="PTM46" s="119"/>
      <c r="PTN46" s="119"/>
      <c r="PTO46" s="119"/>
      <c r="PTP46" s="119"/>
      <c r="PTQ46" s="119"/>
      <c r="PTR46" s="119"/>
      <c r="PTS46" s="119"/>
      <c r="PTT46" s="119"/>
      <c r="PTU46" s="119"/>
      <c r="PTV46" s="119"/>
      <c r="PTW46" s="119"/>
      <c r="PTX46" s="119"/>
      <c r="PTY46" s="119"/>
      <c r="PTZ46" s="119"/>
      <c r="PUA46" s="119"/>
      <c r="PUB46" s="119"/>
      <c r="PUC46" s="119"/>
      <c r="PUD46" s="119"/>
      <c r="PUE46" s="119"/>
      <c r="PUF46" s="119"/>
      <c r="PUG46" s="119"/>
      <c r="PUH46" s="119"/>
      <c r="PUI46" s="119"/>
      <c r="PUJ46" s="119"/>
      <c r="PUK46" s="119"/>
      <c r="PUL46" s="119"/>
      <c r="PUM46" s="119"/>
      <c r="PUN46" s="119"/>
      <c r="PUO46" s="119"/>
      <c r="PUP46" s="119"/>
      <c r="PUQ46" s="119"/>
      <c r="PUR46" s="119"/>
      <c r="PUS46" s="119"/>
      <c r="PUT46" s="119"/>
      <c r="PUU46" s="119"/>
      <c r="PUV46" s="119"/>
      <c r="PUW46" s="119"/>
      <c r="PUX46" s="119"/>
      <c r="PUY46" s="119"/>
      <c r="PUZ46" s="119"/>
      <c r="PVA46" s="119"/>
      <c r="PVB46" s="119"/>
      <c r="PVC46" s="119"/>
      <c r="PVD46" s="119"/>
      <c r="PVE46" s="119"/>
      <c r="PVF46" s="119"/>
      <c r="PVG46" s="119"/>
      <c r="PVH46" s="119"/>
      <c r="PVI46" s="119"/>
      <c r="PVJ46" s="119"/>
      <c r="PVK46" s="119"/>
      <c r="PVL46" s="119"/>
      <c r="PVM46" s="119"/>
      <c r="PVN46" s="119"/>
      <c r="PVO46" s="119"/>
      <c r="PVP46" s="119"/>
      <c r="PVQ46" s="119"/>
      <c r="PVR46" s="119"/>
      <c r="PVS46" s="119"/>
      <c r="PVT46" s="119"/>
      <c r="PVU46" s="119"/>
      <c r="PVV46" s="119"/>
      <c r="PVW46" s="119"/>
      <c r="PVX46" s="119"/>
      <c r="PVY46" s="119"/>
      <c r="PVZ46" s="119"/>
      <c r="PWA46" s="119"/>
      <c r="PWB46" s="119"/>
      <c r="PWC46" s="119"/>
      <c r="PWD46" s="119"/>
      <c r="PWE46" s="119"/>
      <c r="PWF46" s="119"/>
      <c r="PWG46" s="119"/>
      <c r="PWH46" s="119"/>
      <c r="PWI46" s="119"/>
      <c r="PWJ46" s="119"/>
      <c r="PWK46" s="119"/>
      <c r="PWL46" s="119"/>
      <c r="PWM46" s="119"/>
      <c r="PWN46" s="119"/>
      <c r="PWO46" s="119"/>
      <c r="PWP46" s="119"/>
      <c r="PWQ46" s="119"/>
      <c r="PWR46" s="119"/>
      <c r="PWS46" s="119"/>
      <c r="PWT46" s="119"/>
      <c r="PWU46" s="119"/>
      <c r="PWV46" s="119"/>
      <c r="PWW46" s="119"/>
      <c r="PWX46" s="119"/>
      <c r="PWY46" s="119"/>
      <c r="PWZ46" s="119"/>
      <c r="PXA46" s="119"/>
      <c r="PXB46" s="119"/>
      <c r="PXC46" s="119"/>
      <c r="PXD46" s="119"/>
      <c r="PXE46" s="119"/>
      <c r="PXF46" s="119"/>
      <c r="PXG46" s="119"/>
      <c r="PXH46" s="119"/>
      <c r="PXI46" s="119"/>
      <c r="PXJ46" s="119"/>
      <c r="PXK46" s="119"/>
      <c r="PXL46" s="119"/>
      <c r="PXM46" s="119"/>
      <c r="PXN46" s="119"/>
      <c r="PXO46" s="119"/>
      <c r="PXP46" s="119"/>
      <c r="PXQ46" s="119"/>
      <c r="PXR46" s="119"/>
      <c r="PXS46" s="119"/>
      <c r="PXT46" s="119"/>
      <c r="PXU46" s="119"/>
      <c r="PXV46" s="119"/>
      <c r="PXW46" s="119"/>
      <c r="PXX46" s="119"/>
      <c r="PXY46" s="119"/>
      <c r="PXZ46" s="119"/>
      <c r="PYA46" s="119"/>
      <c r="PYB46" s="119"/>
      <c r="PYC46" s="119"/>
      <c r="PYD46" s="119"/>
      <c r="PYE46" s="119"/>
      <c r="PYF46" s="119"/>
      <c r="PYG46" s="119"/>
      <c r="PYH46" s="119"/>
      <c r="PYI46" s="119"/>
      <c r="PYJ46" s="119"/>
      <c r="PYK46" s="119"/>
      <c r="PYL46" s="119"/>
      <c r="PYM46" s="119"/>
      <c r="PYN46" s="119"/>
      <c r="PYO46" s="119"/>
      <c r="PYP46" s="119"/>
      <c r="PYQ46" s="119"/>
      <c r="PYR46" s="119"/>
      <c r="PYS46" s="119"/>
      <c r="PYT46" s="119"/>
      <c r="PYU46" s="119"/>
      <c r="PYV46" s="119"/>
      <c r="PYW46" s="119"/>
      <c r="PYX46" s="119"/>
      <c r="PYY46" s="119"/>
      <c r="PYZ46" s="119"/>
      <c r="PZA46" s="119"/>
      <c r="PZB46" s="119"/>
      <c r="PZC46" s="119"/>
      <c r="PZD46" s="119"/>
      <c r="PZE46" s="119"/>
      <c r="PZF46" s="119"/>
      <c r="PZG46" s="119"/>
      <c r="PZH46" s="119"/>
      <c r="PZI46" s="119"/>
      <c r="PZJ46" s="119"/>
      <c r="PZK46" s="119"/>
      <c r="PZL46" s="119"/>
      <c r="PZM46" s="119"/>
      <c r="PZN46" s="119"/>
      <c r="PZO46" s="119"/>
      <c r="PZP46" s="119"/>
      <c r="PZQ46" s="119"/>
      <c r="PZR46" s="119"/>
      <c r="PZS46" s="119"/>
      <c r="PZT46" s="119"/>
      <c r="PZU46" s="119"/>
      <c r="PZV46" s="119"/>
      <c r="PZW46" s="119"/>
      <c r="PZX46" s="119"/>
      <c r="PZY46" s="119"/>
      <c r="PZZ46" s="119"/>
      <c r="QAA46" s="119"/>
      <c r="QAB46" s="119"/>
      <c r="QAC46" s="119"/>
      <c r="QAD46" s="119"/>
      <c r="QAE46" s="119"/>
      <c r="QAF46" s="119"/>
      <c r="QAG46" s="119"/>
      <c r="QAH46" s="119"/>
      <c r="QAI46" s="119"/>
      <c r="QAJ46" s="119"/>
      <c r="QAK46" s="119"/>
      <c r="QAL46" s="119"/>
      <c r="QAM46" s="119"/>
      <c r="QAN46" s="119"/>
      <c r="QAO46" s="119"/>
      <c r="QAP46" s="119"/>
      <c r="QAQ46" s="119"/>
      <c r="QAR46" s="119"/>
      <c r="QAS46" s="119"/>
      <c r="QAT46" s="119"/>
      <c r="QAU46" s="119"/>
      <c r="QAV46" s="119"/>
      <c r="QAW46" s="119"/>
      <c r="QAX46" s="119"/>
      <c r="QAY46" s="119"/>
      <c r="QAZ46" s="119"/>
      <c r="QBA46" s="119"/>
      <c r="QBB46" s="119"/>
      <c r="QBC46" s="119"/>
      <c r="QBD46" s="119"/>
      <c r="QBE46" s="119"/>
      <c r="QBF46" s="119"/>
      <c r="QBG46" s="119"/>
      <c r="QBH46" s="119"/>
      <c r="QBI46" s="119"/>
      <c r="QBJ46" s="119"/>
      <c r="QBK46" s="119"/>
      <c r="QBL46" s="119"/>
      <c r="QBM46" s="119"/>
      <c r="QBN46" s="119"/>
      <c r="QBO46" s="119"/>
      <c r="QBP46" s="119"/>
      <c r="QBQ46" s="119"/>
      <c r="QBR46" s="119"/>
      <c r="QBS46" s="119"/>
      <c r="QBT46" s="119"/>
      <c r="QBU46" s="119"/>
      <c r="QBV46" s="119"/>
      <c r="QBW46" s="119"/>
      <c r="QBX46" s="119"/>
      <c r="QBY46" s="119"/>
      <c r="QBZ46" s="119"/>
      <c r="QCA46" s="119"/>
      <c r="QCB46" s="119"/>
      <c r="QCC46" s="119"/>
      <c r="QCD46" s="119"/>
      <c r="QCE46" s="119"/>
      <c r="QCF46" s="119"/>
      <c r="QCG46" s="119"/>
      <c r="QCH46" s="119"/>
      <c r="QCI46" s="119"/>
      <c r="QCJ46" s="119"/>
      <c r="QCK46" s="119"/>
      <c r="QCL46" s="119"/>
      <c r="QCM46" s="119"/>
      <c r="QCN46" s="119"/>
      <c r="QCO46" s="119"/>
      <c r="QCP46" s="119"/>
      <c r="QCQ46" s="119"/>
      <c r="QCR46" s="119"/>
      <c r="QCS46" s="119"/>
      <c r="QCT46" s="119"/>
      <c r="QCU46" s="119"/>
      <c r="QCV46" s="119"/>
      <c r="QCW46" s="119"/>
      <c r="QCX46" s="119"/>
      <c r="QCY46" s="119"/>
      <c r="QCZ46" s="119"/>
      <c r="QDA46" s="119"/>
      <c r="QDB46" s="119"/>
      <c r="QDC46" s="119"/>
      <c r="QDD46" s="119"/>
      <c r="QDE46" s="119"/>
      <c r="QDF46" s="119"/>
      <c r="QDG46" s="119"/>
      <c r="QDH46" s="119"/>
      <c r="QDI46" s="119"/>
      <c r="QDJ46" s="119"/>
      <c r="QDK46" s="119"/>
      <c r="QDL46" s="119"/>
      <c r="QDM46" s="119"/>
      <c r="QDN46" s="119"/>
      <c r="QDO46" s="119"/>
      <c r="QDP46" s="119"/>
      <c r="QDQ46" s="119"/>
      <c r="QDR46" s="119"/>
      <c r="QDS46" s="119"/>
      <c r="QDT46" s="119"/>
      <c r="QDU46" s="119"/>
      <c r="QDV46" s="119"/>
      <c r="QDW46" s="119"/>
      <c r="QDX46" s="119"/>
      <c r="QDY46" s="119"/>
      <c r="QDZ46" s="119"/>
      <c r="QEA46" s="119"/>
      <c r="QEB46" s="119"/>
      <c r="QEC46" s="119"/>
      <c r="QED46" s="119"/>
      <c r="QEE46" s="119"/>
      <c r="QEF46" s="119"/>
      <c r="QEG46" s="119"/>
      <c r="QEH46" s="119"/>
      <c r="QEI46" s="119"/>
      <c r="QEJ46" s="119"/>
      <c r="QEK46" s="119"/>
      <c r="QEL46" s="119"/>
      <c r="QEM46" s="119"/>
      <c r="QEN46" s="119"/>
      <c r="QEO46" s="119"/>
      <c r="QEP46" s="119"/>
      <c r="QEQ46" s="119"/>
      <c r="QER46" s="119"/>
      <c r="QES46" s="119"/>
      <c r="QET46" s="119"/>
      <c r="QEU46" s="119"/>
      <c r="QEV46" s="119"/>
      <c r="QEW46" s="119"/>
      <c r="QEX46" s="119"/>
      <c r="QEY46" s="119"/>
      <c r="QEZ46" s="119"/>
      <c r="QFA46" s="119"/>
      <c r="QFB46" s="119"/>
      <c r="QFC46" s="119"/>
      <c r="QFD46" s="119"/>
      <c r="QFE46" s="119"/>
      <c r="QFF46" s="119"/>
      <c r="QFG46" s="119"/>
      <c r="QFH46" s="119"/>
      <c r="QFI46" s="119"/>
      <c r="QFJ46" s="119"/>
      <c r="QFK46" s="119"/>
      <c r="QFL46" s="119"/>
      <c r="QFM46" s="119"/>
      <c r="QFN46" s="119"/>
      <c r="QFO46" s="119"/>
      <c r="QFP46" s="119"/>
      <c r="QFQ46" s="119"/>
      <c r="QFR46" s="119"/>
      <c r="QFS46" s="119"/>
      <c r="QFT46" s="119"/>
      <c r="QFU46" s="119"/>
      <c r="QFV46" s="119"/>
      <c r="QFW46" s="119"/>
      <c r="QFX46" s="119"/>
      <c r="QFY46" s="119"/>
      <c r="QFZ46" s="119"/>
      <c r="QGA46" s="119"/>
      <c r="QGB46" s="119"/>
      <c r="QGC46" s="119"/>
      <c r="QGD46" s="119"/>
      <c r="QGE46" s="119"/>
      <c r="QGF46" s="119"/>
      <c r="QGG46" s="119"/>
      <c r="QGH46" s="119"/>
      <c r="QGI46" s="119"/>
      <c r="QGJ46" s="119"/>
      <c r="QGK46" s="119"/>
      <c r="QGL46" s="119"/>
      <c r="QGM46" s="119"/>
      <c r="QGN46" s="119"/>
      <c r="QGO46" s="119"/>
      <c r="QGP46" s="119"/>
      <c r="QGQ46" s="119"/>
      <c r="QGR46" s="119"/>
      <c r="QGS46" s="119"/>
      <c r="QGT46" s="119"/>
      <c r="QGU46" s="119"/>
      <c r="QGV46" s="119"/>
      <c r="QGW46" s="119"/>
      <c r="QGX46" s="119"/>
      <c r="QGY46" s="119"/>
      <c r="QGZ46" s="119"/>
      <c r="QHA46" s="119"/>
      <c r="QHB46" s="119"/>
      <c r="QHC46" s="119"/>
      <c r="QHD46" s="119"/>
      <c r="QHE46" s="119"/>
      <c r="QHF46" s="119"/>
      <c r="QHG46" s="119"/>
      <c r="QHH46" s="119"/>
      <c r="QHI46" s="119"/>
      <c r="QHJ46" s="119"/>
      <c r="QHK46" s="119"/>
      <c r="QHL46" s="119"/>
      <c r="QHM46" s="119"/>
      <c r="QHN46" s="119"/>
      <c r="QHO46" s="119"/>
      <c r="QHP46" s="119"/>
      <c r="QHQ46" s="119"/>
      <c r="QHR46" s="119"/>
      <c r="QHS46" s="119"/>
      <c r="QHT46" s="119"/>
      <c r="QHU46" s="119"/>
      <c r="QHV46" s="119"/>
      <c r="QHW46" s="119"/>
      <c r="QHX46" s="119"/>
      <c r="QHY46" s="119"/>
      <c r="QHZ46" s="119"/>
      <c r="QIA46" s="119"/>
      <c r="QIB46" s="119"/>
      <c r="QIC46" s="119"/>
      <c r="QID46" s="119"/>
      <c r="QIE46" s="119"/>
      <c r="QIF46" s="119"/>
      <c r="QIG46" s="119"/>
      <c r="QIH46" s="119"/>
      <c r="QII46" s="119"/>
      <c r="QIJ46" s="119"/>
      <c r="QIK46" s="119"/>
      <c r="QIL46" s="119"/>
      <c r="QIM46" s="119"/>
      <c r="QIN46" s="119"/>
      <c r="QIO46" s="119"/>
      <c r="QIP46" s="119"/>
      <c r="QIQ46" s="119"/>
      <c r="QIR46" s="119"/>
      <c r="QIS46" s="119"/>
      <c r="QIT46" s="119"/>
      <c r="QIU46" s="119"/>
      <c r="QIV46" s="119"/>
      <c r="QIW46" s="119"/>
      <c r="QIX46" s="119"/>
      <c r="QIY46" s="119"/>
      <c r="QIZ46" s="119"/>
      <c r="QJA46" s="119"/>
      <c r="QJB46" s="119"/>
      <c r="QJC46" s="119"/>
      <c r="QJD46" s="119"/>
      <c r="QJE46" s="119"/>
      <c r="QJF46" s="119"/>
      <c r="QJG46" s="119"/>
      <c r="QJH46" s="119"/>
      <c r="QJI46" s="119"/>
      <c r="QJJ46" s="119"/>
      <c r="QJK46" s="119"/>
      <c r="QJL46" s="119"/>
      <c r="QJM46" s="119"/>
      <c r="QJN46" s="119"/>
      <c r="QJO46" s="119"/>
      <c r="QJP46" s="119"/>
      <c r="QJQ46" s="119"/>
      <c r="QJR46" s="119"/>
      <c r="QJS46" s="119"/>
      <c r="QJT46" s="119"/>
      <c r="QJU46" s="119"/>
      <c r="QJV46" s="119"/>
      <c r="QJW46" s="119"/>
      <c r="QJX46" s="119"/>
      <c r="QJY46" s="119"/>
      <c r="QJZ46" s="119"/>
      <c r="QKA46" s="119"/>
      <c r="QKB46" s="119"/>
      <c r="QKC46" s="119"/>
      <c r="QKD46" s="119"/>
      <c r="QKE46" s="119"/>
      <c r="QKF46" s="119"/>
      <c r="QKG46" s="119"/>
      <c r="QKH46" s="119"/>
      <c r="QKI46" s="119"/>
      <c r="QKJ46" s="119"/>
      <c r="QKK46" s="119"/>
      <c r="QKL46" s="119"/>
      <c r="QKM46" s="119"/>
      <c r="QKN46" s="119"/>
      <c r="QKO46" s="119"/>
      <c r="QKP46" s="119"/>
      <c r="QKQ46" s="119"/>
      <c r="QKR46" s="119"/>
      <c r="QKS46" s="119"/>
      <c r="QKT46" s="119"/>
      <c r="QKU46" s="119"/>
      <c r="QKV46" s="119"/>
      <c r="QKW46" s="119"/>
      <c r="QKX46" s="119"/>
      <c r="QKY46" s="119"/>
      <c r="QKZ46" s="119"/>
      <c r="QLA46" s="119"/>
      <c r="QLB46" s="119"/>
      <c r="QLC46" s="119"/>
      <c r="QLD46" s="119"/>
      <c r="QLE46" s="119"/>
      <c r="QLF46" s="119"/>
      <c r="QLG46" s="119"/>
      <c r="QLH46" s="119"/>
      <c r="QLI46" s="119"/>
      <c r="QLJ46" s="119"/>
      <c r="QLK46" s="119"/>
      <c r="QLL46" s="119"/>
      <c r="QLM46" s="119"/>
      <c r="QLN46" s="119"/>
      <c r="QLO46" s="119"/>
      <c r="QLP46" s="119"/>
      <c r="QLQ46" s="119"/>
      <c r="QLR46" s="119"/>
      <c r="QLS46" s="119"/>
      <c r="QLT46" s="119"/>
      <c r="QLU46" s="119"/>
      <c r="QLV46" s="119"/>
      <c r="QLW46" s="119"/>
      <c r="QLX46" s="119"/>
      <c r="QLY46" s="119"/>
      <c r="QLZ46" s="119"/>
      <c r="QMA46" s="119"/>
      <c r="QMB46" s="119"/>
      <c r="QMC46" s="119"/>
      <c r="QMD46" s="119"/>
      <c r="QME46" s="119"/>
      <c r="QMF46" s="119"/>
      <c r="QMG46" s="119"/>
      <c r="QMH46" s="119"/>
      <c r="QMI46" s="119"/>
      <c r="QMJ46" s="119"/>
      <c r="QMK46" s="119"/>
      <c r="QML46" s="119"/>
      <c r="QMM46" s="119"/>
      <c r="QMN46" s="119"/>
      <c r="QMO46" s="119"/>
      <c r="QMP46" s="119"/>
      <c r="QMQ46" s="119"/>
      <c r="QMR46" s="119"/>
      <c r="QMS46" s="119"/>
      <c r="QMT46" s="119"/>
      <c r="QMU46" s="119"/>
      <c r="QMV46" s="119"/>
      <c r="QMW46" s="119"/>
      <c r="QMX46" s="119"/>
      <c r="QMY46" s="119"/>
      <c r="QMZ46" s="119"/>
      <c r="QNA46" s="119"/>
      <c r="QNB46" s="119"/>
      <c r="QNC46" s="119"/>
      <c r="QND46" s="119"/>
      <c r="QNE46" s="119"/>
      <c r="QNF46" s="119"/>
      <c r="QNG46" s="119"/>
      <c r="QNH46" s="119"/>
      <c r="QNI46" s="119"/>
      <c r="QNJ46" s="119"/>
      <c r="QNK46" s="119"/>
      <c r="QNL46" s="119"/>
      <c r="QNM46" s="119"/>
      <c r="QNN46" s="119"/>
      <c r="QNO46" s="119"/>
      <c r="QNP46" s="119"/>
      <c r="QNQ46" s="119"/>
      <c r="QNR46" s="119"/>
      <c r="QNS46" s="119"/>
      <c r="QNT46" s="119"/>
      <c r="QNU46" s="119"/>
      <c r="QNV46" s="119"/>
      <c r="QNW46" s="119"/>
      <c r="QNX46" s="119"/>
      <c r="QNY46" s="119"/>
      <c r="QNZ46" s="119"/>
      <c r="QOA46" s="119"/>
      <c r="QOB46" s="119"/>
      <c r="QOC46" s="119"/>
      <c r="QOD46" s="119"/>
      <c r="QOE46" s="119"/>
      <c r="QOF46" s="119"/>
      <c r="QOG46" s="119"/>
      <c r="QOH46" s="119"/>
      <c r="QOI46" s="119"/>
      <c r="QOJ46" s="119"/>
      <c r="QOK46" s="119"/>
      <c r="QOL46" s="119"/>
      <c r="QOM46" s="119"/>
      <c r="QON46" s="119"/>
      <c r="QOO46" s="119"/>
      <c r="QOP46" s="119"/>
      <c r="QOQ46" s="119"/>
      <c r="QOR46" s="119"/>
      <c r="QOS46" s="119"/>
      <c r="QOT46" s="119"/>
      <c r="QOU46" s="119"/>
      <c r="QOV46" s="119"/>
      <c r="QOW46" s="119"/>
      <c r="QOX46" s="119"/>
      <c r="QOY46" s="119"/>
      <c r="QOZ46" s="119"/>
      <c r="QPA46" s="119"/>
      <c r="QPB46" s="119"/>
      <c r="QPC46" s="119"/>
      <c r="QPD46" s="119"/>
      <c r="QPE46" s="119"/>
      <c r="QPF46" s="119"/>
      <c r="QPG46" s="119"/>
      <c r="QPH46" s="119"/>
      <c r="QPI46" s="119"/>
      <c r="QPJ46" s="119"/>
      <c r="QPK46" s="119"/>
      <c r="QPL46" s="119"/>
      <c r="QPM46" s="119"/>
      <c r="QPN46" s="119"/>
      <c r="QPO46" s="119"/>
      <c r="QPP46" s="119"/>
      <c r="QPQ46" s="119"/>
      <c r="QPR46" s="119"/>
      <c r="QPS46" s="119"/>
      <c r="QPT46" s="119"/>
      <c r="QPU46" s="119"/>
      <c r="QPV46" s="119"/>
      <c r="QPW46" s="119"/>
      <c r="QPX46" s="119"/>
      <c r="QPY46" s="119"/>
      <c r="QPZ46" s="119"/>
      <c r="QQA46" s="119"/>
      <c r="QQB46" s="119"/>
      <c r="QQC46" s="119"/>
      <c r="QQD46" s="119"/>
      <c r="QQE46" s="119"/>
      <c r="QQF46" s="119"/>
      <c r="QQG46" s="119"/>
      <c r="QQH46" s="119"/>
      <c r="QQI46" s="119"/>
      <c r="QQJ46" s="119"/>
      <c r="QQK46" s="119"/>
      <c r="QQL46" s="119"/>
      <c r="QQM46" s="119"/>
      <c r="QQN46" s="119"/>
      <c r="QQO46" s="119"/>
      <c r="QQP46" s="119"/>
      <c r="QQQ46" s="119"/>
      <c r="QQR46" s="119"/>
      <c r="QQS46" s="119"/>
      <c r="QQT46" s="119"/>
      <c r="QQU46" s="119"/>
      <c r="QQV46" s="119"/>
      <c r="QQW46" s="119"/>
      <c r="QQX46" s="119"/>
      <c r="QQY46" s="119"/>
      <c r="QQZ46" s="119"/>
      <c r="QRA46" s="119"/>
      <c r="QRB46" s="119"/>
      <c r="QRC46" s="119"/>
      <c r="QRD46" s="119"/>
      <c r="QRE46" s="119"/>
      <c r="QRF46" s="119"/>
      <c r="QRG46" s="119"/>
      <c r="QRH46" s="119"/>
      <c r="QRI46" s="119"/>
      <c r="QRJ46" s="119"/>
      <c r="QRK46" s="119"/>
      <c r="QRL46" s="119"/>
      <c r="QRM46" s="119"/>
      <c r="QRN46" s="119"/>
      <c r="QRO46" s="119"/>
      <c r="QRP46" s="119"/>
      <c r="QRQ46" s="119"/>
      <c r="QRR46" s="119"/>
      <c r="QRS46" s="119"/>
      <c r="QRT46" s="119"/>
      <c r="QRU46" s="119"/>
      <c r="QRV46" s="119"/>
      <c r="QRW46" s="119"/>
      <c r="QRX46" s="119"/>
      <c r="QRY46" s="119"/>
      <c r="QRZ46" s="119"/>
      <c r="QSA46" s="119"/>
      <c r="QSB46" s="119"/>
      <c r="QSC46" s="119"/>
      <c r="QSD46" s="119"/>
      <c r="QSE46" s="119"/>
      <c r="QSF46" s="119"/>
      <c r="QSG46" s="119"/>
      <c r="QSH46" s="119"/>
      <c r="QSI46" s="119"/>
      <c r="QSJ46" s="119"/>
      <c r="QSK46" s="119"/>
      <c r="QSL46" s="119"/>
      <c r="QSM46" s="119"/>
      <c r="QSN46" s="119"/>
      <c r="QSO46" s="119"/>
      <c r="QSP46" s="119"/>
      <c r="QSQ46" s="119"/>
      <c r="QSR46" s="119"/>
      <c r="QSS46" s="119"/>
      <c r="QST46" s="119"/>
      <c r="QSU46" s="119"/>
      <c r="QSV46" s="119"/>
      <c r="QSW46" s="119"/>
      <c r="QSX46" s="119"/>
      <c r="QSY46" s="119"/>
      <c r="QSZ46" s="119"/>
      <c r="QTA46" s="119"/>
      <c r="QTB46" s="119"/>
      <c r="QTC46" s="119"/>
      <c r="QTD46" s="119"/>
      <c r="QTE46" s="119"/>
      <c r="QTF46" s="119"/>
      <c r="QTG46" s="119"/>
      <c r="QTH46" s="119"/>
      <c r="QTI46" s="119"/>
      <c r="QTJ46" s="119"/>
      <c r="QTK46" s="119"/>
      <c r="QTL46" s="119"/>
      <c r="QTM46" s="119"/>
      <c r="QTN46" s="119"/>
      <c r="QTO46" s="119"/>
      <c r="QTP46" s="119"/>
      <c r="QTQ46" s="119"/>
      <c r="QTR46" s="119"/>
      <c r="QTS46" s="119"/>
      <c r="QTT46" s="119"/>
      <c r="QTU46" s="119"/>
      <c r="QTV46" s="119"/>
      <c r="QTW46" s="119"/>
      <c r="QTX46" s="119"/>
      <c r="QTY46" s="119"/>
      <c r="QTZ46" s="119"/>
      <c r="QUA46" s="119"/>
      <c r="QUB46" s="119"/>
      <c r="QUC46" s="119"/>
      <c r="QUD46" s="119"/>
      <c r="QUE46" s="119"/>
      <c r="QUF46" s="119"/>
      <c r="QUG46" s="119"/>
      <c r="QUH46" s="119"/>
      <c r="QUI46" s="119"/>
      <c r="QUJ46" s="119"/>
      <c r="QUK46" s="119"/>
      <c r="QUL46" s="119"/>
      <c r="QUM46" s="119"/>
      <c r="QUN46" s="119"/>
      <c r="QUO46" s="119"/>
      <c r="QUP46" s="119"/>
      <c r="QUQ46" s="119"/>
      <c r="QUR46" s="119"/>
      <c r="QUS46" s="119"/>
      <c r="QUT46" s="119"/>
      <c r="QUU46" s="119"/>
      <c r="QUV46" s="119"/>
      <c r="QUW46" s="119"/>
      <c r="QUX46" s="119"/>
      <c r="QUY46" s="119"/>
      <c r="QUZ46" s="119"/>
      <c r="QVA46" s="119"/>
      <c r="QVB46" s="119"/>
      <c r="QVC46" s="119"/>
      <c r="QVD46" s="119"/>
      <c r="QVE46" s="119"/>
      <c r="QVF46" s="119"/>
      <c r="QVG46" s="119"/>
      <c r="QVH46" s="119"/>
      <c r="QVI46" s="119"/>
      <c r="QVJ46" s="119"/>
      <c r="QVK46" s="119"/>
      <c r="QVL46" s="119"/>
      <c r="QVM46" s="119"/>
      <c r="QVN46" s="119"/>
      <c r="QVO46" s="119"/>
      <c r="QVP46" s="119"/>
      <c r="QVQ46" s="119"/>
      <c r="QVR46" s="119"/>
      <c r="QVS46" s="119"/>
      <c r="QVT46" s="119"/>
      <c r="QVU46" s="119"/>
      <c r="QVV46" s="119"/>
      <c r="QVW46" s="119"/>
      <c r="QVX46" s="119"/>
      <c r="QVY46" s="119"/>
      <c r="QVZ46" s="119"/>
      <c r="QWA46" s="119"/>
      <c r="QWB46" s="119"/>
      <c r="QWC46" s="119"/>
      <c r="QWD46" s="119"/>
      <c r="QWE46" s="119"/>
      <c r="QWF46" s="119"/>
      <c r="QWG46" s="119"/>
      <c r="QWH46" s="119"/>
      <c r="QWI46" s="119"/>
      <c r="QWJ46" s="119"/>
      <c r="QWK46" s="119"/>
      <c r="QWL46" s="119"/>
      <c r="QWM46" s="119"/>
      <c r="QWN46" s="119"/>
      <c r="QWO46" s="119"/>
      <c r="QWP46" s="119"/>
      <c r="QWQ46" s="119"/>
      <c r="QWR46" s="119"/>
      <c r="QWS46" s="119"/>
      <c r="QWT46" s="119"/>
      <c r="QWU46" s="119"/>
      <c r="QWV46" s="119"/>
      <c r="QWW46" s="119"/>
      <c r="QWX46" s="119"/>
      <c r="QWY46" s="119"/>
      <c r="QWZ46" s="119"/>
      <c r="QXA46" s="119"/>
      <c r="QXB46" s="119"/>
      <c r="QXC46" s="119"/>
      <c r="QXD46" s="119"/>
      <c r="QXE46" s="119"/>
      <c r="QXF46" s="119"/>
      <c r="QXG46" s="119"/>
      <c r="QXH46" s="119"/>
      <c r="QXI46" s="119"/>
      <c r="QXJ46" s="119"/>
      <c r="QXK46" s="119"/>
      <c r="QXL46" s="119"/>
      <c r="QXM46" s="119"/>
      <c r="QXN46" s="119"/>
      <c r="QXO46" s="119"/>
      <c r="QXP46" s="119"/>
      <c r="QXQ46" s="119"/>
      <c r="QXR46" s="119"/>
      <c r="QXS46" s="119"/>
      <c r="QXT46" s="119"/>
      <c r="QXU46" s="119"/>
      <c r="QXV46" s="119"/>
      <c r="QXW46" s="119"/>
      <c r="QXX46" s="119"/>
      <c r="QXY46" s="119"/>
      <c r="QXZ46" s="119"/>
      <c r="QYA46" s="119"/>
      <c r="QYB46" s="119"/>
      <c r="QYC46" s="119"/>
      <c r="QYD46" s="119"/>
      <c r="QYE46" s="119"/>
      <c r="QYF46" s="119"/>
      <c r="QYG46" s="119"/>
      <c r="QYH46" s="119"/>
      <c r="QYI46" s="119"/>
      <c r="QYJ46" s="119"/>
      <c r="QYK46" s="119"/>
      <c r="QYL46" s="119"/>
      <c r="QYM46" s="119"/>
      <c r="QYN46" s="119"/>
      <c r="QYO46" s="119"/>
      <c r="QYP46" s="119"/>
      <c r="QYQ46" s="119"/>
      <c r="QYR46" s="119"/>
      <c r="QYS46" s="119"/>
      <c r="QYT46" s="119"/>
      <c r="QYU46" s="119"/>
      <c r="QYV46" s="119"/>
      <c r="QYW46" s="119"/>
      <c r="QYX46" s="119"/>
      <c r="QYY46" s="119"/>
      <c r="QYZ46" s="119"/>
      <c r="QZA46" s="119"/>
      <c r="QZB46" s="119"/>
      <c r="QZC46" s="119"/>
      <c r="QZD46" s="119"/>
      <c r="QZE46" s="119"/>
      <c r="QZF46" s="119"/>
      <c r="QZG46" s="119"/>
      <c r="QZH46" s="119"/>
      <c r="QZI46" s="119"/>
      <c r="QZJ46" s="119"/>
      <c r="QZK46" s="119"/>
      <c r="QZL46" s="119"/>
      <c r="QZM46" s="119"/>
      <c r="QZN46" s="119"/>
      <c r="QZO46" s="119"/>
      <c r="QZP46" s="119"/>
      <c r="QZQ46" s="119"/>
      <c r="QZR46" s="119"/>
      <c r="QZS46" s="119"/>
      <c r="QZT46" s="119"/>
      <c r="QZU46" s="119"/>
      <c r="QZV46" s="119"/>
      <c r="QZW46" s="119"/>
      <c r="QZX46" s="119"/>
      <c r="QZY46" s="119"/>
      <c r="QZZ46" s="119"/>
      <c r="RAA46" s="119"/>
      <c r="RAB46" s="119"/>
      <c r="RAC46" s="119"/>
      <c r="RAD46" s="119"/>
      <c r="RAE46" s="119"/>
      <c r="RAF46" s="119"/>
      <c r="RAG46" s="119"/>
      <c r="RAH46" s="119"/>
      <c r="RAI46" s="119"/>
      <c r="RAJ46" s="119"/>
      <c r="RAK46" s="119"/>
      <c r="RAL46" s="119"/>
      <c r="RAM46" s="119"/>
      <c r="RAN46" s="119"/>
      <c r="RAO46" s="119"/>
      <c r="RAP46" s="119"/>
      <c r="RAQ46" s="119"/>
      <c r="RAR46" s="119"/>
      <c r="RAS46" s="119"/>
      <c r="RAT46" s="119"/>
      <c r="RAU46" s="119"/>
      <c r="RAV46" s="119"/>
      <c r="RAW46" s="119"/>
      <c r="RAX46" s="119"/>
      <c r="RAY46" s="119"/>
      <c r="RAZ46" s="119"/>
      <c r="RBA46" s="119"/>
      <c r="RBB46" s="119"/>
      <c r="RBC46" s="119"/>
      <c r="RBD46" s="119"/>
      <c r="RBE46" s="119"/>
      <c r="RBF46" s="119"/>
      <c r="RBG46" s="119"/>
      <c r="RBH46" s="119"/>
      <c r="RBI46" s="119"/>
      <c r="RBJ46" s="119"/>
      <c r="RBK46" s="119"/>
      <c r="RBL46" s="119"/>
      <c r="RBM46" s="119"/>
      <c r="RBN46" s="119"/>
      <c r="RBO46" s="119"/>
      <c r="RBP46" s="119"/>
      <c r="RBQ46" s="119"/>
      <c r="RBR46" s="119"/>
      <c r="RBS46" s="119"/>
      <c r="RBT46" s="119"/>
      <c r="RBU46" s="119"/>
      <c r="RBV46" s="119"/>
      <c r="RBW46" s="119"/>
      <c r="RBX46" s="119"/>
      <c r="RBY46" s="119"/>
      <c r="RBZ46" s="119"/>
      <c r="RCA46" s="119"/>
      <c r="RCB46" s="119"/>
      <c r="RCC46" s="119"/>
      <c r="RCD46" s="119"/>
      <c r="RCE46" s="119"/>
      <c r="RCF46" s="119"/>
      <c r="RCG46" s="119"/>
      <c r="RCH46" s="119"/>
      <c r="RCI46" s="119"/>
      <c r="RCJ46" s="119"/>
      <c r="RCK46" s="119"/>
      <c r="RCL46" s="119"/>
      <c r="RCM46" s="119"/>
      <c r="RCN46" s="119"/>
      <c r="RCO46" s="119"/>
      <c r="RCP46" s="119"/>
      <c r="RCQ46" s="119"/>
      <c r="RCR46" s="119"/>
      <c r="RCS46" s="119"/>
      <c r="RCT46" s="119"/>
      <c r="RCU46" s="119"/>
      <c r="RCV46" s="119"/>
      <c r="RCW46" s="119"/>
      <c r="RCX46" s="119"/>
      <c r="RCY46" s="119"/>
      <c r="RCZ46" s="119"/>
      <c r="RDA46" s="119"/>
      <c r="RDB46" s="119"/>
      <c r="RDC46" s="119"/>
      <c r="RDD46" s="119"/>
      <c r="RDE46" s="119"/>
      <c r="RDF46" s="119"/>
      <c r="RDG46" s="119"/>
      <c r="RDH46" s="119"/>
      <c r="RDI46" s="119"/>
      <c r="RDJ46" s="119"/>
      <c r="RDK46" s="119"/>
      <c r="RDL46" s="119"/>
      <c r="RDM46" s="119"/>
      <c r="RDN46" s="119"/>
      <c r="RDO46" s="119"/>
      <c r="RDP46" s="119"/>
      <c r="RDQ46" s="119"/>
      <c r="RDR46" s="119"/>
      <c r="RDS46" s="119"/>
      <c r="RDT46" s="119"/>
      <c r="RDU46" s="119"/>
      <c r="RDV46" s="119"/>
      <c r="RDW46" s="119"/>
      <c r="RDX46" s="119"/>
      <c r="RDY46" s="119"/>
      <c r="RDZ46" s="119"/>
      <c r="REA46" s="119"/>
      <c r="REB46" s="119"/>
      <c r="REC46" s="119"/>
      <c r="RED46" s="119"/>
      <c r="REE46" s="119"/>
      <c r="REF46" s="119"/>
      <c r="REG46" s="119"/>
      <c r="REH46" s="119"/>
      <c r="REI46" s="119"/>
      <c r="REJ46" s="119"/>
      <c r="REK46" s="119"/>
      <c r="REL46" s="119"/>
      <c r="REM46" s="119"/>
      <c r="REN46" s="119"/>
      <c r="REO46" s="119"/>
      <c r="REP46" s="119"/>
      <c r="REQ46" s="119"/>
      <c r="RER46" s="119"/>
      <c r="RES46" s="119"/>
      <c r="RET46" s="119"/>
      <c r="REU46" s="119"/>
      <c r="REV46" s="119"/>
      <c r="REW46" s="119"/>
      <c r="REX46" s="119"/>
      <c r="REY46" s="119"/>
      <c r="REZ46" s="119"/>
      <c r="RFA46" s="119"/>
      <c r="RFB46" s="119"/>
      <c r="RFC46" s="119"/>
      <c r="RFD46" s="119"/>
      <c r="RFE46" s="119"/>
      <c r="RFF46" s="119"/>
      <c r="RFG46" s="119"/>
      <c r="RFH46" s="119"/>
      <c r="RFI46" s="119"/>
      <c r="RFJ46" s="119"/>
      <c r="RFK46" s="119"/>
      <c r="RFL46" s="119"/>
      <c r="RFM46" s="119"/>
      <c r="RFN46" s="119"/>
      <c r="RFO46" s="119"/>
      <c r="RFP46" s="119"/>
      <c r="RFQ46" s="119"/>
      <c r="RFR46" s="119"/>
      <c r="RFS46" s="119"/>
      <c r="RFT46" s="119"/>
      <c r="RFU46" s="119"/>
      <c r="RFV46" s="119"/>
      <c r="RFW46" s="119"/>
      <c r="RFX46" s="119"/>
      <c r="RFY46" s="119"/>
      <c r="RFZ46" s="119"/>
      <c r="RGA46" s="119"/>
      <c r="RGB46" s="119"/>
      <c r="RGC46" s="119"/>
      <c r="RGD46" s="119"/>
      <c r="RGE46" s="119"/>
      <c r="RGF46" s="119"/>
      <c r="RGG46" s="119"/>
      <c r="RGH46" s="119"/>
      <c r="RGI46" s="119"/>
      <c r="RGJ46" s="119"/>
      <c r="RGK46" s="119"/>
      <c r="RGL46" s="119"/>
      <c r="RGM46" s="119"/>
      <c r="RGN46" s="119"/>
      <c r="RGO46" s="119"/>
      <c r="RGP46" s="119"/>
      <c r="RGQ46" s="119"/>
      <c r="RGR46" s="119"/>
      <c r="RGS46" s="119"/>
      <c r="RGT46" s="119"/>
      <c r="RGU46" s="119"/>
      <c r="RGV46" s="119"/>
      <c r="RGW46" s="119"/>
      <c r="RGX46" s="119"/>
      <c r="RGY46" s="119"/>
      <c r="RGZ46" s="119"/>
      <c r="RHA46" s="119"/>
      <c r="RHB46" s="119"/>
      <c r="RHC46" s="119"/>
      <c r="RHD46" s="119"/>
      <c r="RHE46" s="119"/>
      <c r="RHF46" s="119"/>
      <c r="RHG46" s="119"/>
      <c r="RHH46" s="119"/>
      <c r="RHI46" s="119"/>
      <c r="RHJ46" s="119"/>
      <c r="RHK46" s="119"/>
      <c r="RHL46" s="119"/>
      <c r="RHM46" s="119"/>
      <c r="RHN46" s="119"/>
      <c r="RHO46" s="119"/>
      <c r="RHP46" s="119"/>
      <c r="RHQ46" s="119"/>
      <c r="RHR46" s="119"/>
      <c r="RHS46" s="119"/>
      <c r="RHT46" s="119"/>
      <c r="RHU46" s="119"/>
      <c r="RHV46" s="119"/>
      <c r="RHW46" s="119"/>
      <c r="RHX46" s="119"/>
      <c r="RHY46" s="119"/>
      <c r="RHZ46" s="119"/>
      <c r="RIA46" s="119"/>
      <c r="RIB46" s="119"/>
      <c r="RIC46" s="119"/>
      <c r="RID46" s="119"/>
      <c r="RIE46" s="119"/>
      <c r="RIF46" s="119"/>
      <c r="RIG46" s="119"/>
      <c r="RIH46" s="119"/>
      <c r="RII46" s="119"/>
      <c r="RIJ46" s="119"/>
      <c r="RIK46" s="119"/>
      <c r="RIL46" s="119"/>
      <c r="RIM46" s="119"/>
      <c r="RIN46" s="119"/>
      <c r="RIO46" s="119"/>
      <c r="RIP46" s="119"/>
      <c r="RIQ46" s="119"/>
      <c r="RIR46" s="119"/>
      <c r="RIS46" s="119"/>
      <c r="RIT46" s="119"/>
      <c r="RIU46" s="119"/>
      <c r="RIV46" s="119"/>
      <c r="RIW46" s="119"/>
      <c r="RIX46" s="119"/>
      <c r="RIY46" s="119"/>
      <c r="RIZ46" s="119"/>
      <c r="RJA46" s="119"/>
      <c r="RJB46" s="119"/>
      <c r="RJC46" s="119"/>
      <c r="RJD46" s="119"/>
      <c r="RJE46" s="119"/>
      <c r="RJF46" s="119"/>
      <c r="RJG46" s="119"/>
      <c r="RJH46" s="119"/>
      <c r="RJI46" s="119"/>
      <c r="RJJ46" s="119"/>
      <c r="RJK46" s="119"/>
      <c r="RJL46" s="119"/>
      <c r="RJM46" s="119"/>
      <c r="RJN46" s="119"/>
      <c r="RJO46" s="119"/>
      <c r="RJP46" s="119"/>
      <c r="RJQ46" s="119"/>
      <c r="RJR46" s="119"/>
      <c r="RJS46" s="119"/>
      <c r="RJT46" s="119"/>
      <c r="RJU46" s="119"/>
      <c r="RJV46" s="119"/>
      <c r="RJW46" s="119"/>
      <c r="RJX46" s="119"/>
      <c r="RJY46" s="119"/>
      <c r="RJZ46" s="119"/>
      <c r="RKA46" s="119"/>
      <c r="RKB46" s="119"/>
      <c r="RKC46" s="119"/>
      <c r="RKD46" s="119"/>
      <c r="RKE46" s="119"/>
      <c r="RKF46" s="119"/>
      <c r="RKG46" s="119"/>
      <c r="RKH46" s="119"/>
      <c r="RKI46" s="119"/>
      <c r="RKJ46" s="119"/>
      <c r="RKK46" s="119"/>
      <c r="RKL46" s="119"/>
      <c r="RKM46" s="119"/>
      <c r="RKN46" s="119"/>
      <c r="RKO46" s="119"/>
      <c r="RKP46" s="119"/>
      <c r="RKQ46" s="119"/>
      <c r="RKR46" s="119"/>
      <c r="RKS46" s="119"/>
      <c r="RKT46" s="119"/>
      <c r="RKU46" s="119"/>
      <c r="RKV46" s="119"/>
      <c r="RKW46" s="119"/>
      <c r="RKX46" s="119"/>
      <c r="RKY46" s="119"/>
      <c r="RKZ46" s="119"/>
      <c r="RLA46" s="119"/>
      <c r="RLB46" s="119"/>
      <c r="RLC46" s="119"/>
      <c r="RLD46" s="119"/>
      <c r="RLE46" s="119"/>
      <c r="RLF46" s="119"/>
      <c r="RLG46" s="119"/>
      <c r="RLH46" s="119"/>
      <c r="RLI46" s="119"/>
      <c r="RLJ46" s="119"/>
      <c r="RLK46" s="119"/>
      <c r="RLL46" s="119"/>
      <c r="RLM46" s="119"/>
      <c r="RLN46" s="119"/>
      <c r="RLO46" s="119"/>
      <c r="RLP46" s="119"/>
      <c r="RLQ46" s="119"/>
      <c r="RLR46" s="119"/>
      <c r="RLS46" s="119"/>
      <c r="RLT46" s="119"/>
      <c r="RLU46" s="119"/>
      <c r="RLV46" s="119"/>
      <c r="RLW46" s="119"/>
      <c r="RLX46" s="119"/>
      <c r="RLY46" s="119"/>
      <c r="RLZ46" s="119"/>
      <c r="RMA46" s="119"/>
      <c r="RMB46" s="119"/>
      <c r="RMC46" s="119"/>
      <c r="RMD46" s="119"/>
      <c r="RME46" s="119"/>
      <c r="RMF46" s="119"/>
      <c r="RMG46" s="119"/>
      <c r="RMH46" s="119"/>
      <c r="RMI46" s="119"/>
      <c r="RMJ46" s="119"/>
      <c r="RMK46" s="119"/>
      <c r="RML46" s="119"/>
      <c r="RMM46" s="119"/>
      <c r="RMN46" s="119"/>
      <c r="RMO46" s="119"/>
      <c r="RMP46" s="119"/>
      <c r="RMQ46" s="119"/>
      <c r="RMR46" s="119"/>
      <c r="RMS46" s="119"/>
      <c r="RMT46" s="119"/>
      <c r="RMU46" s="119"/>
      <c r="RMV46" s="119"/>
      <c r="RMW46" s="119"/>
      <c r="RMX46" s="119"/>
      <c r="RMY46" s="119"/>
      <c r="RMZ46" s="119"/>
      <c r="RNA46" s="119"/>
      <c r="RNB46" s="119"/>
      <c r="RNC46" s="119"/>
      <c r="RND46" s="119"/>
      <c r="RNE46" s="119"/>
      <c r="RNF46" s="119"/>
      <c r="RNG46" s="119"/>
      <c r="RNH46" s="119"/>
      <c r="RNI46" s="119"/>
      <c r="RNJ46" s="119"/>
      <c r="RNK46" s="119"/>
      <c r="RNL46" s="119"/>
      <c r="RNM46" s="119"/>
      <c r="RNN46" s="119"/>
      <c r="RNO46" s="119"/>
      <c r="RNP46" s="119"/>
      <c r="RNQ46" s="119"/>
      <c r="RNR46" s="119"/>
      <c r="RNS46" s="119"/>
      <c r="RNT46" s="119"/>
      <c r="RNU46" s="119"/>
      <c r="RNV46" s="119"/>
      <c r="RNW46" s="119"/>
      <c r="RNX46" s="119"/>
      <c r="RNY46" s="119"/>
      <c r="RNZ46" s="119"/>
      <c r="ROA46" s="119"/>
      <c r="ROB46" s="119"/>
      <c r="ROC46" s="119"/>
      <c r="ROD46" s="119"/>
      <c r="ROE46" s="119"/>
      <c r="ROF46" s="119"/>
      <c r="ROG46" s="119"/>
      <c r="ROH46" s="119"/>
      <c r="ROI46" s="119"/>
      <c r="ROJ46" s="119"/>
      <c r="ROK46" s="119"/>
      <c r="ROL46" s="119"/>
      <c r="ROM46" s="119"/>
      <c r="RON46" s="119"/>
      <c r="ROO46" s="119"/>
      <c r="ROP46" s="119"/>
      <c r="ROQ46" s="119"/>
      <c r="ROR46" s="119"/>
      <c r="ROS46" s="119"/>
      <c r="ROT46" s="119"/>
      <c r="ROU46" s="119"/>
      <c r="ROV46" s="119"/>
      <c r="ROW46" s="119"/>
      <c r="ROX46" s="119"/>
      <c r="ROY46" s="119"/>
      <c r="ROZ46" s="119"/>
      <c r="RPA46" s="119"/>
      <c r="RPB46" s="119"/>
      <c r="RPC46" s="119"/>
      <c r="RPD46" s="119"/>
      <c r="RPE46" s="119"/>
      <c r="RPF46" s="119"/>
      <c r="RPG46" s="119"/>
      <c r="RPH46" s="119"/>
      <c r="RPI46" s="119"/>
      <c r="RPJ46" s="119"/>
      <c r="RPK46" s="119"/>
      <c r="RPL46" s="119"/>
      <c r="RPM46" s="119"/>
      <c r="RPN46" s="119"/>
      <c r="RPO46" s="119"/>
      <c r="RPP46" s="119"/>
      <c r="RPQ46" s="119"/>
      <c r="RPR46" s="119"/>
      <c r="RPS46" s="119"/>
      <c r="RPT46" s="119"/>
      <c r="RPU46" s="119"/>
      <c r="RPV46" s="119"/>
      <c r="RPW46" s="119"/>
      <c r="RPX46" s="119"/>
      <c r="RPY46" s="119"/>
      <c r="RPZ46" s="119"/>
      <c r="RQA46" s="119"/>
      <c r="RQB46" s="119"/>
      <c r="RQC46" s="119"/>
      <c r="RQD46" s="119"/>
      <c r="RQE46" s="119"/>
      <c r="RQF46" s="119"/>
      <c r="RQG46" s="119"/>
      <c r="RQH46" s="119"/>
      <c r="RQI46" s="119"/>
      <c r="RQJ46" s="119"/>
      <c r="RQK46" s="119"/>
      <c r="RQL46" s="119"/>
      <c r="RQM46" s="119"/>
      <c r="RQN46" s="119"/>
      <c r="RQO46" s="119"/>
      <c r="RQP46" s="119"/>
      <c r="RQQ46" s="119"/>
      <c r="RQR46" s="119"/>
      <c r="RQS46" s="119"/>
      <c r="RQT46" s="119"/>
      <c r="RQU46" s="119"/>
      <c r="RQV46" s="119"/>
      <c r="RQW46" s="119"/>
      <c r="RQX46" s="119"/>
      <c r="RQY46" s="119"/>
      <c r="RQZ46" s="119"/>
      <c r="RRA46" s="119"/>
      <c r="RRB46" s="119"/>
      <c r="RRC46" s="119"/>
      <c r="RRD46" s="119"/>
      <c r="RRE46" s="119"/>
      <c r="RRF46" s="119"/>
      <c r="RRG46" s="119"/>
      <c r="RRH46" s="119"/>
      <c r="RRI46" s="119"/>
      <c r="RRJ46" s="119"/>
      <c r="RRK46" s="119"/>
      <c r="RRL46" s="119"/>
      <c r="RRM46" s="119"/>
      <c r="RRN46" s="119"/>
      <c r="RRO46" s="119"/>
      <c r="RRP46" s="119"/>
      <c r="RRQ46" s="119"/>
      <c r="RRR46" s="119"/>
      <c r="RRS46" s="119"/>
      <c r="RRT46" s="119"/>
      <c r="RRU46" s="119"/>
      <c r="RRV46" s="119"/>
      <c r="RRW46" s="119"/>
      <c r="RRX46" s="119"/>
      <c r="RRY46" s="119"/>
      <c r="RRZ46" s="119"/>
      <c r="RSA46" s="119"/>
      <c r="RSB46" s="119"/>
      <c r="RSC46" s="119"/>
      <c r="RSD46" s="119"/>
      <c r="RSE46" s="119"/>
      <c r="RSF46" s="119"/>
      <c r="RSG46" s="119"/>
      <c r="RSH46" s="119"/>
      <c r="RSI46" s="119"/>
      <c r="RSJ46" s="119"/>
      <c r="RSK46" s="119"/>
      <c r="RSL46" s="119"/>
      <c r="RSM46" s="119"/>
      <c r="RSN46" s="119"/>
      <c r="RSO46" s="119"/>
      <c r="RSP46" s="119"/>
      <c r="RSQ46" s="119"/>
      <c r="RSR46" s="119"/>
      <c r="RSS46" s="119"/>
      <c r="RST46" s="119"/>
      <c r="RSU46" s="119"/>
      <c r="RSV46" s="119"/>
      <c r="RSW46" s="119"/>
      <c r="RSX46" s="119"/>
      <c r="RSY46" s="119"/>
      <c r="RSZ46" s="119"/>
      <c r="RTA46" s="119"/>
      <c r="RTB46" s="119"/>
      <c r="RTC46" s="119"/>
      <c r="RTD46" s="119"/>
      <c r="RTE46" s="119"/>
      <c r="RTF46" s="119"/>
      <c r="RTG46" s="119"/>
      <c r="RTH46" s="119"/>
      <c r="RTI46" s="119"/>
      <c r="RTJ46" s="119"/>
      <c r="RTK46" s="119"/>
      <c r="RTL46" s="119"/>
      <c r="RTM46" s="119"/>
      <c r="RTN46" s="119"/>
      <c r="RTO46" s="119"/>
      <c r="RTP46" s="119"/>
      <c r="RTQ46" s="119"/>
      <c r="RTR46" s="119"/>
      <c r="RTS46" s="119"/>
      <c r="RTT46" s="119"/>
      <c r="RTU46" s="119"/>
      <c r="RTV46" s="119"/>
      <c r="RTW46" s="119"/>
      <c r="RTX46" s="119"/>
      <c r="RTY46" s="119"/>
      <c r="RTZ46" s="119"/>
      <c r="RUA46" s="119"/>
      <c r="RUB46" s="119"/>
      <c r="RUC46" s="119"/>
      <c r="RUD46" s="119"/>
      <c r="RUE46" s="119"/>
      <c r="RUF46" s="119"/>
      <c r="RUG46" s="119"/>
      <c r="RUH46" s="119"/>
      <c r="RUI46" s="119"/>
      <c r="RUJ46" s="119"/>
      <c r="RUK46" s="119"/>
      <c r="RUL46" s="119"/>
      <c r="RUM46" s="119"/>
      <c r="RUN46" s="119"/>
      <c r="RUO46" s="119"/>
      <c r="RUP46" s="119"/>
      <c r="RUQ46" s="119"/>
      <c r="RUR46" s="119"/>
      <c r="RUS46" s="119"/>
      <c r="RUT46" s="119"/>
      <c r="RUU46" s="119"/>
      <c r="RUV46" s="119"/>
      <c r="RUW46" s="119"/>
      <c r="RUX46" s="119"/>
      <c r="RUY46" s="119"/>
      <c r="RUZ46" s="119"/>
      <c r="RVA46" s="119"/>
      <c r="RVB46" s="119"/>
      <c r="RVC46" s="119"/>
      <c r="RVD46" s="119"/>
      <c r="RVE46" s="119"/>
      <c r="RVF46" s="119"/>
      <c r="RVG46" s="119"/>
      <c r="RVH46" s="119"/>
      <c r="RVI46" s="119"/>
      <c r="RVJ46" s="119"/>
      <c r="RVK46" s="119"/>
      <c r="RVL46" s="119"/>
      <c r="RVM46" s="119"/>
      <c r="RVN46" s="119"/>
      <c r="RVO46" s="119"/>
      <c r="RVP46" s="119"/>
      <c r="RVQ46" s="119"/>
      <c r="RVR46" s="119"/>
      <c r="RVS46" s="119"/>
      <c r="RVT46" s="119"/>
      <c r="RVU46" s="119"/>
      <c r="RVV46" s="119"/>
      <c r="RVW46" s="119"/>
      <c r="RVX46" s="119"/>
      <c r="RVY46" s="119"/>
      <c r="RVZ46" s="119"/>
      <c r="RWA46" s="119"/>
      <c r="RWB46" s="119"/>
      <c r="RWC46" s="119"/>
      <c r="RWD46" s="119"/>
      <c r="RWE46" s="119"/>
      <c r="RWF46" s="119"/>
      <c r="RWG46" s="119"/>
      <c r="RWH46" s="119"/>
      <c r="RWI46" s="119"/>
      <c r="RWJ46" s="119"/>
      <c r="RWK46" s="119"/>
      <c r="RWL46" s="119"/>
      <c r="RWM46" s="119"/>
      <c r="RWN46" s="119"/>
      <c r="RWO46" s="119"/>
      <c r="RWP46" s="119"/>
      <c r="RWQ46" s="119"/>
      <c r="RWR46" s="119"/>
      <c r="RWS46" s="119"/>
      <c r="RWT46" s="119"/>
      <c r="RWU46" s="119"/>
      <c r="RWV46" s="119"/>
      <c r="RWW46" s="119"/>
      <c r="RWX46" s="119"/>
      <c r="RWY46" s="119"/>
      <c r="RWZ46" s="119"/>
      <c r="RXA46" s="119"/>
      <c r="RXB46" s="119"/>
      <c r="RXC46" s="119"/>
      <c r="RXD46" s="119"/>
      <c r="RXE46" s="119"/>
      <c r="RXF46" s="119"/>
      <c r="RXG46" s="119"/>
      <c r="RXH46" s="119"/>
      <c r="RXI46" s="119"/>
      <c r="RXJ46" s="119"/>
      <c r="RXK46" s="119"/>
      <c r="RXL46" s="119"/>
      <c r="RXM46" s="119"/>
      <c r="RXN46" s="119"/>
      <c r="RXO46" s="119"/>
      <c r="RXP46" s="119"/>
      <c r="RXQ46" s="119"/>
      <c r="RXR46" s="119"/>
      <c r="RXS46" s="119"/>
      <c r="RXT46" s="119"/>
      <c r="RXU46" s="119"/>
      <c r="RXV46" s="119"/>
      <c r="RXW46" s="119"/>
      <c r="RXX46" s="119"/>
      <c r="RXY46" s="119"/>
      <c r="RXZ46" s="119"/>
      <c r="RYA46" s="119"/>
      <c r="RYB46" s="119"/>
      <c r="RYC46" s="119"/>
      <c r="RYD46" s="119"/>
      <c r="RYE46" s="119"/>
      <c r="RYF46" s="119"/>
      <c r="RYG46" s="119"/>
      <c r="RYH46" s="119"/>
      <c r="RYI46" s="119"/>
      <c r="RYJ46" s="119"/>
      <c r="RYK46" s="119"/>
      <c r="RYL46" s="119"/>
      <c r="RYM46" s="119"/>
      <c r="RYN46" s="119"/>
      <c r="RYO46" s="119"/>
      <c r="RYP46" s="119"/>
      <c r="RYQ46" s="119"/>
      <c r="RYR46" s="119"/>
      <c r="RYS46" s="119"/>
      <c r="RYT46" s="119"/>
      <c r="RYU46" s="119"/>
      <c r="RYV46" s="119"/>
      <c r="RYW46" s="119"/>
      <c r="RYX46" s="119"/>
      <c r="RYY46" s="119"/>
      <c r="RYZ46" s="119"/>
      <c r="RZA46" s="119"/>
      <c r="RZB46" s="119"/>
      <c r="RZC46" s="119"/>
      <c r="RZD46" s="119"/>
      <c r="RZE46" s="119"/>
      <c r="RZF46" s="119"/>
      <c r="RZG46" s="119"/>
      <c r="RZH46" s="119"/>
      <c r="RZI46" s="119"/>
      <c r="RZJ46" s="119"/>
      <c r="RZK46" s="119"/>
      <c r="RZL46" s="119"/>
      <c r="RZM46" s="119"/>
      <c r="RZN46" s="119"/>
      <c r="RZO46" s="119"/>
      <c r="RZP46" s="119"/>
      <c r="RZQ46" s="119"/>
      <c r="RZR46" s="119"/>
      <c r="RZS46" s="119"/>
      <c r="RZT46" s="119"/>
      <c r="RZU46" s="119"/>
      <c r="RZV46" s="119"/>
      <c r="RZW46" s="119"/>
      <c r="RZX46" s="119"/>
      <c r="RZY46" s="119"/>
      <c r="RZZ46" s="119"/>
      <c r="SAA46" s="119"/>
      <c r="SAB46" s="119"/>
      <c r="SAC46" s="119"/>
      <c r="SAD46" s="119"/>
      <c r="SAE46" s="119"/>
      <c r="SAF46" s="119"/>
      <c r="SAG46" s="119"/>
      <c r="SAH46" s="119"/>
      <c r="SAI46" s="119"/>
      <c r="SAJ46" s="119"/>
      <c r="SAK46" s="119"/>
      <c r="SAL46" s="119"/>
      <c r="SAM46" s="119"/>
      <c r="SAN46" s="119"/>
      <c r="SAO46" s="119"/>
      <c r="SAP46" s="119"/>
      <c r="SAQ46" s="119"/>
      <c r="SAR46" s="119"/>
      <c r="SAS46" s="119"/>
      <c r="SAT46" s="119"/>
      <c r="SAU46" s="119"/>
      <c r="SAV46" s="119"/>
      <c r="SAW46" s="119"/>
      <c r="SAX46" s="119"/>
      <c r="SAY46" s="119"/>
      <c r="SAZ46" s="119"/>
      <c r="SBA46" s="119"/>
      <c r="SBB46" s="119"/>
      <c r="SBC46" s="119"/>
      <c r="SBD46" s="119"/>
      <c r="SBE46" s="119"/>
      <c r="SBF46" s="119"/>
      <c r="SBG46" s="119"/>
      <c r="SBH46" s="119"/>
      <c r="SBI46" s="119"/>
      <c r="SBJ46" s="119"/>
      <c r="SBK46" s="119"/>
      <c r="SBL46" s="119"/>
      <c r="SBM46" s="119"/>
      <c r="SBN46" s="119"/>
      <c r="SBO46" s="119"/>
      <c r="SBP46" s="119"/>
      <c r="SBQ46" s="119"/>
      <c r="SBR46" s="119"/>
      <c r="SBS46" s="119"/>
      <c r="SBT46" s="119"/>
      <c r="SBU46" s="119"/>
      <c r="SBV46" s="119"/>
      <c r="SBW46" s="119"/>
      <c r="SBX46" s="119"/>
      <c r="SBY46" s="119"/>
      <c r="SBZ46" s="119"/>
      <c r="SCA46" s="119"/>
      <c r="SCB46" s="119"/>
      <c r="SCC46" s="119"/>
      <c r="SCD46" s="119"/>
      <c r="SCE46" s="119"/>
      <c r="SCF46" s="119"/>
      <c r="SCG46" s="119"/>
      <c r="SCH46" s="119"/>
      <c r="SCI46" s="119"/>
      <c r="SCJ46" s="119"/>
      <c r="SCK46" s="119"/>
      <c r="SCL46" s="119"/>
      <c r="SCM46" s="119"/>
      <c r="SCN46" s="119"/>
      <c r="SCO46" s="119"/>
      <c r="SCP46" s="119"/>
      <c r="SCQ46" s="119"/>
      <c r="SCR46" s="119"/>
      <c r="SCS46" s="119"/>
      <c r="SCT46" s="119"/>
      <c r="SCU46" s="119"/>
      <c r="SCV46" s="119"/>
      <c r="SCW46" s="119"/>
      <c r="SCX46" s="119"/>
      <c r="SCY46" s="119"/>
      <c r="SCZ46" s="119"/>
      <c r="SDA46" s="119"/>
      <c r="SDB46" s="119"/>
      <c r="SDC46" s="119"/>
      <c r="SDD46" s="119"/>
      <c r="SDE46" s="119"/>
      <c r="SDF46" s="119"/>
      <c r="SDG46" s="119"/>
      <c r="SDH46" s="119"/>
      <c r="SDI46" s="119"/>
      <c r="SDJ46" s="119"/>
      <c r="SDK46" s="119"/>
      <c r="SDL46" s="119"/>
      <c r="SDM46" s="119"/>
      <c r="SDN46" s="119"/>
      <c r="SDO46" s="119"/>
      <c r="SDP46" s="119"/>
      <c r="SDQ46" s="119"/>
      <c r="SDR46" s="119"/>
      <c r="SDS46" s="119"/>
      <c r="SDT46" s="119"/>
      <c r="SDU46" s="119"/>
      <c r="SDV46" s="119"/>
      <c r="SDW46" s="119"/>
      <c r="SDX46" s="119"/>
      <c r="SDY46" s="119"/>
      <c r="SDZ46" s="119"/>
      <c r="SEA46" s="119"/>
      <c r="SEB46" s="119"/>
      <c r="SEC46" s="119"/>
      <c r="SED46" s="119"/>
      <c r="SEE46" s="119"/>
      <c r="SEF46" s="119"/>
      <c r="SEG46" s="119"/>
      <c r="SEH46" s="119"/>
      <c r="SEI46" s="119"/>
      <c r="SEJ46" s="119"/>
      <c r="SEK46" s="119"/>
      <c r="SEL46" s="119"/>
      <c r="SEM46" s="119"/>
      <c r="SEN46" s="119"/>
      <c r="SEO46" s="119"/>
      <c r="SEP46" s="119"/>
      <c r="SEQ46" s="119"/>
      <c r="SER46" s="119"/>
      <c r="SES46" s="119"/>
      <c r="SET46" s="119"/>
      <c r="SEU46" s="119"/>
      <c r="SEV46" s="119"/>
      <c r="SEW46" s="119"/>
      <c r="SEX46" s="119"/>
      <c r="SEY46" s="119"/>
      <c r="SEZ46" s="119"/>
      <c r="SFA46" s="119"/>
      <c r="SFB46" s="119"/>
      <c r="SFC46" s="119"/>
      <c r="SFD46" s="119"/>
      <c r="SFE46" s="119"/>
      <c r="SFF46" s="119"/>
      <c r="SFG46" s="119"/>
      <c r="SFH46" s="119"/>
      <c r="SFI46" s="119"/>
      <c r="SFJ46" s="119"/>
      <c r="SFK46" s="119"/>
      <c r="SFL46" s="119"/>
      <c r="SFM46" s="119"/>
      <c r="SFN46" s="119"/>
      <c r="SFO46" s="119"/>
      <c r="SFP46" s="119"/>
      <c r="SFQ46" s="119"/>
      <c r="SFR46" s="119"/>
      <c r="SFS46" s="119"/>
      <c r="SFT46" s="119"/>
      <c r="SFU46" s="119"/>
      <c r="SFV46" s="119"/>
      <c r="SFW46" s="119"/>
      <c r="SFX46" s="119"/>
      <c r="SFY46" s="119"/>
      <c r="SFZ46" s="119"/>
      <c r="SGA46" s="119"/>
      <c r="SGB46" s="119"/>
      <c r="SGC46" s="119"/>
      <c r="SGD46" s="119"/>
      <c r="SGE46" s="119"/>
      <c r="SGF46" s="119"/>
      <c r="SGG46" s="119"/>
      <c r="SGH46" s="119"/>
      <c r="SGI46" s="119"/>
      <c r="SGJ46" s="119"/>
      <c r="SGK46" s="119"/>
      <c r="SGL46" s="119"/>
      <c r="SGM46" s="119"/>
      <c r="SGN46" s="119"/>
      <c r="SGO46" s="119"/>
      <c r="SGP46" s="119"/>
      <c r="SGQ46" s="119"/>
      <c r="SGR46" s="119"/>
      <c r="SGS46" s="119"/>
      <c r="SGT46" s="119"/>
      <c r="SGU46" s="119"/>
      <c r="SGV46" s="119"/>
      <c r="SGW46" s="119"/>
      <c r="SGX46" s="119"/>
      <c r="SGY46" s="119"/>
      <c r="SGZ46" s="119"/>
      <c r="SHA46" s="119"/>
      <c r="SHB46" s="119"/>
      <c r="SHC46" s="119"/>
      <c r="SHD46" s="119"/>
      <c r="SHE46" s="119"/>
      <c r="SHF46" s="119"/>
      <c r="SHG46" s="119"/>
      <c r="SHH46" s="119"/>
      <c r="SHI46" s="119"/>
      <c r="SHJ46" s="119"/>
      <c r="SHK46" s="119"/>
      <c r="SHL46" s="119"/>
      <c r="SHM46" s="119"/>
      <c r="SHN46" s="119"/>
      <c r="SHO46" s="119"/>
      <c r="SHP46" s="119"/>
      <c r="SHQ46" s="119"/>
      <c r="SHR46" s="119"/>
      <c r="SHS46" s="119"/>
      <c r="SHT46" s="119"/>
      <c r="SHU46" s="119"/>
      <c r="SHV46" s="119"/>
      <c r="SHW46" s="119"/>
      <c r="SHX46" s="119"/>
      <c r="SHY46" s="119"/>
      <c r="SHZ46" s="119"/>
      <c r="SIA46" s="119"/>
      <c r="SIB46" s="119"/>
      <c r="SIC46" s="119"/>
      <c r="SID46" s="119"/>
      <c r="SIE46" s="119"/>
      <c r="SIF46" s="119"/>
      <c r="SIG46" s="119"/>
      <c r="SIH46" s="119"/>
      <c r="SII46" s="119"/>
      <c r="SIJ46" s="119"/>
      <c r="SIK46" s="119"/>
      <c r="SIL46" s="119"/>
      <c r="SIM46" s="119"/>
      <c r="SIN46" s="119"/>
      <c r="SIO46" s="119"/>
      <c r="SIP46" s="119"/>
      <c r="SIQ46" s="119"/>
      <c r="SIR46" s="119"/>
      <c r="SIS46" s="119"/>
      <c r="SIT46" s="119"/>
      <c r="SIU46" s="119"/>
      <c r="SIV46" s="119"/>
      <c r="SIW46" s="119"/>
      <c r="SIX46" s="119"/>
      <c r="SIY46" s="119"/>
      <c r="SIZ46" s="119"/>
      <c r="SJA46" s="119"/>
      <c r="SJB46" s="119"/>
      <c r="SJC46" s="119"/>
      <c r="SJD46" s="119"/>
      <c r="SJE46" s="119"/>
      <c r="SJF46" s="119"/>
      <c r="SJG46" s="119"/>
      <c r="SJH46" s="119"/>
      <c r="SJI46" s="119"/>
      <c r="SJJ46" s="119"/>
      <c r="SJK46" s="119"/>
      <c r="SJL46" s="119"/>
      <c r="SJM46" s="119"/>
      <c r="SJN46" s="119"/>
      <c r="SJO46" s="119"/>
      <c r="SJP46" s="119"/>
      <c r="SJQ46" s="119"/>
      <c r="SJR46" s="119"/>
      <c r="SJS46" s="119"/>
      <c r="SJT46" s="119"/>
      <c r="SJU46" s="119"/>
      <c r="SJV46" s="119"/>
      <c r="SJW46" s="119"/>
      <c r="SJX46" s="119"/>
      <c r="SJY46" s="119"/>
      <c r="SJZ46" s="119"/>
      <c r="SKA46" s="119"/>
      <c r="SKB46" s="119"/>
      <c r="SKC46" s="119"/>
      <c r="SKD46" s="119"/>
      <c r="SKE46" s="119"/>
      <c r="SKF46" s="119"/>
      <c r="SKG46" s="119"/>
      <c r="SKH46" s="119"/>
      <c r="SKI46" s="119"/>
      <c r="SKJ46" s="119"/>
      <c r="SKK46" s="119"/>
      <c r="SKL46" s="119"/>
      <c r="SKM46" s="119"/>
      <c r="SKN46" s="119"/>
      <c r="SKO46" s="119"/>
      <c r="SKP46" s="119"/>
      <c r="SKQ46" s="119"/>
      <c r="SKR46" s="119"/>
      <c r="SKS46" s="119"/>
      <c r="SKT46" s="119"/>
      <c r="SKU46" s="119"/>
      <c r="SKV46" s="119"/>
      <c r="SKW46" s="119"/>
      <c r="SKX46" s="119"/>
      <c r="SKY46" s="119"/>
      <c r="SKZ46" s="119"/>
      <c r="SLA46" s="119"/>
      <c r="SLB46" s="119"/>
      <c r="SLC46" s="119"/>
      <c r="SLD46" s="119"/>
      <c r="SLE46" s="119"/>
      <c r="SLF46" s="119"/>
      <c r="SLG46" s="119"/>
      <c r="SLH46" s="119"/>
      <c r="SLI46" s="119"/>
      <c r="SLJ46" s="119"/>
      <c r="SLK46" s="119"/>
      <c r="SLL46" s="119"/>
      <c r="SLM46" s="119"/>
      <c r="SLN46" s="119"/>
      <c r="SLO46" s="119"/>
      <c r="SLP46" s="119"/>
      <c r="SLQ46" s="119"/>
      <c r="SLR46" s="119"/>
      <c r="SLS46" s="119"/>
      <c r="SLT46" s="119"/>
      <c r="SLU46" s="119"/>
      <c r="SLV46" s="119"/>
      <c r="SLW46" s="119"/>
      <c r="SLX46" s="119"/>
      <c r="SLY46" s="119"/>
      <c r="SLZ46" s="119"/>
      <c r="SMA46" s="119"/>
      <c r="SMB46" s="119"/>
      <c r="SMC46" s="119"/>
      <c r="SMD46" s="119"/>
      <c r="SME46" s="119"/>
      <c r="SMF46" s="119"/>
      <c r="SMG46" s="119"/>
      <c r="SMH46" s="119"/>
      <c r="SMI46" s="119"/>
      <c r="SMJ46" s="119"/>
      <c r="SMK46" s="119"/>
      <c r="SML46" s="119"/>
      <c r="SMM46" s="119"/>
      <c r="SMN46" s="119"/>
      <c r="SMO46" s="119"/>
      <c r="SMP46" s="119"/>
      <c r="SMQ46" s="119"/>
      <c r="SMR46" s="119"/>
      <c r="SMS46" s="119"/>
      <c r="SMT46" s="119"/>
      <c r="SMU46" s="119"/>
      <c r="SMV46" s="119"/>
      <c r="SMW46" s="119"/>
      <c r="SMX46" s="119"/>
      <c r="SMY46" s="119"/>
      <c r="SMZ46" s="119"/>
      <c r="SNA46" s="119"/>
      <c r="SNB46" s="119"/>
      <c r="SNC46" s="119"/>
      <c r="SND46" s="119"/>
      <c r="SNE46" s="119"/>
      <c r="SNF46" s="119"/>
      <c r="SNG46" s="119"/>
      <c r="SNH46" s="119"/>
      <c r="SNI46" s="119"/>
      <c r="SNJ46" s="119"/>
      <c r="SNK46" s="119"/>
      <c r="SNL46" s="119"/>
      <c r="SNM46" s="119"/>
      <c r="SNN46" s="119"/>
      <c r="SNO46" s="119"/>
      <c r="SNP46" s="119"/>
      <c r="SNQ46" s="119"/>
      <c r="SNR46" s="119"/>
      <c r="SNS46" s="119"/>
      <c r="SNT46" s="119"/>
      <c r="SNU46" s="119"/>
      <c r="SNV46" s="119"/>
      <c r="SNW46" s="119"/>
      <c r="SNX46" s="119"/>
      <c r="SNY46" s="119"/>
      <c r="SNZ46" s="119"/>
      <c r="SOA46" s="119"/>
      <c r="SOB46" s="119"/>
      <c r="SOC46" s="119"/>
      <c r="SOD46" s="119"/>
      <c r="SOE46" s="119"/>
      <c r="SOF46" s="119"/>
      <c r="SOG46" s="119"/>
      <c r="SOH46" s="119"/>
      <c r="SOI46" s="119"/>
      <c r="SOJ46" s="119"/>
      <c r="SOK46" s="119"/>
      <c r="SOL46" s="119"/>
      <c r="SOM46" s="119"/>
      <c r="SON46" s="119"/>
      <c r="SOO46" s="119"/>
      <c r="SOP46" s="119"/>
      <c r="SOQ46" s="119"/>
      <c r="SOR46" s="119"/>
      <c r="SOS46" s="119"/>
      <c r="SOT46" s="119"/>
      <c r="SOU46" s="119"/>
      <c r="SOV46" s="119"/>
      <c r="SOW46" s="119"/>
      <c r="SOX46" s="119"/>
      <c r="SOY46" s="119"/>
      <c r="SOZ46" s="119"/>
      <c r="SPA46" s="119"/>
      <c r="SPB46" s="119"/>
      <c r="SPC46" s="119"/>
      <c r="SPD46" s="119"/>
      <c r="SPE46" s="119"/>
      <c r="SPF46" s="119"/>
      <c r="SPG46" s="119"/>
      <c r="SPH46" s="119"/>
      <c r="SPI46" s="119"/>
      <c r="SPJ46" s="119"/>
      <c r="SPK46" s="119"/>
      <c r="SPL46" s="119"/>
      <c r="SPM46" s="119"/>
      <c r="SPN46" s="119"/>
      <c r="SPO46" s="119"/>
      <c r="SPP46" s="119"/>
      <c r="SPQ46" s="119"/>
      <c r="SPR46" s="119"/>
      <c r="SPS46" s="119"/>
      <c r="SPT46" s="119"/>
      <c r="SPU46" s="119"/>
      <c r="SPV46" s="119"/>
      <c r="SPW46" s="119"/>
      <c r="SPX46" s="119"/>
      <c r="SPY46" s="119"/>
      <c r="SPZ46" s="119"/>
      <c r="SQA46" s="119"/>
      <c r="SQB46" s="119"/>
      <c r="SQC46" s="119"/>
      <c r="SQD46" s="119"/>
      <c r="SQE46" s="119"/>
      <c r="SQF46" s="119"/>
      <c r="SQG46" s="119"/>
      <c r="SQH46" s="119"/>
      <c r="SQI46" s="119"/>
      <c r="SQJ46" s="119"/>
      <c r="SQK46" s="119"/>
      <c r="SQL46" s="119"/>
      <c r="SQM46" s="119"/>
      <c r="SQN46" s="119"/>
      <c r="SQO46" s="119"/>
      <c r="SQP46" s="119"/>
      <c r="SQQ46" s="119"/>
      <c r="SQR46" s="119"/>
      <c r="SQS46" s="119"/>
      <c r="SQT46" s="119"/>
      <c r="SQU46" s="119"/>
      <c r="SQV46" s="119"/>
      <c r="SQW46" s="119"/>
      <c r="SQX46" s="119"/>
      <c r="SQY46" s="119"/>
      <c r="SQZ46" s="119"/>
      <c r="SRA46" s="119"/>
      <c r="SRB46" s="119"/>
      <c r="SRC46" s="119"/>
      <c r="SRD46" s="119"/>
      <c r="SRE46" s="119"/>
      <c r="SRF46" s="119"/>
      <c r="SRG46" s="119"/>
      <c r="SRH46" s="119"/>
      <c r="SRI46" s="119"/>
      <c r="SRJ46" s="119"/>
      <c r="SRK46" s="119"/>
      <c r="SRL46" s="119"/>
      <c r="SRM46" s="119"/>
      <c r="SRN46" s="119"/>
      <c r="SRO46" s="119"/>
      <c r="SRP46" s="119"/>
      <c r="SRQ46" s="119"/>
      <c r="SRR46" s="119"/>
      <c r="SRS46" s="119"/>
      <c r="SRT46" s="119"/>
      <c r="SRU46" s="119"/>
      <c r="SRV46" s="119"/>
      <c r="SRW46" s="119"/>
      <c r="SRX46" s="119"/>
      <c r="SRY46" s="119"/>
      <c r="SRZ46" s="119"/>
      <c r="SSA46" s="119"/>
      <c r="SSB46" s="119"/>
      <c r="SSC46" s="119"/>
      <c r="SSD46" s="119"/>
      <c r="SSE46" s="119"/>
      <c r="SSF46" s="119"/>
      <c r="SSG46" s="119"/>
      <c r="SSH46" s="119"/>
      <c r="SSI46" s="119"/>
      <c r="SSJ46" s="119"/>
      <c r="SSK46" s="119"/>
      <c r="SSL46" s="119"/>
      <c r="SSM46" s="119"/>
      <c r="SSN46" s="119"/>
      <c r="SSO46" s="119"/>
      <c r="SSP46" s="119"/>
      <c r="SSQ46" s="119"/>
      <c r="SSR46" s="119"/>
      <c r="SSS46" s="119"/>
      <c r="SST46" s="119"/>
      <c r="SSU46" s="119"/>
      <c r="SSV46" s="119"/>
      <c r="SSW46" s="119"/>
      <c r="SSX46" s="119"/>
      <c r="SSY46" s="119"/>
      <c r="SSZ46" s="119"/>
      <c r="STA46" s="119"/>
      <c r="STB46" s="119"/>
      <c r="STC46" s="119"/>
      <c r="STD46" s="119"/>
      <c r="STE46" s="119"/>
      <c r="STF46" s="119"/>
      <c r="STG46" s="119"/>
      <c r="STH46" s="119"/>
      <c r="STI46" s="119"/>
      <c r="STJ46" s="119"/>
      <c r="STK46" s="119"/>
      <c r="STL46" s="119"/>
      <c r="STM46" s="119"/>
      <c r="STN46" s="119"/>
      <c r="STO46" s="119"/>
      <c r="STP46" s="119"/>
      <c r="STQ46" s="119"/>
      <c r="STR46" s="119"/>
      <c r="STS46" s="119"/>
      <c r="STT46" s="119"/>
      <c r="STU46" s="119"/>
      <c r="STV46" s="119"/>
      <c r="STW46" s="119"/>
      <c r="STX46" s="119"/>
      <c r="STY46" s="119"/>
      <c r="STZ46" s="119"/>
      <c r="SUA46" s="119"/>
      <c r="SUB46" s="119"/>
      <c r="SUC46" s="119"/>
      <c r="SUD46" s="119"/>
      <c r="SUE46" s="119"/>
      <c r="SUF46" s="119"/>
      <c r="SUG46" s="119"/>
      <c r="SUH46" s="119"/>
      <c r="SUI46" s="119"/>
      <c r="SUJ46" s="119"/>
      <c r="SUK46" s="119"/>
      <c r="SUL46" s="119"/>
      <c r="SUM46" s="119"/>
      <c r="SUN46" s="119"/>
      <c r="SUO46" s="119"/>
      <c r="SUP46" s="119"/>
      <c r="SUQ46" s="119"/>
      <c r="SUR46" s="119"/>
      <c r="SUS46" s="119"/>
      <c r="SUT46" s="119"/>
      <c r="SUU46" s="119"/>
      <c r="SUV46" s="119"/>
      <c r="SUW46" s="119"/>
      <c r="SUX46" s="119"/>
      <c r="SUY46" s="119"/>
      <c r="SUZ46" s="119"/>
      <c r="SVA46" s="119"/>
      <c r="SVB46" s="119"/>
      <c r="SVC46" s="119"/>
      <c r="SVD46" s="119"/>
      <c r="SVE46" s="119"/>
      <c r="SVF46" s="119"/>
      <c r="SVG46" s="119"/>
      <c r="SVH46" s="119"/>
      <c r="SVI46" s="119"/>
      <c r="SVJ46" s="119"/>
      <c r="SVK46" s="119"/>
      <c r="SVL46" s="119"/>
      <c r="SVM46" s="119"/>
      <c r="SVN46" s="119"/>
      <c r="SVO46" s="119"/>
      <c r="SVP46" s="119"/>
      <c r="SVQ46" s="119"/>
      <c r="SVR46" s="119"/>
      <c r="SVS46" s="119"/>
      <c r="SVT46" s="119"/>
      <c r="SVU46" s="119"/>
      <c r="SVV46" s="119"/>
      <c r="SVW46" s="119"/>
      <c r="SVX46" s="119"/>
      <c r="SVY46" s="119"/>
      <c r="SVZ46" s="119"/>
      <c r="SWA46" s="119"/>
      <c r="SWB46" s="119"/>
      <c r="SWC46" s="119"/>
      <c r="SWD46" s="119"/>
      <c r="SWE46" s="119"/>
      <c r="SWF46" s="119"/>
      <c r="SWG46" s="119"/>
      <c r="SWH46" s="119"/>
      <c r="SWI46" s="119"/>
      <c r="SWJ46" s="119"/>
      <c r="SWK46" s="119"/>
      <c r="SWL46" s="119"/>
      <c r="SWM46" s="119"/>
      <c r="SWN46" s="119"/>
      <c r="SWO46" s="119"/>
      <c r="SWP46" s="119"/>
      <c r="SWQ46" s="119"/>
      <c r="SWR46" s="119"/>
      <c r="SWS46" s="119"/>
      <c r="SWT46" s="119"/>
      <c r="SWU46" s="119"/>
      <c r="SWV46" s="119"/>
      <c r="SWW46" s="119"/>
      <c r="SWX46" s="119"/>
      <c r="SWY46" s="119"/>
      <c r="SWZ46" s="119"/>
      <c r="SXA46" s="119"/>
      <c r="SXB46" s="119"/>
      <c r="SXC46" s="119"/>
      <c r="SXD46" s="119"/>
      <c r="SXE46" s="119"/>
      <c r="SXF46" s="119"/>
      <c r="SXG46" s="119"/>
      <c r="SXH46" s="119"/>
      <c r="SXI46" s="119"/>
      <c r="SXJ46" s="119"/>
      <c r="SXK46" s="119"/>
      <c r="SXL46" s="119"/>
      <c r="SXM46" s="119"/>
      <c r="SXN46" s="119"/>
      <c r="SXO46" s="119"/>
      <c r="SXP46" s="119"/>
      <c r="SXQ46" s="119"/>
      <c r="SXR46" s="119"/>
      <c r="SXS46" s="119"/>
      <c r="SXT46" s="119"/>
      <c r="SXU46" s="119"/>
      <c r="SXV46" s="119"/>
      <c r="SXW46" s="119"/>
      <c r="SXX46" s="119"/>
      <c r="SXY46" s="119"/>
      <c r="SXZ46" s="119"/>
      <c r="SYA46" s="119"/>
      <c r="SYB46" s="119"/>
      <c r="SYC46" s="119"/>
      <c r="SYD46" s="119"/>
      <c r="SYE46" s="119"/>
      <c r="SYF46" s="119"/>
      <c r="SYG46" s="119"/>
      <c r="SYH46" s="119"/>
      <c r="SYI46" s="119"/>
      <c r="SYJ46" s="119"/>
      <c r="SYK46" s="119"/>
      <c r="SYL46" s="119"/>
      <c r="SYM46" s="119"/>
      <c r="SYN46" s="119"/>
      <c r="SYO46" s="119"/>
      <c r="SYP46" s="119"/>
      <c r="SYQ46" s="119"/>
      <c r="SYR46" s="119"/>
      <c r="SYS46" s="119"/>
      <c r="SYT46" s="119"/>
      <c r="SYU46" s="119"/>
      <c r="SYV46" s="119"/>
      <c r="SYW46" s="119"/>
      <c r="SYX46" s="119"/>
      <c r="SYY46" s="119"/>
      <c r="SYZ46" s="119"/>
      <c r="SZA46" s="119"/>
      <c r="SZB46" s="119"/>
      <c r="SZC46" s="119"/>
      <c r="SZD46" s="119"/>
      <c r="SZE46" s="119"/>
      <c r="SZF46" s="119"/>
      <c r="SZG46" s="119"/>
      <c r="SZH46" s="119"/>
      <c r="SZI46" s="119"/>
      <c r="SZJ46" s="119"/>
      <c r="SZK46" s="119"/>
      <c r="SZL46" s="119"/>
      <c r="SZM46" s="119"/>
      <c r="SZN46" s="119"/>
      <c r="SZO46" s="119"/>
      <c r="SZP46" s="119"/>
      <c r="SZQ46" s="119"/>
      <c r="SZR46" s="119"/>
      <c r="SZS46" s="119"/>
      <c r="SZT46" s="119"/>
      <c r="SZU46" s="119"/>
      <c r="SZV46" s="119"/>
      <c r="SZW46" s="119"/>
      <c r="SZX46" s="119"/>
      <c r="SZY46" s="119"/>
      <c r="SZZ46" s="119"/>
      <c r="TAA46" s="119"/>
      <c r="TAB46" s="119"/>
      <c r="TAC46" s="119"/>
      <c r="TAD46" s="119"/>
      <c r="TAE46" s="119"/>
      <c r="TAF46" s="119"/>
      <c r="TAG46" s="119"/>
      <c r="TAH46" s="119"/>
      <c r="TAI46" s="119"/>
      <c r="TAJ46" s="119"/>
      <c r="TAK46" s="119"/>
      <c r="TAL46" s="119"/>
      <c r="TAM46" s="119"/>
      <c r="TAN46" s="119"/>
      <c r="TAO46" s="119"/>
      <c r="TAP46" s="119"/>
      <c r="TAQ46" s="119"/>
      <c r="TAR46" s="119"/>
      <c r="TAS46" s="119"/>
      <c r="TAT46" s="119"/>
      <c r="TAU46" s="119"/>
      <c r="TAV46" s="119"/>
      <c r="TAW46" s="119"/>
      <c r="TAX46" s="119"/>
      <c r="TAY46" s="119"/>
      <c r="TAZ46" s="119"/>
      <c r="TBA46" s="119"/>
      <c r="TBB46" s="119"/>
      <c r="TBC46" s="119"/>
      <c r="TBD46" s="119"/>
      <c r="TBE46" s="119"/>
      <c r="TBF46" s="119"/>
      <c r="TBG46" s="119"/>
      <c r="TBH46" s="119"/>
      <c r="TBI46" s="119"/>
      <c r="TBJ46" s="119"/>
      <c r="TBK46" s="119"/>
      <c r="TBL46" s="119"/>
      <c r="TBM46" s="119"/>
      <c r="TBN46" s="119"/>
      <c r="TBO46" s="119"/>
      <c r="TBP46" s="119"/>
      <c r="TBQ46" s="119"/>
      <c r="TBR46" s="119"/>
      <c r="TBS46" s="119"/>
      <c r="TBT46" s="119"/>
      <c r="TBU46" s="119"/>
      <c r="TBV46" s="119"/>
      <c r="TBW46" s="119"/>
      <c r="TBX46" s="119"/>
      <c r="TBY46" s="119"/>
      <c r="TBZ46" s="119"/>
      <c r="TCA46" s="119"/>
      <c r="TCB46" s="119"/>
      <c r="TCC46" s="119"/>
      <c r="TCD46" s="119"/>
      <c r="TCE46" s="119"/>
      <c r="TCF46" s="119"/>
      <c r="TCG46" s="119"/>
      <c r="TCH46" s="119"/>
      <c r="TCI46" s="119"/>
      <c r="TCJ46" s="119"/>
      <c r="TCK46" s="119"/>
      <c r="TCL46" s="119"/>
      <c r="TCM46" s="119"/>
      <c r="TCN46" s="119"/>
      <c r="TCO46" s="119"/>
      <c r="TCP46" s="119"/>
      <c r="TCQ46" s="119"/>
      <c r="TCR46" s="119"/>
      <c r="TCS46" s="119"/>
      <c r="TCT46" s="119"/>
      <c r="TCU46" s="119"/>
      <c r="TCV46" s="119"/>
      <c r="TCW46" s="119"/>
      <c r="TCX46" s="119"/>
      <c r="TCY46" s="119"/>
      <c r="TCZ46" s="119"/>
      <c r="TDA46" s="119"/>
      <c r="TDB46" s="119"/>
      <c r="TDC46" s="119"/>
      <c r="TDD46" s="119"/>
      <c r="TDE46" s="119"/>
      <c r="TDF46" s="119"/>
      <c r="TDG46" s="119"/>
      <c r="TDH46" s="119"/>
      <c r="TDI46" s="119"/>
      <c r="TDJ46" s="119"/>
      <c r="TDK46" s="119"/>
      <c r="TDL46" s="119"/>
      <c r="TDM46" s="119"/>
      <c r="TDN46" s="119"/>
      <c r="TDO46" s="119"/>
      <c r="TDP46" s="119"/>
      <c r="TDQ46" s="119"/>
      <c r="TDR46" s="119"/>
      <c r="TDS46" s="119"/>
      <c r="TDT46" s="119"/>
      <c r="TDU46" s="119"/>
      <c r="TDV46" s="119"/>
      <c r="TDW46" s="119"/>
      <c r="TDX46" s="119"/>
      <c r="TDY46" s="119"/>
      <c r="TDZ46" s="119"/>
      <c r="TEA46" s="119"/>
      <c r="TEB46" s="119"/>
      <c r="TEC46" s="119"/>
      <c r="TED46" s="119"/>
      <c r="TEE46" s="119"/>
      <c r="TEF46" s="119"/>
      <c r="TEG46" s="119"/>
      <c r="TEH46" s="119"/>
      <c r="TEI46" s="119"/>
      <c r="TEJ46" s="119"/>
      <c r="TEK46" s="119"/>
      <c r="TEL46" s="119"/>
      <c r="TEM46" s="119"/>
      <c r="TEN46" s="119"/>
      <c r="TEO46" s="119"/>
      <c r="TEP46" s="119"/>
      <c r="TEQ46" s="119"/>
      <c r="TER46" s="119"/>
      <c r="TES46" s="119"/>
      <c r="TET46" s="119"/>
      <c r="TEU46" s="119"/>
      <c r="TEV46" s="119"/>
      <c r="TEW46" s="119"/>
      <c r="TEX46" s="119"/>
      <c r="TEY46" s="119"/>
      <c r="TEZ46" s="119"/>
      <c r="TFA46" s="119"/>
      <c r="TFB46" s="119"/>
      <c r="TFC46" s="119"/>
      <c r="TFD46" s="119"/>
      <c r="TFE46" s="119"/>
      <c r="TFF46" s="119"/>
      <c r="TFG46" s="119"/>
      <c r="TFH46" s="119"/>
      <c r="TFI46" s="119"/>
      <c r="TFJ46" s="119"/>
      <c r="TFK46" s="119"/>
      <c r="TFL46" s="119"/>
      <c r="TFM46" s="119"/>
      <c r="TFN46" s="119"/>
      <c r="TFO46" s="119"/>
      <c r="TFP46" s="119"/>
      <c r="TFQ46" s="119"/>
      <c r="TFR46" s="119"/>
      <c r="TFS46" s="119"/>
      <c r="TFT46" s="119"/>
      <c r="TFU46" s="119"/>
      <c r="TFV46" s="119"/>
      <c r="TFW46" s="119"/>
      <c r="TFX46" s="119"/>
      <c r="TFY46" s="119"/>
      <c r="TFZ46" s="119"/>
      <c r="TGA46" s="119"/>
      <c r="TGB46" s="119"/>
      <c r="TGC46" s="119"/>
      <c r="TGD46" s="119"/>
      <c r="TGE46" s="119"/>
      <c r="TGF46" s="119"/>
      <c r="TGG46" s="119"/>
      <c r="TGH46" s="119"/>
      <c r="TGI46" s="119"/>
      <c r="TGJ46" s="119"/>
      <c r="TGK46" s="119"/>
      <c r="TGL46" s="119"/>
      <c r="TGM46" s="119"/>
      <c r="TGN46" s="119"/>
      <c r="TGO46" s="119"/>
      <c r="TGP46" s="119"/>
      <c r="TGQ46" s="119"/>
      <c r="TGR46" s="119"/>
      <c r="TGS46" s="119"/>
      <c r="TGT46" s="119"/>
      <c r="TGU46" s="119"/>
      <c r="TGV46" s="119"/>
      <c r="TGW46" s="119"/>
      <c r="TGX46" s="119"/>
      <c r="TGY46" s="119"/>
      <c r="TGZ46" s="119"/>
      <c r="THA46" s="119"/>
      <c r="THB46" s="119"/>
      <c r="THC46" s="119"/>
      <c r="THD46" s="119"/>
      <c r="THE46" s="119"/>
      <c r="THF46" s="119"/>
      <c r="THG46" s="119"/>
      <c r="THH46" s="119"/>
      <c r="THI46" s="119"/>
      <c r="THJ46" s="119"/>
      <c r="THK46" s="119"/>
      <c r="THL46" s="119"/>
      <c r="THM46" s="119"/>
      <c r="THN46" s="119"/>
      <c r="THO46" s="119"/>
      <c r="THP46" s="119"/>
      <c r="THQ46" s="119"/>
      <c r="THR46" s="119"/>
      <c r="THS46" s="119"/>
      <c r="THT46" s="119"/>
      <c r="THU46" s="119"/>
      <c r="THV46" s="119"/>
      <c r="THW46" s="119"/>
      <c r="THX46" s="119"/>
      <c r="THY46" s="119"/>
      <c r="THZ46" s="119"/>
      <c r="TIA46" s="119"/>
      <c r="TIB46" s="119"/>
      <c r="TIC46" s="119"/>
      <c r="TID46" s="119"/>
      <c r="TIE46" s="119"/>
      <c r="TIF46" s="119"/>
      <c r="TIG46" s="119"/>
      <c r="TIH46" s="119"/>
      <c r="TII46" s="119"/>
      <c r="TIJ46" s="119"/>
      <c r="TIK46" s="119"/>
      <c r="TIL46" s="119"/>
      <c r="TIM46" s="119"/>
      <c r="TIN46" s="119"/>
      <c r="TIO46" s="119"/>
      <c r="TIP46" s="119"/>
      <c r="TIQ46" s="119"/>
      <c r="TIR46" s="119"/>
      <c r="TIS46" s="119"/>
      <c r="TIT46" s="119"/>
      <c r="TIU46" s="119"/>
      <c r="TIV46" s="119"/>
      <c r="TIW46" s="119"/>
      <c r="TIX46" s="119"/>
      <c r="TIY46" s="119"/>
      <c r="TIZ46" s="119"/>
      <c r="TJA46" s="119"/>
      <c r="TJB46" s="119"/>
      <c r="TJC46" s="119"/>
      <c r="TJD46" s="119"/>
      <c r="TJE46" s="119"/>
      <c r="TJF46" s="119"/>
      <c r="TJG46" s="119"/>
      <c r="TJH46" s="119"/>
      <c r="TJI46" s="119"/>
      <c r="TJJ46" s="119"/>
      <c r="TJK46" s="119"/>
      <c r="TJL46" s="119"/>
      <c r="TJM46" s="119"/>
      <c r="TJN46" s="119"/>
      <c r="TJO46" s="119"/>
      <c r="TJP46" s="119"/>
      <c r="TJQ46" s="119"/>
      <c r="TJR46" s="119"/>
      <c r="TJS46" s="119"/>
      <c r="TJT46" s="119"/>
      <c r="TJU46" s="119"/>
      <c r="TJV46" s="119"/>
      <c r="TJW46" s="119"/>
      <c r="TJX46" s="119"/>
      <c r="TJY46" s="119"/>
      <c r="TJZ46" s="119"/>
      <c r="TKA46" s="119"/>
      <c r="TKB46" s="119"/>
      <c r="TKC46" s="119"/>
      <c r="TKD46" s="119"/>
      <c r="TKE46" s="119"/>
      <c r="TKF46" s="119"/>
      <c r="TKG46" s="119"/>
      <c r="TKH46" s="119"/>
      <c r="TKI46" s="119"/>
      <c r="TKJ46" s="119"/>
      <c r="TKK46" s="119"/>
      <c r="TKL46" s="119"/>
      <c r="TKM46" s="119"/>
      <c r="TKN46" s="119"/>
      <c r="TKO46" s="119"/>
      <c r="TKP46" s="119"/>
      <c r="TKQ46" s="119"/>
      <c r="TKR46" s="119"/>
      <c r="TKS46" s="119"/>
      <c r="TKT46" s="119"/>
      <c r="TKU46" s="119"/>
      <c r="TKV46" s="119"/>
      <c r="TKW46" s="119"/>
      <c r="TKX46" s="119"/>
      <c r="TKY46" s="119"/>
      <c r="TKZ46" s="119"/>
      <c r="TLA46" s="119"/>
      <c r="TLB46" s="119"/>
      <c r="TLC46" s="119"/>
      <c r="TLD46" s="119"/>
      <c r="TLE46" s="119"/>
      <c r="TLF46" s="119"/>
      <c r="TLG46" s="119"/>
      <c r="TLH46" s="119"/>
      <c r="TLI46" s="119"/>
      <c r="TLJ46" s="119"/>
      <c r="TLK46" s="119"/>
      <c r="TLL46" s="119"/>
      <c r="TLM46" s="119"/>
      <c r="TLN46" s="119"/>
      <c r="TLO46" s="119"/>
      <c r="TLP46" s="119"/>
      <c r="TLQ46" s="119"/>
      <c r="TLR46" s="119"/>
      <c r="TLS46" s="119"/>
      <c r="TLT46" s="119"/>
      <c r="TLU46" s="119"/>
      <c r="TLV46" s="119"/>
      <c r="TLW46" s="119"/>
      <c r="TLX46" s="119"/>
      <c r="TLY46" s="119"/>
      <c r="TLZ46" s="119"/>
      <c r="TMA46" s="119"/>
      <c r="TMB46" s="119"/>
      <c r="TMC46" s="119"/>
      <c r="TMD46" s="119"/>
      <c r="TME46" s="119"/>
      <c r="TMF46" s="119"/>
      <c r="TMG46" s="119"/>
      <c r="TMH46" s="119"/>
      <c r="TMI46" s="119"/>
      <c r="TMJ46" s="119"/>
      <c r="TMK46" s="119"/>
      <c r="TML46" s="119"/>
      <c r="TMM46" s="119"/>
      <c r="TMN46" s="119"/>
      <c r="TMO46" s="119"/>
      <c r="TMP46" s="119"/>
      <c r="TMQ46" s="119"/>
      <c r="TMR46" s="119"/>
      <c r="TMS46" s="119"/>
      <c r="TMT46" s="119"/>
      <c r="TMU46" s="119"/>
      <c r="TMV46" s="119"/>
      <c r="TMW46" s="119"/>
      <c r="TMX46" s="119"/>
      <c r="TMY46" s="119"/>
      <c r="TMZ46" s="119"/>
      <c r="TNA46" s="119"/>
      <c r="TNB46" s="119"/>
      <c r="TNC46" s="119"/>
      <c r="TND46" s="119"/>
      <c r="TNE46" s="119"/>
      <c r="TNF46" s="119"/>
      <c r="TNG46" s="119"/>
      <c r="TNH46" s="119"/>
      <c r="TNI46" s="119"/>
      <c r="TNJ46" s="119"/>
      <c r="TNK46" s="119"/>
      <c r="TNL46" s="119"/>
      <c r="TNM46" s="119"/>
      <c r="TNN46" s="119"/>
      <c r="TNO46" s="119"/>
      <c r="TNP46" s="119"/>
      <c r="TNQ46" s="119"/>
      <c r="TNR46" s="119"/>
      <c r="TNS46" s="119"/>
      <c r="TNT46" s="119"/>
      <c r="TNU46" s="119"/>
      <c r="TNV46" s="119"/>
      <c r="TNW46" s="119"/>
      <c r="TNX46" s="119"/>
      <c r="TNY46" s="119"/>
      <c r="TNZ46" s="119"/>
      <c r="TOA46" s="119"/>
      <c r="TOB46" s="119"/>
      <c r="TOC46" s="119"/>
      <c r="TOD46" s="119"/>
      <c r="TOE46" s="119"/>
      <c r="TOF46" s="119"/>
      <c r="TOG46" s="119"/>
      <c r="TOH46" s="119"/>
      <c r="TOI46" s="119"/>
      <c r="TOJ46" s="119"/>
      <c r="TOK46" s="119"/>
      <c r="TOL46" s="119"/>
      <c r="TOM46" s="119"/>
      <c r="TON46" s="119"/>
      <c r="TOO46" s="119"/>
      <c r="TOP46" s="119"/>
      <c r="TOQ46" s="119"/>
      <c r="TOR46" s="119"/>
      <c r="TOS46" s="119"/>
      <c r="TOT46" s="119"/>
      <c r="TOU46" s="119"/>
      <c r="TOV46" s="119"/>
      <c r="TOW46" s="119"/>
      <c r="TOX46" s="119"/>
      <c r="TOY46" s="119"/>
      <c r="TOZ46" s="119"/>
      <c r="TPA46" s="119"/>
      <c r="TPB46" s="119"/>
      <c r="TPC46" s="119"/>
      <c r="TPD46" s="119"/>
      <c r="TPE46" s="119"/>
      <c r="TPF46" s="119"/>
      <c r="TPG46" s="119"/>
      <c r="TPH46" s="119"/>
      <c r="TPI46" s="119"/>
      <c r="TPJ46" s="119"/>
      <c r="TPK46" s="119"/>
      <c r="TPL46" s="119"/>
      <c r="TPM46" s="119"/>
      <c r="TPN46" s="119"/>
      <c r="TPO46" s="119"/>
      <c r="TPP46" s="119"/>
      <c r="TPQ46" s="119"/>
      <c r="TPR46" s="119"/>
      <c r="TPS46" s="119"/>
      <c r="TPT46" s="119"/>
      <c r="TPU46" s="119"/>
      <c r="TPV46" s="119"/>
      <c r="TPW46" s="119"/>
      <c r="TPX46" s="119"/>
      <c r="TPY46" s="119"/>
      <c r="TPZ46" s="119"/>
      <c r="TQA46" s="119"/>
      <c r="TQB46" s="119"/>
      <c r="TQC46" s="119"/>
      <c r="TQD46" s="119"/>
      <c r="TQE46" s="119"/>
      <c r="TQF46" s="119"/>
      <c r="TQG46" s="119"/>
      <c r="TQH46" s="119"/>
      <c r="TQI46" s="119"/>
      <c r="TQJ46" s="119"/>
      <c r="TQK46" s="119"/>
      <c r="TQL46" s="119"/>
      <c r="TQM46" s="119"/>
      <c r="TQN46" s="119"/>
      <c r="TQO46" s="119"/>
      <c r="TQP46" s="119"/>
      <c r="TQQ46" s="119"/>
      <c r="TQR46" s="119"/>
      <c r="TQS46" s="119"/>
      <c r="TQT46" s="119"/>
      <c r="TQU46" s="119"/>
      <c r="TQV46" s="119"/>
      <c r="TQW46" s="119"/>
      <c r="TQX46" s="119"/>
      <c r="TQY46" s="119"/>
      <c r="TQZ46" s="119"/>
      <c r="TRA46" s="119"/>
      <c r="TRB46" s="119"/>
      <c r="TRC46" s="119"/>
      <c r="TRD46" s="119"/>
      <c r="TRE46" s="119"/>
      <c r="TRF46" s="119"/>
      <c r="TRG46" s="119"/>
      <c r="TRH46" s="119"/>
      <c r="TRI46" s="119"/>
      <c r="TRJ46" s="119"/>
      <c r="TRK46" s="119"/>
      <c r="TRL46" s="119"/>
      <c r="TRM46" s="119"/>
      <c r="TRN46" s="119"/>
      <c r="TRO46" s="119"/>
      <c r="TRP46" s="119"/>
      <c r="TRQ46" s="119"/>
      <c r="TRR46" s="119"/>
      <c r="TRS46" s="119"/>
      <c r="TRT46" s="119"/>
      <c r="TRU46" s="119"/>
      <c r="TRV46" s="119"/>
      <c r="TRW46" s="119"/>
      <c r="TRX46" s="119"/>
      <c r="TRY46" s="119"/>
      <c r="TRZ46" s="119"/>
      <c r="TSA46" s="119"/>
      <c r="TSB46" s="119"/>
      <c r="TSC46" s="119"/>
      <c r="TSD46" s="119"/>
      <c r="TSE46" s="119"/>
      <c r="TSF46" s="119"/>
      <c r="TSG46" s="119"/>
      <c r="TSH46" s="119"/>
      <c r="TSI46" s="119"/>
      <c r="TSJ46" s="119"/>
      <c r="TSK46" s="119"/>
      <c r="TSL46" s="119"/>
      <c r="TSM46" s="119"/>
      <c r="TSN46" s="119"/>
      <c r="TSO46" s="119"/>
      <c r="TSP46" s="119"/>
      <c r="TSQ46" s="119"/>
      <c r="TSR46" s="119"/>
      <c r="TSS46" s="119"/>
      <c r="TST46" s="119"/>
      <c r="TSU46" s="119"/>
      <c r="TSV46" s="119"/>
      <c r="TSW46" s="119"/>
      <c r="TSX46" s="119"/>
      <c r="TSY46" s="119"/>
      <c r="TSZ46" s="119"/>
      <c r="TTA46" s="119"/>
      <c r="TTB46" s="119"/>
      <c r="TTC46" s="119"/>
      <c r="TTD46" s="119"/>
      <c r="TTE46" s="119"/>
      <c r="TTF46" s="119"/>
      <c r="TTG46" s="119"/>
      <c r="TTH46" s="119"/>
      <c r="TTI46" s="119"/>
      <c r="TTJ46" s="119"/>
      <c r="TTK46" s="119"/>
      <c r="TTL46" s="119"/>
      <c r="TTM46" s="119"/>
      <c r="TTN46" s="119"/>
      <c r="TTO46" s="119"/>
      <c r="TTP46" s="119"/>
      <c r="TTQ46" s="119"/>
      <c r="TTR46" s="119"/>
      <c r="TTS46" s="119"/>
      <c r="TTT46" s="119"/>
      <c r="TTU46" s="119"/>
      <c r="TTV46" s="119"/>
      <c r="TTW46" s="119"/>
      <c r="TTX46" s="119"/>
      <c r="TTY46" s="119"/>
      <c r="TTZ46" s="119"/>
      <c r="TUA46" s="119"/>
      <c r="TUB46" s="119"/>
      <c r="TUC46" s="119"/>
      <c r="TUD46" s="119"/>
      <c r="TUE46" s="119"/>
      <c r="TUF46" s="119"/>
      <c r="TUG46" s="119"/>
      <c r="TUH46" s="119"/>
      <c r="TUI46" s="119"/>
      <c r="TUJ46" s="119"/>
      <c r="TUK46" s="119"/>
      <c r="TUL46" s="119"/>
      <c r="TUM46" s="119"/>
      <c r="TUN46" s="119"/>
      <c r="TUO46" s="119"/>
      <c r="TUP46" s="119"/>
      <c r="TUQ46" s="119"/>
      <c r="TUR46" s="119"/>
      <c r="TUS46" s="119"/>
      <c r="TUT46" s="119"/>
      <c r="TUU46" s="119"/>
      <c r="TUV46" s="119"/>
      <c r="TUW46" s="119"/>
      <c r="TUX46" s="119"/>
      <c r="TUY46" s="119"/>
      <c r="TUZ46" s="119"/>
      <c r="TVA46" s="119"/>
      <c r="TVB46" s="119"/>
      <c r="TVC46" s="119"/>
      <c r="TVD46" s="119"/>
      <c r="TVE46" s="119"/>
      <c r="TVF46" s="119"/>
      <c r="TVG46" s="119"/>
      <c r="TVH46" s="119"/>
      <c r="TVI46" s="119"/>
      <c r="TVJ46" s="119"/>
      <c r="TVK46" s="119"/>
      <c r="TVL46" s="119"/>
      <c r="TVM46" s="119"/>
      <c r="TVN46" s="119"/>
      <c r="TVO46" s="119"/>
      <c r="TVP46" s="119"/>
      <c r="TVQ46" s="119"/>
      <c r="TVR46" s="119"/>
      <c r="TVS46" s="119"/>
      <c r="TVT46" s="119"/>
      <c r="TVU46" s="119"/>
      <c r="TVV46" s="119"/>
      <c r="TVW46" s="119"/>
      <c r="TVX46" s="119"/>
      <c r="TVY46" s="119"/>
      <c r="TVZ46" s="119"/>
      <c r="TWA46" s="119"/>
      <c r="TWB46" s="119"/>
      <c r="TWC46" s="119"/>
      <c r="TWD46" s="119"/>
      <c r="TWE46" s="119"/>
      <c r="TWF46" s="119"/>
      <c r="TWG46" s="119"/>
      <c r="TWH46" s="119"/>
      <c r="TWI46" s="119"/>
      <c r="TWJ46" s="119"/>
      <c r="TWK46" s="119"/>
      <c r="TWL46" s="119"/>
      <c r="TWM46" s="119"/>
      <c r="TWN46" s="119"/>
      <c r="TWO46" s="119"/>
      <c r="TWP46" s="119"/>
      <c r="TWQ46" s="119"/>
      <c r="TWR46" s="119"/>
      <c r="TWS46" s="119"/>
      <c r="TWT46" s="119"/>
      <c r="TWU46" s="119"/>
      <c r="TWV46" s="119"/>
      <c r="TWW46" s="119"/>
      <c r="TWX46" s="119"/>
      <c r="TWY46" s="119"/>
      <c r="TWZ46" s="119"/>
      <c r="TXA46" s="119"/>
      <c r="TXB46" s="119"/>
      <c r="TXC46" s="119"/>
      <c r="TXD46" s="119"/>
      <c r="TXE46" s="119"/>
      <c r="TXF46" s="119"/>
      <c r="TXG46" s="119"/>
      <c r="TXH46" s="119"/>
      <c r="TXI46" s="119"/>
      <c r="TXJ46" s="119"/>
      <c r="TXK46" s="119"/>
      <c r="TXL46" s="119"/>
      <c r="TXM46" s="119"/>
      <c r="TXN46" s="119"/>
      <c r="TXO46" s="119"/>
      <c r="TXP46" s="119"/>
      <c r="TXQ46" s="119"/>
      <c r="TXR46" s="119"/>
      <c r="TXS46" s="119"/>
      <c r="TXT46" s="119"/>
      <c r="TXU46" s="119"/>
      <c r="TXV46" s="119"/>
      <c r="TXW46" s="119"/>
      <c r="TXX46" s="119"/>
      <c r="TXY46" s="119"/>
      <c r="TXZ46" s="119"/>
      <c r="TYA46" s="119"/>
      <c r="TYB46" s="119"/>
      <c r="TYC46" s="119"/>
      <c r="TYD46" s="119"/>
      <c r="TYE46" s="119"/>
      <c r="TYF46" s="119"/>
      <c r="TYG46" s="119"/>
      <c r="TYH46" s="119"/>
      <c r="TYI46" s="119"/>
      <c r="TYJ46" s="119"/>
      <c r="TYK46" s="119"/>
      <c r="TYL46" s="119"/>
      <c r="TYM46" s="119"/>
      <c r="TYN46" s="119"/>
      <c r="TYO46" s="119"/>
      <c r="TYP46" s="119"/>
      <c r="TYQ46" s="119"/>
      <c r="TYR46" s="119"/>
      <c r="TYS46" s="119"/>
      <c r="TYT46" s="119"/>
      <c r="TYU46" s="119"/>
      <c r="TYV46" s="119"/>
      <c r="TYW46" s="119"/>
      <c r="TYX46" s="119"/>
      <c r="TYY46" s="119"/>
      <c r="TYZ46" s="119"/>
      <c r="TZA46" s="119"/>
      <c r="TZB46" s="119"/>
      <c r="TZC46" s="119"/>
      <c r="TZD46" s="119"/>
      <c r="TZE46" s="119"/>
      <c r="TZF46" s="119"/>
      <c r="TZG46" s="119"/>
      <c r="TZH46" s="119"/>
      <c r="TZI46" s="119"/>
      <c r="TZJ46" s="119"/>
      <c r="TZK46" s="119"/>
      <c r="TZL46" s="119"/>
      <c r="TZM46" s="119"/>
      <c r="TZN46" s="119"/>
      <c r="TZO46" s="119"/>
      <c r="TZP46" s="119"/>
      <c r="TZQ46" s="119"/>
      <c r="TZR46" s="119"/>
      <c r="TZS46" s="119"/>
      <c r="TZT46" s="119"/>
      <c r="TZU46" s="119"/>
      <c r="TZV46" s="119"/>
      <c r="TZW46" s="119"/>
      <c r="TZX46" s="119"/>
      <c r="TZY46" s="119"/>
      <c r="TZZ46" s="119"/>
      <c r="UAA46" s="119"/>
      <c r="UAB46" s="119"/>
      <c r="UAC46" s="119"/>
      <c r="UAD46" s="119"/>
      <c r="UAE46" s="119"/>
      <c r="UAF46" s="119"/>
      <c r="UAG46" s="119"/>
      <c r="UAH46" s="119"/>
      <c r="UAI46" s="119"/>
      <c r="UAJ46" s="119"/>
      <c r="UAK46" s="119"/>
      <c r="UAL46" s="119"/>
      <c r="UAM46" s="119"/>
      <c r="UAN46" s="119"/>
      <c r="UAO46" s="119"/>
      <c r="UAP46" s="119"/>
      <c r="UAQ46" s="119"/>
      <c r="UAR46" s="119"/>
      <c r="UAS46" s="119"/>
      <c r="UAT46" s="119"/>
      <c r="UAU46" s="119"/>
      <c r="UAV46" s="119"/>
      <c r="UAW46" s="119"/>
      <c r="UAX46" s="119"/>
      <c r="UAY46" s="119"/>
      <c r="UAZ46" s="119"/>
      <c r="UBA46" s="119"/>
      <c r="UBB46" s="119"/>
      <c r="UBC46" s="119"/>
      <c r="UBD46" s="119"/>
      <c r="UBE46" s="119"/>
      <c r="UBF46" s="119"/>
      <c r="UBG46" s="119"/>
      <c r="UBH46" s="119"/>
      <c r="UBI46" s="119"/>
      <c r="UBJ46" s="119"/>
      <c r="UBK46" s="119"/>
      <c r="UBL46" s="119"/>
      <c r="UBM46" s="119"/>
      <c r="UBN46" s="119"/>
      <c r="UBO46" s="119"/>
      <c r="UBP46" s="119"/>
      <c r="UBQ46" s="119"/>
      <c r="UBR46" s="119"/>
      <c r="UBS46" s="119"/>
      <c r="UBT46" s="119"/>
      <c r="UBU46" s="119"/>
      <c r="UBV46" s="119"/>
      <c r="UBW46" s="119"/>
      <c r="UBX46" s="119"/>
      <c r="UBY46" s="119"/>
      <c r="UBZ46" s="119"/>
      <c r="UCA46" s="119"/>
      <c r="UCB46" s="119"/>
      <c r="UCC46" s="119"/>
      <c r="UCD46" s="119"/>
      <c r="UCE46" s="119"/>
      <c r="UCF46" s="119"/>
      <c r="UCG46" s="119"/>
      <c r="UCH46" s="119"/>
      <c r="UCI46" s="119"/>
      <c r="UCJ46" s="119"/>
      <c r="UCK46" s="119"/>
      <c r="UCL46" s="119"/>
      <c r="UCM46" s="119"/>
      <c r="UCN46" s="119"/>
      <c r="UCO46" s="119"/>
      <c r="UCP46" s="119"/>
      <c r="UCQ46" s="119"/>
      <c r="UCR46" s="119"/>
      <c r="UCS46" s="119"/>
      <c r="UCT46" s="119"/>
      <c r="UCU46" s="119"/>
      <c r="UCV46" s="119"/>
      <c r="UCW46" s="119"/>
      <c r="UCX46" s="119"/>
      <c r="UCY46" s="119"/>
      <c r="UCZ46" s="119"/>
      <c r="UDA46" s="119"/>
      <c r="UDB46" s="119"/>
      <c r="UDC46" s="119"/>
      <c r="UDD46" s="119"/>
      <c r="UDE46" s="119"/>
      <c r="UDF46" s="119"/>
      <c r="UDG46" s="119"/>
      <c r="UDH46" s="119"/>
      <c r="UDI46" s="119"/>
      <c r="UDJ46" s="119"/>
      <c r="UDK46" s="119"/>
      <c r="UDL46" s="119"/>
      <c r="UDM46" s="119"/>
      <c r="UDN46" s="119"/>
      <c r="UDO46" s="119"/>
      <c r="UDP46" s="119"/>
      <c r="UDQ46" s="119"/>
      <c r="UDR46" s="119"/>
      <c r="UDS46" s="119"/>
      <c r="UDT46" s="119"/>
      <c r="UDU46" s="119"/>
      <c r="UDV46" s="119"/>
      <c r="UDW46" s="119"/>
      <c r="UDX46" s="119"/>
      <c r="UDY46" s="119"/>
      <c r="UDZ46" s="119"/>
      <c r="UEA46" s="119"/>
      <c r="UEB46" s="119"/>
      <c r="UEC46" s="119"/>
      <c r="UED46" s="119"/>
      <c r="UEE46" s="119"/>
      <c r="UEF46" s="119"/>
      <c r="UEG46" s="119"/>
      <c r="UEH46" s="119"/>
      <c r="UEI46" s="119"/>
      <c r="UEJ46" s="119"/>
      <c r="UEK46" s="119"/>
      <c r="UEL46" s="119"/>
      <c r="UEM46" s="119"/>
      <c r="UEN46" s="119"/>
      <c r="UEO46" s="119"/>
      <c r="UEP46" s="119"/>
      <c r="UEQ46" s="119"/>
      <c r="UER46" s="119"/>
      <c r="UES46" s="119"/>
      <c r="UET46" s="119"/>
      <c r="UEU46" s="119"/>
      <c r="UEV46" s="119"/>
      <c r="UEW46" s="119"/>
      <c r="UEX46" s="119"/>
      <c r="UEY46" s="119"/>
      <c r="UEZ46" s="119"/>
      <c r="UFA46" s="119"/>
      <c r="UFB46" s="119"/>
      <c r="UFC46" s="119"/>
      <c r="UFD46" s="119"/>
      <c r="UFE46" s="119"/>
      <c r="UFF46" s="119"/>
      <c r="UFG46" s="119"/>
      <c r="UFH46" s="119"/>
      <c r="UFI46" s="119"/>
      <c r="UFJ46" s="119"/>
      <c r="UFK46" s="119"/>
      <c r="UFL46" s="119"/>
      <c r="UFM46" s="119"/>
      <c r="UFN46" s="119"/>
      <c r="UFO46" s="119"/>
      <c r="UFP46" s="119"/>
      <c r="UFQ46" s="119"/>
      <c r="UFR46" s="119"/>
      <c r="UFS46" s="119"/>
      <c r="UFT46" s="119"/>
      <c r="UFU46" s="119"/>
      <c r="UFV46" s="119"/>
      <c r="UFW46" s="119"/>
      <c r="UFX46" s="119"/>
      <c r="UFY46" s="119"/>
      <c r="UFZ46" s="119"/>
      <c r="UGA46" s="119"/>
      <c r="UGB46" s="119"/>
      <c r="UGC46" s="119"/>
      <c r="UGD46" s="119"/>
      <c r="UGE46" s="119"/>
      <c r="UGF46" s="119"/>
      <c r="UGG46" s="119"/>
      <c r="UGH46" s="119"/>
      <c r="UGI46" s="119"/>
      <c r="UGJ46" s="119"/>
      <c r="UGK46" s="119"/>
      <c r="UGL46" s="119"/>
      <c r="UGM46" s="119"/>
      <c r="UGN46" s="119"/>
      <c r="UGO46" s="119"/>
      <c r="UGP46" s="119"/>
      <c r="UGQ46" s="119"/>
      <c r="UGR46" s="119"/>
      <c r="UGS46" s="119"/>
      <c r="UGT46" s="119"/>
      <c r="UGU46" s="119"/>
      <c r="UGV46" s="119"/>
      <c r="UGW46" s="119"/>
      <c r="UGX46" s="119"/>
      <c r="UGY46" s="119"/>
      <c r="UGZ46" s="119"/>
      <c r="UHA46" s="119"/>
      <c r="UHB46" s="119"/>
      <c r="UHC46" s="119"/>
      <c r="UHD46" s="119"/>
      <c r="UHE46" s="119"/>
      <c r="UHF46" s="119"/>
      <c r="UHG46" s="119"/>
      <c r="UHH46" s="119"/>
      <c r="UHI46" s="119"/>
      <c r="UHJ46" s="119"/>
      <c r="UHK46" s="119"/>
      <c r="UHL46" s="119"/>
      <c r="UHM46" s="119"/>
      <c r="UHN46" s="119"/>
      <c r="UHO46" s="119"/>
      <c r="UHP46" s="119"/>
      <c r="UHQ46" s="119"/>
      <c r="UHR46" s="119"/>
      <c r="UHS46" s="119"/>
      <c r="UHT46" s="119"/>
      <c r="UHU46" s="119"/>
      <c r="UHV46" s="119"/>
      <c r="UHW46" s="119"/>
      <c r="UHX46" s="119"/>
      <c r="UHY46" s="119"/>
      <c r="UHZ46" s="119"/>
      <c r="UIA46" s="119"/>
      <c r="UIB46" s="119"/>
      <c r="UIC46" s="119"/>
      <c r="UID46" s="119"/>
      <c r="UIE46" s="119"/>
      <c r="UIF46" s="119"/>
      <c r="UIG46" s="119"/>
      <c r="UIH46" s="119"/>
      <c r="UII46" s="119"/>
      <c r="UIJ46" s="119"/>
      <c r="UIK46" s="119"/>
      <c r="UIL46" s="119"/>
      <c r="UIM46" s="119"/>
      <c r="UIN46" s="119"/>
      <c r="UIO46" s="119"/>
      <c r="UIP46" s="119"/>
      <c r="UIQ46" s="119"/>
      <c r="UIR46" s="119"/>
      <c r="UIS46" s="119"/>
      <c r="UIT46" s="119"/>
      <c r="UIU46" s="119"/>
      <c r="UIV46" s="119"/>
      <c r="UIW46" s="119"/>
      <c r="UIX46" s="119"/>
      <c r="UIY46" s="119"/>
      <c r="UIZ46" s="119"/>
      <c r="UJA46" s="119"/>
      <c r="UJB46" s="119"/>
      <c r="UJC46" s="119"/>
      <c r="UJD46" s="119"/>
      <c r="UJE46" s="119"/>
      <c r="UJF46" s="119"/>
      <c r="UJG46" s="119"/>
      <c r="UJH46" s="119"/>
      <c r="UJI46" s="119"/>
      <c r="UJJ46" s="119"/>
      <c r="UJK46" s="119"/>
      <c r="UJL46" s="119"/>
      <c r="UJM46" s="119"/>
      <c r="UJN46" s="119"/>
      <c r="UJO46" s="119"/>
      <c r="UJP46" s="119"/>
      <c r="UJQ46" s="119"/>
      <c r="UJR46" s="119"/>
      <c r="UJS46" s="119"/>
      <c r="UJT46" s="119"/>
      <c r="UJU46" s="119"/>
      <c r="UJV46" s="119"/>
      <c r="UJW46" s="119"/>
      <c r="UJX46" s="119"/>
      <c r="UJY46" s="119"/>
      <c r="UJZ46" s="119"/>
      <c r="UKA46" s="119"/>
      <c r="UKB46" s="119"/>
      <c r="UKC46" s="119"/>
      <c r="UKD46" s="119"/>
      <c r="UKE46" s="119"/>
      <c r="UKF46" s="119"/>
      <c r="UKG46" s="119"/>
      <c r="UKH46" s="119"/>
      <c r="UKI46" s="119"/>
      <c r="UKJ46" s="119"/>
      <c r="UKK46" s="119"/>
      <c r="UKL46" s="119"/>
      <c r="UKM46" s="119"/>
      <c r="UKN46" s="119"/>
      <c r="UKO46" s="119"/>
      <c r="UKP46" s="119"/>
      <c r="UKQ46" s="119"/>
      <c r="UKR46" s="119"/>
      <c r="UKS46" s="119"/>
      <c r="UKT46" s="119"/>
      <c r="UKU46" s="119"/>
      <c r="UKV46" s="119"/>
      <c r="UKW46" s="119"/>
      <c r="UKX46" s="119"/>
      <c r="UKY46" s="119"/>
      <c r="UKZ46" s="119"/>
      <c r="ULA46" s="119"/>
      <c r="ULB46" s="119"/>
      <c r="ULC46" s="119"/>
      <c r="ULD46" s="119"/>
      <c r="ULE46" s="119"/>
      <c r="ULF46" s="119"/>
      <c r="ULG46" s="119"/>
      <c r="ULH46" s="119"/>
      <c r="ULI46" s="119"/>
      <c r="ULJ46" s="119"/>
      <c r="ULK46" s="119"/>
      <c r="ULL46" s="119"/>
      <c r="ULM46" s="119"/>
      <c r="ULN46" s="119"/>
      <c r="ULO46" s="119"/>
      <c r="ULP46" s="119"/>
      <c r="ULQ46" s="119"/>
      <c r="ULR46" s="119"/>
      <c r="ULS46" s="119"/>
      <c r="ULT46" s="119"/>
      <c r="ULU46" s="119"/>
      <c r="ULV46" s="119"/>
      <c r="ULW46" s="119"/>
      <c r="ULX46" s="119"/>
      <c r="ULY46" s="119"/>
      <c r="ULZ46" s="119"/>
      <c r="UMA46" s="119"/>
      <c r="UMB46" s="119"/>
      <c r="UMC46" s="119"/>
      <c r="UMD46" s="119"/>
      <c r="UME46" s="119"/>
      <c r="UMF46" s="119"/>
      <c r="UMG46" s="119"/>
      <c r="UMH46" s="119"/>
      <c r="UMI46" s="119"/>
      <c r="UMJ46" s="119"/>
      <c r="UMK46" s="119"/>
      <c r="UML46" s="119"/>
      <c r="UMM46" s="119"/>
      <c r="UMN46" s="119"/>
      <c r="UMO46" s="119"/>
      <c r="UMP46" s="119"/>
      <c r="UMQ46" s="119"/>
      <c r="UMR46" s="119"/>
      <c r="UMS46" s="119"/>
      <c r="UMT46" s="119"/>
      <c r="UMU46" s="119"/>
      <c r="UMV46" s="119"/>
      <c r="UMW46" s="119"/>
      <c r="UMX46" s="119"/>
      <c r="UMY46" s="119"/>
      <c r="UMZ46" s="119"/>
      <c r="UNA46" s="119"/>
      <c r="UNB46" s="119"/>
      <c r="UNC46" s="119"/>
      <c r="UND46" s="119"/>
      <c r="UNE46" s="119"/>
      <c r="UNF46" s="119"/>
      <c r="UNG46" s="119"/>
      <c r="UNH46" s="119"/>
      <c r="UNI46" s="119"/>
      <c r="UNJ46" s="119"/>
      <c r="UNK46" s="119"/>
      <c r="UNL46" s="119"/>
      <c r="UNM46" s="119"/>
      <c r="UNN46" s="119"/>
      <c r="UNO46" s="119"/>
      <c r="UNP46" s="119"/>
      <c r="UNQ46" s="119"/>
      <c r="UNR46" s="119"/>
      <c r="UNS46" s="119"/>
      <c r="UNT46" s="119"/>
      <c r="UNU46" s="119"/>
      <c r="UNV46" s="119"/>
      <c r="UNW46" s="119"/>
      <c r="UNX46" s="119"/>
      <c r="UNY46" s="119"/>
      <c r="UNZ46" s="119"/>
      <c r="UOA46" s="119"/>
      <c r="UOB46" s="119"/>
      <c r="UOC46" s="119"/>
      <c r="UOD46" s="119"/>
      <c r="UOE46" s="119"/>
      <c r="UOF46" s="119"/>
      <c r="UOG46" s="119"/>
      <c r="UOH46" s="119"/>
      <c r="UOI46" s="119"/>
      <c r="UOJ46" s="119"/>
      <c r="UOK46" s="119"/>
      <c r="UOL46" s="119"/>
      <c r="UOM46" s="119"/>
      <c r="UON46" s="119"/>
      <c r="UOO46" s="119"/>
      <c r="UOP46" s="119"/>
      <c r="UOQ46" s="119"/>
      <c r="UOR46" s="119"/>
      <c r="UOS46" s="119"/>
      <c r="UOT46" s="119"/>
      <c r="UOU46" s="119"/>
      <c r="UOV46" s="119"/>
      <c r="UOW46" s="119"/>
      <c r="UOX46" s="119"/>
      <c r="UOY46" s="119"/>
      <c r="UOZ46" s="119"/>
      <c r="UPA46" s="119"/>
      <c r="UPB46" s="119"/>
      <c r="UPC46" s="119"/>
      <c r="UPD46" s="119"/>
      <c r="UPE46" s="119"/>
      <c r="UPF46" s="119"/>
      <c r="UPG46" s="119"/>
      <c r="UPH46" s="119"/>
      <c r="UPI46" s="119"/>
      <c r="UPJ46" s="119"/>
      <c r="UPK46" s="119"/>
      <c r="UPL46" s="119"/>
      <c r="UPM46" s="119"/>
      <c r="UPN46" s="119"/>
      <c r="UPO46" s="119"/>
      <c r="UPP46" s="119"/>
      <c r="UPQ46" s="119"/>
      <c r="UPR46" s="119"/>
      <c r="UPS46" s="119"/>
      <c r="UPT46" s="119"/>
      <c r="UPU46" s="119"/>
      <c r="UPV46" s="119"/>
      <c r="UPW46" s="119"/>
      <c r="UPX46" s="119"/>
      <c r="UPY46" s="119"/>
      <c r="UPZ46" s="119"/>
      <c r="UQA46" s="119"/>
      <c r="UQB46" s="119"/>
      <c r="UQC46" s="119"/>
      <c r="UQD46" s="119"/>
      <c r="UQE46" s="119"/>
      <c r="UQF46" s="119"/>
      <c r="UQG46" s="119"/>
      <c r="UQH46" s="119"/>
      <c r="UQI46" s="119"/>
      <c r="UQJ46" s="119"/>
      <c r="UQK46" s="119"/>
      <c r="UQL46" s="119"/>
      <c r="UQM46" s="119"/>
      <c r="UQN46" s="119"/>
      <c r="UQO46" s="119"/>
      <c r="UQP46" s="119"/>
      <c r="UQQ46" s="119"/>
      <c r="UQR46" s="119"/>
      <c r="UQS46" s="119"/>
      <c r="UQT46" s="119"/>
      <c r="UQU46" s="119"/>
      <c r="UQV46" s="119"/>
      <c r="UQW46" s="119"/>
      <c r="UQX46" s="119"/>
      <c r="UQY46" s="119"/>
      <c r="UQZ46" s="119"/>
      <c r="URA46" s="119"/>
      <c r="URB46" s="119"/>
      <c r="URC46" s="119"/>
      <c r="URD46" s="119"/>
      <c r="URE46" s="119"/>
      <c r="URF46" s="119"/>
      <c r="URG46" s="119"/>
      <c r="URH46" s="119"/>
      <c r="URI46" s="119"/>
      <c r="URJ46" s="119"/>
      <c r="URK46" s="119"/>
      <c r="URL46" s="119"/>
      <c r="URM46" s="119"/>
      <c r="URN46" s="119"/>
      <c r="URO46" s="119"/>
      <c r="URP46" s="119"/>
      <c r="URQ46" s="119"/>
      <c r="URR46" s="119"/>
      <c r="URS46" s="119"/>
      <c r="URT46" s="119"/>
      <c r="URU46" s="119"/>
      <c r="URV46" s="119"/>
      <c r="URW46" s="119"/>
      <c r="URX46" s="119"/>
      <c r="URY46" s="119"/>
      <c r="URZ46" s="119"/>
      <c r="USA46" s="119"/>
      <c r="USB46" s="119"/>
      <c r="USC46" s="119"/>
      <c r="USD46" s="119"/>
      <c r="USE46" s="119"/>
      <c r="USF46" s="119"/>
      <c r="USG46" s="119"/>
      <c r="USH46" s="119"/>
      <c r="USI46" s="119"/>
      <c r="USJ46" s="119"/>
      <c r="USK46" s="119"/>
      <c r="USL46" s="119"/>
      <c r="USM46" s="119"/>
      <c r="USN46" s="119"/>
      <c r="USO46" s="119"/>
      <c r="USP46" s="119"/>
      <c r="USQ46" s="119"/>
      <c r="USR46" s="119"/>
      <c r="USS46" s="119"/>
      <c r="UST46" s="119"/>
      <c r="USU46" s="119"/>
      <c r="USV46" s="119"/>
      <c r="USW46" s="119"/>
      <c r="USX46" s="119"/>
      <c r="USY46" s="119"/>
      <c r="USZ46" s="119"/>
      <c r="UTA46" s="119"/>
      <c r="UTB46" s="119"/>
      <c r="UTC46" s="119"/>
      <c r="UTD46" s="119"/>
      <c r="UTE46" s="119"/>
      <c r="UTF46" s="119"/>
      <c r="UTG46" s="119"/>
      <c r="UTH46" s="119"/>
      <c r="UTI46" s="119"/>
      <c r="UTJ46" s="119"/>
      <c r="UTK46" s="119"/>
      <c r="UTL46" s="119"/>
      <c r="UTM46" s="119"/>
      <c r="UTN46" s="119"/>
      <c r="UTO46" s="119"/>
      <c r="UTP46" s="119"/>
      <c r="UTQ46" s="119"/>
      <c r="UTR46" s="119"/>
      <c r="UTS46" s="119"/>
      <c r="UTT46" s="119"/>
      <c r="UTU46" s="119"/>
      <c r="UTV46" s="119"/>
      <c r="UTW46" s="119"/>
      <c r="UTX46" s="119"/>
      <c r="UTY46" s="119"/>
      <c r="UTZ46" s="119"/>
      <c r="UUA46" s="119"/>
      <c r="UUB46" s="119"/>
      <c r="UUC46" s="119"/>
      <c r="UUD46" s="119"/>
      <c r="UUE46" s="119"/>
      <c r="UUF46" s="119"/>
      <c r="UUG46" s="119"/>
      <c r="UUH46" s="119"/>
      <c r="UUI46" s="119"/>
      <c r="UUJ46" s="119"/>
      <c r="UUK46" s="119"/>
      <c r="UUL46" s="119"/>
      <c r="UUM46" s="119"/>
      <c r="UUN46" s="119"/>
      <c r="UUO46" s="119"/>
      <c r="UUP46" s="119"/>
      <c r="UUQ46" s="119"/>
      <c r="UUR46" s="119"/>
      <c r="UUS46" s="119"/>
      <c r="UUT46" s="119"/>
      <c r="UUU46" s="119"/>
      <c r="UUV46" s="119"/>
      <c r="UUW46" s="119"/>
      <c r="UUX46" s="119"/>
      <c r="UUY46" s="119"/>
      <c r="UUZ46" s="119"/>
      <c r="UVA46" s="119"/>
      <c r="UVB46" s="119"/>
      <c r="UVC46" s="119"/>
      <c r="UVD46" s="119"/>
      <c r="UVE46" s="119"/>
      <c r="UVF46" s="119"/>
      <c r="UVG46" s="119"/>
      <c r="UVH46" s="119"/>
      <c r="UVI46" s="119"/>
      <c r="UVJ46" s="119"/>
      <c r="UVK46" s="119"/>
      <c r="UVL46" s="119"/>
      <c r="UVM46" s="119"/>
      <c r="UVN46" s="119"/>
      <c r="UVO46" s="119"/>
      <c r="UVP46" s="119"/>
      <c r="UVQ46" s="119"/>
      <c r="UVR46" s="119"/>
      <c r="UVS46" s="119"/>
      <c r="UVT46" s="119"/>
      <c r="UVU46" s="119"/>
      <c r="UVV46" s="119"/>
      <c r="UVW46" s="119"/>
      <c r="UVX46" s="119"/>
      <c r="UVY46" s="119"/>
      <c r="UVZ46" s="119"/>
      <c r="UWA46" s="119"/>
      <c r="UWB46" s="119"/>
      <c r="UWC46" s="119"/>
      <c r="UWD46" s="119"/>
      <c r="UWE46" s="119"/>
      <c r="UWF46" s="119"/>
      <c r="UWG46" s="119"/>
      <c r="UWH46" s="119"/>
      <c r="UWI46" s="119"/>
      <c r="UWJ46" s="119"/>
      <c r="UWK46" s="119"/>
      <c r="UWL46" s="119"/>
      <c r="UWM46" s="119"/>
      <c r="UWN46" s="119"/>
      <c r="UWO46" s="119"/>
      <c r="UWP46" s="119"/>
      <c r="UWQ46" s="119"/>
      <c r="UWR46" s="119"/>
      <c r="UWS46" s="119"/>
      <c r="UWT46" s="119"/>
      <c r="UWU46" s="119"/>
      <c r="UWV46" s="119"/>
      <c r="UWW46" s="119"/>
      <c r="UWX46" s="119"/>
      <c r="UWY46" s="119"/>
      <c r="UWZ46" s="119"/>
      <c r="UXA46" s="119"/>
      <c r="UXB46" s="119"/>
      <c r="UXC46" s="119"/>
      <c r="UXD46" s="119"/>
      <c r="UXE46" s="119"/>
      <c r="UXF46" s="119"/>
      <c r="UXG46" s="119"/>
      <c r="UXH46" s="119"/>
      <c r="UXI46" s="119"/>
      <c r="UXJ46" s="119"/>
      <c r="UXK46" s="119"/>
      <c r="UXL46" s="119"/>
      <c r="UXM46" s="119"/>
      <c r="UXN46" s="119"/>
      <c r="UXO46" s="119"/>
      <c r="UXP46" s="119"/>
      <c r="UXQ46" s="119"/>
      <c r="UXR46" s="119"/>
      <c r="UXS46" s="119"/>
      <c r="UXT46" s="119"/>
      <c r="UXU46" s="119"/>
      <c r="UXV46" s="119"/>
      <c r="UXW46" s="119"/>
      <c r="UXX46" s="119"/>
      <c r="UXY46" s="119"/>
      <c r="UXZ46" s="119"/>
      <c r="UYA46" s="119"/>
      <c r="UYB46" s="119"/>
      <c r="UYC46" s="119"/>
      <c r="UYD46" s="119"/>
      <c r="UYE46" s="119"/>
      <c r="UYF46" s="119"/>
      <c r="UYG46" s="119"/>
      <c r="UYH46" s="119"/>
      <c r="UYI46" s="119"/>
      <c r="UYJ46" s="119"/>
      <c r="UYK46" s="119"/>
      <c r="UYL46" s="119"/>
      <c r="UYM46" s="119"/>
      <c r="UYN46" s="119"/>
      <c r="UYO46" s="119"/>
      <c r="UYP46" s="119"/>
      <c r="UYQ46" s="119"/>
      <c r="UYR46" s="119"/>
      <c r="UYS46" s="119"/>
      <c r="UYT46" s="119"/>
      <c r="UYU46" s="119"/>
      <c r="UYV46" s="119"/>
      <c r="UYW46" s="119"/>
      <c r="UYX46" s="119"/>
      <c r="UYY46" s="119"/>
      <c r="UYZ46" s="119"/>
      <c r="UZA46" s="119"/>
      <c r="UZB46" s="119"/>
      <c r="UZC46" s="119"/>
      <c r="UZD46" s="119"/>
      <c r="UZE46" s="119"/>
      <c r="UZF46" s="119"/>
      <c r="UZG46" s="119"/>
      <c r="UZH46" s="119"/>
      <c r="UZI46" s="119"/>
      <c r="UZJ46" s="119"/>
      <c r="UZK46" s="119"/>
      <c r="UZL46" s="119"/>
      <c r="UZM46" s="119"/>
      <c r="UZN46" s="119"/>
      <c r="UZO46" s="119"/>
      <c r="UZP46" s="119"/>
      <c r="UZQ46" s="119"/>
      <c r="UZR46" s="119"/>
      <c r="UZS46" s="119"/>
      <c r="UZT46" s="119"/>
      <c r="UZU46" s="119"/>
      <c r="UZV46" s="119"/>
      <c r="UZW46" s="119"/>
      <c r="UZX46" s="119"/>
      <c r="UZY46" s="119"/>
      <c r="UZZ46" s="119"/>
      <c r="VAA46" s="119"/>
      <c r="VAB46" s="119"/>
      <c r="VAC46" s="119"/>
      <c r="VAD46" s="119"/>
      <c r="VAE46" s="119"/>
      <c r="VAF46" s="119"/>
      <c r="VAG46" s="119"/>
      <c r="VAH46" s="119"/>
      <c r="VAI46" s="119"/>
      <c r="VAJ46" s="119"/>
      <c r="VAK46" s="119"/>
      <c r="VAL46" s="119"/>
      <c r="VAM46" s="119"/>
      <c r="VAN46" s="119"/>
      <c r="VAO46" s="119"/>
      <c r="VAP46" s="119"/>
      <c r="VAQ46" s="119"/>
      <c r="VAR46" s="119"/>
      <c r="VAS46" s="119"/>
      <c r="VAT46" s="119"/>
      <c r="VAU46" s="119"/>
      <c r="VAV46" s="119"/>
      <c r="VAW46" s="119"/>
      <c r="VAX46" s="119"/>
      <c r="VAY46" s="119"/>
      <c r="VAZ46" s="119"/>
      <c r="VBA46" s="119"/>
      <c r="VBB46" s="119"/>
      <c r="VBC46" s="119"/>
      <c r="VBD46" s="119"/>
      <c r="VBE46" s="119"/>
      <c r="VBF46" s="119"/>
      <c r="VBG46" s="119"/>
      <c r="VBH46" s="119"/>
      <c r="VBI46" s="119"/>
      <c r="VBJ46" s="119"/>
      <c r="VBK46" s="119"/>
      <c r="VBL46" s="119"/>
      <c r="VBM46" s="119"/>
      <c r="VBN46" s="119"/>
      <c r="VBO46" s="119"/>
      <c r="VBP46" s="119"/>
      <c r="VBQ46" s="119"/>
      <c r="VBR46" s="119"/>
      <c r="VBS46" s="119"/>
      <c r="VBT46" s="119"/>
      <c r="VBU46" s="119"/>
      <c r="VBV46" s="119"/>
      <c r="VBW46" s="119"/>
      <c r="VBX46" s="119"/>
      <c r="VBY46" s="119"/>
      <c r="VBZ46" s="119"/>
      <c r="VCA46" s="119"/>
      <c r="VCB46" s="119"/>
      <c r="VCC46" s="119"/>
      <c r="VCD46" s="119"/>
      <c r="VCE46" s="119"/>
      <c r="VCF46" s="119"/>
      <c r="VCG46" s="119"/>
      <c r="VCH46" s="119"/>
      <c r="VCI46" s="119"/>
      <c r="VCJ46" s="119"/>
      <c r="VCK46" s="119"/>
      <c r="VCL46" s="119"/>
      <c r="VCM46" s="119"/>
      <c r="VCN46" s="119"/>
      <c r="VCO46" s="119"/>
      <c r="VCP46" s="119"/>
      <c r="VCQ46" s="119"/>
      <c r="VCR46" s="119"/>
      <c r="VCS46" s="119"/>
      <c r="VCT46" s="119"/>
      <c r="VCU46" s="119"/>
      <c r="VCV46" s="119"/>
      <c r="VCW46" s="119"/>
      <c r="VCX46" s="119"/>
      <c r="VCY46" s="119"/>
      <c r="VCZ46" s="119"/>
      <c r="VDA46" s="119"/>
      <c r="VDB46" s="119"/>
      <c r="VDC46" s="119"/>
      <c r="VDD46" s="119"/>
      <c r="VDE46" s="119"/>
      <c r="VDF46" s="119"/>
      <c r="VDG46" s="119"/>
      <c r="VDH46" s="119"/>
      <c r="VDI46" s="119"/>
      <c r="VDJ46" s="119"/>
      <c r="VDK46" s="119"/>
      <c r="VDL46" s="119"/>
      <c r="VDM46" s="119"/>
      <c r="VDN46" s="119"/>
      <c r="VDO46" s="119"/>
      <c r="VDP46" s="119"/>
      <c r="VDQ46" s="119"/>
      <c r="VDR46" s="119"/>
      <c r="VDS46" s="119"/>
      <c r="VDT46" s="119"/>
      <c r="VDU46" s="119"/>
      <c r="VDV46" s="119"/>
      <c r="VDW46" s="119"/>
      <c r="VDX46" s="119"/>
      <c r="VDY46" s="119"/>
      <c r="VDZ46" s="119"/>
      <c r="VEA46" s="119"/>
      <c r="VEB46" s="119"/>
      <c r="VEC46" s="119"/>
      <c r="VED46" s="119"/>
      <c r="VEE46" s="119"/>
      <c r="VEF46" s="119"/>
      <c r="VEG46" s="119"/>
      <c r="VEH46" s="119"/>
      <c r="VEI46" s="119"/>
      <c r="VEJ46" s="119"/>
      <c r="VEK46" s="119"/>
      <c r="VEL46" s="119"/>
      <c r="VEM46" s="119"/>
      <c r="VEN46" s="119"/>
      <c r="VEO46" s="119"/>
      <c r="VEP46" s="119"/>
      <c r="VEQ46" s="119"/>
      <c r="VER46" s="119"/>
      <c r="VES46" s="119"/>
      <c r="VET46" s="119"/>
      <c r="VEU46" s="119"/>
      <c r="VEV46" s="119"/>
      <c r="VEW46" s="119"/>
      <c r="VEX46" s="119"/>
      <c r="VEY46" s="119"/>
      <c r="VEZ46" s="119"/>
      <c r="VFA46" s="119"/>
      <c r="VFB46" s="119"/>
      <c r="VFC46" s="119"/>
      <c r="VFD46" s="119"/>
      <c r="VFE46" s="119"/>
      <c r="VFF46" s="119"/>
      <c r="VFG46" s="119"/>
      <c r="VFH46" s="119"/>
      <c r="VFI46" s="119"/>
      <c r="VFJ46" s="119"/>
      <c r="VFK46" s="119"/>
      <c r="VFL46" s="119"/>
      <c r="VFM46" s="119"/>
      <c r="VFN46" s="119"/>
      <c r="VFO46" s="119"/>
      <c r="VFP46" s="119"/>
      <c r="VFQ46" s="119"/>
      <c r="VFR46" s="119"/>
      <c r="VFS46" s="119"/>
      <c r="VFT46" s="119"/>
      <c r="VFU46" s="119"/>
      <c r="VFV46" s="119"/>
      <c r="VFW46" s="119"/>
      <c r="VFX46" s="119"/>
      <c r="VFY46" s="119"/>
      <c r="VFZ46" s="119"/>
      <c r="VGA46" s="119"/>
      <c r="VGB46" s="119"/>
      <c r="VGC46" s="119"/>
      <c r="VGD46" s="119"/>
      <c r="VGE46" s="119"/>
      <c r="VGF46" s="119"/>
      <c r="VGG46" s="119"/>
      <c r="VGH46" s="119"/>
      <c r="VGI46" s="119"/>
      <c r="VGJ46" s="119"/>
      <c r="VGK46" s="119"/>
      <c r="VGL46" s="119"/>
      <c r="VGM46" s="119"/>
      <c r="VGN46" s="119"/>
      <c r="VGO46" s="119"/>
      <c r="VGP46" s="119"/>
      <c r="VGQ46" s="119"/>
      <c r="VGR46" s="119"/>
      <c r="VGS46" s="119"/>
      <c r="VGT46" s="119"/>
      <c r="VGU46" s="119"/>
      <c r="VGV46" s="119"/>
      <c r="VGW46" s="119"/>
      <c r="VGX46" s="119"/>
      <c r="VGY46" s="119"/>
      <c r="VGZ46" s="119"/>
      <c r="VHA46" s="119"/>
      <c r="VHB46" s="119"/>
      <c r="VHC46" s="119"/>
      <c r="VHD46" s="119"/>
      <c r="VHE46" s="119"/>
      <c r="VHF46" s="119"/>
      <c r="VHG46" s="119"/>
      <c r="VHH46" s="119"/>
      <c r="VHI46" s="119"/>
      <c r="VHJ46" s="119"/>
      <c r="VHK46" s="119"/>
      <c r="VHL46" s="119"/>
      <c r="VHM46" s="119"/>
      <c r="VHN46" s="119"/>
      <c r="VHO46" s="119"/>
      <c r="VHP46" s="119"/>
      <c r="VHQ46" s="119"/>
      <c r="VHR46" s="119"/>
      <c r="VHS46" s="119"/>
      <c r="VHT46" s="119"/>
      <c r="VHU46" s="119"/>
      <c r="VHV46" s="119"/>
      <c r="VHW46" s="119"/>
      <c r="VHX46" s="119"/>
      <c r="VHY46" s="119"/>
      <c r="VHZ46" s="119"/>
      <c r="VIA46" s="119"/>
      <c r="VIB46" s="119"/>
      <c r="VIC46" s="119"/>
      <c r="VID46" s="119"/>
      <c r="VIE46" s="119"/>
      <c r="VIF46" s="119"/>
      <c r="VIG46" s="119"/>
      <c r="VIH46" s="119"/>
      <c r="VII46" s="119"/>
      <c r="VIJ46" s="119"/>
      <c r="VIK46" s="119"/>
      <c r="VIL46" s="119"/>
      <c r="VIM46" s="119"/>
      <c r="VIN46" s="119"/>
      <c r="VIO46" s="119"/>
      <c r="VIP46" s="119"/>
      <c r="VIQ46" s="119"/>
      <c r="VIR46" s="119"/>
      <c r="VIS46" s="119"/>
      <c r="VIT46" s="119"/>
      <c r="VIU46" s="119"/>
      <c r="VIV46" s="119"/>
      <c r="VIW46" s="119"/>
      <c r="VIX46" s="119"/>
      <c r="VIY46" s="119"/>
      <c r="VIZ46" s="119"/>
      <c r="VJA46" s="119"/>
      <c r="VJB46" s="119"/>
      <c r="VJC46" s="119"/>
      <c r="VJD46" s="119"/>
      <c r="VJE46" s="119"/>
      <c r="VJF46" s="119"/>
      <c r="VJG46" s="119"/>
      <c r="VJH46" s="119"/>
      <c r="VJI46" s="119"/>
      <c r="VJJ46" s="119"/>
      <c r="VJK46" s="119"/>
      <c r="VJL46" s="119"/>
      <c r="VJM46" s="119"/>
      <c r="VJN46" s="119"/>
      <c r="VJO46" s="119"/>
      <c r="VJP46" s="119"/>
      <c r="VJQ46" s="119"/>
      <c r="VJR46" s="119"/>
      <c r="VJS46" s="119"/>
      <c r="VJT46" s="119"/>
      <c r="VJU46" s="119"/>
      <c r="VJV46" s="119"/>
      <c r="VJW46" s="119"/>
      <c r="VJX46" s="119"/>
      <c r="VJY46" s="119"/>
      <c r="VJZ46" s="119"/>
      <c r="VKA46" s="119"/>
      <c r="VKB46" s="119"/>
      <c r="VKC46" s="119"/>
      <c r="VKD46" s="119"/>
      <c r="VKE46" s="119"/>
      <c r="VKF46" s="119"/>
      <c r="VKG46" s="119"/>
      <c r="VKH46" s="119"/>
      <c r="VKI46" s="119"/>
      <c r="VKJ46" s="119"/>
      <c r="VKK46" s="119"/>
      <c r="VKL46" s="119"/>
      <c r="VKM46" s="119"/>
      <c r="VKN46" s="119"/>
      <c r="VKO46" s="119"/>
      <c r="VKP46" s="119"/>
      <c r="VKQ46" s="119"/>
      <c r="VKR46" s="119"/>
      <c r="VKS46" s="119"/>
      <c r="VKT46" s="119"/>
      <c r="VKU46" s="119"/>
      <c r="VKV46" s="119"/>
      <c r="VKW46" s="119"/>
      <c r="VKX46" s="119"/>
      <c r="VKY46" s="119"/>
      <c r="VKZ46" s="119"/>
      <c r="VLA46" s="119"/>
      <c r="VLB46" s="119"/>
      <c r="VLC46" s="119"/>
      <c r="VLD46" s="119"/>
      <c r="VLE46" s="119"/>
      <c r="VLF46" s="119"/>
      <c r="VLG46" s="119"/>
      <c r="VLH46" s="119"/>
      <c r="VLI46" s="119"/>
      <c r="VLJ46" s="119"/>
      <c r="VLK46" s="119"/>
      <c r="VLL46" s="119"/>
      <c r="VLM46" s="119"/>
      <c r="VLN46" s="119"/>
      <c r="VLO46" s="119"/>
      <c r="VLP46" s="119"/>
      <c r="VLQ46" s="119"/>
      <c r="VLR46" s="119"/>
      <c r="VLS46" s="119"/>
      <c r="VLT46" s="119"/>
      <c r="VLU46" s="119"/>
      <c r="VLV46" s="119"/>
      <c r="VLW46" s="119"/>
      <c r="VLX46" s="119"/>
      <c r="VLY46" s="119"/>
      <c r="VLZ46" s="119"/>
      <c r="VMA46" s="119"/>
      <c r="VMB46" s="119"/>
      <c r="VMC46" s="119"/>
      <c r="VMD46" s="119"/>
      <c r="VME46" s="119"/>
      <c r="VMF46" s="119"/>
      <c r="VMG46" s="119"/>
      <c r="VMH46" s="119"/>
      <c r="VMI46" s="119"/>
      <c r="VMJ46" s="119"/>
      <c r="VMK46" s="119"/>
      <c r="VML46" s="119"/>
      <c r="VMM46" s="119"/>
      <c r="VMN46" s="119"/>
      <c r="VMO46" s="119"/>
      <c r="VMP46" s="119"/>
      <c r="VMQ46" s="119"/>
      <c r="VMR46" s="119"/>
      <c r="VMS46" s="119"/>
      <c r="VMT46" s="119"/>
      <c r="VMU46" s="119"/>
      <c r="VMV46" s="119"/>
      <c r="VMW46" s="119"/>
      <c r="VMX46" s="119"/>
      <c r="VMY46" s="119"/>
      <c r="VMZ46" s="119"/>
      <c r="VNA46" s="119"/>
      <c r="VNB46" s="119"/>
      <c r="VNC46" s="119"/>
      <c r="VND46" s="119"/>
      <c r="VNE46" s="119"/>
      <c r="VNF46" s="119"/>
      <c r="VNG46" s="119"/>
      <c r="VNH46" s="119"/>
      <c r="VNI46" s="119"/>
      <c r="VNJ46" s="119"/>
      <c r="VNK46" s="119"/>
      <c r="VNL46" s="119"/>
      <c r="VNM46" s="119"/>
      <c r="VNN46" s="119"/>
      <c r="VNO46" s="119"/>
      <c r="VNP46" s="119"/>
      <c r="VNQ46" s="119"/>
      <c r="VNR46" s="119"/>
      <c r="VNS46" s="119"/>
      <c r="VNT46" s="119"/>
      <c r="VNU46" s="119"/>
      <c r="VNV46" s="119"/>
      <c r="VNW46" s="119"/>
      <c r="VNX46" s="119"/>
      <c r="VNY46" s="119"/>
      <c r="VNZ46" s="119"/>
      <c r="VOA46" s="119"/>
      <c r="VOB46" s="119"/>
      <c r="VOC46" s="119"/>
      <c r="VOD46" s="119"/>
      <c r="VOE46" s="119"/>
      <c r="VOF46" s="119"/>
      <c r="VOG46" s="119"/>
      <c r="VOH46" s="119"/>
      <c r="VOI46" s="119"/>
      <c r="VOJ46" s="119"/>
      <c r="VOK46" s="119"/>
      <c r="VOL46" s="119"/>
      <c r="VOM46" s="119"/>
      <c r="VON46" s="119"/>
      <c r="VOO46" s="119"/>
      <c r="VOP46" s="119"/>
      <c r="VOQ46" s="119"/>
      <c r="VOR46" s="119"/>
      <c r="VOS46" s="119"/>
      <c r="VOT46" s="119"/>
      <c r="VOU46" s="119"/>
      <c r="VOV46" s="119"/>
      <c r="VOW46" s="119"/>
      <c r="VOX46" s="119"/>
      <c r="VOY46" s="119"/>
      <c r="VOZ46" s="119"/>
      <c r="VPA46" s="119"/>
      <c r="VPB46" s="119"/>
      <c r="VPC46" s="119"/>
      <c r="VPD46" s="119"/>
      <c r="VPE46" s="119"/>
      <c r="VPF46" s="119"/>
      <c r="VPG46" s="119"/>
      <c r="VPH46" s="119"/>
      <c r="VPI46" s="119"/>
      <c r="VPJ46" s="119"/>
      <c r="VPK46" s="119"/>
      <c r="VPL46" s="119"/>
      <c r="VPM46" s="119"/>
      <c r="VPN46" s="119"/>
      <c r="VPO46" s="119"/>
      <c r="VPP46" s="119"/>
      <c r="VPQ46" s="119"/>
      <c r="VPR46" s="119"/>
      <c r="VPS46" s="119"/>
      <c r="VPT46" s="119"/>
      <c r="VPU46" s="119"/>
      <c r="VPV46" s="119"/>
      <c r="VPW46" s="119"/>
      <c r="VPX46" s="119"/>
      <c r="VPY46" s="119"/>
      <c r="VPZ46" s="119"/>
      <c r="VQA46" s="119"/>
      <c r="VQB46" s="119"/>
      <c r="VQC46" s="119"/>
      <c r="VQD46" s="119"/>
      <c r="VQE46" s="119"/>
      <c r="VQF46" s="119"/>
      <c r="VQG46" s="119"/>
      <c r="VQH46" s="119"/>
      <c r="VQI46" s="119"/>
      <c r="VQJ46" s="119"/>
      <c r="VQK46" s="119"/>
      <c r="VQL46" s="119"/>
      <c r="VQM46" s="119"/>
      <c r="VQN46" s="119"/>
      <c r="VQO46" s="119"/>
      <c r="VQP46" s="119"/>
      <c r="VQQ46" s="119"/>
      <c r="VQR46" s="119"/>
      <c r="VQS46" s="119"/>
      <c r="VQT46" s="119"/>
      <c r="VQU46" s="119"/>
      <c r="VQV46" s="119"/>
      <c r="VQW46" s="119"/>
      <c r="VQX46" s="119"/>
      <c r="VQY46" s="119"/>
      <c r="VQZ46" s="119"/>
      <c r="VRA46" s="119"/>
      <c r="VRB46" s="119"/>
      <c r="VRC46" s="119"/>
      <c r="VRD46" s="119"/>
      <c r="VRE46" s="119"/>
      <c r="VRF46" s="119"/>
      <c r="VRG46" s="119"/>
      <c r="VRH46" s="119"/>
      <c r="VRI46" s="119"/>
      <c r="VRJ46" s="119"/>
      <c r="VRK46" s="119"/>
      <c r="VRL46" s="119"/>
      <c r="VRM46" s="119"/>
      <c r="VRN46" s="119"/>
      <c r="VRO46" s="119"/>
      <c r="VRP46" s="119"/>
      <c r="VRQ46" s="119"/>
      <c r="VRR46" s="119"/>
      <c r="VRS46" s="119"/>
      <c r="VRT46" s="119"/>
      <c r="VRU46" s="119"/>
      <c r="VRV46" s="119"/>
      <c r="VRW46" s="119"/>
      <c r="VRX46" s="119"/>
      <c r="VRY46" s="119"/>
      <c r="VRZ46" s="119"/>
      <c r="VSA46" s="119"/>
      <c r="VSB46" s="119"/>
      <c r="VSC46" s="119"/>
      <c r="VSD46" s="119"/>
      <c r="VSE46" s="119"/>
      <c r="VSF46" s="119"/>
      <c r="VSG46" s="119"/>
      <c r="VSH46" s="119"/>
      <c r="VSI46" s="119"/>
      <c r="VSJ46" s="119"/>
      <c r="VSK46" s="119"/>
      <c r="VSL46" s="119"/>
      <c r="VSM46" s="119"/>
      <c r="VSN46" s="119"/>
      <c r="VSO46" s="119"/>
      <c r="VSP46" s="119"/>
      <c r="VSQ46" s="119"/>
      <c r="VSR46" s="119"/>
      <c r="VSS46" s="119"/>
      <c r="VST46" s="119"/>
      <c r="VSU46" s="119"/>
      <c r="VSV46" s="119"/>
      <c r="VSW46" s="119"/>
      <c r="VSX46" s="119"/>
      <c r="VSY46" s="119"/>
      <c r="VSZ46" s="119"/>
      <c r="VTA46" s="119"/>
      <c r="VTB46" s="119"/>
      <c r="VTC46" s="119"/>
      <c r="VTD46" s="119"/>
      <c r="VTE46" s="119"/>
      <c r="VTF46" s="119"/>
      <c r="VTG46" s="119"/>
      <c r="VTH46" s="119"/>
      <c r="VTI46" s="119"/>
      <c r="VTJ46" s="119"/>
      <c r="VTK46" s="119"/>
      <c r="VTL46" s="119"/>
      <c r="VTM46" s="119"/>
      <c r="VTN46" s="119"/>
      <c r="VTO46" s="119"/>
      <c r="VTP46" s="119"/>
      <c r="VTQ46" s="119"/>
      <c r="VTR46" s="119"/>
      <c r="VTS46" s="119"/>
      <c r="VTT46" s="119"/>
      <c r="VTU46" s="119"/>
      <c r="VTV46" s="119"/>
      <c r="VTW46" s="119"/>
      <c r="VTX46" s="119"/>
      <c r="VTY46" s="119"/>
      <c r="VTZ46" s="119"/>
      <c r="VUA46" s="119"/>
      <c r="VUB46" s="119"/>
      <c r="VUC46" s="119"/>
      <c r="VUD46" s="119"/>
      <c r="VUE46" s="119"/>
      <c r="VUF46" s="119"/>
      <c r="VUG46" s="119"/>
      <c r="VUH46" s="119"/>
      <c r="VUI46" s="119"/>
      <c r="VUJ46" s="119"/>
      <c r="VUK46" s="119"/>
      <c r="VUL46" s="119"/>
      <c r="VUM46" s="119"/>
      <c r="VUN46" s="119"/>
      <c r="VUO46" s="119"/>
      <c r="VUP46" s="119"/>
      <c r="VUQ46" s="119"/>
      <c r="VUR46" s="119"/>
      <c r="VUS46" s="119"/>
      <c r="VUT46" s="119"/>
      <c r="VUU46" s="119"/>
      <c r="VUV46" s="119"/>
      <c r="VUW46" s="119"/>
      <c r="VUX46" s="119"/>
      <c r="VUY46" s="119"/>
      <c r="VUZ46" s="119"/>
      <c r="VVA46" s="119"/>
      <c r="VVB46" s="119"/>
      <c r="VVC46" s="119"/>
      <c r="VVD46" s="119"/>
      <c r="VVE46" s="119"/>
      <c r="VVF46" s="119"/>
      <c r="VVG46" s="119"/>
      <c r="VVH46" s="119"/>
      <c r="VVI46" s="119"/>
      <c r="VVJ46" s="119"/>
      <c r="VVK46" s="119"/>
      <c r="VVL46" s="119"/>
      <c r="VVM46" s="119"/>
      <c r="VVN46" s="119"/>
      <c r="VVO46" s="119"/>
      <c r="VVP46" s="119"/>
      <c r="VVQ46" s="119"/>
      <c r="VVR46" s="119"/>
      <c r="VVS46" s="119"/>
      <c r="VVT46" s="119"/>
      <c r="VVU46" s="119"/>
      <c r="VVV46" s="119"/>
      <c r="VVW46" s="119"/>
      <c r="VVX46" s="119"/>
      <c r="VVY46" s="119"/>
      <c r="VVZ46" s="119"/>
      <c r="VWA46" s="119"/>
      <c r="VWB46" s="119"/>
      <c r="VWC46" s="119"/>
      <c r="VWD46" s="119"/>
      <c r="VWE46" s="119"/>
      <c r="VWF46" s="119"/>
      <c r="VWG46" s="119"/>
      <c r="VWH46" s="119"/>
      <c r="VWI46" s="119"/>
      <c r="VWJ46" s="119"/>
      <c r="VWK46" s="119"/>
      <c r="VWL46" s="119"/>
      <c r="VWM46" s="119"/>
      <c r="VWN46" s="119"/>
      <c r="VWO46" s="119"/>
      <c r="VWP46" s="119"/>
      <c r="VWQ46" s="119"/>
      <c r="VWR46" s="119"/>
      <c r="VWS46" s="119"/>
      <c r="VWT46" s="119"/>
      <c r="VWU46" s="119"/>
      <c r="VWV46" s="119"/>
      <c r="VWW46" s="119"/>
      <c r="VWX46" s="119"/>
      <c r="VWY46" s="119"/>
      <c r="VWZ46" s="119"/>
      <c r="VXA46" s="119"/>
      <c r="VXB46" s="119"/>
      <c r="VXC46" s="119"/>
      <c r="VXD46" s="119"/>
      <c r="VXE46" s="119"/>
      <c r="VXF46" s="119"/>
      <c r="VXG46" s="119"/>
      <c r="VXH46" s="119"/>
      <c r="VXI46" s="119"/>
      <c r="VXJ46" s="119"/>
      <c r="VXK46" s="119"/>
      <c r="VXL46" s="119"/>
      <c r="VXM46" s="119"/>
      <c r="VXN46" s="119"/>
      <c r="VXO46" s="119"/>
      <c r="VXP46" s="119"/>
      <c r="VXQ46" s="119"/>
      <c r="VXR46" s="119"/>
      <c r="VXS46" s="119"/>
      <c r="VXT46" s="119"/>
      <c r="VXU46" s="119"/>
      <c r="VXV46" s="119"/>
      <c r="VXW46" s="119"/>
      <c r="VXX46" s="119"/>
      <c r="VXY46" s="119"/>
      <c r="VXZ46" s="119"/>
      <c r="VYA46" s="119"/>
      <c r="VYB46" s="119"/>
      <c r="VYC46" s="119"/>
      <c r="VYD46" s="119"/>
      <c r="VYE46" s="119"/>
      <c r="VYF46" s="119"/>
      <c r="VYG46" s="119"/>
      <c r="VYH46" s="119"/>
      <c r="VYI46" s="119"/>
      <c r="VYJ46" s="119"/>
      <c r="VYK46" s="119"/>
      <c r="VYL46" s="119"/>
      <c r="VYM46" s="119"/>
      <c r="VYN46" s="119"/>
      <c r="VYO46" s="119"/>
      <c r="VYP46" s="119"/>
      <c r="VYQ46" s="119"/>
      <c r="VYR46" s="119"/>
      <c r="VYS46" s="119"/>
      <c r="VYT46" s="119"/>
      <c r="VYU46" s="119"/>
      <c r="VYV46" s="119"/>
      <c r="VYW46" s="119"/>
      <c r="VYX46" s="119"/>
      <c r="VYY46" s="119"/>
      <c r="VYZ46" s="119"/>
      <c r="VZA46" s="119"/>
      <c r="VZB46" s="119"/>
      <c r="VZC46" s="119"/>
      <c r="VZD46" s="119"/>
      <c r="VZE46" s="119"/>
      <c r="VZF46" s="119"/>
      <c r="VZG46" s="119"/>
      <c r="VZH46" s="119"/>
      <c r="VZI46" s="119"/>
      <c r="VZJ46" s="119"/>
      <c r="VZK46" s="119"/>
      <c r="VZL46" s="119"/>
      <c r="VZM46" s="119"/>
      <c r="VZN46" s="119"/>
      <c r="VZO46" s="119"/>
      <c r="VZP46" s="119"/>
      <c r="VZQ46" s="119"/>
      <c r="VZR46" s="119"/>
      <c r="VZS46" s="119"/>
      <c r="VZT46" s="119"/>
      <c r="VZU46" s="119"/>
      <c r="VZV46" s="119"/>
      <c r="VZW46" s="119"/>
      <c r="VZX46" s="119"/>
      <c r="VZY46" s="119"/>
      <c r="VZZ46" s="119"/>
      <c r="WAA46" s="119"/>
      <c r="WAB46" s="119"/>
      <c r="WAC46" s="119"/>
      <c r="WAD46" s="119"/>
      <c r="WAE46" s="119"/>
      <c r="WAF46" s="119"/>
      <c r="WAG46" s="119"/>
      <c r="WAH46" s="119"/>
      <c r="WAI46" s="119"/>
      <c r="WAJ46" s="119"/>
      <c r="WAK46" s="119"/>
      <c r="WAL46" s="119"/>
      <c r="WAM46" s="119"/>
      <c r="WAN46" s="119"/>
      <c r="WAO46" s="119"/>
      <c r="WAP46" s="119"/>
      <c r="WAQ46" s="119"/>
      <c r="WAR46" s="119"/>
      <c r="WAS46" s="119"/>
      <c r="WAT46" s="119"/>
      <c r="WAU46" s="119"/>
      <c r="WAV46" s="119"/>
      <c r="WAW46" s="119"/>
      <c r="WAX46" s="119"/>
      <c r="WAY46" s="119"/>
      <c r="WAZ46" s="119"/>
      <c r="WBA46" s="119"/>
      <c r="WBB46" s="119"/>
      <c r="WBC46" s="119"/>
      <c r="WBD46" s="119"/>
      <c r="WBE46" s="119"/>
      <c r="WBF46" s="119"/>
      <c r="WBG46" s="119"/>
      <c r="WBH46" s="119"/>
      <c r="WBI46" s="119"/>
      <c r="WBJ46" s="119"/>
      <c r="WBK46" s="119"/>
      <c r="WBL46" s="119"/>
      <c r="WBM46" s="119"/>
      <c r="WBN46" s="119"/>
      <c r="WBO46" s="119"/>
      <c r="WBP46" s="119"/>
      <c r="WBQ46" s="119"/>
      <c r="WBR46" s="119"/>
      <c r="WBS46" s="119"/>
      <c r="WBT46" s="119"/>
      <c r="WBU46" s="119"/>
      <c r="WBV46" s="119"/>
      <c r="WBW46" s="119"/>
      <c r="WBX46" s="119"/>
      <c r="WBY46" s="119"/>
      <c r="WBZ46" s="119"/>
      <c r="WCA46" s="119"/>
      <c r="WCB46" s="119"/>
      <c r="WCC46" s="119"/>
      <c r="WCD46" s="119"/>
      <c r="WCE46" s="119"/>
      <c r="WCF46" s="119"/>
      <c r="WCG46" s="119"/>
      <c r="WCH46" s="119"/>
      <c r="WCI46" s="119"/>
      <c r="WCJ46" s="119"/>
      <c r="WCK46" s="119"/>
      <c r="WCL46" s="119"/>
      <c r="WCM46" s="119"/>
      <c r="WCN46" s="119"/>
      <c r="WCO46" s="119"/>
      <c r="WCP46" s="119"/>
      <c r="WCQ46" s="119"/>
      <c r="WCR46" s="119"/>
      <c r="WCS46" s="119"/>
      <c r="WCT46" s="119"/>
      <c r="WCU46" s="119"/>
      <c r="WCV46" s="119"/>
      <c r="WCW46" s="119"/>
      <c r="WCX46" s="119"/>
      <c r="WCY46" s="119"/>
      <c r="WCZ46" s="119"/>
      <c r="WDA46" s="119"/>
      <c r="WDB46" s="119"/>
      <c r="WDC46" s="119"/>
      <c r="WDD46" s="119"/>
      <c r="WDE46" s="119"/>
      <c r="WDF46" s="119"/>
      <c r="WDG46" s="119"/>
      <c r="WDH46" s="119"/>
      <c r="WDI46" s="119"/>
      <c r="WDJ46" s="119"/>
      <c r="WDK46" s="119"/>
      <c r="WDL46" s="119"/>
      <c r="WDM46" s="119"/>
      <c r="WDN46" s="119"/>
      <c r="WDO46" s="119"/>
      <c r="WDP46" s="119"/>
      <c r="WDQ46" s="119"/>
      <c r="WDR46" s="119"/>
      <c r="WDS46" s="119"/>
      <c r="WDT46" s="119"/>
      <c r="WDU46" s="119"/>
      <c r="WDV46" s="119"/>
      <c r="WDW46" s="119"/>
      <c r="WDX46" s="119"/>
      <c r="WDY46" s="119"/>
      <c r="WDZ46" s="119"/>
      <c r="WEA46" s="119"/>
      <c r="WEB46" s="119"/>
      <c r="WEC46" s="119"/>
      <c r="WED46" s="119"/>
      <c r="WEE46" s="119"/>
      <c r="WEF46" s="119"/>
      <c r="WEG46" s="119"/>
      <c r="WEH46" s="119"/>
      <c r="WEI46" s="119"/>
      <c r="WEJ46" s="119"/>
      <c r="WEK46" s="119"/>
      <c r="WEL46" s="119"/>
      <c r="WEM46" s="119"/>
      <c r="WEN46" s="119"/>
      <c r="WEO46" s="119"/>
      <c r="WEP46" s="119"/>
      <c r="WEQ46" s="119"/>
      <c r="WER46" s="119"/>
      <c r="WES46" s="119"/>
      <c r="WET46" s="119"/>
      <c r="WEU46" s="119"/>
      <c r="WEV46" s="119"/>
      <c r="WEW46" s="119"/>
      <c r="WEX46" s="119"/>
      <c r="WEY46" s="119"/>
      <c r="WEZ46" s="119"/>
      <c r="WFA46" s="119"/>
      <c r="WFB46" s="119"/>
      <c r="WFC46" s="119"/>
      <c r="WFD46" s="119"/>
      <c r="WFE46" s="119"/>
      <c r="WFF46" s="119"/>
      <c r="WFG46" s="119"/>
      <c r="WFH46" s="119"/>
      <c r="WFI46" s="119"/>
      <c r="WFJ46" s="119"/>
      <c r="WFK46" s="119"/>
      <c r="WFL46" s="119"/>
      <c r="WFM46" s="119"/>
      <c r="WFN46" s="119"/>
      <c r="WFO46" s="119"/>
      <c r="WFP46" s="119"/>
      <c r="WFQ46" s="119"/>
      <c r="WFR46" s="119"/>
      <c r="WFS46" s="119"/>
      <c r="WFT46" s="119"/>
      <c r="WFU46" s="119"/>
      <c r="WFV46" s="119"/>
      <c r="WFW46" s="119"/>
      <c r="WFX46" s="119"/>
      <c r="WFY46" s="119"/>
      <c r="WFZ46" s="119"/>
      <c r="WGA46" s="119"/>
      <c r="WGB46" s="119"/>
      <c r="WGC46" s="119"/>
      <c r="WGD46" s="119"/>
      <c r="WGE46" s="119"/>
      <c r="WGF46" s="119"/>
      <c r="WGG46" s="119"/>
      <c r="WGH46" s="119"/>
      <c r="WGI46" s="119"/>
      <c r="WGJ46" s="119"/>
      <c r="WGK46" s="119"/>
      <c r="WGL46" s="119"/>
      <c r="WGM46" s="119"/>
      <c r="WGN46" s="119"/>
      <c r="WGO46" s="119"/>
      <c r="WGP46" s="119"/>
      <c r="WGQ46" s="119"/>
      <c r="WGR46" s="119"/>
      <c r="WGS46" s="119"/>
      <c r="WGT46" s="119"/>
      <c r="WGU46" s="119"/>
      <c r="WGV46" s="119"/>
      <c r="WGW46" s="119"/>
      <c r="WGX46" s="119"/>
      <c r="WGY46" s="119"/>
      <c r="WGZ46" s="119"/>
      <c r="WHA46" s="119"/>
      <c r="WHB46" s="119"/>
      <c r="WHC46" s="119"/>
      <c r="WHD46" s="119"/>
      <c r="WHE46" s="119"/>
      <c r="WHF46" s="119"/>
      <c r="WHG46" s="119"/>
      <c r="WHH46" s="119"/>
      <c r="WHI46" s="119"/>
      <c r="WHJ46" s="119"/>
      <c r="WHK46" s="119"/>
      <c r="WHL46" s="119"/>
      <c r="WHM46" s="119"/>
      <c r="WHN46" s="119"/>
      <c r="WHO46" s="119"/>
      <c r="WHP46" s="119"/>
      <c r="WHQ46" s="119"/>
      <c r="WHR46" s="119"/>
      <c r="WHS46" s="119"/>
      <c r="WHT46" s="119"/>
      <c r="WHU46" s="119"/>
      <c r="WHV46" s="119"/>
      <c r="WHW46" s="119"/>
      <c r="WHX46" s="119"/>
      <c r="WHY46" s="119"/>
      <c r="WHZ46" s="119"/>
      <c r="WIA46" s="119"/>
      <c r="WIB46" s="119"/>
      <c r="WIC46" s="119"/>
      <c r="WID46" s="119"/>
      <c r="WIE46" s="119"/>
      <c r="WIF46" s="119"/>
      <c r="WIG46" s="119"/>
      <c r="WIH46" s="119"/>
      <c r="WII46" s="119"/>
      <c r="WIJ46" s="119"/>
      <c r="WIK46" s="119"/>
      <c r="WIL46" s="119"/>
      <c r="WIM46" s="119"/>
      <c r="WIN46" s="119"/>
      <c r="WIO46" s="119"/>
      <c r="WIP46" s="119"/>
      <c r="WIQ46" s="119"/>
      <c r="WIR46" s="119"/>
      <c r="WIS46" s="119"/>
      <c r="WIT46" s="119"/>
      <c r="WIU46" s="119"/>
      <c r="WIV46" s="119"/>
      <c r="WIW46" s="119"/>
      <c r="WIX46" s="119"/>
      <c r="WIY46" s="119"/>
      <c r="WIZ46" s="119"/>
      <c r="WJA46" s="119"/>
      <c r="WJB46" s="119"/>
      <c r="WJC46" s="119"/>
      <c r="WJD46" s="119"/>
      <c r="WJE46" s="119"/>
      <c r="WJF46" s="119"/>
      <c r="WJG46" s="119"/>
      <c r="WJH46" s="119"/>
      <c r="WJI46" s="119"/>
      <c r="WJJ46" s="119"/>
      <c r="WJK46" s="119"/>
      <c r="WJL46" s="119"/>
      <c r="WJM46" s="119"/>
      <c r="WJN46" s="119"/>
      <c r="WJO46" s="119"/>
      <c r="WJP46" s="119"/>
      <c r="WJQ46" s="119"/>
      <c r="WJR46" s="119"/>
      <c r="WJS46" s="119"/>
      <c r="WJT46" s="119"/>
      <c r="WJU46" s="119"/>
      <c r="WJV46" s="119"/>
      <c r="WJW46" s="119"/>
      <c r="WJX46" s="119"/>
      <c r="WJY46" s="119"/>
      <c r="WJZ46" s="119"/>
      <c r="WKA46" s="119"/>
      <c r="WKB46" s="119"/>
      <c r="WKC46" s="119"/>
      <c r="WKD46" s="119"/>
      <c r="WKE46" s="119"/>
      <c r="WKF46" s="119"/>
      <c r="WKG46" s="119"/>
      <c r="WKH46" s="119"/>
      <c r="WKI46" s="119"/>
      <c r="WKJ46" s="119"/>
      <c r="WKK46" s="119"/>
      <c r="WKL46" s="119"/>
      <c r="WKM46" s="119"/>
      <c r="WKN46" s="119"/>
      <c r="WKO46" s="119"/>
      <c r="WKP46" s="119"/>
      <c r="WKQ46" s="119"/>
      <c r="WKR46" s="119"/>
      <c r="WKS46" s="119"/>
      <c r="WKT46" s="119"/>
      <c r="WKU46" s="119"/>
      <c r="WKV46" s="119"/>
      <c r="WKW46" s="119"/>
      <c r="WKX46" s="119"/>
      <c r="WKY46" s="119"/>
      <c r="WKZ46" s="119"/>
      <c r="WLA46" s="119"/>
      <c r="WLB46" s="119"/>
      <c r="WLC46" s="119"/>
      <c r="WLD46" s="119"/>
      <c r="WLE46" s="119"/>
      <c r="WLF46" s="119"/>
      <c r="WLG46" s="119"/>
      <c r="WLH46" s="119"/>
      <c r="WLI46" s="119"/>
      <c r="WLJ46" s="119"/>
      <c r="WLK46" s="119"/>
      <c r="WLL46" s="119"/>
      <c r="WLM46" s="119"/>
      <c r="WLN46" s="119"/>
      <c r="WLO46" s="119"/>
      <c r="WLP46" s="119"/>
      <c r="WLQ46" s="119"/>
      <c r="WLR46" s="119"/>
      <c r="WLS46" s="119"/>
      <c r="WLT46" s="119"/>
      <c r="WLU46" s="119"/>
      <c r="WLV46" s="119"/>
      <c r="WLW46" s="119"/>
      <c r="WLX46" s="119"/>
      <c r="WLY46" s="119"/>
      <c r="WLZ46" s="119"/>
      <c r="WMA46" s="119"/>
      <c r="WMB46" s="119"/>
      <c r="WMC46" s="119"/>
      <c r="WMD46" s="119"/>
      <c r="WME46" s="119"/>
      <c r="WMF46" s="119"/>
      <c r="WMG46" s="119"/>
      <c r="WMH46" s="119"/>
      <c r="WMI46" s="119"/>
      <c r="WMJ46" s="119"/>
      <c r="WMK46" s="119"/>
      <c r="WML46" s="119"/>
      <c r="WMM46" s="119"/>
      <c r="WMN46" s="119"/>
      <c r="WMO46" s="119"/>
      <c r="WMP46" s="119"/>
      <c r="WMQ46" s="119"/>
      <c r="WMR46" s="119"/>
      <c r="WMS46" s="119"/>
      <c r="WMT46" s="119"/>
      <c r="WMU46" s="119"/>
      <c r="WMV46" s="119"/>
      <c r="WMW46" s="119"/>
      <c r="WMX46" s="119"/>
      <c r="WMY46" s="119"/>
      <c r="WMZ46" s="119"/>
      <c r="WNA46" s="119"/>
      <c r="WNB46" s="119"/>
      <c r="WNC46" s="119"/>
      <c r="WND46" s="119"/>
      <c r="WNE46" s="119"/>
      <c r="WNF46" s="119"/>
      <c r="WNG46" s="119"/>
      <c r="WNH46" s="119"/>
      <c r="WNI46" s="119"/>
      <c r="WNJ46" s="119"/>
      <c r="WNK46" s="119"/>
      <c r="WNL46" s="119"/>
      <c r="WNM46" s="119"/>
      <c r="WNN46" s="119"/>
      <c r="WNO46" s="119"/>
      <c r="WNP46" s="119"/>
      <c r="WNQ46" s="119"/>
      <c r="WNR46" s="119"/>
      <c r="WNS46" s="119"/>
      <c r="WNT46" s="119"/>
      <c r="WNU46" s="119"/>
      <c r="WNV46" s="119"/>
      <c r="WNW46" s="119"/>
      <c r="WNX46" s="119"/>
      <c r="WNY46" s="119"/>
      <c r="WNZ46" s="119"/>
      <c r="WOA46" s="119"/>
      <c r="WOB46" s="119"/>
      <c r="WOC46" s="119"/>
      <c r="WOD46" s="119"/>
      <c r="WOE46" s="119"/>
      <c r="WOF46" s="119"/>
      <c r="WOG46" s="119"/>
      <c r="WOH46" s="119"/>
      <c r="WOI46" s="119"/>
      <c r="WOJ46" s="119"/>
      <c r="WOK46" s="119"/>
      <c r="WOL46" s="119"/>
      <c r="WOM46" s="119"/>
      <c r="WON46" s="119"/>
      <c r="WOO46" s="119"/>
      <c r="WOP46" s="119"/>
      <c r="WOQ46" s="119"/>
      <c r="WOR46" s="119"/>
      <c r="WOS46" s="119"/>
      <c r="WOT46" s="119"/>
      <c r="WOU46" s="119"/>
      <c r="WOV46" s="119"/>
      <c r="WOW46" s="119"/>
      <c r="WOX46" s="119"/>
      <c r="WOY46" s="119"/>
      <c r="WOZ46" s="119"/>
      <c r="WPA46" s="119"/>
      <c r="WPB46" s="119"/>
      <c r="WPC46" s="119"/>
      <c r="WPD46" s="119"/>
      <c r="WPE46" s="119"/>
      <c r="WPF46" s="119"/>
      <c r="WPG46" s="119"/>
      <c r="WPH46" s="119"/>
      <c r="WPI46" s="119"/>
      <c r="WPJ46" s="119"/>
      <c r="WPK46" s="119"/>
      <c r="WPL46" s="119"/>
      <c r="WPM46" s="119"/>
      <c r="WPN46" s="119"/>
      <c r="WPO46" s="119"/>
      <c r="WPP46" s="119"/>
      <c r="WPQ46" s="119"/>
      <c r="WPR46" s="119"/>
      <c r="WPS46" s="119"/>
      <c r="WPT46" s="119"/>
      <c r="WPU46" s="119"/>
      <c r="WPV46" s="119"/>
      <c r="WPW46" s="119"/>
      <c r="WPX46" s="119"/>
      <c r="WPY46" s="119"/>
      <c r="WPZ46" s="119"/>
      <c r="WQA46" s="119"/>
      <c r="WQB46" s="119"/>
      <c r="WQC46" s="119"/>
      <c r="WQD46" s="119"/>
      <c r="WQE46" s="119"/>
      <c r="WQF46" s="119"/>
      <c r="WQG46" s="119"/>
      <c r="WQH46" s="119"/>
      <c r="WQI46" s="119"/>
      <c r="WQJ46" s="119"/>
      <c r="WQK46" s="119"/>
      <c r="WQL46" s="119"/>
      <c r="WQM46" s="119"/>
      <c r="WQN46" s="119"/>
      <c r="WQO46" s="119"/>
      <c r="WQP46" s="119"/>
      <c r="WQQ46" s="119"/>
      <c r="WQR46" s="119"/>
      <c r="WQS46" s="119"/>
      <c r="WQT46" s="119"/>
      <c r="WQU46" s="119"/>
      <c r="WQV46" s="119"/>
      <c r="WQW46" s="119"/>
      <c r="WQX46" s="119"/>
      <c r="WQY46" s="119"/>
      <c r="WQZ46" s="119"/>
      <c r="WRA46" s="119"/>
      <c r="WRB46" s="119"/>
      <c r="WRC46" s="119"/>
      <c r="WRD46" s="119"/>
      <c r="WRE46" s="119"/>
      <c r="WRF46" s="119"/>
      <c r="WRG46" s="119"/>
      <c r="WRH46" s="119"/>
      <c r="WRI46" s="119"/>
      <c r="WRJ46" s="119"/>
      <c r="WRK46" s="119"/>
      <c r="WRL46" s="119"/>
      <c r="WRM46" s="119"/>
      <c r="WRN46" s="119"/>
      <c r="WRO46" s="119"/>
      <c r="WRP46" s="119"/>
      <c r="WRQ46" s="119"/>
      <c r="WRR46" s="119"/>
      <c r="WRS46" s="119"/>
      <c r="WRT46" s="119"/>
      <c r="WRU46" s="119"/>
      <c r="WRV46" s="119"/>
      <c r="WRW46" s="119"/>
      <c r="WRX46" s="119"/>
      <c r="WRY46" s="119"/>
      <c r="WRZ46" s="119"/>
      <c r="WSA46" s="119"/>
      <c r="WSB46" s="119"/>
      <c r="WSC46" s="119"/>
      <c r="WSD46" s="119"/>
      <c r="WSE46" s="119"/>
      <c r="WSF46" s="119"/>
      <c r="WSG46" s="119"/>
      <c r="WSH46" s="119"/>
      <c r="WSI46" s="119"/>
      <c r="WSJ46" s="119"/>
      <c r="WSK46" s="119"/>
      <c r="WSL46" s="119"/>
      <c r="WSM46" s="119"/>
      <c r="WSN46" s="119"/>
      <c r="WSO46" s="119"/>
      <c r="WSP46" s="119"/>
      <c r="WSQ46" s="119"/>
      <c r="WSR46" s="119"/>
      <c r="WSS46" s="119"/>
      <c r="WST46" s="119"/>
      <c r="WSU46" s="119"/>
      <c r="WSV46" s="119"/>
      <c r="WSW46" s="119"/>
      <c r="WSX46" s="119"/>
      <c r="WSY46" s="119"/>
      <c r="WSZ46" s="119"/>
      <c r="WTA46" s="119"/>
      <c r="WTB46" s="119"/>
      <c r="WTC46" s="119"/>
      <c r="WTD46" s="119"/>
      <c r="WTE46" s="119"/>
      <c r="WTF46" s="119"/>
      <c r="WTG46" s="119"/>
      <c r="WTH46" s="119"/>
      <c r="WTI46" s="119"/>
      <c r="WTJ46" s="119"/>
      <c r="WTK46" s="119"/>
      <c r="WTL46" s="119"/>
      <c r="WTM46" s="119"/>
      <c r="WTN46" s="119"/>
      <c r="WTO46" s="119"/>
      <c r="WTP46" s="119"/>
      <c r="WTQ46" s="119"/>
      <c r="WTR46" s="119"/>
      <c r="WTS46" s="119"/>
      <c r="WTT46" s="119"/>
      <c r="WTU46" s="119"/>
      <c r="WTV46" s="119"/>
      <c r="WTW46" s="119"/>
      <c r="WTX46" s="119"/>
      <c r="WTY46" s="119"/>
      <c r="WTZ46" s="119"/>
      <c r="WUA46" s="119"/>
      <c r="WUB46" s="119"/>
      <c r="WUC46" s="119"/>
      <c r="WUD46" s="119"/>
      <c r="WUE46" s="119"/>
      <c r="WUF46" s="119"/>
      <c r="WUG46" s="119"/>
      <c r="WUH46" s="119"/>
      <c r="WUI46" s="119"/>
      <c r="WUJ46" s="119"/>
      <c r="WUK46" s="119"/>
      <c r="WUL46" s="119"/>
      <c r="WUM46" s="119"/>
      <c r="WUN46" s="119"/>
      <c r="WUO46" s="119"/>
      <c r="WUP46" s="119"/>
      <c r="WUQ46" s="119"/>
      <c r="WUR46" s="119"/>
      <c r="WUS46" s="119"/>
      <c r="WUT46" s="119"/>
      <c r="WUU46" s="119"/>
      <c r="WUV46" s="119"/>
      <c r="WUW46" s="119"/>
      <c r="WUX46" s="119"/>
      <c r="WUY46" s="119"/>
      <c r="WUZ46" s="119"/>
      <c r="WVA46" s="119"/>
      <c r="WVB46" s="119"/>
      <c r="WVC46" s="119"/>
      <c r="WVD46" s="119"/>
      <c r="WVE46" s="119"/>
      <c r="WVF46" s="119"/>
      <c r="WVG46" s="119"/>
      <c r="WVH46" s="119"/>
      <c r="WVI46" s="119"/>
      <c r="WVJ46" s="119"/>
      <c r="WVK46" s="119"/>
      <c r="WVL46" s="119"/>
      <c r="WVM46" s="119"/>
      <c r="WVN46" s="119"/>
      <c r="WVO46" s="119"/>
      <c r="WVP46" s="119"/>
      <c r="WVQ46" s="119"/>
      <c r="WVR46" s="119"/>
      <c r="WVS46" s="119"/>
      <c r="WVT46" s="119"/>
      <c r="WVU46" s="119"/>
      <c r="WVV46" s="119"/>
      <c r="WVW46" s="119"/>
      <c r="WVX46" s="119"/>
      <c r="WVY46" s="119"/>
      <c r="WVZ46" s="119"/>
      <c r="WWA46" s="119"/>
      <c r="WWB46" s="119"/>
      <c r="WWC46" s="119"/>
      <c r="WWD46" s="119"/>
      <c r="WWE46" s="119"/>
      <c r="WWF46" s="119"/>
      <c r="WWG46" s="119"/>
      <c r="WWH46" s="119"/>
      <c r="WWI46" s="119"/>
      <c r="WWJ46" s="119"/>
      <c r="WWK46" s="119"/>
      <c r="WWL46" s="119"/>
      <c r="WWM46" s="119"/>
      <c r="WWN46" s="119"/>
      <c r="WWO46" s="119"/>
      <c r="WWP46" s="119"/>
      <c r="WWQ46" s="119"/>
      <c r="WWR46" s="119"/>
      <c r="WWS46" s="119"/>
      <c r="WWT46" s="119"/>
      <c r="WWU46" s="119"/>
      <c r="WWV46" s="119"/>
      <c r="WWW46" s="119"/>
      <c r="WWX46" s="119"/>
      <c r="WWY46" s="119"/>
      <c r="WWZ46" s="119"/>
      <c r="WXA46" s="119"/>
      <c r="WXB46" s="119"/>
      <c r="WXC46" s="119"/>
      <c r="WXD46" s="119"/>
      <c r="WXE46" s="119"/>
      <c r="WXF46" s="119"/>
      <c r="WXG46" s="119"/>
      <c r="WXH46" s="119"/>
      <c r="WXI46" s="119"/>
      <c r="WXJ46" s="119"/>
      <c r="WXK46" s="119"/>
      <c r="WXL46" s="119"/>
      <c r="WXM46" s="119"/>
      <c r="WXN46" s="119"/>
      <c r="WXO46" s="119"/>
      <c r="WXP46" s="119"/>
      <c r="WXQ46" s="119"/>
      <c r="WXR46" s="119"/>
      <c r="WXS46" s="119"/>
      <c r="WXT46" s="119"/>
      <c r="WXU46" s="119"/>
      <c r="WXV46" s="119"/>
      <c r="WXW46" s="119"/>
      <c r="WXX46" s="119"/>
      <c r="WXY46" s="119"/>
      <c r="WXZ46" s="119"/>
      <c r="WYA46" s="119"/>
      <c r="WYB46" s="119"/>
      <c r="WYC46" s="119"/>
      <c r="WYD46" s="119"/>
      <c r="WYE46" s="119"/>
      <c r="WYF46" s="119"/>
      <c r="WYG46" s="119"/>
      <c r="WYH46" s="119"/>
      <c r="WYI46" s="119"/>
      <c r="WYJ46" s="119"/>
      <c r="WYK46" s="119"/>
      <c r="WYL46" s="119"/>
      <c r="WYM46" s="119"/>
      <c r="WYN46" s="119"/>
      <c r="WYO46" s="119"/>
      <c r="WYP46" s="119"/>
      <c r="WYQ46" s="119"/>
      <c r="WYR46" s="119"/>
      <c r="WYS46" s="119"/>
      <c r="WYT46" s="119"/>
      <c r="WYU46" s="119"/>
      <c r="WYV46" s="119"/>
      <c r="WYW46" s="119"/>
      <c r="WYX46" s="119"/>
      <c r="WYY46" s="119"/>
      <c r="WYZ46" s="119"/>
      <c r="WZA46" s="119"/>
      <c r="WZB46" s="119"/>
      <c r="WZC46" s="119"/>
      <c r="WZD46" s="119"/>
      <c r="WZE46" s="119"/>
      <c r="WZF46" s="119"/>
      <c r="WZG46" s="119"/>
      <c r="WZH46" s="119"/>
      <c r="WZI46" s="119"/>
      <c r="WZJ46" s="119"/>
      <c r="WZK46" s="119"/>
      <c r="WZL46" s="119"/>
      <c r="WZM46" s="119"/>
      <c r="WZN46" s="119"/>
      <c r="WZO46" s="119"/>
      <c r="WZP46" s="119"/>
      <c r="WZQ46" s="119"/>
      <c r="WZR46" s="119"/>
      <c r="WZS46" s="119"/>
      <c r="WZT46" s="119"/>
      <c r="WZU46" s="119"/>
      <c r="WZV46" s="119"/>
      <c r="WZW46" s="119"/>
      <c r="WZX46" s="119"/>
      <c r="WZY46" s="119"/>
      <c r="WZZ46" s="119"/>
      <c r="XAA46" s="119"/>
      <c r="XAB46" s="119"/>
      <c r="XAC46" s="119"/>
      <c r="XAD46" s="119"/>
      <c r="XAE46" s="119"/>
      <c r="XAF46" s="119"/>
      <c r="XAG46" s="119"/>
      <c r="XAH46" s="119"/>
      <c r="XAI46" s="119"/>
      <c r="XAJ46" s="119"/>
      <c r="XAK46" s="119"/>
      <c r="XAL46" s="119"/>
      <c r="XAM46" s="119"/>
      <c r="XAN46" s="119"/>
      <c r="XAO46" s="119"/>
      <c r="XAP46" s="119"/>
      <c r="XAQ46" s="119"/>
      <c r="XAR46" s="119"/>
      <c r="XAS46" s="119"/>
      <c r="XAT46" s="119"/>
      <c r="XAU46" s="119"/>
      <c r="XAV46" s="119"/>
      <c r="XAW46" s="119"/>
      <c r="XAX46" s="119"/>
      <c r="XAY46" s="119"/>
      <c r="XAZ46" s="119"/>
      <c r="XBA46" s="119"/>
      <c r="XBB46" s="119"/>
      <c r="XBC46" s="119"/>
      <c r="XBD46" s="119"/>
      <c r="XBE46" s="119"/>
      <c r="XBF46" s="119"/>
      <c r="XBG46" s="119"/>
      <c r="XBH46" s="119"/>
      <c r="XBI46" s="119"/>
      <c r="XBJ46" s="119"/>
      <c r="XBK46" s="119"/>
      <c r="XBL46" s="119"/>
      <c r="XBM46" s="119"/>
      <c r="XBN46" s="119"/>
      <c r="XBO46" s="119"/>
      <c r="XBP46" s="119"/>
      <c r="XBQ46" s="119"/>
      <c r="XBR46" s="119"/>
      <c r="XBS46" s="119"/>
      <c r="XBT46" s="119"/>
      <c r="XBU46" s="119"/>
      <c r="XBV46" s="119"/>
      <c r="XBW46" s="119"/>
      <c r="XBX46" s="119"/>
      <c r="XBY46" s="119"/>
      <c r="XBZ46" s="119"/>
      <c r="XCA46" s="119"/>
      <c r="XCB46" s="119"/>
      <c r="XCC46" s="119"/>
      <c r="XCD46" s="119"/>
      <c r="XCE46" s="119"/>
      <c r="XCF46" s="119"/>
      <c r="XCG46" s="119"/>
      <c r="XCH46" s="119"/>
      <c r="XCI46" s="119"/>
      <c r="XCJ46" s="119"/>
      <c r="XCK46" s="119"/>
      <c r="XCL46" s="119"/>
      <c r="XCM46" s="119"/>
      <c r="XCN46" s="119"/>
      <c r="XCO46" s="119"/>
      <c r="XCP46" s="119"/>
      <c r="XCQ46" s="119"/>
      <c r="XCR46" s="119"/>
      <c r="XCS46" s="119"/>
      <c r="XCT46" s="119"/>
      <c r="XCU46" s="119"/>
      <c r="XCV46" s="119"/>
      <c r="XCW46" s="119"/>
      <c r="XCX46" s="119"/>
      <c r="XCY46" s="119"/>
      <c r="XCZ46" s="119"/>
      <c r="XDA46" s="119"/>
      <c r="XDB46" s="119"/>
      <c r="XDC46" s="119"/>
      <c r="XDD46" s="119"/>
      <c r="XDE46" s="119"/>
      <c r="XDF46" s="119"/>
      <c r="XDG46" s="119"/>
      <c r="XDH46" s="119"/>
      <c r="XDI46" s="119"/>
      <c r="XDJ46" s="119"/>
      <c r="XDK46" s="119"/>
      <c r="XDL46" s="119"/>
      <c r="XDM46" s="119"/>
      <c r="XDN46" s="119"/>
      <c r="XDO46" s="119"/>
      <c r="XDP46" s="119"/>
      <c r="XDQ46" s="119"/>
      <c r="XDR46" s="119"/>
      <c r="XDS46" s="119"/>
      <c r="XDT46" s="119"/>
      <c r="XDU46" s="119"/>
      <c r="XDV46" s="119"/>
      <c r="XDW46" s="119"/>
      <c r="XDX46" s="119"/>
      <c r="XDY46" s="119"/>
      <c r="XDZ46" s="119"/>
      <c r="XEA46" s="119"/>
      <c r="XEB46" s="119"/>
      <c r="XEC46" s="119"/>
      <c r="XED46" s="119"/>
      <c r="XEE46" s="119"/>
      <c r="XEF46" s="119"/>
      <c r="XEG46" s="119"/>
      <c r="XEH46" s="119"/>
      <c r="XEI46" s="119"/>
      <c r="XEJ46" s="119"/>
      <c r="XEK46" s="119"/>
      <c r="XEL46" s="119"/>
      <c r="XEM46" s="119"/>
      <c r="XEN46" s="119"/>
      <c r="XEO46" s="119"/>
      <c r="XEP46" s="119"/>
      <c r="XEQ46" s="119"/>
      <c r="XER46" s="119"/>
      <c r="XES46" s="119"/>
      <c r="XET46" s="119"/>
      <c r="XEU46" s="119"/>
      <c r="XEV46" s="119"/>
      <c r="XEW46" s="119"/>
      <c r="XEX46" s="119"/>
      <c r="XEY46" s="119"/>
      <c r="XEZ46" s="119"/>
      <c r="XFA46" s="119"/>
      <c r="XFB46" s="119"/>
      <c r="XFC46" s="119"/>
      <c r="XFD46" s="119"/>
    </row>
    <row r="47" spans="1:16384" ht="15" thickBot="1">
      <c r="B47" s="831"/>
      <c r="C47" s="240" t="s">
        <v>1036</v>
      </c>
      <c r="D47" s="240"/>
      <c r="E47" s="241" t="s">
        <v>70</v>
      </c>
      <c r="F47" s="468">
        <f>AVERAGE(I47:AD47)</f>
        <v>35.607256051361077</v>
      </c>
      <c r="G47" s="469">
        <f>AVERAGE(AE47:BK47)</f>
        <v>356.04586075634268</v>
      </c>
      <c r="H47" s="242"/>
      <c r="I47" s="470">
        <f>'2.4 Carbon intensities'!E77</f>
        <v>148.97269035532995</v>
      </c>
      <c r="J47" s="470">
        <f>'2.4 Carbon intensities'!F77</f>
        <v>109.68776642335766</v>
      </c>
      <c r="K47" s="470">
        <f>'2.4 Carbon intensities'!G77</f>
        <v>18.009479034307496</v>
      </c>
      <c r="L47" s="470">
        <f>'2.4 Carbon intensities'!H77</f>
        <v>9.5841414141414134</v>
      </c>
      <c r="M47" s="470">
        <f>'2.4 Carbon intensities'!I77</f>
        <v>25.223367697594501</v>
      </c>
      <c r="N47" s="470">
        <f>'2.4 Carbon intensities'!J77</f>
        <v>27.995152941176471</v>
      </c>
      <c r="O47" s="470">
        <f>'2.4 Carbon intensities'!K77</f>
        <v>20.926602870813397</v>
      </c>
      <c r="P47" s="470">
        <f>'2.4 Carbon intensities'!L77</f>
        <v>23.884812030075189</v>
      </c>
      <c r="Q47" s="470">
        <f>'2.4 Carbon intensities'!M77</f>
        <v>12.30242542420782</v>
      </c>
      <c r="R47" s="470">
        <f>'2.4 Carbon intensities'!N77</f>
        <v>44.201524444444438</v>
      </c>
      <c r="S47" s="470">
        <f>'2.4 Carbon intensities'!O77</f>
        <v>41.343620689655168</v>
      </c>
      <c r="T47" s="470">
        <f>'2.4 Carbon intensities'!P77</f>
        <v>30.406851282051282</v>
      </c>
      <c r="U47" s="470">
        <f>'2.4 Carbon intensities'!Q77</f>
        <v>6.4867586206896544</v>
      </c>
      <c r="V47" s="470">
        <f>'2.4 Carbon intensities'!R77</f>
        <v>1.6111666666666666</v>
      </c>
      <c r="W47" s="470">
        <f>'2.4 Carbon intensities'!S77</f>
        <v>61.208489880832623</v>
      </c>
      <c r="X47" s="470">
        <f>'2.4 Carbon intensities'!T77</f>
        <v>21.867704761904761</v>
      </c>
      <c r="Y47" s="470">
        <f>'2.4 Carbon intensities'!U77</f>
        <v>32.502891647639998</v>
      </c>
      <c r="Z47" s="470">
        <f>'2.4 Carbon intensities'!V77</f>
        <v>30.033510000000003</v>
      </c>
      <c r="AA47" s="470">
        <f>'2.4 Carbon intensities'!W77</f>
        <v>5.2115384615384617</v>
      </c>
      <c r="AB47" s="470">
        <f>'2.4 Carbon intensities'!X77</f>
        <v>68.373846153846159</v>
      </c>
      <c r="AC47" s="470">
        <f>'2.4 Carbon intensities'!Y77</f>
        <v>1.9453723296705547</v>
      </c>
      <c r="AD47" s="470">
        <f>'2.4 Carbon intensities'!Z77</f>
        <v>41.579920000000001</v>
      </c>
      <c r="AE47" s="471">
        <f>'2.4 Carbon intensities'!AA77</f>
        <v>96.04058081773023</v>
      </c>
      <c r="AF47" s="470">
        <f>'2.4 Carbon intensities'!AB77</f>
        <v>140.32054176072234</v>
      </c>
      <c r="AG47" s="470">
        <f>'2.4 Carbon intensities'!AC77</f>
        <v>4.8486614173228348</v>
      </c>
      <c r="AH47" s="470">
        <f>'2.4 Carbon intensities'!AD77</f>
        <v>47.841547892938486</v>
      </c>
      <c r="AI47" s="470">
        <f>'2.4 Carbon intensities'!AE77</f>
        <v>829.29471890971035</v>
      </c>
      <c r="AJ47" s="470">
        <f>'2.4 Carbon intensities'!AF77</f>
        <v>199.28569690265485</v>
      </c>
      <c r="AK47" s="470">
        <f>'2.4 Carbon intensities'!AG77</f>
        <v>336.3239869281046</v>
      </c>
      <c r="AL47" s="470">
        <f>'2.4 Carbon intensities'!AH77</f>
        <v>48.337071428571427</v>
      </c>
      <c r="AM47" s="470">
        <f>'2.4 Carbon intensities'!AI77</f>
        <v>194.54847645429362</v>
      </c>
      <c r="AN47" s="470">
        <f>'2.4 Carbon intensities'!AJ77</f>
        <v>113.43255319148936</v>
      </c>
      <c r="AO47" s="470">
        <f>'2.4 Carbon intensities'!AK77</f>
        <v>238.12593910636616</v>
      </c>
      <c r="AP47" s="470">
        <f>'2.4 Carbon intensities'!AL77</f>
        <v>55.882142684167192</v>
      </c>
      <c r="AQ47" s="470">
        <f>'2.4 Carbon intensities'!AM77</f>
        <v>760.51834482758625</v>
      </c>
      <c r="AR47" s="470">
        <f>'2.4 Carbon intensities'!AN77</f>
        <v>1698.3581567669173</v>
      </c>
      <c r="AS47" s="470">
        <f>'2.4 Carbon intensities'!AO77</f>
        <v>385.87161073825501</v>
      </c>
      <c r="AT47" s="470">
        <f>'2.4 Carbon intensities'!AP77</f>
        <v>316.74360000000001</v>
      </c>
      <c r="AU47" s="470">
        <f>'2.4 Carbon intensities'!AQ77</f>
        <v>1337.1406639004151</v>
      </c>
      <c r="AV47" s="470">
        <f>'2.4 Carbon intensities'!AR77</f>
        <v>42.20939024390244</v>
      </c>
      <c r="AW47" s="470">
        <f>'2.4 Carbon intensities'!AS77</f>
        <v>1588.6701769911504</v>
      </c>
      <c r="AX47" s="470">
        <f>'2.4 Carbon intensities'!AT77</f>
        <v>1906.5632800000001</v>
      </c>
      <c r="AY47" s="470">
        <f>'2.4 Carbon intensities'!AU77</f>
        <v>133.43506024096385</v>
      </c>
      <c r="AZ47" s="470">
        <f>'2.4 Carbon intensities'!AV77</f>
        <v>218.00064638783272</v>
      </c>
      <c r="BA47" s="470">
        <f>'2.4 Carbon intensities'!AW77</f>
        <v>16.433225806451613</v>
      </c>
      <c r="BB47" s="470">
        <f>'2.4 Carbon intensities'!AX77</f>
        <v>79.562745098039215</v>
      </c>
      <c r="BC47" s="470">
        <f>'2.4 Carbon intensities'!AY77</f>
        <v>15.257007657657658</v>
      </c>
      <c r="BD47" s="470">
        <f>'2.4 Carbon intensities'!AZ77</f>
        <v>106.33496455696202</v>
      </c>
      <c r="BE47" s="470">
        <f>'2.4 Carbon intensities'!BA77</f>
        <v>22.510126582278481</v>
      </c>
      <c r="BF47" s="470">
        <f>'2.4 Carbon intensities'!BB77</f>
        <v>43.905383236045935</v>
      </c>
      <c r="BG47" s="470">
        <f>'2.4 Carbon intensities'!BC77</f>
        <v>8.8098442367601244</v>
      </c>
      <c r="BH47" s="470">
        <f>'2.4 Carbon intensities'!BD77</f>
        <v>35.862189695817449</v>
      </c>
      <c r="BI47" s="470">
        <f>'2.4 Carbon intensities'!BE77</f>
        <v>19.303318983050847</v>
      </c>
      <c r="BJ47" s="470">
        <f>'2.4 Carbon intensities'!BF77</f>
        <v>20.310833333333331</v>
      </c>
      <c r="BK47" s="470">
        <f>'2.4 Carbon intensities'!BG77</f>
        <v>689.43091818181824</v>
      </c>
      <c r="BL47" s="472">
        <f>'2.4 Carbon intensities'!BH77</f>
        <v>19.220113460546674</v>
      </c>
      <c r="BM47" s="126"/>
      <c r="BN47" s="119"/>
      <c r="BO47" s="119"/>
      <c r="BP47" s="26"/>
      <c r="BQ47" s="26"/>
      <c r="BR47" s="26"/>
      <c r="BS47" s="119"/>
      <c r="BT47" s="119"/>
      <c r="BU47" s="119"/>
      <c r="BV47" s="119"/>
      <c r="BW47" s="119"/>
      <c r="BX47" s="119"/>
      <c r="BY47" s="119"/>
      <c r="BZ47" s="119"/>
      <c r="CA47" s="119"/>
      <c r="CB47" s="119"/>
      <c r="CC47" s="119"/>
      <c r="CD47" s="119"/>
      <c r="CE47" s="119"/>
      <c r="CF47" s="119"/>
      <c r="CG47" s="119"/>
      <c r="CH47" s="119"/>
      <c r="CI47" s="119"/>
      <c r="CJ47" s="119"/>
      <c r="CK47" s="119"/>
      <c r="CL47" s="119"/>
      <c r="CM47" s="119"/>
      <c r="CN47" s="119"/>
      <c r="CO47" s="119"/>
      <c r="CP47" s="119"/>
      <c r="CQ47" s="119"/>
      <c r="CR47" s="119"/>
      <c r="CS47" s="119"/>
      <c r="CT47" s="119"/>
      <c r="CU47" s="119"/>
      <c r="CV47" s="119"/>
      <c r="CW47" s="119"/>
      <c r="CX47" s="119"/>
      <c r="CY47" s="119"/>
      <c r="CZ47" s="119"/>
      <c r="DA47" s="119"/>
      <c r="DB47" s="119"/>
      <c r="DC47" s="119"/>
      <c r="DD47" s="119"/>
      <c r="DE47" s="119"/>
      <c r="DF47" s="119"/>
      <c r="DG47" s="119"/>
      <c r="DH47" s="119"/>
      <c r="DI47" s="119"/>
      <c r="DJ47" s="119"/>
      <c r="DK47" s="119"/>
      <c r="DL47" s="119"/>
      <c r="DM47" s="119"/>
      <c r="DN47" s="119"/>
      <c r="DO47" s="119"/>
      <c r="DP47" s="119"/>
      <c r="DQ47" s="119"/>
      <c r="DR47" s="119"/>
      <c r="DS47" s="119"/>
      <c r="DT47" s="119"/>
      <c r="DU47" s="119"/>
      <c r="DV47" s="119"/>
      <c r="DW47" s="119"/>
      <c r="DX47" s="119"/>
      <c r="DY47" s="119"/>
      <c r="DZ47" s="119"/>
      <c r="EA47" s="119"/>
      <c r="EB47" s="119"/>
      <c r="EC47" s="119"/>
      <c r="ED47" s="119"/>
      <c r="EE47" s="119"/>
      <c r="EF47" s="119"/>
      <c r="EG47" s="119"/>
      <c r="EH47" s="119"/>
      <c r="EI47" s="119"/>
      <c r="EJ47" s="119"/>
      <c r="EK47" s="119"/>
      <c r="EL47" s="119"/>
      <c r="EM47" s="119"/>
      <c r="EN47" s="119"/>
      <c r="EO47" s="119"/>
      <c r="EP47" s="119"/>
      <c r="EQ47" s="119"/>
      <c r="ER47" s="119"/>
      <c r="ES47" s="119"/>
      <c r="ET47" s="119"/>
      <c r="EU47" s="119"/>
      <c r="EV47" s="119"/>
      <c r="EW47" s="119"/>
      <c r="EX47" s="119"/>
      <c r="EY47" s="119"/>
      <c r="EZ47" s="119"/>
      <c r="FA47" s="119"/>
      <c r="FB47" s="119"/>
      <c r="FC47" s="119"/>
      <c r="FD47" s="119"/>
      <c r="FE47" s="119"/>
      <c r="FF47" s="119"/>
      <c r="FG47" s="119"/>
      <c r="FH47" s="119"/>
      <c r="FI47" s="119"/>
      <c r="FJ47" s="119"/>
      <c r="FK47" s="119"/>
      <c r="FL47" s="119"/>
      <c r="FM47" s="119"/>
      <c r="FN47" s="119"/>
      <c r="FO47" s="119"/>
      <c r="FP47" s="119"/>
      <c r="FQ47" s="119"/>
      <c r="FR47" s="119"/>
      <c r="FS47" s="119"/>
      <c r="FT47" s="119"/>
      <c r="FU47" s="119"/>
      <c r="FV47" s="119"/>
      <c r="FW47" s="119"/>
      <c r="FX47" s="119"/>
      <c r="FY47" s="119"/>
      <c r="FZ47" s="119"/>
      <c r="GA47" s="119"/>
      <c r="GB47" s="119"/>
      <c r="GC47" s="119"/>
      <c r="GD47" s="119"/>
      <c r="GE47" s="119"/>
      <c r="GF47" s="119"/>
      <c r="GG47" s="119"/>
      <c r="GH47" s="119"/>
      <c r="GI47" s="119"/>
      <c r="GJ47" s="119"/>
      <c r="GK47" s="119"/>
      <c r="GL47" s="119"/>
      <c r="GM47" s="119"/>
      <c r="GN47" s="119"/>
      <c r="GO47" s="119"/>
      <c r="GP47" s="119"/>
      <c r="GQ47" s="119"/>
      <c r="GR47" s="119"/>
      <c r="GS47" s="119"/>
      <c r="GT47" s="119"/>
      <c r="GU47" s="119"/>
      <c r="GV47" s="119"/>
      <c r="GW47" s="119"/>
      <c r="GX47" s="119"/>
      <c r="GY47" s="119"/>
      <c r="GZ47" s="119"/>
      <c r="HA47" s="119"/>
      <c r="HB47" s="119"/>
      <c r="HC47" s="119"/>
      <c r="HD47" s="119"/>
      <c r="HE47" s="119"/>
      <c r="HF47" s="119"/>
      <c r="HG47" s="119"/>
      <c r="HH47" s="119"/>
      <c r="HI47" s="119"/>
      <c r="HJ47" s="119"/>
      <c r="HK47" s="119"/>
      <c r="HL47" s="119"/>
      <c r="HM47" s="119"/>
      <c r="HN47" s="119"/>
      <c r="HO47" s="119"/>
      <c r="HP47" s="119"/>
      <c r="HQ47" s="119"/>
      <c r="HR47" s="119"/>
      <c r="HS47" s="119"/>
      <c r="HT47" s="119"/>
      <c r="HU47" s="119"/>
      <c r="HV47" s="119"/>
      <c r="HW47" s="119"/>
      <c r="HX47" s="119"/>
      <c r="HY47" s="119"/>
      <c r="HZ47" s="119"/>
      <c r="IA47" s="119"/>
      <c r="IB47" s="119"/>
      <c r="IC47" s="119"/>
      <c r="ID47" s="119"/>
      <c r="IE47" s="119"/>
      <c r="IF47" s="119"/>
      <c r="IG47" s="119"/>
      <c r="IH47" s="119"/>
      <c r="II47" s="119"/>
      <c r="IJ47" s="119"/>
      <c r="IK47" s="119"/>
      <c r="IL47" s="119"/>
      <c r="IM47" s="119"/>
      <c r="IN47" s="119"/>
      <c r="IO47" s="119"/>
      <c r="IP47" s="119"/>
      <c r="IQ47" s="119"/>
      <c r="IR47" s="119"/>
      <c r="IS47" s="119"/>
      <c r="IT47" s="119"/>
      <c r="IU47" s="119"/>
      <c r="IV47" s="119"/>
      <c r="IW47" s="119"/>
      <c r="IX47" s="119"/>
      <c r="IY47" s="119"/>
      <c r="IZ47" s="119"/>
      <c r="JA47" s="119"/>
      <c r="JB47" s="119"/>
      <c r="JC47" s="119"/>
      <c r="JD47" s="119"/>
      <c r="JE47" s="119"/>
      <c r="JF47" s="119"/>
      <c r="JG47" s="119"/>
      <c r="JH47" s="119"/>
      <c r="JI47" s="119"/>
      <c r="JJ47" s="119"/>
      <c r="JK47" s="119"/>
      <c r="JL47" s="119"/>
      <c r="JM47" s="119"/>
      <c r="JN47" s="119"/>
      <c r="JO47" s="119"/>
      <c r="JP47" s="119"/>
      <c r="JQ47" s="119"/>
      <c r="JR47" s="119"/>
      <c r="JS47" s="119"/>
      <c r="JT47" s="119"/>
      <c r="JU47" s="119"/>
      <c r="JV47" s="119"/>
      <c r="JW47" s="119"/>
      <c r="JX47" s="119"/>
      <c r="JY47" s="119"/>
      <c r="JZ47" s="119"/>
      <c r="KA47" s="119"/>
      <c r="KB47" s="119"/>
      <c r="KC47" s="119"/>
      <c r="KD47" s="119"/>
      <c r="KE47" s="119"/>
      <c r="KF47" s="119"/>
      <c r="KG47" s="119"/>
      <c r="KH47" s="119"/>
      <c r="KI47" s="119"/>
      <c r="KJ47" s="119"/>
      <c r="KK47" s="119"/>
      <c r="KL47" s="119"/>
      <c r="KM47" s="119"/>
      <c r="KN47" s="119"/>
      <c r="KO47" s="119"/>
      <c r="KP47" s="119"/>
      <c r="KQ47" s="119"/>
      <c r="KR47" s="119"/>
      <c r="KS47" s="119"/>
      <c r="KT47" s="119"/>
      <c r="KU47" s="119"/>
      <c r="KV47" s="119"/>
      <c r="KW47" s="119"/>
      <c r="KX47" s="119"/>
      <c r="KY47" s="119"/>
      <c r="KZ47" s="119"/>
      <c r="LA47" s="119"/>
      <c r="LB47" s="119"/>
      <c r="LC47" s="119"/>
      <c r="LD47" s="119"/>
      <c r="LE47" s="119"/>
      <c r="LF47" s="119"/>
      <c r="LG47" s="119"/>
      <c r="LH47" s="119"/>
      <c r="LI47" s="119"/>
      <c r="LJ47" s="119"/>
      <c r="LK47" s="119"/>
      <c r="LL47" s="119"/>
      <c r="LM47" s="119"/>
      <c r="LN47" s="119"/>
      <c r="LO47" s="119"/>
      <c r="LP47" s="119"/>
      <c r="LQ47" s="119"/>
      <c r="LR47" s="119"/>
      <c r="LS47" s="119"/>
      <c r="LT47" s="119"/>
      <c r="LU47" s="119"/>
      <c r="LV47" s="119"/>
      <c r="LW47" s="119"/>
      <c r="LX47" s="119"/>
      <c r="LY47" s="119"/>
      <c r="LZ47" s="119"/>
      <c r="MA47" s="119"/>
      <c r="MB47" s="119"/>
      <c r="MC47" s="119"/>
      <c r="MD47" s="119"/>
      <c r="ME47" s="119"/>
      <c r="MF47" s="119"/>
      <c r="MG47" s="119"/>
      <c r="MH47" s="119"/>
      <c r="MI47" s="119"/>
      <c r="MJ47" s="119"/>
      <c r="MK47" s="119"/>
      <c r="ML47" s="119"/>
      <c r="MM47" s="119"/>
      <c r="MN47" s="119"/>
      <c r="MO47" s="119"/>
      <c r="MP47" s="119"/>
      <c r="MQ47" s="119"/>
      <c r="MR47" s="119"/>
      <c r="MS47" s="119"/>
      <c r="MT47" s="119"/>
      <c r="MU47" s="119"/>
      <c r="MV47" s="119"/>
      <c r="MW47" s="119"/>
      <c r="MX47" s="119"/>
      <c r="MY47" s="119"/>
      <c r="MZ47" s="119"/>
      <c r="NA47" s="119"/>
      <c r="NB47" s="119"/>
      <c r="NC47" s="119"/>
      <c r="ND47" s="119"/>
      <c r="NE47" s="119"/>
      <c r="NF47" s="119"/>
      <c r="NG47" s="119"/>
      <c r="NH47" s="119"/>
      <c r="NI47" s="119"/>
      <c r="NJ47" s="119"/>
      <c r="NK47" s="119"/>
      <c r="NL47" s="119"/>
      <c r="NM47" s="119"/>
      <c r="NN47" s="119"/>
      <c r="NO47" s="119"/>
      <c r="NP47" s="119"/>
      <c r="NQ47" s="119"/>
      <c r="NR47" s="119"/>
      <c r="NS47" s="119"/>
      <c r="NT47" s="119"/>
      <c r="NU47" s="119"/>
      <c r="NV47" s="119"/>
      <c r="NW47" s="119"/>
      <c r="NX47" s="119"/>
      <c r="NY47" s="119"/>
      <c r="NZ47" s="119"/>
      <c r="OA47" s="119"/>
      <c r="OB47" s="119"/>
      <c r="OC47" s="119"/>
      <c r="OD47" s="119"/>
      <c r="OE47" s="119"/>
      <c r="OF47" s="119"/>
      <c r="OG47" s="119"/>
      <c r="OH47" s="119"/>
      <c r="OI47" s="119"/>
      <c r="OJ47" s="119"/>
      <c r="OK47" s="119"/>
      <c r="OL47" s="119"/>
      <c r="OM47" s="119"/>
      <c r="ON47" s="119"/>
      <c r="OO47" s="119"/>
      <c r="OP47" s="119"/>
      <c r="OQ47" s="119"/>
      <c r="OR47" s="119"/>
      <c r="OS47" s="119"/>
      <c r="OT47" s="119"/>
      <c r="OU47" s="119"/>
      <c r="OV47" s="119"/>
      <c r="OW47" s="119"/>
      <c r="OX47" s="119"/>
      <c r="OY47" s="119"/>
      <c r="OZ47" s="119"/>
      <c r="PA47" s="119"/>
      <c r="PB47" s="119"/>
      <c r="PC47" s="119"/>
      <c r="PD47" s="119"/>
      <c r="PE47" s="119"/>
      <c r="PF47" s="119"/>
      <c r="PG47" s="119"/>
      <c r="PH47" s="119"/>
      <c r="PI47" s="119"/>
      <c r="PJ47" s="119"/>
      <c r="PK47" s="119"/>
      <c r="PL47" s="119"/>
      <c r="PM47" s="119"/>
      <c r="PN47" s="119"/>
      <c r="PO47" s="119"/>
      <c r="PP47" s="119"/>
      <c r="PQ47" s="119"/>
      <c r="PR47" s="119"/>
      <c r="PS47" s="119"/>
      <c r="PT47" s="119"/>
      <c r="PU47" s="119"/>
      <c r="PV47" s="119"/>
      <c r="PW47" s="119"/>
      <c r="PX47" s="119"/>
      <c r="PY47" s="119"/>
      <c r="PZ47" s="119"/>
      <c r="QA47" s="119"/>
      <c r="QB47" s="119"/>
      <c r="QC47" s="119"/>
      <c r="QD47" s="119"/>
      <c r="QE47" s="119"/>
      <c r="QF47" s="119"/>
      <c r="QG47" s="119"/>
      <c r="QH47" s="119"/>
      <c r="QI47" s="119"/>
      <c r="QJ47" s="119"/>
      <c r="QK47" s="119"/>
      <c r="QL47" s="119"/>
      <c r="QM47" s="119"/>
      <c r="QN47" s="119"/>
      <c r="QO47" s="119"/>
      <c r="QP47" s="119"/>
      <c r="QQ47" s="119"/>
      <c r="QR47" s="119"/>
      <c r="QS47" s="119"/>
      <c r="QT47" s="119"/>
      <c r="QU47" s="119"/>
      <c r="QV47" s="119"/>
      <c r="QW47" s="119"/>
      <c r="QX47" s="119"/>
      <c r="QY47" s="119"/>
      <c r="QZ47" s="119"/>
      <c r="RA47" s="119"/>
      <c r="RB47" s="119"/>
      <c r="RC47" s="119"/>
      <c r="RD47" s="119"/>
      <c r="RE47" s="119"/>
      <c r="RF47" s="119"/>
      <c r="RG47" s="119"/>
      <c r="RH47" s="119"/>
      <c r="RI47" s="119"/>
      <c r="RJ47" s="119"/>
      <c r="RK47" s="119"/>
      <c r="RL47" s="119"/>
      <c r="RM47" s="119"/>
      <c r="RN47" s="119"/>
      <c r="RO47" s="119"/>
      <c r="RP47" s="119"/>
      <c r="RQ47" s="119"/>
      <c r="RR47" s="119"/>
      <c r="RS47" s="119"/>
      <c r="RT47" s="119"/>
      <c r="RU47" s="119"/>
      <c r="RV47" s="119"/>
      <c r="RW47" s="119"/>
      <c r="RX47" s="119"/>
      <c r="RY47" s="119"/>
      <c r="RZ47" s="119"/>
      <c r="SA47" s="119"/>
      <c r="SB47" s="119"/>
      <c r="SC47" s="119"/>
      <c r="SD47" s="119"/>
      <c r="SE47" s="119"/>
      <c r="SF47" s="119"/>
      <c r="SG47" s="119"/>
      <c r="SH47" s="119"/>
      <c r="SI47" s="119"/>
      <c r="SJ47" s="119"/>
      <c r="SK47" s="119"/>
      <c r="SL47" s="119"/>
      <c r="SM47" s="119"/>
      <c r="SN47" s="119"/>
      <c r="SO47" s="119"/>
      <c r="SP47" s="119"/>
      <c r="SQ47" s="119"/>
      <c r="SR47" s="119"/>
      <c r="SS47" s="119"/>
      <c r="ST47" s="119"/>
      <c r="SU47" s="119"/>
      <c r="SV47" s="119"/>
      <c r="SW47" s="119"/>
      <c r="SX47" s="119"/>
      <c r="SY47" s="119"/>
      <c r="SZ47" s="119"/>
      <c r="TA47" s="119"/>
      <c r="TB47" s="119"/>
      <c r="TC47" s="119"/>
      <c r="TD47" s="119"/>
      <c r="TE47" s="119"/>
      <c r="TF47" s="119"/>
      <c r="TG47" s="119"/>
      <c r="TH47" s="119"/>
      <c r="TI47" s="119"/>
      <c r="TJ47" s="119"/>
      <c r="TK47" s="119"/>
      <c r="TL47" s="119"/>
      <c r="TM47" s="119"/>
      <c r="TN47" s="119"/>
      <c r="TO47" s="119"/>
      <c r="TP47" s="119"/>
      <c r="TQ47" s="119"/>
      <c r="TR47" s="119"/>
      <c r="TS47" s="119"/>
      <c r="TT47" s="119"/>
      <c r="TU47" s="119"/>
      <c r="TV47" s="119"/>
      <c r="TW47" s="119"/>
      <c r="TX47" s="119"/>
      <c r="TY47" s="119"/>
      <c r="TZ47" s="119"/>
      <c r="UA47" s="119"/>
      <c r="UB47" s="119"/>
      <c r="UC47" s="119"/>
      <c r="UD47" s="119"/>
      <c r="UE47" s="119"/>
      <c r="UF47" s="119"/>
      <c r="UG47" s="119"/>
      <c r="UH47" s="119"/>
      <c r="UI47" s="119"/>
      <c r="UJ47" s="119"/>
      <c r="UK47" s="119"/>
      <c r="UL47" s="119"/>
      <c r="UM47" s="119"/>
      <c r="UN47" s="119"/>
      <c r="UO47" s="119"/>
      <c r="UP47" s="119"/>
      <c r="UQ47" s="119"/>
      <c r="UR47" s="119"/>
      <c r="US47" s="119"/>
      <c r="UT47" s="119"/>
      <c r="UU47" s="119"/>
      <c r="UV47" s="119"/>
      <c r="UW47" s="119"/>
      <c r="UX47" s="119"/>
      <c r="UY47" s="119"/>
      <c r="UZ47" s="119"/>
      <c r="VA47" s="119"/>
      <c r="VB47" s="119"/>
      <c r="VC47" s="119"/>
      <c r="VD47" s="119"/>
      <c r="VE47" s="119"/>
      <c r="VF47" s="119"/>
      <c r="VG47" s="119"/>
      <c r="VH47" s="119"/>
      <c r="VI47" s="119"/>
      <c r="VJ47" s="119"/>
      <c r="VK47" s="119"/>
      <c r="VL47" s="119"/>
      <c r="VM47" s="119"/>
      <c r="VN47" s="119"/>
      <c r="VO47" s="119"/>
      <c r="VP47" s="119"/>
      <c r="VQ47" s="119"/>
      <c r="VR47" s="119"/>
      <c r="VS47" s="119"/>
      <c r="VT47" s="119"/>
      <c r="VU47" s="119"/>
      <c r="VV47" s="119"/>
      <c r="VW47" s="119"/>
      <c r="VX47" s="119"/>
      <c r="VY47" s="119"/>
      <c r="VZ47" s="119"/>
      <c r="WA47" s="119"/>
      <c r="WB47" s="119"/>
      <c r="WC47" s="119"/>
      <c r="WD47" s="119"/>
      <c r="WE47" s="119"/>
      <c r="WF47" s="119"/>
      <c r="WG47" s="119"/>
      <c r="WH47" s="119"/>
      <c r="WI47" s="119"/>
      <c r="WJ47" s="119"/>
      <c r="WK47" s="119"/>
      <c r="WL47" s="119"/>
      <c r="WM47" s="119"/>
      <c r="WN47" s="119"/>
      <c r="WO47" s="119"/>
      <c r="WP47" s="119"/>
      <c r="WQ47" s="119"/>
      <c r="WR47" s="119"/>
      <c r="WS47" s="119"/>
      <c r="WT47" s="119"/>
      <c r="WU47" s="119"/>
      <c r="WV47" s="119"/>
      <c r="WW47" s="119"/>
      <c r="WX47" s="119"/>
      <c r="WY47" s="119"/>
      <c r="WZ47" s="119"/>
      <c r="XA47" s="119"/>
      <c r="XB47" s="119"/>
      <c r="XC47" s="119"/>
      <c r="XD47" s="119"/>
      <c r="XE47" s="119"/>
      <c r="XF47" s="119"/>
      <c r="XG47" s="119"/>
      <c r="XH47" s="119"/>
      <c r="XI47" s="119"/>
      <c r="XJ47" s="119"/>
      <c r="XK47" s="119"/>
      <c r="XL47" s="119"/>
      <c r="XM47" s="119"/>
      <c r="XN47" s="119"/>
      <c r="XO47" s="119"/>
      <c r="XP47" s="119"/>
      <c r="XQ47" s="119"/>
      <c r="XR47" s="119"/>
      <c r="XS47" s="119"/>
      <c r="XT47" s="119"/>
      <c r="XU47" s="119"/>
      <c r="XV47" s="119"/>
      <c r="XW47" s="119"/>
      <c r="XX47" s="119"/>
      <c r="XY47" s="119"/>
      <c r="XZ47" s="119"/>
      <c r="YA47" s="119"/>
      <c r="YB47" s="119"/>
      <c r="YC47" s="119"/>
      <c r="YD47" s="119"/>
      <c r="YE47" s="119"/>
      <c r="YF47" s="119"/>
      <c r="YG47" s="119"/>
      <c r="YH47" s="119"/>
      <c r="YI47" s="119"/>
      <c r="YJ47" s="119"/>
      <c r="YK47" s="119"/>
      <c r="YL47" s="119"/>
      <c r="YM47" s="119"/>
      <c r="YN47" s="119"/>
      <c r="YO47" s="119"/>
      <c r="YP47" s="119"/>
      <c r="YQ47" s="119"/>
      <c r="YR47" s="119"/>
      <c r="YS47" s="119"/>
      <c r="YT47" s="119"/>
      <c r="YU47" s="119"/>
      <c r="YV47" s="119"/>
      <c r="YW47" s="119"/>
      <c r="YX47" s="119"/>
      <c r="YY47" s="119"/>
      <c r="YZ47" s="119"/>
      <c r="ZA47" s="119"/>
      <c r="ZB47" s="119"/>
      <c r="ZC47" s="119"/>
      <c r="ZD47" s="119"/>
      <c r="ZE47" s="119"/>
      <c r="ZF47" s="119"/>
      <c r="ZG47" s="119"/>
      <c r="ZH47" s="119"/>
      <c r="ZI47" s="119"/>
      <c r="ZJ47" s="119"/>
      <c r="ZK47" s="119"/>
      <c r="ZL47" s="119"/>
      <c r="ZM47" s="119"/>
      <c r="ZN47" s="119"/>
      <c r="ZO47" s="119"/>
      <c r="ZP47" s="119"/>
      <c r="ZQ47" s="119"/>
      <c r="ZR47" s="119"/>
      <c r="ZS47" s="119"/>
      <c r="ZT47" s="119"/>
      <c r="ZU47" s="119"/>
      <c r="ZV47" s="119"/>
      <c r="ZW47" s="119"/>
      <c r="ZX47" s="119"/>
      <c r="ZY47" s="119"/>
      <c r="ZZ47" s="119"/>
      <c r="AAA47" s="119"/>
      <c r="AAB47" s="119"/>
      <c r="AAC47" s="119"/>
      <c r="AAD47" s="119"/>
      <c r="AAE47" s="119"/>
      <c r="AAF47" s="119"/>
      <c r="AAG47" s="119"/>
      <c r="AAH47" s="119"/>
      <c r="AAI47" s="119"/>
      <c r="AAJ47" s="119"/>
      <c r="AAK47" s="119"/>
      <c r="AAL47" s="119"/>
      <c r="AAM47" s="119"/>
      <c r="AAN47" s="119"/>
      <c r="AAO47" s="119"/>
      <c r="AAP47" s="119"/>
      <c r="AAQ47" s="119"/>
      <c r="AAR47" s="119"/>
      <c r="AAS47" s="119"/>
      <c r="AAT47" s="119"/>
      <c r="AAU47" s="119"/>
      <c r="AAV47" s="119"/>
      <c r="AAW47" s="119"/>
      <c r="AAX47" s="119"/>
      <c r="AAY47" s="119"/>
      <c r="AAZ47" s="119"/>
      <c r="ABA47" s="119"/>
      <c r="ABB47" s="119"/>
      <c r="ABC47" s="119"/>
      <c r="ABD47" s="119"/>
      <c r="ABE47" s="119"/>
      <c r="ABF47" s="119"/>
      <c r="ABG47" s="119"/>
      <c r="ABH47" s="119"/>
      <c r="ABI47" s="119"/>
      <c r="ABJ47" s="119"/>
      <c r="ABK47" s="119"/>
      <c r="ABL47" s="119"/>
      <c r="ABM47" s="119"/>
      <c r="ABN47" s="119"/>
      <c r="ABO47" s="119"/>
      <c r="ABP47" s="119"/>
      <c r="ABQ47" s="119"/>
      <c r="ABR47" s="119"/>
      <c r="ABS47" s="119"/>
      <c r="ABT47" s="119"/>
      <c r="ABU47" s="119"/>
      <c r="ABV47" s="119"/>
      <c r="ABW47" s="119"/>
      <c r="ABX47" s="119"/>
      <c r="ABY47" s="119"/>
      <c r="ABZ47" s="119"/>
      <c r="ACA47" s="119"/>
      <c r="ACB47" s="119"/>
      <c r="ACC47" s="119"/>
      <c r="ACD47" s="119"/>
      <c r="ACE47" s="119"/>
      <c r="ACF47" s="119"/>
      <c r="ACG47" s="119"/>
      <c r="ACH47" s="119"/>
      <c r="ACI47" s="119"/>
      <c r="ACJ47" s="119"/>
      <c r="ACK47" s="119"/>
      <c r="ACL47" s="119"/>
      <c r="ACM47" s="119"/>
      <c r="ACN47" s="119"/>
      <c r="ACO47" s="119"/>
      <c r="ACP47" s="119"/>
      <c r="ACQ47" s="119"/>
      <c r="ACR47" s="119"/>
      <c r="ACS47" s="119"/>
      <c r="ACT47" s="119"/>
      <c r="ACU47" s="119"/>
      <c r="ACV47" s="119"/>
      <c r="ACW47" s="119"/>
      <c r="ACX47" s="119"/>
      <c r="ACY47" s="119"/>
      <c r="ACZ47" s="119"/>
      <c r="ADA47" s="119"/>
      <c r="ADB47" s="119"/>
      <c r="ADC47" s="119"/>
      <c r="ADD47" s="119"/>
      <c r="ADE47" s="119"/>
      <c r="ADF47" s="119"/>
      <c r="ADG47" s="119"/>
      <c r="ADH47" s="119"/>
      <c r="ADI47" s="119"/>
      <c r="ADJ47" s="119"/>
      <c r="ADK47" s="119"/>
      <c r="ADL47" s="119"/>
      <c r="ADM47" s="119"/>
      <c r="ADN47" s="119"/>
      <c r="ADO47" s="119"/>
      <c r="ADP47" s="119"/>
      <c r="ADQ47" s="119"/>
      <c r="ADR47" s="119"/>
      <c r="ADS47" s="119"/>
      <c r="ADT47" s="119"/>
      <c r="ADU47" s="119"/>
      <c r="ADV47" s="119"/>
      <c r="ADW47" s="119"/>
      <c r="ADX47" s="119"/>
      <c r="ADY47" s="119"/>
      <c r="ADZ47" s="119"/>
      <c r="AEA47" s="119"/>
      <c r="AEB47" s="119"/>
      <c r="AEC47" s="119"/>
      <c r="AED47" s="119"/>
      <c r="AEE47" s="119"/>
      <c r="AEF47" s="119"/>
      <c r="AEG47" s="119"/>
      <c r="AEH47" s="119"/>
      <c r="AEI47" s="119"/>
      <c r="AEJ47" s="119"/>
      <c r="AEK47" s="119"/>
      <c r="AEL47" s="119"/>
      <c r="AEM47" s="119"/>
      <c r="AEN47" s="119"/>
      <c r="AEO47" s="119"/>
      <c r="AEP47" s="119"/>
      <c r="AEQ47" s="119"/>
      <c r="AER47" s="119"/>
      <c r="AES47" s="119"/>
      <c r="AET47" s="119"/>
      <c r="AEU47" s="119"/>
      <c r="AEV47" s="119"/>
      <c r="AEW47" s="119"/>
      <c r="AEX47" s="119"/>
      <c r="AEY47" s="119"/>
      <c r="AEZ47" s="119"/>
      <c r="AFA47" s="119"/>
      <c r="AFB47" s="119"/>
      <c r="AFC47" s="119"/>
      <c r="AFD47" s="119"/>
      <c r="AFE47" s="119"/>
      <c r="AFF47" s="119"/>
      <c r="AFG47" s="119"/>
      <c r="AFH47" s="119"/>
      <c r="AFI47" s="119"/>
      <c r="AFJ47" s="119"/>
      <c r="AFK47" s="119"/>
      <c r="AFL47" s="119"/>
      <c r="AFM47" s="119"/>
      <c r="AFN47" s="119"/>
      <c r="AFO47" s="119"/>
      <c r="AFP47" s="119"/>
      <c r="AFQ47" s="119"/>
      <c r="AFR47" s="119"/>
      <c r="AFS47" s="119"/>
      <c r="AFT47" s="119"/>
      <c r="AFU47" s="119"/>
      <c r="AFV47" s="119"/>
      <c r="AFW47" s="119"/>
      <c r="AFX47" s="119"/>
      <c r="AFY47" s="119"/>
      <c r="AFZ47" s="119"/>
      <c r="AGA47" s="119"/>
      <c r="AGB47" s="119"/>
      <c r="AGC47" s="119"/>
      <c r="AGD47" s="119"/>
      <c r="AGE47" s="119"/>
      <c r="AGF47" s="119"/>
      <c r="AGG47" s="119"/>
      <c r="AGH47" s="119"/>
      <c r="AGI47" s="119"/>
      <c r="AGJ47" s="119"/>
      <c r="AGK47" s="119"/>
      <c r="AGL47" s="119"/>
      <c r="AGM47" s="119"/>
      <c r="AGN47" s="119"/>
      <c r="AGO47" s="119"/>
      <c r="AGP47" s="119"/>
      <c r="AGQ47" s="119"/>
      <c r="AGR47" s="119"/>
      <c r="AGS47" s="119"/>
      <c r="AGT47" s="119"/>
      <c r="AGU47" s="119"/>
      <c r="AGV47" s="119"/>
      <c r="AGW47" s="119"/>
      <c r="AGX47" s="119"/>
      <c r="AGY47" s="119"/>
      <c r="AGZ47" s="119"/>
      <c r="AHA47" s="119"/>
      <c r="AHB47" s="119"/>
      <c r="AHC47" s="119"/>
      <c r="AHD47" s="119"/>
      <c r="AHE47" s="119"/>
      <c r="AHF47" s="119"/>
      <c r="AHG47" s="119"/>
      <c r="AHH47" s="119"/>
      <c r="AHI47" s="119"/>
      <c r="AHJ47" s="119"/>
      <c r="AHK47" s="119"/>
      <c r="AHL47" s="119"/>
      <c r="AHM47" s="119"/>
      <c r="AHN47" s="119"/>
      <c r="AHO47" s="119"/>
      <c r="AHP47" s="119"/>
      <c r="AHQ47" s="119"/>
      <c r="AHR47" s="119"/>
      <c r="AHS47" s="119"/>
      <c r="AHT47" s="119"/>
      <c r="AHU47" s="119"/>
      <c r="AHV47" s="119"/>
      <c r="AHW47" s="119"/>
      <c r="AHX47" s="119"/>
      <c r="AHY47" s="119"/>
      <c r="AHZ47" s="119"/>
      <c r="AIA47" s="119"/>
      <c r="AIB47" s="119"/>
      <c r="AIC47" s="119"/>
      <c r="AID47" s="119"/>
      <c r="AIE47" s="119"/>
      <c r="AIF47" s="119"/>
      <c r="AIG47" s="119"/>
      <c r="AIH47" s="119"/>
      <c r="AII47" s="119"/>
      <c r="AIJ47" s="119"/>
      <c r="AIK47" s="119"/>
      <c r="AIL47" s="119"/>
      <c r="AIM47" s="119"/>
      <c r="AIN47" s="119"/>
      <c r="AIO47" s="119"/>
      <c r="AIP47" s="119"/>
      <c r="AIQ47" s="119"/>
      <c r="AIR47" s="119"/>
      <c r="AIS47" s="119"/>
      <c r="AIT47" s="119"/>
      <c r="AIU47" s="119"/>
      <c r="AIV47" s="119"/>
      <c r="AIW47" s="119"/>
      <c r="AIX47" s="119"/>
      <c r="AIY47" s="119"/>
      <c r="AIZ47" s="119"/>
      <c r="AJA47" s="119"/>
      <c r="AJB47" s="119"/>
      <c r="AJC47" s="119"/>
      <c r="AJD47" s="119"/>
      <c r="AJE47" s="119"/>
      <c r="AJF47" s="119"/>
      <c r="AJG47" s="119"/>
      <c r="AJH47" s="119"/>
      <c r="AJI47" s="119"/>
      <c r="AJJ47" s="119"/>
      <c r="AJK47" s="119"/>
      <c r="AJL47" s="119"/>
      <c r="AJM47" s="119"/>
      <c r="AJN47" s="119"/>
      <c r="AJO47" s="119"/>
      <c r="AJP47" s="119"/>
      <c r="AJQ47" s="119"/>
      <c r="AJR47" s="119"/>
      <c r="AJS47" s="119"/>
      <c r="AJT47" s="119"/>
      <c r="AJU47" s="119"/>
      <c r="AJV47" s="119"/>
      <c r="AJW47" s="119"/>
      <c r="AJX47" s="119"/>
      <c r="AJY47" s="119"/>
      <c r="AJZ47" s="119"/>
      <c r="AKA47" s="119"/>
      <c r="AKB47" s="119"/>
      <c r="AKC47" s="119"/>
      <c r="AKD47" s="119"/>
      <c r="AKE47" s="119"/>
      <c r="AKF47" s="119"/>
      <c r="AKG47" s="119"/>
      <c r="AKH47" s="119"/>
      <c r="AKI47" s="119"/>
      <c r="AKJ47" s="119"/>
      <c r="AKK47" s="119"/>
      <c r="AKL47" s="119"/>
      <c r="AKM47" s="119"/>
      <c r="AKN47" s="119"/>
      <c r="AKO47" s="119"/>
      <c r="AKP47" s="119"/>
      <c r="AKQ47" s="119"/>
      <c r="AKR47" s="119"/>
      <c r="AKS47" s="119"/>
      <c r="AKT47" s="119"/>
      <c r="AKU47" s="119"/>
      <c r="AKV47" s="119"/>
      <c r="AKW47" s="119"/>
      <c r="AKX47" s="119"/>
      <c r="AKY47" s="119"/>
      <c r="AKZ47" s="119"/>
      <c r="ALA47" s="119"/>
      <c r="ALB47" s="119"/>
      <c r="ALC47" s="119"/>
      <c r="ALD47" s="119"/>
      <c r="ALE47" s="119"/>
      <c r="ALF47" s="119"/>
      <c r="ALG47" s="119"/>
      <c r="ALH47" s="119"/>
      <c r="ALI47" s="119"/>
      <c r="ALJ47" s="119"/>
      <c r="ALK47" s="119"/>
      <c r="ALL47" s="119"/>
      <c r="ALM47" s="119"/>
      <c r="ALN47" s="119"/>
      <c r="ALO47" s="119"/>
      <c r="ALP47" s="119"/>
      <c r="ALQ47" s="119"/>
      <c r="ALR47" s="119"/>
      <c r="ALS47" s="119"/>
      <c r="ALT47" s="119"/>
      <c r="ALU47" s="119"/>
      <c r="ALV47" s="119"/>
      <c r="ALW47" s="119"/>
      <c r="ALX47" s="119"/>
      <c r="ALY47" s="119"/>
      <c r="ALZ47" s="119"/>
      <c r="AMA47" s="119"/>
      <c r="AMB47" s="119"/>
      <c r="AMC47" s="119"/>
      <c r="AMD47" s="119"/>
      <c r="AME47" s="119"/>
      <c r="AMF47" s="119"/>
      <c r="AMG47" s="119"/>
      <c r="AMH47" s="119"/>
      <c r="AMI47" s="119"/>
      <c r="AMJ47" s="119"/>
      <c r="AMK47" s="119"/>
      <c r="AML47" s="119"/>
      <c r="AMM47" s="119"/>
      <c r="AMN47" s="119"/>
      <c r="AMO47" s="119"/>
      <c r="AMP47" s="119"/>
      <c r="AMQ47" s="119"/>
      <c r="AMR47" s="119"/>
      <c r="AMS47" s="119"/>
      <c r="AMT47" s="119"/>
      <c r="AMU47" s="119"/>
      <c r="AMV47" s="119"/>
      <c r="AMW47" s="119"/>
      <c r="AMX47" s="119"/>
      <c r="AMY47" s="119"/>
      <c r="AMZ47" s="119"/>
      <c r="ANA47" s="119"/>
      <c r="ANB47" s="119"/>
      <c r="ANC47" s="119"/>
      <c r="AND47" s="119"/>
      <c r="ANE47" s="119"/>
      <c r="ANF47" s="119"/>
      <c r="ANG47" s="119"/>
      <c r="ANH47" s="119"/>
      <c r="ANI47" s="119"/>
      <c r="ANJ47" s="119"/>
      <c r="ANK47" s="119"/>
      <c r="ANL47" s="119"/>
      <c r="ANM47" s="119"/>
      <c r="ANN47" s="119"/>
      <c r="ANO47" s="119"/>
      <c r="ANP47" s="119"/>
      <c r="ANQ47" s="119"/>
      <c r="ANR47" s="119"/>
      <c r="ANS47" s="119"/>
      <c r="ANT47" s="119"/>
      <c r="ANU47" s="119"/>
      <c r="ANV47" s="119"/>
      <c r="ANW47" s="119"/>
      <c r="ANX47" s="119"/>
      <c r="ANY47" s="119"/>
      <c r="ANZ47" s="119"/>
      <c r="AOA47" s="119"/>
      <c r="AOB47" s="119"/>
      <c r="AOC47" s="119"/>
      <c r="AOD47" s="119"/>
      <c r="AOE47" s="119"/>
      <c r="AOF47" s="119"/>
      <c r="AOG47" s="119"/>
      <c r="AOH47" s="119"/>
      <c r="AOI47" s="119"/>
      <c r="AOJ47" s="119"/>
      <c r="AOK47" s="119"/>
      <c r="AOL47" s="119"/>
      <c r="AOM47" s="119"/>
      <c r="AON47" s="119"/>
      <c r="AOO47" s="119"/>
      <c r="AOP47" s="119"/>
      <c r="AOQ47" s="119"/>
      <c r="AOR47" s="119"/>
      <c r="AOS47" s="119"/>
      <c r="AOT47" s="119"/>
      <c r="AOU47" s="119"/>
      <c r="AOV47" s="119"/>
      <c r="AOW47" s="119"/>
      <c r="AOX47" s="119"/>
      <c r="AOY47" s="119"/>
      <c r="AOZ47" s="119"/>
      <c r="APA47" s="119"/>
      <c r="APB47" s="119"/>
      <c r="APC47" s="119"/>
      <c r="APD47" s="119"/>
      <c r="APE47" s="119"/>
      <c r="APF47" s="119"/>
      <c r="APG47" s="119"/>
      <c r="APH47" s="119"/>
      <c r="API47" s="119"/>
      <c r="APJ47" s="119"/>
      <c r="APK47" s="119"/>
      <c r="APL47" s="119"/>
      <c r="APM47" s="119"/>
      <c r="APN47" s="119"/>
      <c r="APO47" s="119"/>
      <c r="APP47" s="119"/>
      <c r="APQ47" s="119"/>
      <c r="APR47" s="119"/>
      <c r="APS47" s="119"/>
      <c r="APT47" s="119"/>
      <c r="APU47" s="119"/>
      <c r="APV47" s="119"/>
      <c r="APW47" s="119"/>
      <c r="APX47" s="119"/>
      <c r="APY47" s="119"/>
      <c r="APZ47" s="119"/>
      <c r="AQA47" s="119"/>
      <c r="AQB47" s="119"/>
      <c r="AQC47" s="119"/>
      <c r="AQD47" s="119"/>
      <c r="AQE47" s="119"/>
      <c r="AQF47" s="119"/>
      <c r="AQG47" s="119"/>
      <c r="AQH47" s="119"/>
      <c r="AQI47" s="119"/>
      <c r="AQJ47" s="119"/>
      <c r="AQK47" s="119"/>
      <c r="AQL47" s="119"/>
      <c r="AQM47" s="119"/>
      <c r="AQN47" s="119"/>
      <c r="AQO47" s="119"/>
      <c r="AQP47" s="119"/>
      <c r="AQQ47" s="119"/>
      <c r="AQR47" s="119"/>
      <c r="AQS47" s="119"/>
      <c r="AQT47" s="119"/>
      <c r="AQU47" s="119"/>
      <c r="AQV47" s="119"/>
      <c r="AQW47" s="119"/>
      <c r="AQX47" s="119"/>
      <c r="AQY47" s="119"/>
      <c r="AQZ47" s="119"/>
      <c r="ARA47" s="119"/>
      <c r="ARB47" s="119"/>
      <c r="ARC47" s="119"/>
      <c r="ARD47" s="119"/>
      <c r="ARE47" s="119"/>
      <c r="ARF47" s="119"/>
      <c r="ARG47" s="119"/>
      <c r="ARH47" s="119"/>
      <c r="ARI47" s="119"/>
      <c r="ARJ47" s="119"/>
      <c r="ARK47" s="119"/>
      <c r="ARL47" s="119"/>
      <c r="ARM47" s="119"/>
      <c r="ARN47" s="119"/>
      <c r="ARO47" s="119"/>
      <c r="ARP47" s="119"/>
      <c r="ARQ47" s="119"/>
      <c r="ARR47" s="119"/>
      <c r="ARS47" s="119"/>
      <c r="ART47" s="119"/>
      <c r="ARU47" s="119"/>
      <c r="ARV47" s="119"/>
      <c r="ARW47" s="119"/>
      <c r="ARX47" s="119"/>
      <c r="ARY47" s="119"/>
      <c r="ARZ47" s="119"/>
      <c r="ASA47" s="119"/>
      <c r="ASB47" s="119"/>
      <c r="ASC47" s="119"/>
      <c r="ASD47" s="119"/>
      <c r="ASE47" s="119"/>
      <c r="ASF47" s="119"/>
      <c r="ASG47" s="119"/>
      <c r="ASH47" s="119"/>
      <c r="ASI47" s="119"/>
      <c r="ASJ47" s="119"/>
      <c r="ASK47" s="119"/>
      <c r="ASL47" s="119"/>
      <c r="ASM47" s="119"/>
      <c r="ASN47" s="119"/>
      <c r="ASO47" s="119"/>
      <c r="ASP47" s="119"/>
      <c r="ASQ47" s="119"/>
      <c r="ASR47" s="119"/>
      <c r="ASS47" s="119"/>
      <c r="AST47" s="119"/>
      <c r="ASU47" s="119"/>
      <c r="ASV47" s="119"/>
      <c r="ASW47" s="119"/>
      <c r="ASX47" s="119"/>
      <c r="ASY47" s="119"/>
      <c r="ASZ47" s="119"/>
      <c r="ATA47" s="119"/>
      <c r="ATB47" s="119"/>
      <c r="ATC47" s="119"/>
      <c r="ATD47" s="119"/>
      <c r="ATE47" s="119"/>
      <c r="ATF47" s="119"/>
      <c r="ATG47" s="119"/>
      <c r="ATH47" s="119"/>
      <c r="ATI47" s="119"/>
      <c r="ATJ47" s="119"/>
      <c r="ATK47" s="119"/>
      <c r="ATL47" s="119"/>
      <c r="ATM47" s="119"/>
      <c r="ATN47" s="119"/>
      <c r="ATO47" s="119"/>
      <c r="ATP47" s="119"/>
      <c r="ATQ47" s="119"/>
      <c r="ATR47" s="119"/>
      <c r="ATS47" s="119"/>
      <c r="ATT47" s="119"/>
      <c r="ATU47" s="119"/>
      <c r="ATV47" s="119"/>
      <c r="ATW47" s="119"/>
      <c r="ATX47" s="119"/>
      <c r="ATY47" s="119"/>
      <c r="ATZ47" s="119"/>
      <c r="AUA47" s="119"/>
      <c r="AUB47" s="119"/>
      <c r="AUC47" s="119"/>
      <c r="AUD47" s="119"/>
      <c r="AUE47" s="119"/>
      <c r="AUF47" s="119"/>
      <c r="AUG47" s="119"/>
      <c r="AUH47" s="119"/>
      <c r="AUI47" s="119"/>
      <c r="AUJ47" s="119"/>
      <c r="AUK47" s="119"/>
      <c r="AUL47" s="119"/>
      <c r="AUM47" s="119"/>
      <c r="AUN47" s="119"/>
      <c r="AUO47" s="119"/>
      <c r="AUP47" s="119"/>
      <c r="AUQ47" s="119"/>
      <c r="AUR47" s="119"/>
      <c r="AUS47" s="119"/>
      <c r="AUT47" s="119"/>
      <c r="AUU47" s="119"/>
      <c r="AUV47" s="119"/>
      <c r="AUW47" s="119"/>
      <c r="AUX47" s="119"/>
      <c r="AUY47" s="119"/>
      <c r="AUZ47" s="119"/>
      <c r="AVA47" s="119"/>
      <c r="AVB47" s="119"/>
      <c r="AVC47" s="119"/>
      <c r="AVD47" s="119"/>
      <c r="AVE47" s="119"/>
      <c r="AVF47" s="119"/>
      <c r="AVG47" s="119"/>
      <c r="AVH47" s="119"/>
      <c r="AVI47" s="119"/>
      <c r="AVJ47" s="119"/>
      <c r="AVK47" s="119"/>
      <c r="AVL47" s="119"/>
      <c r="AVM47" s="119"/>
      <c r="AVN47" s="119"/>
      <c r="AVO47" s="119"/>
      <c r="AVP47" s="119"/>
      <c r="AVQ47" s="119"/>
      <c r="AVR47" s="119"/>
      <c r="AVS47" s="119"/>
      <c r="AVT47" s="119"/>
      <c r="AVU47" s="119"/>
      <c r="AVV47" s="119"/>
      <c r="AVW47" s="119"/>
      <c r="AVX47" s="119"/>
      <c r="AVY47" s="119"/>
      <c r="AVZ47" s="119"/>
      <c r="AWA47" s="119"/>
      <c r="AWB47" s="119"/>
      <c r="AWC47" s="119"/>
      <c r="AWD47" s="119"/>
      <c r="AWE47" s="119"/>
      <c r="AWF47" s="119"/>
      <c r="AWG47" s="119"/>
      <c r="AWH47" s="119"/>
      <c r="AWI47" s="119"/>
      <c r="AWJ47" s="119"/>
      <c r="AWK47" s="119"/>
      <c r="AWL47" s="119"/>
      <c r="AWM47" s="119"/>
      <c r="AWN47" s="119"/>
      <c r="AWO47" s="119"/>
      <c r="AWP47" s="119"/>
      <c r="AWQ47" s="119"/>
      <c r="AWR47" s="119"/>
      <c r="AWS47" s="119"/>
      <c r="AWT47" s="119"/>
      <c r="AWU47" s="119"/>
      <c r="AWV47" s="119"/>
      <c r="AWW47" s="119"/>
      <c r="AWX47" s="119"/>
      <c r="AWY47" s="119"/>
      <c r="AWZ47" s="119"/>
      <c r="AXA47" s="119"/>
      <c r="AXB47" s="119"/>
      <c r="AXC47" s="119"/>
      <c r="AXD47" s="119"/>
      <c r="AXE47" s="119"/>
      <c r="AXF47" s="119"/>
      <c r="AXG47" s="119"/>
      <c r="AXH47" s="119"/>
      <c r="AXI47" s="119"/>
      <c r="AXJ47" s="119"/>
      <c r="AXK47" s="119"/>
      <c r="AXL47" s="119"/>
      <c r="AXM47" s="119"/>
      <c r="AXN47" s="119"/>
      <c r="AXO47" s="119"/>
      <c r="AXP47" s="119"/>
      <c r="AXQ47" s="119"/>
      <c r="AXR47" s="119"/>
      <c r="AXS47" s="119"/>
      <c r="AXT47" s="119"/>
      <c r="AXU47" s="119"/>
      <c r="AXV47" s="119"/>
      <c r="AXW47" s="119"/>
      <c r="AXX47" s="119"/>
      <c r="AXY47" s="119"/>
      <c r="AXZ47" s="119"/>
      <c r="AYA47" s="119"/>
      <c r="AYB47" s="119"/>
      <c r="AYC47" s="119"/>
      <c r="AYD47" s="119"/>
      <c r="AYE47" s="119"/>
      <c r="AYF47" s="119"/>
      <c r="AYG47" s="119"/>
      <c r="AYH47" s="119"/>
      <c r="AYI47" s="119"/>
      <c r="AYJ47" s="119"/>
      <c r="AYK47" s="119"/>
      <c r="AYL47" s="119"/>
      <c r="AYM47" s="119"/>
      <c r="AYN47" s="119"/>
      <c r="AYO47" s="119"/>
      <c r="AYP47" s="119"/>
      <c r="AYQ47" s="119"/>
      <c r="AYR47" s="119"/>
      <c r="AYS47" s="119"/>
      <c r="AYT47" s="119"/>
      <c r="AYU47" s="119"/>
      <c r="AYV47" s="119"/>
      <c r="AYW47" s="119"/>
      <c r="AYX47" s="119"/>
      <c r="AYY47" s="119"/>
      <c r="AYZ47" s="119"/>
      <c r="AZA47" s="119"/>
      <c r="AZB47" s="119"/>
      <c r="AZC47" s="119"/>
      <c r="AZD47" s="119"/>
      <c r="AZE47" s="119"/>
      <c r="AZF47" s="119"/>
      <c r="AZG47" s="119"/>
      <c r="AZH47" s="119"/>
      <c r="AZI47" s="119"/>
      <c r="AZJ47" s="119"/>
      <c r="AZK47" s="119"/>
      <c r="AZL47" s="119"/>
      <c r="AZM47" s="119"/>
      <c r="AZN47" s="119"/>
      <c r="AZO47" s="119"/>
      <c r="AZP47" s="119"/>
      <c r="AZQ47" s="119"/>
      <c r="AZR47" s="119"/>
      <c r="AZS47" s="119"/>
      <c r="AZT47" s="119"/>
      <c r="AZU47" s="119"/>
      <c r="AZV47" s="119"/>
      <c r="AZW47" s="119"/>
      <c r="AZX47" s="119"/>
      <c r="AZY47" s="119"/>
      <c r="AZZ47" s="119"/>
      <c r="BAA47" s="119"/>
      <c r="BAB47" s="119"/>
      <c r="BAC47" s="119"/>
      <c r="BAD47" s="119"/>
      <c r="BAE47" s="119"/>
      <c r="BAF47" s="119"/>
      <c r="BAG47" s="119"/>
      <c r="BAH47" s="119"/>
      <c r="BAI47" s="119"/>
      <c r="BAJ47" s="119"/>
      <c r="BAK47" s="119"/>
      <c r="BAL47" s="119"/>
      <c r="BAM47" s="119"/>
      <c r="BAN47" s="119"/>
      <c r="BAO47" s="119"/>
      <c r="BAP47" s="119"/>
      <c r="BAQ47" s="119"/>
      <c r="BAR47" s="119"/>
      <c r="BAS47" s="119"/>
      <c r="BAT47" s="119"/>
      <c r="BAU47" s="119"/>
      <c r="BAV47" s="119"/>
      <c r="BAW47" s="119"/>
      <c r="BAX47" s="119"/>
      <c r="BAY47" s="119"/>
      <c r="BAZ47" s="119"/>
      <c r="BBA47" s="119"/>
      <c r="BBB47" s="119"/>
      <c r="BBC47" s="119"/>
      <c r="BBD47" s="119"/>
      <c r="BBE47" s="119"/>
      <c r="BBF47" s="119"/>
      <c r="BBG47" s="119"/>
      <c r="BBH47" s="119"/>
      <c r="BBI47" s="119"/>
      <c r="BBJ47" s="119"/>
      <c r="BBK47" s="119"/>
      <c r="BBL47" s="119"/>
      <c r="BBM47" s="119"/>
      <c r="BBN47" s="119"/>
      <c r="BBO47" s="119"/>
      <c r="BBP47" s="119"/>
      <c r="BBQ47" s="119"/>
      <c r="BBR47" s="119"/>
      <c r="BBS47" s="119"/>
      <c r="BBT47" s="119"/>
      <c r="BBU47" s="119"/>
      <c r="BBV47" s="119"/>
      <c r="BBW47" s="119"/>
      <c r="BBX47" s="119"/>
      <c r="BBY47" s="119"/>
      <c r="BBZ47" s="119"/>
      <c r="BCA47" s="119"/>
      <c r="BCB47" s="119"/>
      <c r="BCC47" s="119"/>
      <c r="BCD47" s="119"/>
      <c r="BCE47" s="119"/>
      <c r="BCF47" s="119"/>
      <c r="BCG47" s="119"/>
      <c r="BCH47" s="119"/>
      <c r="BCI47" s="119"/>
      <c r="BCJ47" s="119"/>
      <c r="BCK47" s="119"/>
      <c r="BCL47" s="119"/>
      <c r="BCM47" s="119"/>
      <c r="BCN47" s="119"/>
      <c r="BCO47" s="119"/>
      <c r="BCP47" s="119"/>
      <c r="BCQ47" s="119"/>
      <c r="BCR47" s="119"/>
      <c r="BCS47" s="119"/>
      <c r="BCT47" s="119"/>
      <c r="BCU47" s="119"/>
      <c r="BCV47" s="119"/>
      <c r="BCW47" s="119"/>
      <c r="BCX47" s="119"/>
      <c r="BCY47" s="119"/>
      <c r="BCZ47" s="119"/>
      <c r="BDA47" s="119"/>
      <c r="BDB47" s="119"/>
      <c r="BDC47" s="119"/>
      <c r="BDD47" s="119"/>
      <c r="BDE47" s="119"/>
      <c r="BDF47" s="119"/>
      <c r="BDG47" s="119"/>
      <c r="BDH47" s="119"/>
      <c r="BDI47" s="119"/>
      <c r="BDJ47" s="119"/>
      <c r="BDK47" s="119"/>
      <c r="BDL47" s="119"/>
      <c r="BDM47" s="119"/>
      <c r="BDN47" s="119"/>
      <c r="BDO47" s="119"/>
      <c r="BDP47" s="119"/>
      <c r="BDQ47" s="119"/>
      <c r="BDR47" s="119"/>
      <c r="BDS47" s="119"/>
      <c r="BDT47" s="119"/>
      <c r="BDU47" s="119"/>
      <c r="BDV47" s="119"/>
      <c r="BDW47" s="119"/>
      <c r="BDX47" s="119"/>
      <c r="BDY47" s="119"/>
      <c r="BDZ47" s="119"/>
      <c r="BEA47" s="119"/>
      <c r="BEB47" s="119"/>
      <c r="BEC47" s="119"/>
      <c r="BED47" s="119"/>
      <c r="BEE47" s="119"/>
      <c r="BEF47" s="119"/>
      <c r="BEG47" s="119"/>
      <c r="BEH47" s="119"/>
      <c r="BEI47" s="119"/>
      <c r="BEJ47" s="119"/>
      <c r="BEK47" s="119"/>
      <c r="BEL47" s="119"/>
      <c r="BEM47" s="119"/>
      <c r="BEN47" s="119"/>
      <c r="BEO47" s="119"/>
      <c r="BEP47" s="119"/>
      <c r="BEQ47" s="119"/>
      <c r="BER47" s="119"/>
      <c r="BES47" s="119"/>
      <c r="BET47" s="119"/>
      <c r="BEU47" s="119"/>
      <c r="BEV47" s="119"/>
      <c r="BEW47" s="119"/>
      <c r="BEX47" s="119"/>
      <c r="BEY47" s="119"/>
      <c r="BEZ47" s="119"/>
      <c r="BFA47" s="119"/>
      <c r="BFB47" s="119"/>
      <c r="BFC47" s="119"/>
      <c r="BFD47" s="119"/>
      <c r="BFE47" s="119"/>
      <c r="BFF47" s="119"/>
      <c r="BFG47" s="119"/>
      <c r="BFH47" s="119"/>
      <c r="BFI47" s="119"/>
      <c r="BFJ47" s="119"/>
      <c r="BFK47" s="119"/>
      <c r="BFL47" s="119"/>
      <c r="BFM47" s="119"/>
      <c r="BFN47" s="119"/>
      <c r="BFO47" s="119"/>
      <c r="BFP47" s="119"/>
      <c r="BFQ47" s="119"/>
      <c r="BFR47" s="119"/>
      <c r="BFS47" s="119"/>
      <c r="BFT47" s="119"/>
      <c r="BFU47" s="119"/>
      <c r="BFV47" s="119"/>
      <c r="BFW47" s="119"/>
      <c r="BFX47" s="119"/>
      <c r="BFY47" s="119"/>
      <c r="BFZ47" s="119"/>
      <c r="BGA47" s="119"/>
      <c r="BGB47" s="119"/>
      <c r="BGC47" s="119"/>
      <c r="BGD47" s="119"/>
      <c r="BGE47" s="119"/>
      <c r="BGF47" s="119"/>
      <c r="BGG47" s="119"/>
      <c r="BGH47" s="119"/>
      <c r="BGI47" s="119"/>
      <c r="BGJ47" s="119"/>
      <c r="BGK47" s="119"/>
      <c r="BGL47" s="119"/>
      <c r="BGM47" s="119"/>
      <c r="BGN47" s="119"/>
      <c r="BGO47" s="119"/>
      <c r="BGP47" s="119"/>
      <c r="BGQ47" s="119"/>
      <c r="BGR47" s="119"/>
      <c r="BGS47" s="119"/>
      <c r="BGT47" s="119"/>
      <c r="BGU47" s="119"/>
      <c r="BGV47" s="119"/>
      <c r="BGW47" s="119"/>
      <c r="BGX47" s="119"/>
      <c r="BGY47" s="119"/>
      <c r="BGZ47" s="119"/>
      <c r="BHA47" s="119"/>
      <c r="BHB47" s="119"/>
      <c r="BHC47" s="119"/>
      <c r="BHD47" s="119"/>
      <c r="BHE47" s="119"/>
      <c r="BHF47" s="119"/>
      <c r="BHG47" s="119"/>
      <c r="BHH47" s="119"/>
      <c r="BHI47" s="119"/>
      <c r="BHJ47" s="119"/>
      <c r="BHK47" s="119"/>
      <c r="BHL47" s="119"/>
      <c r="BHM47" s="119"/>
      <c r="BHN47" s="119"/>
      <c r="BHO47" s="119"/>
      <c r="BHP47" s="119"/>
      <c r="BHQ47" s="119"/>
      <c r="BHR47" s="119"/>
      <c r="BHS47" s="119"/>
      <c r="BHT47" s="119"/>
      <c r="BHU47" s="119"/>
      <c r="BHV47" s="119"/>
      <c r="BHW47" s="119"/>
      <c r="BHX47" s="119"/>
      <c r="BHY47" s="119"/>
      <c r="BHZ47" s="119"/>
      <c r="BIA47" s="119"/>
      <c r="BIB47" s="119"/>
      <c r="BIC47" s="119"/>
      <c r="BID47" s="119"/>
      <c r="BIE47" s="119"/>
      <c r="BIF47" s="119"/>
      <c r="BIG47" s="119"/>
      <c r="BIH47" s="119"/>
      <c r="BII47" s="119"/>
      <c r="BIJ47" s="119"/>
      <c r="BIK47" s="119"/>
      <c r="BIL47" s="119"/>
      <c r="BIM47" s="119"/>
      <c r="BIN47" s="119"/>
      <c r="BIO47" s="119"/>
      <c r="BIP47" s="119"/>
      <c r="BIQ47" s="119"/>
      <c r="BIR47" s="119"/>
      <c r="BIS47" s="119"/>
      <c r="BIT47" s="119"/>
      <c r="BIU47" s="119"/>
      <c r="BIV47" s="119"/>
      <c r="BIW47" s="119"/>
      <c r="BIX47" s="119"/>
      <c r="BIY47" s="119"/>
      <c r="BIZ47" s="119"/>
      <c r="BJA47" s="119"/>
      <c r="BJB47" s="119"/>
      <c r="BJC47" s="119"/>
      <c r="BJD47" s="119"/>
      <c r="BJE47" s="119"/>
      <c r="BJF47" s="119"/>
      <c r="BJG47" s="119"/>
      <c r="BJH47" s="119"/>
      <c r="BJI47" s="119"/>
      <c r="BJJ47" s="119"/>
      <c r="BJK47" s="119"/>
      <c r="BJL47" s="119"/>
      <c r="BJM47" s="119"/>
      <c r="BJN47" s="119"/>
      <c r="BJO47" s="119"/>
      <c r="BJP47" s="119"/>
      <c r="BJQ47" s="119"/>
      <c r="BJR47" s="119"/>
      <c r="BJS47" s="119"/>
      <c r="BJT47" s="119"/>
      <c r="BJU47" s="119"/>
      <c r="BJV47" s="119"/>
      <c r="BJW47" s="119"/>
      <c r="BJX47" s="119"/>
      <c r="BJY47" s="119"/>
      <c r="BJZ47" s="119"/>
      <c r="BKA47" s="119"/>
      <c r="BKB47" s="119"/>
      <c r="BKC47" s="119"/>
      <c r="BKD47" s="119"/>
      <c r="BKE47" s="119"/>
      <c r="BKF47" s="119"/>
      <c r="BKG47" s="119"/>
      <c r="BKH47" s="119"/>
      <c r="BKI47" s="119"/>
      <c r="BKJ47" s="119"/>
      <c r="BKK47" s="119"/>
      <c r="BKL47" s="119"/>
      <c r="BKM47" s="119"/>
      <c r="BKN47" s="119"/>
      <c r="BKO47" s="119"/>
      <c r="BKP47" s="119"/>
      <c r="BKQ47" s="119"/>
      <c r="BKR47" s="119"/>
      <c r="BKS47" s="119"/>
      <c r="BKT47" s="119"/>
      <c r="BKU47" s="119"/>
      <c r="BKV47" s="119"/>
      <c r="BKW47" s="119"/>
      <c r="BKX47" s="119"/>
      <c r="BKY47" s="119"/>
      <c r="BKZ47" s="119"/>
      <c r="BLA47" s="119"/>
      <c r="BLB47" s="119"/>
      <c r="BLC47" s="119"/>
      <c r="BLD47" s="119"/>
      <c r="BLE47" s="119"/>
      <c r="BLF47" s="119"/>
      <c r="BLG47" s="119"/>
      <c r="BLH47" s="119"/>
      <c r="BLI47" s="119"/>
      <c r="BLJ47" s="119"/>
      <c r="BLK47" s="119"/>
      <c r="BLL47" s="119"/>
      <c r="BLM47" s="119"/>
      <c r="BLN47" s="119"/>
      <c r="BLO47" s="119"/>
      <c r="BLP47" s="119"/>
      <c r="BLQ47" s="119"/>
      <c r="BLR47" s="119"/>
      <c r="BLS47" s="119"/>
      <c r="BLT47" s="119"/>
      <c r="BLU47" s="119"/>
      <c r="BLV47" s="119"/>
      <c r="BLW47" s="119"/>
      <c r="BLX47" s="119"/>
      <c r="BLY47" s="119"/>
      <c r="BLZ47" s="119"/>
      <c r="BMA47" s="119"/>
      <c r="BMB47" s="119"/>
      <c r="BMC47" s="119"/>
      <c r="BMD47" s="119"/>
      <c r="BME47" s="119"/>
      <c r="BMF47" s="119"/>
      <c r="BMG47" s="119"/>
      <c r="BMH47" s="119"/>
      <c r="BMI47" s="119"/>
      <c r="BMJ47" s="119"/>
      <c r="BMK47" s="119"/>
      <c r="BML47" s="119"/>
      <c r="BMM47" s="119"/>
      <c r="BMN47" s="119"/>
      <c r="BMO47" s="119"/>
      <c r="BMP47" s="119"/>
      <c r="BMQ47" s="119"/>
      <c r="BMR47" s="119"/>
      <c r="BMS47" s="119"/>
      <c r="BMT47" s="119"/>
      <c r="BMU47" s="119"/>
      <c r="BMV47" s="119"/>
      <c r="BMW47" s="119"/>
      <c r="BMX47" s="119"/>
      <c r="BMY47" s="119"/>
      <c r="BMZ47" s="119"/>
      <c r="BNA47" s="119"/>
      <c r="BNB47" s="119"/>
      <c r="BNC47" s="119"/>
      <c r="BND47" s="119"/>
      <c r="BNE47" s="119"/>
      <c r="BNF47" s="119"/>
      <c r="BNG47" s="119"/>
      <c r="BNH47" s="119"/>
      <c r="BNI47" s="119"/>
      <c r="BNJ47" s="119"/>
      <c r="BNK47" s="119"/>
      <c r="BNL47" s="119"/>
      <c r="BNM47" s="119"/>
      <c r="BNN47" s="119"/>
      <c r="BNO47" s="119"/>
      <c r="BNP47" s="119"/>
      <c r="BNQ47" s="119"/>
      <c r="BNR47" s="119"/>
      <c r="BNS47" s="119"/>
      <c r="BNT47" s="119"/>
      <c r="BNU47" s="119"/>
      <c r="BNV47" s="119"/>
      <c r="BNW47" s="119"/>
      <c r="BNX47" s="119"/>
      <c r="BNY47" s="119"/>
      <c r="BNZ47" s="119"/>
      <c r="BOA47" s="119"/>
      <c r="BOB47" s="119"/>
      <c r="BOC47" s="119"/>
      <c r="BOD47" s="119"/>
      <c r="BOE47" s="119"/>
      <c r="BOF47" s="119"/>
      <c r="BOG47" s="119"/>
      <c r="BOH47" s="119"/>
      <c r="BOI47" s="119"/>
      <c r="BOJ47" s="119"/>
      <c r="BOK47" s="119"/>
      <c r="BOL47" s="119"/>
      <c r="BOM47" s="119"/>
      <c r="BON47" s="119"/>
      <c r="BOO47" s="119"/>
      <c r="BOP47" s="119"/>
      <c r="BOQ47" s="119"/>
      <c r="BOR47" s="119"/>
      <c r="BOS47" s="119"/>
      <c r="BOT47" s="119"/>
      <c r="BOU47" s="119"/>
      <c r="BOV47" s="119"/>
      <c r="BOW47" s="119"/>
      <c r="BOX47" s="119"/>
      <c r="BOY47" s="119"/>
      <c r="BOZ47" s="119"/>
      <c r="BPA47" s="119"/>
      <c r="BPB47" s="119"/>
      <c r="BPC47" s="119"/>
      <c r="BPD47" s="119"/>
      <c r="BPE47" s="119"/>
      <c r="BPF47" s="119"/>
      <c r="BPG47" s="119"/>
      <c r="BPH47" s="119"/>
      <c r="BPI47" s="119"/>
      <c r="BPJ47" s="119"/>
      <c r="BPK47" s="119"/>
      <c r="BPL47" s="119"/>
      <c r="BPM47" s="119"/>
      <c r="BPN47" s="119"/>
      <c r="BPO47" s="119"/>
      <c r="BPP47" s="119"/>
      <c r="BPQ47" s="119"/>
      <c r="BPR47" s="119"/>
      <c r="BPS47" s="119"/>
      <c r="BPT47" s="119"/>
      <c r="BPU47" s="119"/>
      <c r="BPV47" s="119"/>
      <c r="BPW47" s="119"/>
      <c r="BPX47" s="119"/>
      <c r="BPY47" s="119"/>
      <c r="BPZ47" s="119"/>
      <c r="BQA47" s="119"/>
      <c r="BQB47" s="119"/>
      <c r="BQC47" s="119"/>
      <c r="BQD47" s="119"/>
      <c r="BQE47" s="119"/>
      <c r="BQF47" s="119"/>
      <c r="BQG47" s="119"/>
      <c r="BQH47" s="119"/>
      <c r="BQI47" s="119"/>
      <c r="BQJ47" s="119"/>
      <c r="BQK47" s="119"/>
      <c r="BQL47" s="119"/>
      <c r="BQM47" s="119"/>
      <c r="BQN47" s="119"/>
      <c r="BQO47" s="119"/>
      <c r="BQP47" s="119"/>
      <c r="BQQ47" s="119"/>
      <c r="BQR47" s="119"/>
      <c r="BQS47" s="119"/>
      <c r="BQT47" s="119"/>
      <c r="BQU47" s="119"/>
      <c r="BQV47" s="119"/>
      <c r="BQW47" s="119"/>
      <c r="BQX47" s="119"/>
      <c r="BQY47" s="119"/>
      <c r="BQZ47" s="119"/>
      <c r="BRA47" s="119"/>
      <c r="BRB47" s="119"/>
      <c r="BRC47" s="119"/>
      <c r="BRD47" s="119"/>
      <c r="BRE47" s="119"/>
      <c r="BRF47" s="119"/>
      <c r="BRG47" s="119"/>
      <c r="BRH47" s="119"/>
      <c r="BRI47" s="119"/>
      <c r="BRJ47" s="119"/>
      <c r="BRK47" s="119"/>
      <c r="BRL47" s="119"/>
      <c r="BRM47" s="119"/>
      <c r="BRN47" s="119"/>
      <c r="BRO47" s="119"/>
      <c r="BRP47" s="119"/>
      <c r="BRQ47" s="119"/>
      <c r="BRR47" s="119"/>
      <c r="BRS47" s="119"/>
      <c r="BRT47" s="119"/>
      <c r="BRU47" s="119"/>
      <c r="BRV47" s="119"/>
      <c r="BRW47" s="119"/>
      <c r="BRX47" s="119"/>
      <c r="BRY47" s="119"/>
      <c r="BRZ47" s="119"/>
      <c r="BSA47" s="119"/>
      <c r="BSB47" s="119"/>
      <c r="BSC47" s="119"/>
      <c r="BSD47" s="119"/>
      <c r="BSE47" s="119"/>
      <c r="BSF47" s="119"/>
      <c r="BSG47" s="119"/>
      <c r="BSH47" s="119"/>
      <c r="BSI47" s="119"/>
      <c r="BSJ47" s="119"/>
      <c r="BSK47" s="119"/>
      <c r="BSL47" s="119"/>
      <c r="BSM47" s="119"/>
      <c r="BSN47" s="119"/>
      <c r="BSO47" s="119"/>
      <c r="BSP47" s="119"/>
      <c r="BSQ47" s="119"/>
      <c r="BSR47" s="119"/>
      <c r="BSS47" s="119"/>
      <c r="BST47" s="119"/>
      <c r="BSU47" s="119"/>
      <c r="BSV47" s="119"/>
      <c r="BSW47" s="119"/>
      <c r="BSX47" s="119"/>
      <c r="BSY47" s="119"/>
      <c r="BSZ47" s="119"/>
      <c r="BTA47" s="119"/>
      <c r="BTB47" s="119"/>
      <c r="BTC47" s="119"/>
      <c r="BTD47" s="119"/>
      <c r="BTE47" s="119"/>
      <c r="BTF47" s="119"/>
      <c r="BTG47" s="119"/>
      <c r="BTH47" s="119"/>
      <c r="BTI47" s="119"/>
      <c r="BTJ47" s="119"/>
      <c r="BTK47" s="119"/>
      <c r="BTL47" s="119"/>
      <c r="BTM47" s="119"/>
      <c r="BTN47" s="119"/>
      <c r="BTO47" s="119"/>
      <c r="BTP47" s="119"/>
      <c r="BTQ47" s="119"/>
      <c r="BTR47" s="119"/>
      <c r="BTS47" s="119"/>
      <c r="BTT47" s="119"/>
      <c r="BTU47" s="119"/>
      <c r="BTV47" s="119"/>
      <c r="BTW47" s="119"/>
      <c r="BTX47" s="119"/>
      <c r="BTY47" s="119"/>
      <c r="BTZ47" s="119"/>
      <c r="BUA47" s="119"/>
      <c r="BUB47" s="119"/>
      <c r="BUC47" s="119"/>
      <c r="BUD47" s="119"/>
      <c r="BUE47" s="119"/>
      <c r="BUF47" s="119"/>
      <c r="BUG47" s="119"/>
      <c r="BUH47" s="119"/>
      <c r="BUI47" s="119"/>
      <c r="BUJ47" s="119"/>
      <c r="BUK47" s="119"/>
      <c r="BUL47" s="119"/>
      <c r="BUM47" s="119"/>
      <c r="BUN47" s="119"/>
      <c r="BUO47" s="119"/>
      <c r="BUP47" s="119"/>
      <c r="BUQ47" s="119"/>
      <c r="BUR47" s="119"/>
      <c r="BUS47" s="119"/>
      <c r="BUT47" s="119"/>
      <c r="BUU47" s="119"/>
      <c r="BUV47" s="119"/>
      <c r="BUW47" s="119"/>
      <c r="BUX47" s="119"/>
      <c r="BUY47" s="119"/>
      <c r="BUZ47" s="119"/>
      <c r="BVA47" s="119"/>
      <c r="BVB47" s="119"/>
      <c r="BVC47" s="119"/>
      <c r="BVD47" s="119"/>
      <c r="BVE47" s="119"/>
      <c r="BVF47" s="119"/>
      <c r="BVG47" s="119"/>
      <c r="BVH47" s="119"/>
      <c r="BVI47" s="119"/>
      <c r="BVJ47" s="119"/>
      <c r="BVK47" s="119"/>
      <c r="BVL47" s="119"/>
      <c r="BVM47" s="119"/>
      <c r="BVN47" s="119"/>
      <c r="BVO47" s="119"/>
      <c r="BVP47" s="119"/>
      <c r="BVQ47" s="119"/>
      <c r="BVR47" s="119"/>
      <c r="BVS47" s="119"/>
      <c r="BVT47" s="119"/>
      <c r="BVU47" s="119"/>
      <c r="BVV47" s="119"/>
      <c r="BVW47" s="119"/>
      <c r="BVX47" s="119"/>
      <c r="BVY47" s="119"/>
      <c r="BVZ47" s="119"/>
      <c r="BWA47" s="119"/>
      <c r="BWB47" s="119"/>
      <c r="BWC47" s="119"/>
      <c r="BWD47" s="119"/>
      <c r="BWE47" s="119"/>
      <c r="BWF47" s="119"/>
      <c r="BWG47" s="119"/>
      <c r="BWH47" s="119"/>
      <c r="BWI47" s="119"/>
      <c r="BWJ47" s="119"/>
      <c r="BWK47" s="119"/>
      <c r="BWL47" s="119"/>
      <c r="BWM47" s="119"/>
      <c r="BWN47" s="119"/>
      <c r="BWO47" s="119"/>
      <c r="BWP47" s="119"/>
      <c r="BWQ47" s="119"/>
      <c r="BWR47" s="119"/>
      <c r="BWS47" s="119"/>
      <c r="BWT47" s="119"/>
      <c r="BWU47" s="119"/>
      <c r="BWV47" s="119"/>
      <c r="BWW47" s="119"/>
      <c r="BWX47" s="119"/>
      <c r="BWY47" s="119"/>
      <c r="BWZ47" s="119"/>
      <c r="BXA47" s="119"/>
      <c r="BXB47" s="119"/>
      <c r="BXC47" s="119"/>
      <c r="BXD47" s="119"/>
      <c r="BXE47" s="119"/>
      <c r="BXF47" s="119"/>
      <c r="BXG47" s="119"/>
      <c r="BXH47" s="119"/>
      <c r="BXI47" s="119"/>
      <c r="BXJ47" s="119"/>
      <c r="BXK47" s="119"/>
      <c r="BXL47" s="119"/>
      <c r="BXM47" s="119"/>
      <c r="BXN47" s="119"/>
      <c r="BXO47" s="119"/>
      <c r="BXP47" s="119"/>
      <c r="BXQ47" s="119"/>
      <c r="BXR47" s="119"/>
      <c r="BXS47" s="119"/>
      <c r="BXT47" s="119"/>
      <c r="BXU47" s="119"/>
      <c r="BXV47" s="119"/>
      <c r="BXW47" s="119"/>
      <c r="BXX47" s="119"/>
      <c r="BXY47" s="119"/>
      <c r="BXZ47" s="119"/>
      <c r="BYA47" s="119"/>
      <c r="BYB47" s="119"/>
      <c r="BYC47" s="119"/>
      <c r="BYD47" s="119"/>
      <c r="BYE47" s="119"/>
      <c r="BYF47" s="119"/>
      <c r="BYG47" s="119"/>
      <c r="BYH47" s="119"/>
      <c r="BYI47" s="119"/>
      <c r="BYJ47" s="119"/>
      <c r="BYK47" s="119"/>
      <c r="BYL47" s="119"/>
      <c r="BYM47" s="119"/>
      <c r="BYN47" s="119"/>
      <c r="BYO47" s="119"/>
      <c r="BYP47" s="119"/>
      <c r="BYQ47" s="119"/>
      <c r="BYR47" s="119"/>
      <c r="BYS47" s="119"/>
      <c r="BYT47" s="119"/>
      <c r="BYU47" s="119"/>
      <c r="BYV47" s="119"/>
      <c r="BYW47" s="119"/>
      <c r="BYX47" s="119"/>
      <c r="BYY47" s="119"/>
      <c r="BYZ47" s="119"/>
      <c r="BZA47" s="119"/>
      <c r="BZB47" s="119"/>
      <c r="BZC47" s="119"/>
      <c r="BZD47" s="119"/>
      <c r="BZE47" s="119"/>
      <c r="BZF47" s="119"/>
      <c r="BZG47" s="119"/>
      <c r="BZH47" s="119"/>
      <c r="BZI47" s="119"/>
      <c r="BZJ47" s="119"/>
      <c r="BZK47" s="119"/>
      <c r="BZL47" s="119"/>
      <c r="BZM47" s="119"/>
      <c r="BZN47" s="119"/>
      <c r="BZO47" s="119"/>
      <c r="BZP47" s="119"/>
      <c r="BZQ47" s="119"/>
      <c r="BZR47" s="119"/>
      <c r="BZS47" s="119"/>
      <c r="BZT47" s="119"/>
      <c r="BZU47" s="119"/>
      <c r="BZV47" s="119"/>
      <c r="BZW47" s="119"/>
      <c r="BZX47" s="119"/>
      <c r="BZY47" s="119"/>
      <c r="BZZ47" s="119"/>
      <c r="CAA47" s="119"/>
      <c r="CAB47" s="119"/>
      <c r="CAC47" s="119"/>
      <c r="CAD47" s="119"/>
      <c r="CAE47" s="119"/>
      <c r="CAF47" s="119"/>
      <c r="CAG47" s="119"/>
      <c r="CAH47" s="119"/>
      <c r="CAI47" s="119"/>
      <c r="CAJ47" s="119"/>
      <c r="CAK47" s="119"/>
      <c r="CAL47" s="119"/>
      <c r="CAM47" s="119"/>
      <c r="CAN47" s="119"/>
      <c r="CAO47" s="119"/>
      <c r="CAP47" s="119"/>
      <c r="CAQ47" s="119"/>
      <c r="CAR47" s="119"/>
      <c r="CAS47" s="119"/>
      <c r="CAT47" s="119"/>
      <c r="CAU47" s="119"/>
      <c r="CAV47" s="119"/>
      <c r="CAW47" s="119"/>
      <c r="CAX47" s="119"/>
      <c r="CAY47" s="119"/>
      <c r="CAZ47" s="119"/>
      <c r="CBA47" s="119"/>
      <c r="CBB47" s="119"/>
      <c r="CBC47" s="119"/>
      <c r="CBD47" s="119"/>
      <c r="CBE47" s="119"/>
      <c r="CBF47" s="119"/>
      <c r="CBG47" s="119"/>
      <c r="CBH47" s="119"/>
      <c r="CBI47" s="119"/>
      <c r="CBJ47" s="119"/>
      <c r="CBK47" s="119"/>
      <c r="CBL47" s="119"/>
      <c r="CBM47" s="119"/>
      <c r="CBN47" s="119"/>
      <c r="CBO47" s="119"/>
      <c r="CBP47" s="119"/>
      <c r="CBQ47" s="119"/>
      <c r="CBR47" s="119"/>
      <c r="CBS47" s="119"/>
      <c r="CBT47" s="119"/>
      <c r="CBU47" s="119"/>
      <c r="CBV47" s="119"/>
      <c r="CBW47" s="119"/>
      <c r="CBX47" s="119"/>
      <c r="CBY47" s="119"/>
      <c r="CBZ47" s="119"/>
      <c r="CCA47" s="119"/>
      <c r="CCB47" s="119"/>
      <c r="CCC47" s="119"/>
      <c r="CCD47" s="119"/>
      <c r="CCE47" s="119"/>
      <c r="CCF47" s="119"/>
      <c r="CCG47" s="119"/>
      <c r="CCH47" s="119"/>
      <c r="CCI47" s="119"/>
      <c r="CCJ47" s="119"/>
      <c r="CCK47" s="119"/>
      <c r="CCL47" s="119"/>
      <c r="CCM47" s="119"/>
      <c r="CCN47" s="119"/>
      <c r="CCO47" s="119"/>
      <c r="CCP47" s="119"/>
      <c r="CCQ47" s="119"/>
      <c r="CCR47" s="119"/>
      <c r="CCS47" s="119"/>
      <c r="CCT47" s="119"/>
      <c r="CCU47" s="119"/>
      <c r="CCV47" s="119"/>
      <c r="CCW47" s="119"/>
      <c r="CCX47" s="119"/>
      <c r="CCY47" s="119"/>
      <c r="CCZ47" s="119"/>
      <c r="CDA47" s="119"/>
      <c r="CDB47" s="119"/>
      <c r="CDC47" s="119"/>
      <c r="CDD47" s="119"/>
      <c r="CDE47" s="119"/>
      <c r="CDF47" s="119"/>
      <c r="CDG47" s="119"/>
      <c r="CDH47" s="119"/>
      <c r="CDI47" s="119"/>
      <c r="CDJ47" s="119"/>
      <c r="CDK47" s="119"/>
      <c r="CDL47" s="119"/>
      <c r="CDM47" s="119"/>
      <c r="CDN47" s="119"/>
      <c r="CDO47" s="119"/>
      <c r="CDP47" s="119"/>
      <c r="CDQ47" s="119"/>
      <c r="CDR47" s="119"/>
      <c r="CDS47" s="119"/>
      <c r="CDT47" s="119"/>
      <c r="CDU47" s="119"/>
      <c r="CDV47" s="119"/>
      <c r="CDW47" s="119"/>
      <c r="CDX47" s="119"/>
      <c r="CDY47" s="119"/>
      <c r="CDZ47" s="119"/>
      <c r="CEA47" s="119"/>
      <c r="CEB47" s="119"/>
      <c r="CEC47" s="119"/>
      <c r="CED47" s="119"/>
      <c r="CEE47" s="119"/>
      <c r="CEF47" s="119"/>
      <c r="CEG47" s="119"/>
      <c r="CEH47" s="119"/>
      <c r="CEI47" s="119"/>
      <c r="CEJ47" s="119"/>
      <c r="CEK47" s="119"/>
      <c r="CEL47" s="119"/>
      <c r="CEM47" s="119"/>
      <c r="CEN47" s="119"/>
      <c r="CEO47" s="119"/>
      <c r="CEP47" s="119"/>
      <c r="CEQ47" s="119"/>
      <c r="CER47" s="119"/>
      <c r="CES47" s="119"/>
      <c r="CET47" s="119"/>
      <c r="CEU47" s="119"/>
      <c r="CEV47" s="119"/>
      <c r="CEW47" s="119"/>
      <c r="CEX47" s="119"/>
      <c r="CEY47" s="119"/>
      <c r="CEZ47" s="119"/>
      <c r="CFA47" s="119"/>
      <c r="CFB47" s="119"/>
      <c r="CFC47" s="119"/>
      <c r="CFD47" s="119"/>
      <c r="CFE47" s="119"/>
      <c r="CFF47" s="119"/>
      <c r="CFG47" s="119"/>
      <c r="CFH47" s="119"/>
      <c r="CFI47" s="119"/>
      <c r="CFJ47" s="119"/>
      <c r="CFK47" s="119"/>
      <c r="CFL47" s="119"/>
      <c r="CFM47" s="119"/>
      <c r="CFN47" s="119"/>
      <c r="CFO47" s="119"/>
      <c r="CFP47" s="119"/>
      <c r="CFQ47" s="119"/>
      <c r="CFR47" s="119"/>
      <c r="CFS47" s="119"/>
      <c r="CFT47" s="119"/>
      <c r="CFU47" s="119"/>
      <c r="CFV47" s="119"/>
      <c r="CFW47" s="119"/>
      <c r="CFX47" s="119"/>
      <c r="CFY47" s="119"/>
      <c r="CFZ47" s="119"/>
      <c r="CGA47" s="119"/>
      <c r="CGB47" s="119"/>
      <c r="CGC47" s="119"/>
      <c r="CGD47" s="119"/>
      <c r="CGE47" s="119"/>
      <c r="CGF47" s="119"/>
      <c r="CGG47" s="119"/>
      <c r="CGH47" s="119"/>
      <c r="CGI47" s="119"/>
      <c r="CGJ47" s="119"/>
      <c r="CGK47" s="119"/>
      <c r="CGL47" s="119"/>
      <c r="CGM47" s="119"/>
      <c r="CGN47" s="119"/>
      <c r="CGO47" s="119"/>
      <c r="CGP47" s="119"/>
      <c r="CGQ47" s="119"/>
      <c r="CGR47" s="119"/>
      <c r="CGS47" s="119"/>
      <c r="CGT47" s="119"/>
      <c r="CGU47" s="119"/>
      <c r="CGV47" s="119"/>
      <c r="CGW47" s="119"/>
      <c r="CGX47" s="119"/>
      <c r="CGY47" s="119"/>
      <c r="CGZ47" s="119"/>
      <c r="CHA47" s="119"/>
      <c r="CHB47" s="119"/>
      <c r="CHC47" s="119"/>
      <c r="CHD47" s="119"/>
      <c r="CHE47" s="119"/>
      <c r="CHF47" s="119"/>
      <c r="CHG47" s="119"/>
      <c r="CHH47" s="119"/>
      <c r="CHI47" s="119"/>
      <c r="CHJ47" s="119"/>
      <c r="CHK47" s="119"/>
      <c r="CHL47" s="119"/>
      <c r="CHM47" s="119"/>
      <c r="CHN47" s="119"/>
      <c r="CHO47" s="119"/>
      <c r="CHP47" s="119"/>
      <c r="CHQ47" s="119"/>
      <c r="CHR47" s="119"/>
      <c r="CHS47" s="119"/>
      <c r="CHT47" s="119"/>
      <c r="CHU47" s="119"/>
      <c r="CHV47" s="119"/>
      <c r="CHW47" s="119"/>
      <c r="CHX47" s="119"/>
      <c r="CHY47" s="119"/>
      <c r="CHZ47" s="119"/>
      <c r="CIA47" s="119"/>
      <c r="CIB47" s="119"/>
      <c r="CIC47" s="119"/>
      <c r="CID47" s="119"/>
      <c r="CIE47" s="119"/>
      <c r="CIF47" s="119"/>
      <c r="CIG47" s="119"/>
      <c r="CIH47" s="119"/>
      <c r="CII47" s="119"/>
      <c r="CIJ47" s="119"/>
      <c r="CIK47" s="119"/>
      <c r="CIL47" s="119"/>
      <c r="CIM47" s="119"/>
      <c r="CIN47" s="119"/>
      <c r="CIO47" s="119"/>
      <c r="CIP47" s="119"/>
      <c r="CIQ47" s="119"/>
      <c r="CIR47" s="119"/>
      <c r="CIS47" s="119"/>
      <c r="CIT47" s="119"/>
      <c r="CIU47" s="119"/>
      <c r="CIV47" s="119"/>
      <c r="CIW47" s="119"/>
      <c r="CIX47" s="119"/>
      <c r="CIY47" s="119"/>
      <c r="CIZ47" s="119"/>
      <c r="CJA47" s="119"/>
      <c r="CJB47" s="119"/>
      <c r="CJC47" s="119"/>
      <c r="CJD47" s="119"/>
      <c r="CJE47" s="119"/>
      <c r="CJF47" s="119"/>
      <c r="CJG47" s="119"/>
      <c r="CJH47" s="119"/>
      <c r="CJI47" s="119"/>
      <c r="CJJ47" s="119"/>
      <c r="CJK47" s="119"/>
      <c r="CJL47" s="119"/>
      <c r="CJM47" s="119"/>
      <c r="CJN47" s="119"/>
      <c r="CJO47" s="119"/>
      <c r="CJP47" s="119"/>
      <c r="CJQ47" s="119"/>
      <c r="CJR47" s="119"/>
      <c r="CJS47" s="119"/>
      <c r="CJT47" s="119"/>
      <c r="CJU47" s="119"/>
      <c r="CJV47" s="119"/>
      <c r="CJW47" s="119"/>
      <c r="CJX47" s="119"/>
      <c r="CJY47" s="119"/>
      <c r="CJZ47" s="119"/>
      <c r="CKA47" s="119"/>
      <c r="CKB47" s="119"/>
      <c r="CKC47" s="119"/>
      <c r="CKD47" s="119"/>
      <c r="CKE47" s="119"/>
      <c r="CKF47" s="119"/>
      <c r="CKG47" s="119"/>
      <c r="CKH47" s="119"/>
      <c r="CKI47" s="119"/>
      <c r="CKJ47" s="119"/>
      <c r="CKK47" s="119"/>
      <c r="CKL47" s="119"/>
      <c r="CKM47" s="119"/>
      <c r="CKN47" s="119"/>
      <c r="CKO47" s="119"/>
      <c r="CKP47" s="119"/>
      <c r="CKQ47" s="119"/>
      <c r="CKR47" s="119"/>
      <c r="CKS47" s="119"/>
      <c r="CKT47" s="119"/>
      <c r="CKU47" s="119"/>
      <c r="CKV47" s="119"/>
      <c r="CKW47" s="119"/>
      <c r="CKX47" s="119"/>
      <c r="CKY47" s="119"/>
      <c r="CKZ47" s="119"/>
      <c r="CLA47" s="119"/>
      <c r="CLB47" s="119"/>
      <c r="CLC47" s="119"/>
      <c r="CLD47" s="119"/>
      <c r="CLE47" s="119"/>
      <c r="CLF47" s="119"/>
      <c r="CLG47" s="119"/>
      <c r="CLH47" s="119"/>
      <c r="CLI47" s="119"/>
      <c r="CLJ47" s="119"/>
      <c r="CLK47" s="119"/>
      <c r="CLL47" s="119"/>
      <c r="CLM47" s="119"/>
      <c r="CLN47" s="119"/>
      <c r="CLO47" s="119"/>
      <c r="CLP47" s="119"/>
      <c r="CLQ47" s="119"/>
      <c r="CLR47" s="119"/>
      <c r="CLS47" s="119"/>
      <c r="CLT47" s="119"/>
      <c r="CLU47" s="119"/>
      <c r="CLV47" s="119"/>
      <c r="CLW47" s="119"/>
      <c r="CLX47" s="119"/>
      <c r="CLY47" s="119"/>
      <c r="CLZ47" s="119"/>
      <c r="CMA47" s="119"/>
      <c r="CMB47" s="119"/>
      <c r="CMC47" s="119"/>
      <c r="CMD47" s="119"/>
      <c r="CME47" s="119"/>
      <c r="CMF47" s="119"/>
      <c r="CMG47" s="119"/>
      <c r="CMH47" s="119"/>
      <c r="CMI47" s="119"/>
      <c r="CMJ47" s="119"/>
      <c r="CMK47" s="119"/>
      <c r="CML47" s="119"/>
      <c r="CMM47" s="119"/>
      <c r="CMN47" s="119"/>
      <c r="CMO47" s="119"/>
      <c r="CMP47" s="119"/>
      <c r="CMQ47" s="119"/>
      <c r="CMR47" s="119"/>
      <c r="CMS47" s="119"/>
      <c r="CMT47" s="119"/>
      <c r="CMU47" s="119"/>
      <c r="CMV47" s="119"/>
      <c r="CMW47" s="119"/>
      <c r="CMX47" s="119"/>
      <c r="CMY47" s="119"/>
      <c r="CMZ47" s="119"/>
      <c r="CNA47" s="119"/>
      <c r="CNB47" s="119"/>
      <c r="CNC47" s="119"/>
      <c r="CND47" s="119"/>
      <c r="CNE47" s="119"/>
      <c r="CNF47" s="119"/>
      <c r="CNG47" s="119"/>
      <c r="CNH47" s="119"/>
      <c r="CNI47" s="119"/>
      <c r="CNJ47" s="119"/>
      <c r="CNK47" s="119"/>
      <c r="CNL47" s="119"/>
      <c r="CNM47" s="119"/>
      <c r="CNN47" s="119"/>
      <c r="CNO47" s="119"/>
      <c r="CNP47" s="119"/>
      <c r="CNQ47" s="119"/>
      <c r="CNR47" s="119"/>
      <c r="CNS47" s="119"/>
      <c r="CNT47" s="119"/>
      <c r="CNU47" s="119"/>
      <c r="CNV47" s="119"/>
      <c r="CNW47" s="119"/>
      <c r="CNX47" s="119"/>
      <c r="CNY47" s="119"/>
      <c r="CNZ47" s="119"/>
      <c r="COA47" s="119"/>
      <c r="COB47" s="119"/>
      <c r="COC47" s="119"/>
      <c r="COD47" s="119"/>
      <c r="COE47" s="119"/>
      <c r="COF47" s="119"/>
      <c r="COG47" s="119"/>
      <c r="COH47" s="119"/>
      <c r="COI47" s="119"/>
      <c r="COJ47" s="119"/>
      <c r="COK47" s="119"/>
      <c r="COL47" s="119"/>
      <c r="COM47" s="119"/>
      <c r="CON47" s="119"/>
      <c r="COO47" s="119"/>
      <c r="COP47" s="119"/>
      <c r="COQ47" s="119"/>
      <c r="COR47" s="119"/>
      <c r="COS47" s="119"/>
      <c r="COT47" s="119"/>
      <c r="COU47" s="119"/>
      <c r="COV47" s="119"/>
      <c r="COW47" s="119"/>
      <c r="COX47" s="119"/>
      <c r="COY47" s="119"/>
      <c r="COZ47" s="119"/>
      <c r="CPA47" s="119"/>
      <c r="CPB47" s="119"/>
      <c r="CPC47" s="119"/>
      <c r="CPD47" s="119"/>
      <c r="CPE47" s="119"/>
      <c r="CPF47" s="119"/>
      <c r="CPG47" s="119"/>
      <c r="CPH47" s="119"/>
      <c r="CPI47" s="119"/>
      <c r="CPJ47" s="119"/>
      <c r="CPK47" s="119"/>
      <c r="CPL47" s="119"/>
      <c r="CPM47" s="119"/>
      <c r="CPN47" s="119"/>
      <c r="CPO47" s="119"/>
      <c r="CPP47" s="119"/>
      <c r="CPQ47" s="119"/>
      <c r="CPR47" s="119"/>
      <c r="CPS47" s="119"/>
      <c r="CPT47" s="119"/>
      <c r="CPU47" s="119"/>
      <c r="CPV47" s="119"/>
      <c r="CPW47" s="119"/>
      <c r="CPX47" s="119"/>
      <c r="CPY47" s="119"/>
      <c r="CPZ47" s="119"/>
      <c r="CQA47" s="119"/>
      <c r="CQB47" s="119"/>
      <c r="CQC47" s="119"/>
      <c r="CQD47" s="119"/>
      <c r="CQE47" s="119"/>
      <c r="CQF47" s="119"/>
      <c r="CQG47" s="119"/>
      <c r="CQH47" s="119"/>
      <c r="CQI47" s="119"/>
      <c r="CQJ47" s="119"/>
      <c r="CQK47" s="119"/>
      <c r="CQL47" s="119"/>
      <c r="CQM47" s="119"/>
      <c r="CQN47" s="119"/>
      <c r="CQO47" s="119"/>
      <c r="CQP47" s="119"/>
      <c r="CQQ47" s="119"/>
      <c r="CQR47" s="119"/>
      <c r="CQS47" s="119"/>
      <c r="CQT47" s="119"/>
      <c r="CQU47" s="119"/>
      <c r="CQV47" s="119"/>
      <c r="CQW47" s="119"/>
      <c r="CQX47" s="119"/>
      <c r="CQY47" s="119"/>
      <c r="CQZ47" s="119"/>
      <c r="CRA47" s="119"/>
      <c r="CRB47" s="119"/>
      <c r="CRC47" s="119"/>
      <c r="CRD47" s="119"/>
      <c r="CRE47" s="119"/>
      <c r="CRF47" s="119"/>
      <c r="CRG47" s="119"/>
      <c r="CRH47" s="119"/>
      <c r="CRI47" s="119"/>
      <c r="CRJ47" s="119"/>
      <c r="CRK47" s="119"/>
      <c r="CRL47" s="119"/>
      <c r="CRM47" s="119"/>
      <c r="CRN47" s="119"/>
      <c r="CRO47" s="119"/>
      <c r="CRP47" s="119"/>
      <c r="CRQ47" s="119"/>
      <c r="CRR47" s="119"/>
      <c r="CRS47" s="119"/>
      <c r="CRT47" s="119"/>
      <c r="CRU47" s="119"/>
      <c r="CRV47" s="119"/>
      <c r="CRW47" s="119"/>
      <c r="CRX47" s="119"/>
      <c r="CRY47" s="119"/>
      <c r="CRZ47" s="119"/>
      <c r="CSA47" s="119"/>
      <c r="CSB47" s="119"/>
      <c r="CSC47" s="119"/>
      <c r="CSD47" s="119"/>
      <c r="CSE47" s="119"/>
      <c r="CSF47" s="119"/>
      <c r="CSG47" s="119"/>
      <c r="CSH47" s="119"/>
      <c r="CSI47" s="119"/>
      <c r="CSJ47" s="119"/>
      <c r="CSK47" s="119"/>
      <c r="CSL47" s="119"/>
      <c r="CSM47" s="119"/>
      <c r="CSN47" s="119"/>
      <c r="CSO47" s="119"/>
      <c r="CSP47" s="119"/>
      <c r="CSQ47" s="119"/>
      <c r="CSR47" s="119"/>
      <c r="CSS47" s="119"/>
      <c r="CST47" s="119"/>
      <c r="CSU47" s="119"/>
      <c r="CSV47" s="119"/>
      <c r="CSW47" s="119"/>
      <c r="CSX47" s="119"/>
      <c r="CSY47" s="119"/>
      <c r="CSZ47" s="119"/>
      <c r="CTA47" s="119"/>
      <c r="CTB47" s="119"/>
      <c r="CTC47" s="119"/>
      <c r="CTD47" s="119"/>
      <c r="CTE47" s="119"/>
      <c r="CTF47" s="119"/>
      <c r="CTG47" s="119"/>
      <c r="CTH47" s="119"/>
      <c r="CTI47" s="119"/>
      <c r="CTJ47" s="119"/>
      <c r="CTK47" s="119"/>
      <c r="CTL47" s="119"/>
      <c r="CTM47" s="119"/>
      <c r="CTN47" s="119"/>
      <c r="CTO47" s="119"/>
      <c r="CTP47" s="119"/>
      <c r="CTQ47" s="119"/>
      <c r="CTR47" s="119"/>
      <c r="CTS47" s="119"/>
      <c r="CTT47" s="119"/>
      <c r="CTU47" s="119"/>
      <c r="CTV47" s="119"/>
      <c r="CTW47" s="119"/>
      <c r="CTX47" s="119"/>
      <c r="CTY47" s="119"/>
      <c r="CTZ47" s="119"/>
      <c r="CUA47" s="119"/>
      <c r="CUB47" s="119"/>
      <c r="CUC47" s="119"/>
      <c r="CUD47" s="119"/>
      <c r="CUE47" s="119"/>
      <c r="CUF47" s="119"/>
      <c r="CUG47" s="119"/>
      <c r="CUH47" s="119"/>
      <c r="CUI47" s="119"/>
      <c r="CUJ47" s="119"/>
      <c r="CUK47" s="119"/>
      <c r="CUL47" s="119"/>
      <c r="CUM47" s="119"/>
      <c r="CUN47" s="119"/>
      <c r="CUO47" s="119"/>
      <c r="CUP47" s="119"/>
      <c r="CUQ47" s="119"/>
      <c r="CUR47" s="119"/>
      <c r="CUS47" s="119"/>
      <c r="CUT47" s="119"/>
      <c r="CUU47" s="119"/>
      <c r="CUV47" s="119"/>
      <c r="CUW47" s="119"/>
      <c r="CUX47" s="119"/>
      <c r="CUY47" s="119"/>
      <c r="CUZ47" s="119"/>
      <c r="CVA47" s="119"/>
      <c r="CVB47" s="119"/>
      <c r="CVC47" s="119"/>
      <c r="CVD47" s="119"/>
      <c r="CVE47" s="119"/>
      <c r="CVF47" s="119"/>
      <c r="CVG47" s="119"/>
      <c r="CVH47" s="119"/>
      <c r="CVI47" s="119"/>
      <c r="CVJ47" s="119"/>
      <c r="CVK47" s="119"/>
      <c r="CVL47" s="119"/>
      <c r="CVM47" s="119"/>
      <c r="CVN47" s="119"/>
      <c r="CVO47" s="119"/>
      <c r="CVP47" s="119"/>
      <c r="CVQ47" s="119"/>
      <c r="CVR47" s="119"/>
      <c r="CVS47" s="119"/>
      <c r="CVT47" s="119"/>
      <c r="CVU47" s="119"/>
      <c r="CVV47" s="119"/>
      <c r="CVW47" s="119"/>
      <c r="CVX47" s="119"/>
      <c r="CVY47" s="119"/>
      <c r="CVZ47" s="119"/>
      <c r="CWA47" s="119"/>
      <c r="CWB47" s="119"/>
      <c r="CWC47" s="119"/>
      <c r="CWD47" s="119"/>
      <c r="CWE47" s="119"/>
      <c r="CWF47" s="119"/>
      <c r="CWG47" s="119"/>
      <c r="CWH47" s="119"/>
      <c r="CWI47" s="119"/>
      <c r="CWJ47" s="119"/>
      <c r="CWK47" s="119"/>
      <c r="CWL47" s="119"/>
      <c r="CWM47" s="119"/>
      <c r="CWN47" s="119"/>
      <c r="CWO47" s="119"/>
      <c r="CWP47" s="119"/>
      <c r="CWQ47" s="119"/>
      <c r="CWR47" s="119"/>
      <c r="CWS47" s="119"/>
      <c r="CWT47" s="119"/>
      <c r="CWU47" s="119"/>
      <c r="CWV47" s="119"/>
      <c r="CWW47" s="119"/>
      <c r="CWX47" s="119"/>
      <c r="CWY47" s="119"/>
      <c r="CWZ47" s="119"/>
      <c r="CXA47" s="119"/>
      <c r="CXB47" s="119"/>
      <c r="CXC47" s="119"/>
      <c r="CXD47" s="119"/>
      <c r="CXE47" s="119"/>
      <c r="CXF47" s="119"/>
      <c r="CXG47" s="119"/>
      <c r="CXH47" s="119"/>
      <c r="CXI47" s="119"/>
      <c r="CXJ47" s="119"/>
      <c r="CXK47" s="119"/>
      <c r="CXL47" s="119"/>
      <c r="CXM47" s="119"/>
      <c r="CXN47" s="119"/>
      <c r="CXO47" s="119"/>
      <c r="CXP47" s="119"/>
      <c r="CXQ47" s="119"/>
      <c r="CXR47" s="119"/>
      <c r="CXS47" s="119"/>
      <c r="CXT47" s="119"/>
      <c r="CXU47" s="119"/>
      <c r="CXV47" s="119"/>
      <c r="CXW47" s="119"/>
      <c r="CXX47" s="119"/>
      <c r="CXY47" s="119"/>
      <c r="CXZ47" s="119"/>
      <c r="CYA47" s="119"/>
      <c r="CYB47" s="119"/>
      <c r="CYC47" s="119"/>
      <c r="CYD47" s="119"/>
      <c r="CYE47" s="119"/>
      <c r="CYF47" s="119"/>
      <c r="CYG47" s="119"/>
      <c r="CYH47" s="119"/>
      <c r="CYI47" s="119"/>
      <c r="CYJ47" s="119"/>
      <c r="CYK47" s="119"/>
      <c r="CYL47" s="119"/>
      <c r="CYM47" s="119"/>
      <c r="CYN47" s="119"/>
      <c r="CYO47" s="119"/>
      <c r="CYP47" s="119"/>
      <c r="CYQ47" s="119"/>
      <c r="CYR47" s="119"/>
      <c r="CYS47" s="119"/>
      <c r="CYT47" s="119"/>
      <c r="CYU47" s="119"/>
      <c r="CYV47" s="119"/>
      <c r="CYW47" s="119"/>
      <c r="CYX47" s="119"/>
      <c r="CYY47" s="119"/>
      <c r="CYZ47" s="119"/>
      <c r="CZA47" s="119"/>
      <c r="CZB47" s="119"/>
      <c r="CZC47" s="119"/>
      <c r="CZD47" s="119"/>
      <c r="CZE47" s="119"/>
      <c r="CZF47" s="119"/>
      <c r="CZG47" s="119"/>
      <c r="CZH47" s="119"/>
      <c r="CZI47" s="119"/>
      <c r="CZJ47" s="119"/>
      <c r="CZK47" s="119"/>
      <c r="CZL47" s="119"/>
      <c r="CZM47" s="119"/>
      <c r="CZN47" s="119"/>
      <c r="CZO47" s="119"/>
      <c r="CZP47" s="119"/>
      <c r="CZQ47" s="119"/>
      <c r="CZR47" s="119"/>
      <c r="CZS47" s="119"/>
      <c r="CZT47" s="119"/>
      <c r="CZU47" s="119"/>
      <c r="CZV47" s="119"/>
      <c r="CZW47" s="119"/>
      <c r="CZX47" s="119"/>
      <c r="CZY47" s="119"/>
      <c r="CZZ47" s="119"/>
      <c r="DAA47" s="119"/>
      <c r="DAB47" s="119"/>
      <c r="DAC47" s="119"/>
      <c r="DAD47" s="119"/>
      <c r="DAE47" s="119"/>
      <c r="DAF47" s="119"/>
      <c r="DAG47" s="119"/>
      <c r="DAH47" s="119"/>
      <c r="DAI47" s="119"/>
      <c r="DAJ47" s="119"/>
      <c r="DAK47" s="119"/>
      <c r="DAL47" s="119"/>
      <c r="DAM47" s="119"/>
      <c r="DAN47" s="119"/>
      <c r="DAO47" s="119"/>
      <c r="DAP47" s="119"/>
      <c r="DAQ47" s="119"/>
      <c r="DAR47" s="119"/>
      <c r="DAS47" s="119"/>
      <c r="DAT47" s="119"/>
      <c r="DAU47" s="119"/>
      <c r="DAV47" s="119"/>
      <c r="DAW47" s="119"/>
      <c r="DAX47" s="119"/>
      <c r="DAY47" s="119"/>
      <c r="DAZ47" s="119"/>
      <c r="DBA47" s="119"/>
      <c r="DBB47" s="119"/>
      <c r="DBC47" s="119"/>
      <c r="DBD47" s="119"/>
      <c r="DBE47" s="119"/>
      <c r="DBF47" s="119"/>
      <c r="DBG47" s="119"/>
      <c r="DBH47" s="119"/>
      <c r="DBI47" s="119"/>
      <c r="DBJ47" s="119"/>
      <c r="DBK47" s="119"/>
      <c r="DBL47" s="119"/>
      <c r="DBM47" s="119"/>
      <c r="DBN47" s="119"/>
      <c r="DBO47" s="119"/>
      <c r="DBP47" s="119"/>
      <c r="DBQ47" s="119"/>
      <c r="DBR47" s="119"/>
      <c r="DBS47" s="119"/>
      <c r="DBT47" s="119"/>
      <c r="DBU47" s="119"/>
      <c r="DBV47" s="119"/>
      <c r="DBW47" s="119"/>
      <c r="DBX47" s="119"/>
      <c r="DBY47" s="119"/>
      <c r="DBZ47" s="119"/>
      <c r="DCA47" s="119"/>
      <c r="DCB47" s="119"/>
      <c r="DCC47" s="119"/>
      <c r="DCD47" s="119"/>
      <c r="DCE47" s="119"/>
      <c r="DCF47" s="119"/>
      <c r="DCG47" s="119"/>
      <c r="DCH47" s="119"/>
      <c r="DCI47" s="119"/>
      <c r="DCJ47" s="119"/>
      <c r="DCK47" s="119"/>
      <c r="DCL47" s="119"/>
      <c r="DCM47" s="119"/>
      <c r="DCN47" s="119"/>
      <c r="DCO47" s="119"/>
      <c r="DCP47" s="119"/>
      <c r="DCQ47" s="119"/>
      <c r="DCR47" s="119"/>
      <c r="DCS47" s="119"/>
      <c r="DCT47" s="119"/>
      <c r="DCU47" s="119"/>
      <c r="DCV47" s="119"/>
      <c r="DCW47" s="119"/>
      <c r="DCX47" s="119"/>
      <c r="DCY47" s="119"/>
      <c r="DCZ47" s="119"/>
      <c r="DDA47" s="119"/>
      <c r="DDB47" s="119"/>
      <c r="DDC47" s="119"/>
      <c r="DDD47" s="119"/>
      <c r="DDE47" s="119"/>
      <c r="DDF47" s="119"/>
      <c r="DDG47" s="119"/>
      <c r="DDH47" s="119"/>
      <c r="DDI47" s="119"/>
      <c r="DDJ47" s="119"/>
      <c r="DDK47" s="119"/>
      <c r="DDL47" s="119"/>
      <c r="DDM47" s="119"/>
      <c r="DDN47" s="119"/>
      <c r="DDO47" s="119"/>
      <c r="DDP47" s="119"/>
      <c r="DDQ47" s="119"/>
      <c r="DDR47" s="119"/>
      <c r="DDS47" s="119"/>
      <c r="DDT47" s="119"/>
      <c r="DDU47" s="119"/>
      <c r="DDV47" s="119"/>
      <c r="DDW47" s="119"/>
      <c r="DDX47" s="119"/>
      <c r="DDY47" s="119"/>
      <c r="DDZ47" s="119"/>
      <c r="DEA47" s="119"/>
      <c r="DEB47" s="119"/>
      <c r="DEC47" s="119"/>
      <c r="DED47" s="119"/>
      <c r="DEE47" s="119"/>
      <c r="DEF47" s="119"/>
      <c r="DEG47" s="119"/>
      <c r="DEH47" s="119"/>
      <c r="DEI47" s="119"/>
      <c r="DEJ47" s="119"/>
      <c r="DEK47" s="119"/>
      <c r="DEL47" s="119"/>
      <c r="DEM47" s="119"/>
      <c r="DEN47" s="119"/>
      <c r="DEO47" s="119"/>
      <c r="DEP47" s="119"/>
      <c r="DEQ47" s="119"/>
      <c r="DER47" s="119"/>
      <c r="DES47" s="119"/>
      <c r="DET47" s="119"/>
      <c r="DEU47" s="119"/>
      <c r="DEV47" s="119"/>
      <c r="DEW47" s="119"/>
      <c r="DEX47" s="119"/>
      <c r="DEY47" s="119"/>
      <c r="DEZ47" s="119"/>
      <c r="DFA47" s="119"/>
      <c r="DFB47" s="119"/>
      <c r="DFC47" s="119"/>
      <c r="DFD47" s="119"/>
      <c r="DFE47" s="119"/>
      <c r="DFF47" s="119"/>
      <c r="DFG47" s="119"/>
      <c r="DFH47" s="119"/>
      <c r="DFI47" s="119"/>
      <c r="DFJ47" s="119"/>
      <c r="DFK47" s="119"/>
      <c r="DFL47" s="119"/>
      <c r="DFM47" s="119"/>
      <c r="DFN47" s="119"/>
      <c r="DFO47" s="119"/>
      <c r="DFP47" s="119"/>
      <c r="DFQ47" s="119"/>
      <c r="DFR47" s="119"/>
      <c r="DFS47" s="119"/>
      <c r="DFT47" s="119"/>
      <c r="DFU47" s="119"/>
      <c r="DFV47" s="119"/>
      <c r="DFW47" s="119"/>
      <c r="DFX47" s="119"/>
      <c r="DFY47" s="119"/>
      <c r="DFZ47" s="119"/>
      <c r="DGA47" s="119"/>
      <c r="DGB47" s="119"/>
      <c r="DGC47" s="119"/>
      <c r="DGD47" s="119"/>
      <c r="DGE47" s="119"/>
      <c r="DGF47" s="119"/>
      <c r="DGG47" s="119"/>
      <c r="DGH47" s="119"/>
      <c r="DGI47" s="119"/>
      <c r="DGJ47" s="119"/>
      <c r="DGK47" s="119"/>
      <c r="DGL47" s="119"/>
      <c r="DGM47" s="119"/>
      <c r="DGN47" s="119"/>
      <c r="DGO47" s="119"/>
      <c r="DGP47" s="119"/>
      <c r="DGQ47" s="119"/>
      <c r="DGR47" s="119"/>
      <c r="DGS47" s="119"/>
      <c r="DGT47" s="119"/>
      <c r="DGU47" s="119"/>
      <c r="DGV47" s="119"/>
      <c r="DGW47" s="119"/>
      <c r="DGX47" s="119"/>
      <c r="DGY47" s="119"/>
      <c r="DGZ47" s="119"/>
      <c r="DHA47" s="119"/>
      <c r="DHB47" s="119"/>
      <c r="DHC47" s="119"/>
      <c r="DHD47" s="119"/>
      <c r="DHE47" s="119"/>
      <c r="DHF47" s="119"/>
      <c r="DHG47" s="119"/>
      <c r="DHH47" s="119"/>
      <c r="DHI47" s="119"/>
      <c r="DHJ47" s="119"/>
      <c r="DHK47" s="119"/>
      <c r="DHL47" s="119"/>
      <c r="DHM47" s="119"/>
      <c r="DHN47" s="119"/>
      <c r="DHO47" s="119"/>
      <c r="DHP47" s="119"/>
      <c r="DHQ47" s="119"/>
      <c r="DHR47" s="119"/>
      <c r="DHS47" s="119"/>
      <c r="DHT47" s="119"/>
      <c r="DHU47" s="119"/>
      <c r="DHV47" s="119"/>
      <c r="DHW47" s="119"/>
      <c r="DHX47" s="119"/>
      <c r="DHY47" s="119"/>
      <c r="DHZ47" s="119"/>
      <c r="DIA47" s="119"/>
      <c r="DIB47" s="119"/>
      <c r="DIC47" s="119"/>
      <c r="DID47" s="119"/>
      <c r="DIE47" s="119"/>
      <c r="DIF47" s="119"/>
      <c r="DIG47" s="119"/>
      <c r="DIH47" s="119"/>
      <c r="DII47" s="119"/>
      <c r="DIJ47" s="119"/>
      <c r="DIK47" s="119"/>
      <c r="DIL47" s="119"/>
      <c r="DIM47" s="119"/>
      <c r="DIN47" s="119"/>
      <c r="DIO47" s="119"/>
      <c r="DIP47" s="119"/>
      <c r="DIQ47" s="119"/>
      <c r="DIR47" s="119"/>
      <c r="DIS47" s="119"/>
      <c r="DIT47" s="119"/>
      <c r="DIU47" s="119"/>
      <c r="DIV47" s="119"/>
      <c r="DIW47" s="119"/>
      <c r="DIX47" s="119"/>
      <c r="DIY47" s="119"/>
      <c r="DIZ47" s="119"/>
      <c r="DJA47" s="119"/>
      <c r="DJB47" s="119"/>
      <c r="DJC47" s="119"/>
      <c r="DJD47" s="119"/>
      <c r="DJE47" s="119"/>
      <c r="DJF47" s="119"/>
      <c r="DJG47" s="119"/>
      <c r="DJH47" s="119"/>
      <c r="DJI47" s="119"/>
      <c r="DJJ47" s="119"/>
      <c r="DJK47" s="119"/>
      <c r="DJL47" s="119"/>
      <c r="DJM47" s="119"/>
      <c r="DJN47" s="119"/>
      <c r="DJO47" s="119"/>
      <c r="DJP47" s="119"/>
      <c r="DJQ47" s="119"/>
      <c r="DJR47" s="119"/>
      <c r="DJS47" s="119"/>
      <c r="DJT47" s="119"/>
      <c r="DJU47" s="119"/>
      <c r="DJV47" s="119"/>
      <c r="DJW47" s="119"/>
      <c r="DJX47" s="119"/>
      <c r="DJY47" s="119"/>
      <c r="DJZ47" s="119"/>
      <c r="DKA47" s="119"/>
      <c r="DKB47" s="119"/>
      <c r="DKC47" s="119"/>
      <c r="DKD47" s="119"/>
      <c r="DKE47" s="119"/>
      <c r="DKF47" s="119"/>
      <c r="DKG47" s="119"/>
      <c r="DKH47" s="119"/>
      <c r="DKI47" s="119"/>
      <c r="DKJ47" s="119"/>
      <c r="DKK47" s="119"/>
      <c r="DKL47" s="119"/>
      <c r="DKM47" s="119"/>
      <c r="DKN47" s="119"/>
      <c r="DKO47" s="119"/>
      <c r="DKP47" s="119"/>
      <c r="DKQ47" s="119"/>
      <c r="DKR47" s="119"/>
      <c r="DKS47" s="119"/>
      <c r="DKT47" s="119"/>
      <c r="DKU47" s="119"/>
      <c r="DKV47" s="119"/>
      <c r="DKW47" s="119"/>
      <c r="DKX47" s="119"/>
      <c r="DKY47" s="119"/>
      <c r="DKZ47" s="119"/>
      <c r="DLA47" s="119"/>
      <c r="DLB47" s="119"/>
      <c r="DLC47" s="119"/>
      <c r="DLD47" s="119"/>
      <c r="DLE47" s="119"/>
      <c r="DLF47" s="119"/>
      <c r="DLG47" s="119"/>
      <c r="DLH47" s="119"/>
      <c r="DLI47" s="119"/>
      <c r="DLJ47" s="119"/>
      <c r="DLK47" s="119"/>
      <c r="DLL47" s="119"/>
      <c r="DLM47" s="119"/>
      <c r="DLN47" s="119"/>
      <c r="DLO47" s="119"/>
      <c r="DLP47" s="119"/>
      <c r="DLQ47" s="119"/>
      <c r="DLR47" s="119"/>
      <c r="DLS47" s="119"/>
      <c r="DLT47" s="119"/>
      <c r="DLU47" s="119"/>
      <c r="DLV47" s="119"/>
      <c r="DLW47" s="119"/>
      <c r="DLX47" s="119"/>
      <c r="DLY47" s="119"/>
      <c r="DLZ47" s="119"/>
      <c r="DMA47" s="119"/>
      <c r="DMB47" s="119"/>
      <c r="DMC47" s="119"/>
      <c r="DMD47" s="119"/>
      <c r="DME47" s="119"/>
      <c r="DMF47" s="119"/>
      <c r="DMG47" s="119"/>
      <c r="DMH47" s="119"/>
      <c r="DMI47" s="119"/>
      <c r="DMJ47" s="119"/>
      <c r="DMK47" s="119"/>
      <c r="DML47" s="119"/>
      <c r="DMM47" s="119"/>
      <c r="DMN47" s="119"/>
      <c r="DMO47" s="119"/>
      <c r="DMP47" s="119"/>
      <c r="DMQ47" s="119"/>
      <c r="DMR47" s="119"/>
      <c r="DMS47" s="119"/>
      <c r="DMT47" s="119"/>
      <c r="DMU47" s="119"/>
      <c r="DMV47" s="119"/>
      <c r="DMW47" s="119"/>
      <c r="DMX47" s="119"/>
      <c r="DMY47" s="119"/>
      <c r="DMZ47" s="119"/>
      <c r="DNA47" s="119"/>
      <c r="DNB47" s="119"/>
      <c r="DNC47" s="119"/>
      <c r="DND47" s="119"/>
      <c r="DNE47" s="119"/>
      <c r="DNF47" s="119"/>
      <c r="DNG47" s="119"/>
      <c r="DNH47" s="119"/>
      <c r="DNI47" s="119"/>
      <c r="DNJ47" s="119"/>
      <c r="DNK47" s="119"/>
      <c r="DNL47" s="119"/>
      <c r="DNM47" s="119"/>
      <c r="DNN47" s="119"/>
      <c r="DNO47" s="119"/>
      <c r="DNP47" s="119"/>
      <c r="DNQ47" s="119"/>
      <c r="DNR47" s="119"/>
      <c r="DNS47" s="119"/>
      <c r="DNT47" s="119"/>
      <c r="DNU47" s="119"/>
      <c r="DNV47" s="119"/>
      <c r="DNW47" s="119"/>
      <c r="DNX47" s="119"/>
      <c r="DNY47" s="119"/>
      <c r="DNZ47" s="119"/>
      <c r="DOA47" s="119"/>
      <c r="DOB47" s="119"/>
      <c r="DOC47" s="119"/>
      <c r="DOD47" s="119"/>
      <c r="DOE47" s="119"/>
      <c r="DOF47" s="119"/>
      <c r="DOG47" s="119"/>
      <c r="DOH47" s="119"/>
      <c r="DOI47" s="119"/>
      <c r="DOJ47" s="119"/>
      <c r="DOK47" s="119"/>
      <c r="DOL47" s="119"/>
      <c r="DOM47" s="119"/>
      <c r="DON47" s="119"/>
      <c r="DOO47" s="119"/>
      <c r="DOP47" s="119"/>
      <c r="DOQ47" s="119"/>
      <c r="DOR47" s="119"/>
      <c r="DOS47" s="119"/>
      <c r="DOT47" s="119"/>
      <c r="DOU47" s="119"/>
      <c r="DOV47" s="119"/>
      <c r="DOW47" s="119"/>
      <c r="DOX47" s="119"/>
      <c r="DOY47" s="119"/>
      <c r="DOZ47" s="119"/>
      <c r="DPA47" s="119"/>
      <c r="DPB47" s="119"/>
      <c r="DPC47" s="119"/>
      <c r="DPD47" s="119"/>
      <c r="DPE47" s="119"/>
      <c r="DPF47" s="119"/>
      <c r="DPG47" s="119"/>
      <c r="DPH47" s="119"/>
      <c r="DPI47" s="119"/>
      <c r="DPJ47" s="119"/>
      <c r="DPK47" s="119"/>
      <c r="DPL47" s="119"/>
      <c r="DPM47" s="119"/>
      <c r="DPN47" s="119"/>
      <c r="DPO47" s="119"/>
      <c r="DPP47" s="119"/>
      <c r="DPQ47" s="119"/>
      <c r="DPR47" s="119"/>
      <c r="DPS47" s="119"/>
      <c r="DPT47" s="119"/>
      <c r="DPU47" s="119"/>
      <c r="DPV47" s="119"/>
      <c r="DPW47" s="119"/>
      <c r="DPX47" s="119"/>
      <c r="DPY47" s="119"/>
      <c r="DPZ47" s="119"/>
      <c r="DQA47" s="119"/>
      <c r="DQB47" s="119"/>
      <c r="DQC47" s="119"/>
      <c r="DQD47" s="119"/>
      <c r="DQE47" s="119"/>
      <c r="DQF47" s="119"/>
      <c r="DQG47" s="119"/>
      <c r="DQH47" s="119"/>
      <c r="DQI47" s="119"/>
      <c r="DQJ47" s="119"/>
      <c r="DQK47" s="119"/>
      <c r="DQL47" s="119"/>
      <c r="DQM47" s="119"/>
      <c r="DQN47" s="119"/>
      <c r="DQO47" s="119"/>
      <c r="DQP47" s="119"/>
      <c r="DQQ47" s="119"/>
      <c r="DQR47" s="119"/>
      <c r="DQS47" s="119"/>
      <c r="DQT47" s="119"/>
      <c r="DQU47" s="119"/>
      <c r="DQV47" s="119"/>
      <c r="DQW47" s="119"/>
      <c r="DQX47" s="119"/>
      <c r="DQY47" s="119"/>
      <c r="DQZ47" s="119"/>
      <c r="DRA47" s="119"/>
      <c r="DRB47" s="119"/>
      <c r="DRC47" s="119"/>
      <c r="DRD47" s="119"/>
      <c r="DRE47" s="119"/>
      <c r="DRF47" s="119"/>
      <c r="DRG47" s="119"/>
      <c r="DRH47" s="119"/>
      <c r="DRI47" s="119"/>
      <c r="DRJ47" s="119"/>
      <c r="DRK47" s="119"/>
      <c r="DRL47" s="119"/>
      <c r="DRM47" s="119"/>
      <c r="DRN47" s="119"/>
      <c r="DRO47" s="119"/>
      <c r="DRP47" s="119"/>
      <c r="DRQ47" s="119"/>
      <c r="DRR47" s="119"/>
      <c r="DRS47" s="119"/>
      <c r="DRT47" s="119"/>
      <c r="DRU47" s="119"/>
      <c r="DRV47" s="119"/>
      <c r="DRW47" s="119"/>
      <c r="DRX47" s="119"/>
      <c r="DRY47" s="119"/>
      <c r="DRZ47" s="119"/>
      <c r="DSA47" s="119"/>
      <c r="DSB47" s="119"/>
      <c r="DSC47" s="119"/>
      <c r="DSD47" s="119"/>
      <c r="DSE47" s="119"/>
      <c r="DSF47" s="119"/>
      <c r="DSG47" s="119"/>
      <c r="DSH47" s="119"/>
      <c r="DSI47" s="119"/>
      <c r="DSJ47" s="119"/>
      <c r="DSK47" s="119"/>
      <c r="DSL47" s="119"/>
      <c r="DSM47" s="119"/>
      <c r="DSN47" s="119"/>
      <c r="DSO47" s="119"/>
      <c r="DSP47" s="119"/>
      <c r="DSQ47" s="119"/>
      <c r="DSR47" s="119"/>
      <c r="DSS47" s="119"/>
      <c r="DST47" s="119"/>
      <c r="DSU47" s="119"/>
      <c r="DSV47" s="119"/>
      <c r="DSW47" s="119"/>
      <c r="DSX47" s="119"/>
      <c r="DSY47" s="119"/>
      <c r="DSZ47" s="119"/>
      <c r="DTA47" s="119"/>
      <c r="DTB47" s="119"/>
      <c r="DTC47" s="119"/>
      <c r="DTD47" s="119"/>
      <c r="DTE47" s="119"/>
      <c r="DTF47" s="119"/>
      <c r="DTG47" s="119"/>
      <c r="DTH47" s="119"/>
      <c r="DTI47" s="119"/>
      <c r="DTJ47" s="119"/>
      <c r="DTK47" s="119"/>
      <c r="DTL47" s="119"/>
      <c r="DTM47" s="119"/>
      <c r="DTN47" s="119"/>
      <c r="DTO47" s="119"/>
      <c r="DTP47" s="119"/>
      <c r="DTQ47" s="119"/>
      <c r="DTR47" s="119"/>
      <c r="DTS47" s="119"/>
      <c r="DTT47" s="119"/>
      <c r="DTU47" s="119"/>
      <c r="DTV47" s="119"/>
      <c r="DTW47" s="119"/>
      <c r="DTX47" s="119"/>
      <c r="DTY47" s="119"/>
      <c r="DTZ47" s="119"/>
      <c r="DUA47" s="119"/>
      <c r="DUB47" s="119"/>
      <c r="DUC47" s="119"/>
      <c r="DUD47" s="119"/>
      <c r="DUE47" s="119"/>
      <c r="DUF47" s="119"/>
      <c r="DUG47" s="119"/>
      <c r="DUH47" s="119"/>
      <c r="DUI47" s="119"/>
      <c r="DUJ47" s="119"/>
      <c r="DUK47" s="119"/>
      <c r="DUL47" s="119"/>
      <c r="DUM47" s="119"/>
      <c r="DUN47" s="119"/>
      <c r="DUO47" s="119"/>
      <c r="DUP47" s="119"/>
      <c r="DUQ47" s="119"/>
      <c r="DUR47" s="119"/>
      <c r="DUS47" s="119"/>
      <c r="DUT47" s="119"/>
      <c r="DUU47" s="119"/>
      <c r="DUV47" s="119"/>
      <c r="DUW47" s="119"/>
      <c r="DUX47" s="119"/>
      <c r="DUY47" s="119"/>
      <c r="DUZ47" s="119"/>
      <c r="DVA47" s="119"/>
      <c r="DVB47" s="119"/>
      <c r="DVC47" s="119"/>
      <c r="DVD47" s="119"/>
      <c r="DVE47" s="119"/>
      <c r="DVF47" s="119"/>
      <c r="DVG47" s="119"/>
      <c r="DVH47" s="119"/>
      <c r="DVI47" s="119"/>
      <c r="DVJ47" s="119"/>
      <c r="DVK47" s="119"/>
      <c r="DVL47" s="119"/>
      <c r="DVM47" s="119"/>
      <c r="DVN47" s="119"/>
      <c r="DVO47" s="119"/>
      <c r="DVP47" s="119"/>
      <c r="DVQ47" s="119"/>
      <c r="DVR47" s="119"/>
      <c r="DVS47" s="119"/>
      <c r="DVT47" s="119"/>
      <c r="DVU47" s="119"/>
      <c r="DVV47" s="119"/>
      <c r="DVW47" s="119"/>
      <c r="DVX47" s="119"/>
      <c r="DVY47" s="119"/>
      <c r="DVZ47" s="119"/>
      <c r="DWA47" s="119"/>
      <c r="DWB47" s="119"/>
      <c r="DWC47" s="119"/>
      <c r="DWD47" s="119"/>
      <c r="DWE47" s="119"/>
      <c r="DWF47" s="119"/>
      <c r="DWG47" s="119"/>
      <c r="DWH47" s="119"/>
      <c r="DWI47" s="119"/>
      <c r="DWJ47" s="119"/>
      <c r="DWK47" s="119"/>
      <c r="DWL47" s="119"/>
      <c r="DWM47" s="119"/>
      <c r="DWN47" s="119"/>
      <c r="DWO47" s="119"/>
      <c r="DWP47" s="119"/>
      <c r="DWQ47" s="119"/>
      <c r="DWR47" s="119"/>
      <c r="DWS47" s="119"/>
      <c r="DWT47" s="119"/>
      <c r="DWU47" s="119"/>
      <c r="DWV47" s="119"/>
      <c r="DWW47" s="119"/>
      <c r="DWX47" s="119"/>
      <c r="DWY47" s="119"/>
      <c r="DWZ47" s="119"/>
      <c r="DXA47" s="119"/>
      <c r="DXB47" s="119"/>
      <c r="DXC47" s="119"/>
      <c r="DXD47" s="119"/>
      <c r="DXE47" s="119"/>
      <c r="DXF47" s="119"/>
      <c r="DXG47" s="119"/>
      <c r="DXH47" s="119"/>
      <c r="DXI47" s="119"/>
      <c r="DXJ47" s="119"/>
      <c r="DXK47" s="119"/>
      <c r="DXL47" s="119"/>
      <c r="DXM47" s="119"/>
      <c r="DXN47" s="119"/>
      <c r="DXO47" s="119"/>
      <c r="DXP47" s="119"/>
      <c r="DXQ47" s="119"/>
      <c r="DXR47" s="119"/>
      <c r="DXS47" s="119"/>
      <c r="DXT47" s="119"/>
      <c r="DXU47" s="119"/>
      <c r="DXV47" s="119"/>
      <c r="DXW47" s="119"/>
      <c r="DXX47" s="119"/>
      <c r="DXY47" s="119"/>
      <c r="DXZ47" s="119"/>
      <c r="DYA47" s="119"/>
      <c r="DYB47" s="119"/>
      <c r="DYC47" s="119"/>
      <c r="DYD47" s="119"/>
      <c r="DYE47" s="119"/>
      <c r="DYF47" s="119"/>
      <c r="DYG47" s="119"/>
      <c r="DYH47" s="119"/>
      <c r="DYI47" s="119"/>
      <c r="DYJ47" s="119"/>
      <c r="DYK47" s="119"/>
      <c r="DYL47" s="119"/>
      <c r="DYM47" s="119"/>
      <c r="DYN47" s="119"/>
      <c r="DYO47" s="119"/>
      <c r="DYP47" s="119"/>
      <c r="DYQ47" s="119"/>
      <c r="DYR47" s="119"/>
      <c r="DYS47" s="119"/>
      <c r="DYT47" s="119"/>
      <c r="DYU47" s="119"/>
      <c r="DYV47" s="119"/>
      <c r="DYW47" s="119"/>
      <c r="DYX47" s="119"/>
      <c r="DYY47" s="119"/>
      <c r="DYZ47" s="119"/>
      <c r="DZA47" s="119"/>
      <c r="DZB47" s="119"/>
      <c r="DZC47" s="119"/>
      <c r="DZD47" s="119"/>
      <c r="DZE47" s="119"/>
      <c r="DZF47" s="119"/>
      <c r="DZG47" s="119"/>
      <c r="DZH47" s="119"/>
      <c r="DZI47" s="119"/>
      <c r="DZJ47" s="119"/>
      <c r="DZK47" s="119"/>
      <c r="DZL47" s="119"/>
      <c r="DZM47" s="119"/>
      <c r="DZN47" s="119"/>
      <c r="DZO47" s="119"/>
      <c r="DZP47" s="119"/>
      <c r="DZQ47" s="119"/>
      <c r="DZR47" s="119"/>
      <c r="DZS47" s="119"/>
      <c r="DZT47" s="119"/>
      <c r="DZU47" s="119"/>
      <c r="DZV47" s="119"/>
      <c r="DZW47" s="119"/>
      <c r="DZX47" s="119"/>
      <c r="DZY47" s="119"/>
      <c r="DZZ47" s="119"/>
      <c r="EAA47" s="119"/>
      <c r="EAB47" s="119"/>
      <c r="EAC47" s="119"/>
      <c r="EAD47" s="119"/>
      <c r="EAE47" s="119"/>
      <c r="EAF47" s="119"/>
      <c r="EAG47" s="119"/>
      <c r="EAH47" s="119"/>
      <c r="EAI47" s="119"/>
      <c r="EAJ47" s="119"/>
      <c r="EAK47" s="119"/>
      <c r="EAL47" s="119"/>
      <c r="EAM47" s="119"/>
      <c r="EAN47" s="119"/>
      <c r="EAO47" s="119"/>
      <c r="EAP47" s="119"/>
      <c r="EAQ47" s="119"/>
      <c r="EAR47" s="119"/>
      <c r="EAS47" s="119"/>
      <c r="EAT47" s="119"/>
      <c r="EAU47" s="119"/>
      <c r="EAV47" s="119"/>
      <c r="EAW47" s="119"/>
      <c r="EAX47" s="119"/>
      <c r="EAY47" s="119"/>
      <c r="EAZ47" s="119"/>
      <c r="EBA47" s="119"/>
      <c r="EBB47" s="119"/>
      <c r="EBC47" s="119"/>
      <c r="EBD47" s="119"/>
      <c r="EBE47" s="119"/>
      <c r="EBF47" s="119"/>
      <c r="EBG47" s="119"/>
      <c r="EBH47" s="119"/>
      <c r="EBI47" s="119"/>
      <c r="EBJ47" s="119"/>
      <c r="EBK47" s="119"/>
      <c r="EBL47" s="119"/>
      <c r="EBM47" s="119"/>
      <c r="EBN47" s="119"/>
      <c r="EBO47" s="119"/>
      <c r="EBP47" s="119"/>
      <c r="EBQ47" s="119"/>
      <c r="EBR47" s="119"/>
      <c r="EBS47" s="119"/>
      <c r="EBT47" s="119"/>
      <c r="EBU47" s="119"/>
      <c r="EBV47" s="119"/>
      <c r="EBW47" s="119"/>
      <c r="EBX47" s="119"/>
      <c r="EBY47" s="119"/>
      <c r="EBZ47" s="119"/>
      <c r="ECA47" s="119"/>
      <c r="ECB47" s="119"/>
      <c r="ECC47" s="119"/>
      <c r="ECD47" s="119"/>
      <c r="ECE47" s="119"/>
      <c r="ECF47" s="119"/>
      <c r="ECG47" s="119"/>
      <c r="ECH47" s="119"/>
      <c r="ECI47" s="119"/>
      <c r="ECJ47" s="119"/>
      <c r="ECK47" s="119"/>
      <c r="ECL47" s="119"/>
      <c r="ECM47" s="119"/>
      <c r="ECN47" s="119"/>
      <c r="ECO47" s="119"/>
      <c r="ECP47" s="119"/>
      <c r="ECQ47" s="119"/>
      <c r="ECR47" s="119"/>
      <c r="ECS47" s="119"/>
      <c r="ECT47" s="119"/>
      <c r="ECU47" s="119"/>
      <c r="ECV47" s="119"/>
      <c r="ECW47" s="119"/>
      <c r="ECX47" s="119"/>
      <c r="ECY47" s="119"/>
      <c r="ECZ47" s="119"/>
      <c r="EDA47" s="119"/>
      <c r="EDB47" s="119"/>
      <c r="EDC47" s="119"/>
      <c r="EDD47" s="119"/>
      <c r="EDE47" s="119"/>
      <c r="EDF47" s="119"/>
      <c r="EDG47" s="119"/>
      <c r="EDH47" s="119"/>
      <c r="EDI47" s="119"/>
      <c r="EDJ47" s="119"/>
      <c r="EDK47" s="119"/>
      <c r="EDL47" s="119"/>
      <c r="EDM47" s="119"/>
      <c r="EDN47" s="119"/>
      <c r="EDO47" s="119"/>
      <c r="EDP47" s="119"/>
      <c r="EDQ47" s="119"/>
      <c r="EDR47" s="119"/>
      <c r="EDS47" s="119"/>
      <c r="EDT47" s="119"/>
      <c r="EDU47" s="119"/>
      <c r="EDV47" s="119"/>
      <c r="EDW47" s="119"/>
      <c r="EDX47" s="119"/>
      <c r="EDY47" s="119"/>
      <c r="EDZ47" s="119"/>
      <c r="EEA47" s="119"/>
      <c r="EEB47" s="119"/>
      <c r="EEC47" s="119"/>
      <c r="EED47" s="119"/>
      <c r="EEE47" s="119"/>
      <c r="EEF47" s="119"/>
      <c r="EEG47" s="119"/>
      <c r="EEH47" s="119"/>
      <c r="EEI47" s="119"/>
      <c r="EEJ47" s="119"/>
      <c r="EEK47" s="119"/>
      <c r="EEL47" s="119"/>
      <c r="EEM47" s="119"/>
      <c r="EEN47" s="119"/>
      <c r="EEO47" s="119"/>
      <c r="EEP47" s="119"/>
      <c r="EEQ47" s="119"/>
      <c r="EER47" s="119"/>
      <c r="EES47" s="119"/>
      <c r="EET47" s="119"/>
      <c r="EEU47" s="119"/>
      <c r="EEV47" s="119"/>
      <c r="EEW47" s="119"/>
      <c r="EEX47" s="119"/>
      <c r="EEY47" s="119"/>
      <c r="EEZ47" s="119"/>
      <c r="EFA47" s="119"/>
      <c r="EFB47" s="119"/>
      <c r="EFC47" s="119"/>
      <c r="EFD47" s="119"/>
      <c r="EFE47" s="119"/>
      <c r="EFF47" s="119"/>
      <c r="EFG47" s="119"/>
      <c r="EFH47" s="119"/>
      <c r="EFI47" s="119"/>
      <c r="EFJ47" s="119"/>
      <c r="EFK47" s="119"/>
      <c r="EFL47" s="119"/>
      <c r="EFM47" s="119"/>
      <c r="EFN47" s="119"/>
      <c r="EFO47" s="119"/>
      <c r="EFP47" s="119"/>
      <c r="EFQ47" s="119"/>
      <c r="EFR47" s="119"/>
      <c r="EFS47" s="119"/>
      <c r="EFT47" s="119"/>
      <c r="EFU47" s="119"/>
      <c r="EFV47" s="119"/>
      <c r="EFW47" s="119"/>
      <c r="EFX47" s="119"/>
      <c r="EFY47" s="119"/>
      <c r="EFZ47" s="119"/>
      <c r="EGA47" s="119"/>
      <c r="EGB47" s="119"/>
      <c r="EGC47" s="119"/>
      <c r="EGD47" s="119"/>
      <c r="EGE47" s="119"/>
      <c r="EGF47" s="119"/>
      <c r="EGG47" s="119"/>
      <c r="EGH47" s="119"/>
      <c r="EGI47" s="119"/>
      <c r="EGJ47" s="119"/>
      <c r="EGK47" s="119"/>
      <c r="EGL47" s="119"/>
      <c r="EGM47" s="119"/>
      <c r="EGN47" s="119"/>
      <c r="EGO47" s="119"/>
      <c r="EGP47" s="119"/>
      <c r="EGQ47" s="119"/>
      <c r="EGR47" s="119"/>
      <c r="EGS47" s="119"/>
      <c r="EGT47" s="119"/>
      <c r="EGU47" s="119"/>
      <c r="EGV47" s="119"/>
      <c r="EGW47" s="119"/>
      <c r="EGX47" s="119"/>
      <c r="EGY47" s="119"/>
      <c r="EGZ47" s="119"/>
      <c r="EHA47" s="119"/>
      <c r="EHB47" s="119"/>
      <c r="EHC47" s="119"/>
      <c r="EHD47" s="119"/>
      <c r="EHE47" s="119"/>
      <c r="EHF47" s="119"/>
      <c r="EHG47" s="119"/>
      <c r="EHH47" s="119"/>
      <c r="EHI47" s="119"/>
      <c r="EHJ47" s="119"/>
      <c r="EHK47" s="119"/>
      <c r="EHL47" s="119"/>
      <c r="EHM47" s="119"/>
      <c r="EHN47" s="119"/>
      <c r="EHO47" s="119"/>
      <c r="EHP47" s="119"/>
      <c r="EHQ47" s="119"/>
      <c r="EHR47" s="119"/>
      <c r="EHS47" s="119"/>
      <c r="EHT47" s="119"/>
      <c r="EHU47" s="119"/>
      <c r="EHV47" s="119"/>
      <c r="EHW47" s="119"/>
      <c r="EHX47" s="119"/>
      <c r="EHY47" s="119"/>
      <c r="EHZ47" s="119"/>
      <c r="EIA47" s="119"/>
      <c r="EIB47" s="119"/>
      <c r="EIC47" s="119"/>
      <c r="EID47" s="119"/>
      <c r="EIE47" s="119"/>
      <c r="EIF47" s="119"/>
      <c r="EIG47" s="119"/>
      <c r="EIH47" s="119"/>
      <c r="EII47" s="119"/>
      <c r="EIJ47" s="119"/>
      <c r="EIK47" s="119"/>
      <c r="EIL47" s="119"/>
      <c r="EIM47" s="119"/>
      <c r="EIN47" s="119"/>
      <c r="EIO47" s="119"/>
      <c r="EIP47" s="119"/>
      <c r="EIQ47" s="119"/>
      <c r="EIR47" s="119"/>
      <c r="EIS47" s="119"/>
      <c r="EIT47" s="119"/>
      <c r="EIU47" s="119"/>
      <c r="EIV47" s="119"/>
      <c r="EIW47" s="119"/>
      <c r="EIX47" s="119"/>
      <c r="EIY47" s="119"/>
      <c r="EIZ47" s="119"/>
      <c r="EJA47" s="119"/>
      <c r="EJB47" s="119"/>
      <c r="EJC47" s="119"/>
      <c r="EJD47" s="119"/>
      <c r="EJE47" s="119"/>
      <c r="EJF47" s="119"/>
      <c r="EJG47" s="119"/>
      <c r="EJH47" s="119"/>
      <c r="EJI47" s="119"/>
      <c r="EJJ47" s="119"/>
      <c r="EJK47" s="119"/>
      <c r="EJL47" s="119"/>
      <c r="EJM47" s="119"/>
      <c r="EJN47" s="119"/>
      <c r="EJO47" s="119"/>
      <c r="EJP47" s="119"/>
      <c r="EJQ47" s="119"/>
      <c r="EJR47" s="119"/>
      <c r="EJS47" s="119"/>
      <c r="EJT47" s="119"/>
      <c r="EJU47" s="119"/>
      <c r="EJV47" s="119"/>
      <c r="EJW47" s="119"/>
      <c r="EJX47" s="119"/>
      <c r="EJY47" s="119"/>
      <c r="EJZ47" s="119"/>
      <c r="EKA47" s="119"/>
      <c r="EKB47" s="119"/>
      <c r="EKC47" s="119"/>
      <c r="EKD47" s="119"/>
      <c r="EKE47" s="119"/>
      <c r="EKF47" s="119"/>
      <c r="EKG47" s="119"/>
      <c r="EKH47" s="119"/>
      <c r="EKI47" s="119"/>
      <c r="EKJ47" s="119"/>
      <c r="EKK47" s="119"/>
      <c r="EKL47" s="119"/>
      <c r="EKM47" s="119"/>
      <c r="EKN47" s="119"/>
      <c r="EKO47" s="119"/>
      <c r="EKP47" s="119"/>
      <c r="EKQ47" s="119"/>
      <c r="EKR47" s="119"/>
      <c r="EKS47" s="119"/>
      <c r="EKT47" s="119"/>
      <c r="EKU47" s="119"/>
      <c r="EKV47" s="119"/>
      <c r="EKW47" s="119"/>
      <c r="EKX47" s="119"/>
      <c r="EKY47" s="119"/>
      <c r="EKZ47" s="119"/>
      <c r="ELA47" s="119"/>
      <c r="ELB47" s="119"/>
      <c r="ELC47" s="119"/>
      <c r="ELD47" s="119"/>
      <c r="ELE47" s="119"/>
      <c r="ELF47" s="119"/>
      <c r="ELG47" s="119"/>
      <c r="ELH47" s="119"/>
      <c r="ELI47" s="119"/>
      <c r="ELJ47" s="119"/>
      <c r="ELK47" s="119"/>
      <c r="ELL47" s="119"/>
      <c r="ELM47" s="119"/>
      <c r="ELN47" s="119"/>
      <c r="ELO47" s="119"/>
      <c r="ELP47" s="119"/>
      <c r="ELQ47" s="119"/>
      <c r="ELR47" s="119"/>
      <c r="ELS47" s="119"/>
      <c r="ELT47" s="119"/>
      <c r="ELU47" s="119"/>
      <c r="ELV47" s="119"/>
      <c r="ELW47" s="119"/>
      <c r="ELX47" s="119"/>
      <c r="ELY47" s="119"/>
      <c r="ELZ47" s="119"/>
      <c r="EMA47" s="119"/>
      <c r="EMB47" s="119"/>
      <c r="EMC47" s="119"/>
      <c r="EMD47" s="119"/>
      <c r="EME47" s="119"/>
      <c r="EMF47" s="119"/>
      <c r="EMG47" s="119"/>
      <c r="EMH47" s="119"/>
      <c r="EMI47" s="119"/>
      <c r="EMJ47" s="119"/>
      <c r="EMK47" s="119"/>
      <c r="EML47" s="119"/>
      <c r="EMM47" s="119"/>
      <c r="EMN47" s="119"/>
      <c r="EMO47" s="119"/>
      <c r="EMP47" s="119"/>
      <c r="EMQ47" s="119"/>
      <c r="EMR47" s="119"/>
      <c r="EMS47" s="119"/>
      <c r="EMT47" s="119"/>
      <c r="EMU47" s="119"/>
      <c r="EMV47" s="119"/>
      <c r="EMW47" s="119"/>
      <c r="EMX47" s="119"/>
      <c r="EMY47" s="119"/>
      <c r="EMZ47" s="119"/>
      <c r="ENA47" s="119"/>
      <c r="ENB47" s="119"/>
      <c r="ENC47" s="119"/>
      <c r="END47" s="119"/>
      <c r="ENE47" s="119"/>
      <c r="ENF47" s="119"/>
      <c r="ENG47" s="119"/>
      <c r="ENH47" s="119"/>
      <c r="ENI47" s="119"/>
      <c r="ENJ47" s="119"/>
      <c r="ENK47" s="119"/>
      <c r="ENL47" s="119"/>
      <c r="ENM47" s="119"/>
      <c r="ENN47" s="119"/>
      <c r="ENO47" s="119"/>
      <c r="ENP47" s="119"/>
      <c r="ENQ47" s="119"/>
      <c r="ENR47" s="119"/>
      <c r="ENS47" s="119"/>
      <c r="ENT47" s="119"/>
      <c r="ENU47" s="119"/>
      <c r="ENV47" s="119"/>
      <c r="ENW47" s="119"/>
      <c r="ENX47" s="119"/>
      <c r="ENY47" s="119"/>
      <c r="ENZ47" s="119"/>
      <c r="EOA47" s="119"/>
      <c r="EOB47" s="119"/>
      <c r="EOC47" s="119"/>
      <c r="EOD47" s="119"/>
      <c r="EOE47" s="119"/>
      <c r="EOF47" s="119"/>
      <c r="EOG47" s="119"/>
      <c r="EOH47" s="119"/>
      <c r="EOI47" s="119"/>
      <c r="EOJ47" s="119"/>
      <c r="EOK47" s="119"/>
      <c r="EOL47" s="119"/>
      <c r="EOM47" s="119"/>
      <c r="EON47" s="119"/>
      <c r="EOO47" s="119"/>
      <c r="EOP47" s="119"/>
      <c r="EOQ47" s="119"/>
      <c r="EOR47" s="119"/>
      <c r="EOS47" s="119"/>
      <c r="EOT47" s="119"/>
      <c r="EOU47" s="119"/>
      <c r="EOV47" s="119"/>
      <c r="EOW47" s="119"/>
      <c r="EOX47" s="119"/>
      <c r="EOY47" s="119"/>
      <c r="EOZ47" s="119"/>
      <c r="EPA47" s="119"/>
      <c r="EPB47" s="119"/>
      <c r="EPC47" s="119"/>
      <c r="EPD47" s="119"/>
      <c r="EPE47" s="119"/>
      <c r="EPF47" s="119"/>
      <c r="EPG47" s="119"/>
      <c r="EPH47" s="119"/>
      <c r="EPI47" s="119"/>
      <c r="EPJ47" s="119"/>
      <c r="EPK47" s="119"/>
      <c r="EPL47" s="119"/>
      <c r="EPM47" s="119"/>
      <c r="EPN47" s="119"/>
      <c r="EPO47" s="119"/>
      <c r="EPP47" s="119"/>
      <c r="EPQ47" s="119"/>
      <c r="EPR47" s="119"/>
      <c r="EPS47" s="119"/>
      <c r="EPT47" s="119"/>
      <c r="EPU47" s="119"/>
      <c r="EPV47" s="119"/>
      <c r="EPW47" s="119"/>
      <c r="EPX47" s="119"/>
      <c r="EPY47" s="119"/>
      <c r="EPZ47" s="119"/>
      <c r="EQA47" s="119"/>
      <c r="EQB47" s="119"/>
      <c r="EQC47" s="119"/>
      <c r="EQD47" s="119"/>
      <c r="EQE47" s="119"/>
      <c r="EQF47" s="119"/>
      <c r="EQG47" s="119"/>
      <c r="EQH47" s="119"/>
      <c r="EQI47" s="119"/>
      <c r="EQJ47" s="119"/>
      <c r="EQK47" s="119"/>
      <c r="EQL47" s="119"/>
      <c r="EQM47" s="119"/>
      <c r="EQN47" s="119"/>
      <c r="EQO47" s="119"/>
      <c r="EQP47" s="119"/>
      <c r="EQQ47" s="119"/>
      <c r="EQR47" s="119"/>
      <c r="EQS47" s="119"/>
      <c r="EQT47" s="119"/>
      <c r="EQU47" s="119"/>
      <c r="EQV47" s="119"/>
      <c r="EQW47" s="119"/>
      <c r="EQX47" s="119"/>
      <c r="EQY47" s="119"/>
      <c r="EQZ47" s="119"/>
      <c r="ERA47" s="119"/>
      <c r="ERB47" s="119"/>
      <c r="ERC47" s="119"/>
      <c r="ERD47" s="119"/>
      <c r="ERE47" s="119"/>
      <c r="ERF47" s="119"/>
      <c r="ERG47" s="119"/>
      <c r="ERH47" s="119"/>
      <c r="ERI47" s="119"/>
      <c r="ERJ47" s="119"/>
      <c r="ERK47" s="119"/>
      <c r="ERL47" s="119"/>
      <c r="ERM47" s="119"/>
      <c r="ERN47" s="119"/>
      <c r="ERO47" s="119"/>
      <c r="ERP47" s="119"/>
      <c r="ERQ47" s="119"/>
      <c r="ERR47" s="119"/>
      <c r="ERS47" s="119"/>
      <c r="ERT47" s="119"/>
      <c r="ERU47" s="119"/>
      <c r="ERV47" s="119"/>
      <c r="ERW47" s="119"/>
      <c r="ERX47" s="119"/>
      <c r="ERY47" s="119"/>
      <c r="ERZ47" s="119"/>
      <c r="ESA47" s="119"/>
      <c r="ESB47" s="119"/>
      <c r="ESC47" s="119"/>
      <c r="ESD47" s="119"/>
      <c r="ESE47" s="119"/>
      <c r="ESF47" s="119"/>
      <c r="ESG47" s="119"/>
      <c r="ESH47" s="119"/>
      <c r="ESI47" s="119"/>
      <c r="ESJ47" s="119"/>
      <c r="ESK47" s="119"/>
      <c r="ESL47" s="119"/>
      <c r="ESM47" s="119"/>
      <c r="ESN47" s="119"/>
      <c r="ESO47" s="119"/>
      <c r="ESP47" s="119"/>
      <c r="ESQ47" s="119"/>
      <c r="ESR47" s="119"/>
      <c r="ESS47" s="119"/>
      <c r="EST47" s="119"/>
      <c r="ESU47" s="119"/>
      <c r="ESV47" s="119"/>
      <c r="ESW47" s="119"/>
      <c r="ESX47" s="119"/>
      <c r="ESY47" s="119"/>
      <c r="ESZ47" s="119"/>
      <c r="ETA47" s="119"/>
      <c r="ETB47" s="119"/>
      <c r="ETC47" s="119"/>
      <c r="ETD47" s="119"/>
      <c r="ETE47" s="119"/>
      <c r="ETF47" s="119"/>
      <c r="ETG47" s="119"/>
      <c r="ETH47" s="119"/>
      <c r="ETI47" s="119"/>
      <c r="ETJ47" s="119"/>
      <c r="ETK47" s="119"/>
      <c r="ETL47" s="119"/>
      <c r="ETM47" s="119"/>
      <c r="ETN47" s="119"/>
      <c r="ETO47" s="119"/>
      <c r="ETP47" s="119"/>
      <c r="ETQ47" s="119"/>
      <c r="ETR47" s="119"/>
      <c r="ETS47" s="119"/>
      <c r="ETT47" s="119"/>
      <c r="ETU47" s="119"/>
      <c r="ETV47" s="119"/>
      <c r="ETW47" s="119"/>
      <c r="ETX47" s="119"/>
      <c r="ETY47" s="119"/>
      <c r="ETZ47" s="119"/>
      <c r="EUA47" s="119"/>
      <c r="EUB47" s="119"/>
      <c r="EUC47" s="119"/>
      <c r="EUD47" s="119"/>
      <c r="EUE47" s="119"/>
      <c r="EUF47" s="119"/>
      <c r="EUG47" s="119"/>
      <c r="EUH47" s="119"/>
      <c r="EUI47" s="119"/>
      <c r="EUJ47" s="119"/>
      <c r="EUK47" s="119"/>
      <c r="EUL47" s="119"/>
      <c r="EUM47" s="119"/>
      <c r="EUN47" s="119"/>
      <c r="EUO47" s="119"/>
      <c r="EUP47" s="119"/>
      <c r="EUQ47" s="119"/>
      <c r="EUR47" s="119"/>
      <c r="EUS47" s="119"/>
      <c r="EUT47" s="119"/>
      <c r="EUU47" s="119"/>
      <c r="EUV47" s="119"/>
      <c r="EUW47" s="119"/>
      <c r="EUX47" s="119"/>
      <c r="EUY47" s="119"/>
      <c r="EUZ47" s="119"/>
      <c r="EVA47" s="119"/>
      <c r="EVB47" s="119"/>
      <c r="EVC47" s="119"/>
      <c r="EVD47" s="119"/>
      <c r="EVE47" s="119"/>
      <c r="EVF47" s="119"/>
      <c r="EVG47" s="119"/>
      <c r="EVH47" s="119"/>
      <c r="EVI47" s="119"/>
      <c r="EVJ47" s="119"/>
      <c r="EVK47" s="119"/>
      <c r="EVL47" s="119"/>
      <c r="EVM47" s="119"/>
      <c r="EVN47" s="119"/>
      <c r="EVO47" s="119"/>
      <c r="EVP47" s="119"/>
      <c r="EVQ47" s="119"/>
      <c r="EVR47" s="119"/>
      <c r="EVS47" s="119"/>
      <c r="EVT47" s="119"/>
      <c r="EVU47" s="119"/>
      <c r="EVV47" s="119"/>
      <c r="EVW47" s="119"/>
      <c r="EVX47" s="119"/>
      <c r="EVY47" s="119"/>
      <c r="EVZ47" s="119"/>
      <c r="EWA47" s="119"/>
      <c r="EWB47" s="119"/>
      <c r="EWC47" s="119"/>
      <c r="EWD47" s="119"/>
      <c r="EWE47" s="119"/>
      <c r="EWF47" s="119"/>
      <c r="EWG47" s="119"/>
      <c r="EWH47" s="119"/>
      <c r="EWI47" s="119"/>
      <c r="EWJ47" s="119"/>
      <c r="EWK47" s="119"/>
      <c r="EWL47" s="119"/>
      <c r="EWM47" s="119"/>
      <c r="EWN47" s="119"/>
      <c r="EWO47" s="119"/>
      <c r="EWP47" s="119"/>
      <c r="EWQ47" s="119"/>
      <c r="EWR47" s="119"/>
      <c r="EWS47" s="119"/>
      <c r="EWT47" s="119"/>
      <c r="EWU47" s="119"/>
      <c r="EWV47" s="119"/>
      <c r="EWW47" s="119"/>
      <c r="EWX47" s="119"/>
      <c r="EWY47" s="119"/>
      <c r="EWZ47" s="119"/>
      <c r="EXA47" s="119"/>
      <c r="EXB47" s="119"/>
      <c r="EXC47" s="119"/>
      <c r="EXD47" s="119"/>
      <c r="EXE47" s="119"/>
      <c r="EXF47" s="119"/>
      <c r="EXG47" s="119"/>
      <c r="EXH47" s="119"/>
      <c r="EXI47" s="119"/>
      <c r="EXJ47" s="119"/>
      <c r="EXK47" s="119"/>
      <c r="EXL47" s="119"/>
      <c r="EXM47" s="119"/>
      <c r="EXN47" s="119"/>
      <c r="EXO47" s="119"/>
      <c r="EXP47" s="119"/>
      <c r="EXQ47" s="119"/>
      <c r="EXR47" s="119"/>
      <c r="EXS47" s="119"/>
      <c r="EXT47" s="119"/>
      <c r="EXU47" s="119"/>
      <c r="EXV47" s="119"/>
      <c r="EXW47" s="119"/>
      <c r="EXX47" s="119"/>
      <c r="EXY47" s="119"/>
      <c r="EXZ47" s="119"/>
      <c r="EYA47" s="119"/>
      <c r="EYB47" s="119"/>
      <c r="EYC47" s="119"/>
      <c r="EYD47" s="119"/>
      <c r="EYE47" s="119"/>
      <c r="EYF47" s="119"/>
      <c r="EYG47" s="119"/>
      <c r="EYH47" s="119"/>
      <c r="EYI47" s="119"/>
      <c r="EYJ47" s="119"/>
      <c r="EYK47" s="119"/>
      <c r="EYL47" s="119"/>
      <c r="EYM47" s="119"/>
      <c r="EYN47" s="119"/>
      <c r="EYO47" s="119"/>
      <c r="EYP47" s="119"/>
      <c r="EYQ47" s="119"/>
      <c r="EYR47" s="119"/>
      <c r="EYS47" s="119"/>
      <c r="EYT47" s="119"/>
      <c r="EYU47" s="119"/>
      <c r="EYV47" s="119"/>
      <c r="EYW47" s="119"/>
      <c r="EYX47" s="119"/>
      <c r="EYY47" s="119"/>
      <c r="EYZ47" s="119"/>
      <c r="EZA47" s="119"/>
      <c r="EZB47" s="119"/>
      <c r="EZC47" s="119"/>
      <c r="EZD47" s="119"/>
      <c r="EZE47" s="119"/>
      <c r="EZF47" s="119"/>
      <c r="EZG47" s="119"/>
      <c r="EZH47" s="119"/>
      <c r="EZI47" s="119"/>
      <c r="EZJ47" s="119"/>
      <c r="EZK47" s="119"/>
      <c r="EZL47" s="119"/>
      <c r="EZM47" s="119"/>
      <c r="EZN47" s="119"/>
      <c r="EZO47" s="119"/>
      <c r="EZP47" s="119"/>
      <c r="EZQ47" s="119"/>
      <c r="EZR47" s="119"/>
      <c r="EZS47" s="119"/>
      <c r="EZT47" s="119"/>
      <c r="EZU47" s="119"/>
      <c r="EZV47" s="119"/>
      <c r="EZW47" s="119"/>
      <c r="EZX47" s="119"/>
      <c r="EZY47" s="119"/>
      <c r="EZZ47" s="119"/>
      <c r="FAA47" s="119"/>
      <c r="FAB47" s="119"/>
      <c r="FAC47" s="119"/>
      <c r="FAD47" s="119"/>
      <c r="FAE47" s="119"/>
      <c r="FAF47" s="119"/>
      <c r="FAG47" s="119"/>
      <c r="FAH47" s="119"/>
      <c r="FAI47" s="119"/>
      <c r="FAJ47" s="119"/>
      <c r="FAK47" s="119"/>
      <c r="FAL47" s="119"/>
      <c r="FAM47" s="119"/>
      <c r="FAN47" s="119"/>
      <c r="FAO47" s="119"/>
      <c r="FAP47" s="119"/>
      <c r="FAQ47" s="119"/>
      <c r="FAR47" s="119"/>
      <c r="FAS47" s="119"/>
      <c r="FAT47" s="119"/>
      <c r="FAU47" s="119"/>
      <c r="FAV47" s="119"/>
      <c r="FAW47" s="119"/>
      <c r="FAX47" s="119"/>
      <c r="FAY47" s="119"/>
      <c r="FAZ47" s="119"/>
      <c r="FBA47" s="119"/>
      <c r="FBB47" s="119"/>
      <c r="FBC47" s="119"/>
      <c r="FBD47" s="119"/>
      <c r="FBE47" s="119"/>
      <c r="FBF47" s="119"/>
      <c r="FBG47" s="119"/>
      <c r="FBH47" s="119"/>
      <c r="FBI47" s="119"/>
      <c r="FBJ47" s="119"/>
      <c r="FBK47" s="119"/>
      <c r="FBL47" s="119"/>
      <c r="FBM47" s="119"/>
      <c r="FBN47" s="119"/>
      <c r="FBO47" s="119"/>
      <c r="FBP47" s="119"/>
      <c r="FBQ47" s="119"/>
      <c r="FBR47" s="119"/>
      <c r="FBS47" s="119"/>
      <c r="FBT47" s="119"/>
      <c r="FBU47" s="119"/>
      <c r="FBV47" s="119"/>
      <c r="FBW47" s="119"/>
      <c r="FBX47" s="119"/>
      <c r="FBY47" s="119"/>
      <c r="FBZ47" s="119"/>
      <c r="FCA47" s="119"/>
      <c r="FCB47" s="119"/>
      <c r="FCC47" s="119"/>
      <c r="FCD47" s="119"/>
      <c r="FCE47" s="119"/>
      <c r="FCF47" s="119"/>
      <c r="FCG47" s="119"/>
      <c r="FCH47" s="119"/>
      <c r="FCI47" s="119"/>
      <c r="FCJ47" s="119"/>
      <c r="FCK47" s="119"/>
      <c r="FCL47" s="119"/>
      <c r="FCM47" s="119"/>
      <c r="FCN47" s="119"/>
      <c r="FCO47" s="119"/>
      <c r="FCP47" s="119"/>
      <c r="FCQ47" s="119"/>
      <c r="FCR47" s="119"/>
      <c r="FCS47" s="119"/>
      <c r="FCT47" s="119"/>
      <c r="FCU47" s="119"/>
      <c r="FCV47" s="119"/>
      <c r="FCW47" s="119"/>
      <c r="FCX47" s="119"/>
      <c r="FCY47" s="119"/>
      <c r="FCZ47" s="119"/>
      <c r="FDA47" s="119"/>
      <c r="FDB47" s="119"/>
      <c r="FDC47" s="119"/>
      <c r="FDD47" s="119"/>
      <c r="FDE47" s="119"/>
      <c r="FDF47" s="119"/>
      <c r="FDG47" s="119"/>
      <c r="FDH47" s="119"/>
      <c r="FDI47" s="119"/>
      <c r="FDJ47" s="119"/>
      <c r="FDK47" s="119"/>
      <c r="FDL47" s="119"/>
      <c r="FDM47" s="119"/>
      <c r="FDN47" s="119"/>
      <c r="FDO47" s="119"/>
      <c r="FDP47" s="119"/>
      <c r="FDQ47" s="119"/>
      <c r="FDR47" s="119"/>
      <c r="FDS47" s="119"/>
      <c r="FDT47" s="119"/>
      <c r="FDU47" s="119"/>
      <c r="FDV47" s="119"/>
      <c r="FDW47" s="119"/>
      <c r="FDX47" s="119"/>
      <c r="FDY47" s="119"/>
      <c r="FDZ47" s="119"/>
      <c r="FEA47" s="119"/>
      <c r="FEB47" s="119"/>
      <c r="FEC47" s="119"/>
      <c r="FED47" s="119"/>
      <c r="FEE47" s="119"/>
      <c r="FEF47" s="119"/>
      <c r="FEG47" s="119"/>
      <c r="FEH47" s="119"/>
      <c r="FEI47" s="119"/>
      <c r="FEJ47" s="119"/>
      <c r="FEK47" s="119"/>
      <c r="FEL47" s="119"/>
      <c r="FEM47" s="119"/>
      <c r="FEN47" s="119"/>
      <c r="FEO47" s="119"/>
      <c r="FEP47" s="119"/>
      <c r="FEQ47" s="119"/>
      <c r="FER47" s="119"/>
      <c r="FES47" s="119"/>
      <c r="FET47" s="119"/>
      <c r="FEU47" s="119"/>
      <c r="FEV47" s="119"/>
      <c r="FEW47" s="119"/>
      <c r="FEX47" s="119"/>
      <c r="FEY47" s="119"/>
      <c r="FEZ47" s="119"/>
      <c r="FFA47" s="119"/>
      <c r="FFB47" s="119"/>
      <c r="FFC47" s="119"/>
      <c r="FFD47" s="119"/>
      <c r="FFE47" s="119"/>
      <c r="FFF47" s="119"/>
      <c r="FFG47" s="119"/>
      <c r="FFH47" s="119"/>
      <c r="FFI47" s="119"/>
      <c r="FFJ47" s="119"/>
      <c r="FFK47" s="119"/>
      <c r="FFL47" s="119"/>
      <c r="FFM47" s="119"/>
      <c r="FFN47" s="119"/>
      <c r="FFO47" s="119"/>
      <c r="FFP47" s="119"/>
      <c r="FFQ47" s="119"/>
      <c r="FFR47" s="119"/>
      <c r="FFS47" s="119"/>
      <c r="FFT47" s="119"/>
      <c r="FFU47" s="119"/>
      <c r="FFV47" s="119"/>
      <c r="FFW47" s="119"/>
      <c r="FFX47" s="119"/>
      <c r="FFY47" s="119"/>
      <c r="FFZ47" s="119"/>
      <c r="FGA47" s="119"/>
      <c r="FGB47" s="119"/>
      <c r="FGC47" s="119"/>
      <c r="FGD47" s="119"/>
      <c r="FGE47" s="119"/>
      <c r="FGF47" s="119"/>
      <c r="FGG47" s="119"/>
      <c r="FGH47" s="119"/>
      <c r="FGI47" s="119"/>
      <c r="FGJ47" s="119"/>
      <c r="FGK47" s="119"/>
      <c r="FGL47" s="119"/>
      <c r="FGM47" s="119"/>
      <c r="FGN47" s="119"/>
      <c r="FGO47" s="119"/>
      <c r="FGP47" s="119"/>
      <c r="FGQ47" s="119"/>
      <c r="FGR47" s="119"/>
      <c r="FGS47" s="119"/>
      <c r="FGT47" s="119"/>
      <c r="FGU47" s="119"/>
      <c r="FGV47" s="119"/>
      <c r="FGW47" s="119"/>
      <c r="FGX47" s="119"/>
      <c r="FGY47" s="119"/>
      <c r="FGZ47" s="119"/>
      <c r="FHA47" s="119"/>
      <c r="FHB47" s="119"/>
      <c r="FHC47" s="119"/>
      <c r="FHD47" s="119"/>
      <c r="FHE47" s="119"/>
      <c r="FHF47" s="119"/>
      <c r="FHG47" s="119"/>
      <c r="FHH47" s="119"/>
      <c r="FHI47" s="119"/>
      <c r="FHJ47" s="119"/>
      <c r="FHK47" s="119"/>
      <c r="FHL47" s="119"/>
      <c r="FHM47" s="119"/>
      <c r="FHN47" s="119"/>
      <c r="FHO47" s="119"/>
      <c r="FHP47" s="119"/>
      <c r="FHQ47" s="119"/>
      <c r="FHR47" s="119"/>
      <c r="FHS47" s="119"/>
      <c r="FHT47" s="119"/>
      <c r="FHU47" s="119"/>
      <c r="FHV47" s="119"/>
      <c r="FHW47" s="119"/>
      <c r="FHX47" s="119"/>
      <c r="FHY47" s="119"/>
      <c r="FHZ47" s="119"/>
      <c r="FIA47" s="119"/>
      <c r="FIB47" s="119"/>
      <c r="FIC47" s="119"/>
      <c r="FID47" s="119"/>
      <c r="FIE47" s="119"/>
      <c r="FIF47" s="119"/>
      <c r="FIG47" s="119"/>
      <c r="FIH47" s="119"/>
      <c r="FII47" s="119"/>
      <c r="FIJ47" s="119"/>
      <c r="FIK47" s="119"/>
      <c r="FIL47" s="119"/>
      <c r="FIM47" s="119"/>
      <c r="FIN47" s="119"/>
      <c r="FIO47" s="119"/>
      <c r="FIP47" s="119"/>
      <c r="FIQ47" s="119"/>
      <c r="FIR47" s="119"/>
      <c r="FIS47" s="119"/>
      <c r="FIT47" s="119"/>
      <c r="FIU47" s="119"/>
      <c r="FIV47" s="119"/>
      <c r="FIW47" s="119"/>
      <c r="FIX47" s="119"/>
      <c r="FIY47" s="119"/>
      <c r="FIZ47" s="119"/>
      <c r="FJA47" s="119"/>
      <c r="FJB47" s="119"/>
      <c r="FJC47" s="119"/>
      <c r="FJD47" s="119"/>
      <c r="FJE47" s="119"/>
      <c r="FJF47" s="119"/>
      <c r="FJG47" s="119"/>
      <c r="FJH47" s="119"/>
      <c r="FJI47" s="119"/>
      <c r="FJJ47" s="119"/>
      <c r="FJK47" s="119"/>
      <c r="FJL47" s="119"/>
      <c r="FJM47" s="119"/>
      <c r="FJN47" s="119"/>
      <c r="FJO47" s="119"/>
      <c r="FJP47" s="119"/>
      <c r="FJQ47" s="119"/>
      <c r="FJR47" s="119"/>
      <c r="FJS47" s="119"/>
      <c r="FJT47" s="119"/>
      <c r="FJU47" s="119"/>
      <c r="FJV47" s="119"/>
      <c r="FJW47" s="119"/>
      <c r="FJX47" s="119"/>
      <c r="FJY47" s="119"/>
      <c r="FJZ47" s="119"/>
      <c r="FKA47" s="119"/>
      <c r="FKB47" s="119"/>
      <c r="FKC47" s="119"/>
      <c r="FKD47" s="119"/>
      <c r="FKE47" s="119"/>
      <c r="FKF47" s="119"/>
      <c r="FKG47" s="119"/>
      <c r="FKH47" s="119"/>
      <c r="FKI47" s="119"/>
      <c r="FKJ47" s="119"/>
      <c r="FKK47" s="119"/>
      <c r="FKL47" s="119"/>
      <c r="FKM47" s="119"/>
      <c r="FKN47" s="119"/>
      <c r="FKO47" s="119"/>
      <c r="FKP47" s="119"/>
      <c r="FKQ47" s="119"/>
      <c r="FKR47" s="119"/>
      <c r="FKS47" s="119"/>
      <c r="FKT47" s="119"/>
      <c r="FKU47" s="119"/>
      <c r="FKV47" s="119"/>
      <c r="FKW47" s="119"/>
      <c r="FKX47" s="119"/>
      <c r="FKY47" s="119"/>
      <c r="FKZ47" s="119"/>
      <c r="FLA47" s="119"/>
      <c r="FLB47" s="119"/>
      <c r="FLC47" s="119"/>
      <c r="FLD47" s="119"/>
      <c r="FLE47" s="119"/>
      <c r="FLF47" s="119"/>
      <c r="FLG47" s="119"/>
      <c r="FLH47" s="119"/>
      <c r="FLI47" s="119"/>
      <c r="FLJ47" s="119"/>
      <c r="FLK47" s="119"/>
      <c r="FLL47" s="119"/>
      <c r="FLM47" s="119"/>
      <c r="FLN47" s="119"/>
      <c r="FLO47" s="119"/>
      <c r="FLP47" s="119"/>
      <c r="FLQ47" s="119"/>
      <c r="FLR47" s="119"/>
      <c r="FLS47" s="119"/>
      <c r="FLT47" s="119"/>
      <c r="FLU47" s="119"/>
      <c r="FLV47" s="119"/>
      <c r="FLW47" s="119"/>
      <c r="FLX47" s="119"/>
      <c r="FLY47" s="119"/>
      <c r="FLZ47" s="119"/>
      <c r="FMA47" s="119"/>
      <c r="FMB47" s="119"/>
      <c r="FMC47" s="119"/>
      <c r="FMD47" s="119"/>
      <c r="FME47" s="119"/>
      <c r="FMF47" s="119"/>
      <c r="FMG47" s="119"/>
      <c r="FMH47" s="119"/>
      <c r="FMI47" s="119"/>
      <c r="FMJ47" s="119"/>
      <c r="FMK47" s="119"/>
      <c r="FML47" s="119"/>
      <c r="FMM47" s="119"/>
      <c r="FMN47" s="119"/>
      <c r="FMO47" s="119"/>
      <c r="FMP47" s="119"/>
      <c r="FMQ47" s="119"/>
      <c r="FMR47" s="119"/>
      <c r="FMS47" s="119"/>
      <c r="FMT47" s="119"/>
      <c r="FMU47" s="119"/>
      <c r="FMV47" s="119"/>
      <c r="FMW47" s="119"/>
      <c r="FMX47" s="119"/>
      <c r="FMY47" s="119"/>
      <c r="FMZ47" s="119"/>
      <c r="FNA47" s="119"/>
      <c r="FNB47" s="119"/>
      <c r="FNC47" s="119"/>
      <c r="FND47" s="119"/>
      <c r="FNE47" s="119"/>
      <c r="FNF47" s="119"/>
      <c r="FNG47" s="119"/>
      <c r="FNH47" s="119"/>
      <c r="FNI47" s="119"/>
      <c r="FNJ47" s="119"/>
      <c r="FNK47" s="119"/>
      <c r="FNL47" s="119"/>
      <c r="FNM47" s="119"/>
      <c r="FNN47" s="119"/>
      <c r="FNO47" s="119"/>
      <c r="FNP47" s="119"/>
      <c r="FNQ47" s="119"/>
      <c r="FNR47" s="119"/>
      <c r="FNS47" s="119"/>
      <c r="FNT47" s="119"/>
      <c r="FNU47" s="119"/>
      <c r="FNV47" s="119"/>
      <c r="FNW47" s="119"/>
      <c r="FNX47" s="119"/>
      <c r="FNY47" s="119"/>
      <c r="FNZ47" s="119"/>
      <c r="FOA47" s="119"/>
      <c r="FOB47" s="119"/>
      <c r="FOC47" s="119"/>
      <c r="FOD47" s="119"/>
      <c r="FOE47" s="119"/>
      <c r="FOF47" s="119"/>
      <c r="FOG47" s="119"/>
      <c r="FOH47" s="119"/>
      <c r="FOI47" s="119"/>
      <c r="FOJ47" s="119"/>
      <c r="FOK47" s="119"/>
      <c r="FOL47" s="119"/>
      <c r="FOM47" s="119"/>
      <c r="FON47" s="119"/>
      <c r="FOO47" s="119"/>
      <c r="FOP47" s="119"/>
      <c r="FOQ47" s="119"/>
      <c r="FOR47" s="119"/>
      <c r="FOS47" s="119"/>
      <c r="FOT47" s="119"/>
      <c r="FOU47" s="119"/>
      <c r="FOV47" s="119"/>
      <c r="FOW47" s="119"/>
      <c r="FOX47" s="119"/>
      <c r="FOY47" s="119"/>
      <c r="FOZ47" s="119"/>
      <c r="FPA47" s="119"/>
      <c r="FPB47" s="119"/>
      <c r="FPC47" s="119"/>
      <c r="FPD47" s="119"/>
      <c r="FPE47" s="119"/>
      <c r="FPF47" s="119"/>
      <c r="FPG47" s="119"/>
      <c r="FPH47" s="119"/>
      <c r="FPI47" s="119"/>
      <c r="FPJ47" s="119"/>
      <c r="FPK47" s="119"/>
      <c r="FPL47" s="119"/>
      <c r="FPM47" s="119"/>
      <c r="FPN47" s="119"/>
      <c r="FPO47" s="119"/>
      <c r="FPP47" s="119"/>
      <c r="FPQ47" s="119"/>
      <c r="FPR47" s="119"/>
      <c r="FPS47" s="119"/>
      <c r="FPT47" s="119"/>
      <c r="FPU47" s="119"/>
      <c r="FPV47" s="119"/>
      <c r="FPW47" s="119"/>
      <c r="FPX47" s="119"/>
      <c r="FPY47" s="119"/>
      <c r="FPZ47" s="119"/>
      <c r="FQA47" s="119"/>
      <c r="FQB47" s="119"/>
      <c r="FQC47" s="119"/>
      <c r="FQD47" s="119"/>
      <c r="FQE47" s="119"/>
      <c r="FQF47" s="119"/>
      <c r="FQG47" s="119"/>
      <c r="FQH47" s="119"/>
      <c r="FQI47" s="119"/>
      <c r="FQJ47" s="119"/>
      <c r="FQK47" s="119"/>
      <c r="FQL47" s="119"/>
      <c r="FQM47" s="119"/>
      <c r="FQN47" s="119"/>
      <c r="FQO47" s="119"/>
      <c r="FQP47" s="119"/>
      <c r="FQQ47" s="119"/>
      <c r="FQR47" s="119"/>
      <c r="FQS47" s="119"/>
      <c r="FQT47" s="119"/>
      <c r="FQU47" s="119"/>
      <c r="FQV47" s="119"/>
      <c r="FQW47" s="119"/>
      <c r="FQX47" s="119"/>
      <c r="FQY47" s="119"/>
      <c r="FQZ47" s="119"/>
      <c r="FRA47" s="119"/>
      <c r="FRB47" s="119"/>
      <c r="FRC47" s="119"/>
      <c r="FRD47" s="119"/>
      <c r="FRE47" s="119"/>
      <c r="FRF47" s="119"/>
      <c r="FRG47" s="119"/>
      <c r="FRH47" s="119"/>
      <c r="FRI47" s="119"/>
      <c r="FRJ47" s="119"/>
      <c r="FRK47" s="119"/>
      <c r="FRL47" s="119"/>
      <c r="FRM47" s="119"/>
      <c r="FRN47" s="119"/>
      <c r="FRO47" s="119"/>
      <c r="FRP47" s="119"/>
      <c r="FRQ47" s="119"/>
      <c r="FRR47" s="119"/>
      <c r="FRS47" s="119"/>
      <c r="FRT47" s="119"/>
      <c r="FRU47" s="119"/>
      <c r="FRV47" s="119"/>
      <c r="FRW47" s="119"/>
      <c r="FRX47" s="119"/>
      <c r="FRY47" s="119"/>
      <c r="FRZ47" s="119"/>
      <c r="FSA47" s="119"/>
      <c r="FSB47" s="119"/>
      <c r="FSC47" s="119"/>
      <c r="FSD47" s="119"/>
      <c r="FSE47" s="119"/>
      <c r="FSF47" s="119"/>
      <c r="FSG47" s="119"/>
      <c r="FSH47" s="119"/>
      <c r="FSI47" s="119"/>
      <c r="FSJ47" s="119"/>
      <c r="FSK47" s="119"/>
      <c r="FSL47" s="119"/>
      <c r="FSM47" s="119"/>
      <c r="FSN47" s="119"/>
      <c r="FSO47" s="119"/>
      <c r="FSP47" s="119"/>
      <c r="FSQ47" s="119"/>
      <c r="FSR47" s="119"/>
      <c r="FSS47" s="119"/>
      <c r="FST47" s="119"/>
      <c r="FSU47" s="119"/>
      <c r="FSV47" s="119"/>
      <c r="FSW47" s="119"/>
      <c r="FSX47" s="119"/>
      <c r="FSY47" s="119"/>
      <c r="FSZ47" s="119"/>
      <c r="FTA47" s="119"/>
      <c r="FTB47" s="119"/>
      <c r="FTC47" s="119"/>
      <c r="FTD47" s="119"/>
      <c r="FTE47" s="119"/>
      <c r="FTF47" s="119"/>
      <c r="FTG47" s="119"/>
      <c r="FTH47" s="119"/>
      <c r="FTI47" s="119"/>
      <c r="FTJ47" s="119"/>
      <c r="FTK47" s="119"/>
      <c r="FTL47" s="119"/>
      <c r="FTM47" s="119"/>
      <c r="FTN47" s="119"/>
      <c r="FTO47" s="119"/>
      <c r="FTP47" s="119"/>
      <c r="FTQ47" s="119"/>
      <c r="FTR47" s="119"/>
      <c r="FTS47" s="119"/>
      <c r="FTT47" s="119"/>
      <c r="FTU47" s="119"/>
      <c r="FTV47" s="119"/>
      <c r="FTW47" s="119"/>
      <c r="FTX47" s="119"/>
      <c r="FTY47" s="119"/>
      <c r="FTZ47" s="119"/>
      <c r="FUA47" s="119"/>
      <c r="FUB47" s="119"/>
      <c r="FUC47" s="119"/>
      <c r="FUD47" s="119"/>
      <c r="FUE47" s="119"/>
      <c r="FUF47" s="119"/>
      <c r="FUG47" s="119"/>
      <c r="FUH47" s="119"/>
      <c r="FUI47" s="119"/>
      <c r="FUJ47" s="119"/>
      <c r="FUK47" s="119"/>
      <c r="FUL47" s="119"/>
      <c r="FUM47" s="119"/>
      <c r="FUN47" s="119"/>
      <c r="FUO47" s="119"/>
      <c r="FUP47" s="119"/>
      <c r="FUQ47" s="119"/>
      <c r="FUR47" s="119"/>
      <c r="FUS47" s="119"/>
      <c r="FUT47" s="119"/>
      <c r="FUU47" s="119"/>
      <c r="FUV47" s="119"/>
      <c r="FUW47" s="119"/>
      <c r="FUX47" s="119"/>
      <c r="FUY47" s="119"/>
      <c r="FUZ47" s="119"/>
      <c r="FVA47" s="119"/>
      <c r="FVB47" s="119"/>
      <c r="FVC47" s="119"/>
      <c r="FVD47" s="119"/>
      <c r="FVE47" s="119"/>
      <c r="FVF47" s="119"/>
      <c r="FVG47" s="119"/>
      <c r="FVH47" s="119"/>
      <c r="FVI47" s="119"/>
      <c r="FVJ47" s="119"/>
      <c r="FVK47" s="119"/>
      <c r="FVL47" s="119"/>
      <c r="FVM47" s="119"/>
      <c r="FVN47" s="119"/>
      <c r="FVO47" s="119"/>
      <c r="FVP47" s="119"/>
      <c r="FVQ47" s="119"/>
      <c r="FVR47" s="119"/>
      <c r="FVS47" s="119"/>
      <c r="FVT47" s="119"/>
      <c r="FVU47" s="119"/>
      <c r="FVV47" s="119"/>
      <c r="FVW47" s="119"/>
      <c r="FVX47" s="119"/>
      <c r="FVY47" s="119"/>
      <c r="FVZ47" s="119"/>
      <c r="FWA47" s="119"/>
      <c r="FWB47" s="119"/>
      <c r="FWC47" s="119"/>
      <c r="FWD47" s="119"/>
      <c r="FWE47" s="119"/>
      <c r="FWF47" s="119"/>
      <c r="FWG47" s="119"/>
      <c r="FWH47" s="119"/>
      <c r="FWI47" s="119"/>
      <c r="FWJ47" s="119"/>
      <c r="FWK47" s="119"/>
      <c r="FWL47" s="119"/>
      <c r="FWM47" s="119"/>
      <c r="FWN47" s="119"/>
      <c r="FWO47" s="119"/>
      <c r="FWP47" s="119"/>
      <c r="FWQ47" s="119"/>
      <c r="FWR47" s="119"/>
      <c r="FWS47" s="119"/>
      <c r="FWT47" s="119"/>
      <c r="FWU47" s="119"/>
      <c r="FWV47" s="119"/>
      <c r="FWW47" s="119"/>
      <c r="FWX47" s="119"/>
      <c r="FWY47" s="119"/>
      <c r="FWZ47" s="119"/>
      <c r="FXA47" s="119"/>
      <c r="FXB47" s="119"/>
      <c r="FXC47" s="119"/>
      <c r="FXD47" s="119"/>
      <c r="FXE47" s="119"/>
      <c r="FXF47" s="119"/>
      <c r="FXG47" s="119"/>
      <c r="FXH47" s="119"/>
      <c r="FXI47" s="119"/>
      <c r="FXJ47" s="119"/>
      <c r="FXK47" s="119"/>
      <c r="FXL47" s="119"/>
      <c r="FXM47" s="119"/>
      <c r="FXN47" s="119"/>
      <c r="FXO47" s="119"/>
      <c r="FXP47" s="119"/>
      <c r="FXQ47" s="119"/>
      <c r="FXR47" s="119"/>
      <c r="FXS47" s="119"/>
      <c r="FXT47" s="119"/>
      <c r="FXU47" s="119"/>
      <c r="FXV47" s="119"/>
      <c r="FXW47" s="119"/>
      <c r="FXX47" s="119"/>
      <c r="FXY47" s="119"/>
      <c r="FXZ47" s="119"/>
      <c r="FYA47" s="119"/>
      <c r="FYB47" s="119"/>
      <c r="FYC47" s="119"/>
      <c r="FYD47" s="119"/>
      <c r="FYE47" s="119"/>
      <c r="FYF47" s="119"/>
      <c r="FYG47" s="119"/>
      <c r="FYH47" s="119"/>
      <c r="FYI47" s="119"/>
      <c r="FYJ47" s="119"/>
      <c r="FYK47" s="119"/>
      <c r="FYL47" s="119"/>
      <c r="FYM47" s="119"/>
      <c r="FYN47" s="119"/>
      <c r="FYO47" s="119"/>
      <c r="FYP47" s="119"/>
      <c r="FYQ47" s="119"/>
      <c r="FYR47" s="119"/>
      <c r="FYS47" s="119"/>
      <c r="FYT47" s="119"/>
      <c r="FYU47" s="119"/>
      <c r="FYV47" s="119"/>
      <c r="FYW47" s="119"/>
      <c r="FYX47" s="119"/>
      <c r="FYY47" s="119"/>
      <c r="FYZ47" s="119"/>
      <c r="FZA47" s="119"/>
      <c r="FZB47" s="119"/>
      <c r="FZC47" s="119"/>
      <c r="FZD47" s="119"/>
      <c r="FZE47" s="119"/>
      <c r="FZF47" s="119"/>
      <c r="FZG47" s="119"/>
      <c r="FZH47" s="119"/>
      <c r="FZI47" s="119"/>
      <c r="FZJ47" s="119"/>
      <c r="FZK47" s="119"/>
      <c r="FZL47" s="119"/>
      <c r="FZM47" s="119"/>
      <c r="FZN47" s="119"/>
      <c r="FZO47" s="119"/>
      <c r="FZP47" s="119"/>
      <c r="FZQ47" s="119"/>
      <c r="FZR47" s="119"/>
      <c r="FZS47" s="119"/>
      <c r="FZT47" s="119"/>
      <c r="FZU47" s="119"/>
      <c r="FZV47" s="119"/>
      <c r="FZW47" s="119"/>
      <c r="FZX47" s="119"/>
      <c r="FZY47" s="119"/>
      <c r="FZZ47" s="119"/>
      <c r="GAA47" s="119"/>
      <c r="GAB47" s="119"/>
      <c r="GAC47" s="119"/>
      <c r="GAD47" s="119"/>
      <c r="GAE47" s="119"/>
      <c r="GAF47" s="119"/>
      <c r="GAG47" s="119"/>
      <c r="GAH47" s="119"/>
      <c r="GAI47" s="119"/>
      <c r="GAJ47" s="119"/>
      <c r="GAK47" s="119"/>
      <c r="GAL47" s="119"/>
      <c r="GAM47" s="119"/>
      <c r="GAN47" s="119"/>
      <c r="GAO47" s="119"/>
      <c r="GAP47" s="119"/>
      <c r="GAQ47" s="119"/>
      <c r="GAR47" s="119"/>
      <c r="GAS47" s="119"/>
      <c r="GAT47" s="119"/>
      <c r="GAU47" s="119"/>
      <c r="GAV47" s="119"/>
      <c r="GAW47" s="119"/>
      <c r="GAX47" s="119"/>
      <c r="GAY47" s="119"/>
      <c r="GAZ47" s="119"/>
      <c r="GBA47" s="119"/>
      <c r="GBB47" s="119"/>
      <c r="GBC47" s="119"/>
      <c r="GBD47" s="119"/>
      <c r="GBE47" s="119"/>
      <c r="GBF47" s="119"/>
      <c r="GBG47" s="119"/>
      <c r="GBH47" s="119"/>
      <c r="GBI47" s="119"/>
      <c r="GBJ47" s="119"/>
      <c r="GBK47" s="119"/>
      <c r="GBL47" s="119"/>
      <c r="GBM47" s="119"/>
      <c r="GBN47" s="119"/>
      <c r="GBO47" s="119"/>
      <c r="GBP47" s="119"/>
      <c r="GBQ47" s="119"/>
      <c r="GBR47" s="119"/>
      <c r="GBS47" s="119"/>
      <c r="GBT47" s="119"/>
      <c r="GBU47" s="119"/>
      <c r="GBV47" s="119"/>
      <c r="GBW47" s="119"/>
      <c r="GBX47" s="119"/>
      <c r="GBY47" s="119"/>
      <c r="GBZ47" s="119"/>
      <c r="GCA47" s="119"/>
      <c r="GCB47" s="119"/>
      <c r="GCC47" s="119"/>
      <c r="GCD47" s="119"/>
      <c r="GCE47" s="119"/>
      <c r="GCF47" s="119"/>
      <c r="GCG47" s="119"/>
      <c r="GCH47" s="119"/>
      <c r="GCI47" s="119"/>
      <c r="GCJ47" s="119"/>
      <c r="GCK47" s="119"/>
      <c r="GCL47" s="119"/>
      <c r="GCM47" s="119"/>
      <c r="GCN47" s="119"/>
      <c r="GCO47" s="119"/>
      <c r="GCP47" s="119"/>
      <c r="GCQ47" s="119"/>
      <c r="GCR47" s="119"/>
      <c r="GCS47" s="119"/>
      <c r="GCT47" s="119"/>
      <c r="GCU47" s="119"/>
      <c r="GCV47" s="119"/>
      <c r="GCW47" s="119"/>
      <c r="GCX47" s="119"/>
      <c r="GCY47" s="119"/>
      <c r="GCZ47" s="119"/>
      <c r="GDA47" s="119"/>
      <c r="GDB47" s="119"/>
      <c r="GDC47" s="119"/>
      <c r="GDD47" s="119"/>
      <c r="GDE47" s="119"/>
      <c r="GDF47" s="119"/>
      <c r="GDG47" s="119"/>
      <c r="GDH47" s="119"/>
      <c r="GDI47" s="119"/>
      <c r="GDJ47" s="119"/>
      <c r="GDK47" s="119"/>
      <c r="GDL47" s="119"/>
      <c r="GDM47" s="119"/>
      <c r="GDN47" s="119"/>
      <c r="GDO47" s="119"/>
      <c r="GDP47" s="119"/>
      <c r="GDQ47" s="119"/>
      <c r="GDR47" s="119"/>
      <c r="GDS47" s="119"/>
      <c r="GDT47" s="119"/>
      <c r="GDU47" s="119"/>
      <c r="GDV47" s="119"/>
      <c r="GDW47" s="119"/>
      <c r="GDX47" s="119"/>
      <c r="GDY47" s="119"/>
      <c r="GDZ47" s="119"/>
      <c r="GEA47" s="119"/>
      <c r="GEB47" s="119"/>
      <c r="GEC47" s="119"/>
      <c r="GED47" s="119"/>
      <c r="GEE47" s="119"/>
      <c r="GEF47" s="119"/>
      <c r="GEG47" s="119"/>
      <c r="GEH47" s="119"/>
      <c r="GEI47" s="119"/>
      <c r="GEJ47" s="119"/>
      <c r="GEK47" s="119"/>
      <c r="GEL47" s="119"/>
      <c r="GEM47" s="119"/>
      <c r="GEN47" s="119"/>
      <c r="GEO47" s="119"/>
      <c r="GEP47" s="119"/>
      <c r="GEQ47" s="119"/>
      <c r="GER47" s="119"/>
      <c r="GES47" s="119"/>
      <c r="GET47" s="119"/>
      <c r="GEU47" s="119"/>
      <c r="GEV47" s="119"/>
      <c r="GEW47" s="119"/>
      <c r="GEX47" s="119"/>
      <c r="GEY47" s="119"/>
      <c r="GEZ47" s="119"/>
      <c r="GFA47" s="119"/>
      <c r="GFB47" s="119"/>
      <c r="GFC47" s="119"/>
      <c r="GFD47" s="119"/>
      <c r="GFE47" s="119"/>
      <c r="GFF47" s="119"/>
      <c r="GFG47" s="119"/>
      <c r="GFH47" s="119"/>
      <c r="GFI47" s="119"/>
      <c r="GFJ47" s="119"/>
      <c r="GFK47" s="119"/>
      <c r="GFL47" s="119"/>
      <c r="GFM47" s="119"/>
      <c r="GFN47" s="119"/>
      <c r="GFO47" s="119"/>
      <c r="GFP47" s="119"/>
      <c r="GFQ47" s="119"/>
      <c r="GFR47" s="119"/>
      <c r="GFS47" s="119"/>
      <c r="GFT47" s="119"/>
      <c r="GFU47" s="119"/>
      <c r="GFV47" s="119"/>
      <c r="GFW47" s="119"/>
      <c r="GFX47" s="119"/>
      <c r="GFY47" s="119"/>
      <c r="GFZ47" s="119"/>
      <c r="GGA47" s="119"/>
      <c r="GGB47" s="119"/>
      <c r="GGC47" s="119"/>
      <c r="GGD47" s="119"/>
      <c r="GGE47" s="119"/>
      <c r="GGF47" s="119"/>
      <c r="GGG47" s="119"/>
      <c r="GGH47" s="119"/>
      <c r="GGI47" s="119"/>
      <c r="GGJ47" s="119"/>
      <c r="GGK47" s="119"/>
      <c r="GGL47" s="119"/>
      <c r="GGM47" s="119"/>
      <c r="GGN47" s="119"/>
      <c r="GGO47" s="119"/>
      <c r="GGP47" s="119"/>
      <c r="GGQ47" s="119"/>
      <c r="GGR47" s="119"/>
      <c r="GGS47" s="119"/>
      <c r="GGT47" s="119"/>
      <c r="GGU47" s="119"/>
      <c r="GGV47" s="119"/>
      <c r="GGW47" s="119"/>
      <c r="GGX47" s="119"/>
      <c r="GGY47" s="119"/>
      <c r="GGZ47" s="119"/>
      <c r="GHA47" s="119"/>
      <c r="GHB47" s="119"/>
      <c r="GHC47" s="119"/>
      <c r="GHD47" s="119"/>
      <c r="GHE47" s="119"/>
      <c r="GHF47" s="119"/>
      <c r="GHG47" s="119"/>
      <c r="GHH47" s="119"/>
      <c r="GHI47" s="119"/>
      <c r="GHJ47" s="119"/>
      <c r="GHK47" s="119"/>
      <c r="GHL47" s="119"/>
      <c r="GHM47" s="119"/>
      <c r="GHN47" s="119"/>
      <c r="GHO47" s="119"/>
      <c r="GHP47" s="119"/>
      <c r="GHQ47" s="119"/>
      <c r="GHR47" s="119"/>
      <c r="GHS47" s="119"/>
      <c r="GHT47" s="119"/>
      <c r="GHU47" s="119"/>
      <c r="GHV47" s="119"/>
      <c r="GHW47" s="119"/>
      <c r="GHX47" s="119"/>
      <c r="GHY47" s="119"/>
      <c r="GHZ47" s="119"/>
      <c r="GIA47" s="119"/>
      <c r="GIB47" s="119"/>
      <c r="GIC47" s="119"/>
      <c r="GID47" s="119"/>
      <c r="GIE47" s="119"/>
      <c r="GIF47" s="119"/>
      <c r="GIG47" s="119"/>
      <c r="GIH47" s="119"/>
      <c r="GII47" s="119"/>
      <c r="GIJ47" s="119"/>
      <c r="GIK47" s="119"/>
      <c r="GIL47" s="119"/>
      <c r="GIM47" s="119"/>
      <c r="GIN47" s="119"/>
      <c r="GIO47" s="119"/>
      <c r="GIP47" s="119"/>
      <c r="GIQ47" s="119"/>
      <c r="GIR47" s="119"/>
      <c r="GIS47" s="119"/>
      <c r="GIT47" s="119"/>
      <c r="GIU47" s="119"/>
      <c r="GIV47" s="119"/>
      <c r="GIW47" s="119"/>
      <c r="GIX47" s="119"/>
      <c r="GIY47" s="119"/>
      <c r="GIZ47" s="119"/>
      <c r="GJA47" s="119"/>
      <c r="GJB47" s="119"/>
      <c r="GJC47" s="119"/>
      <c r="GJD47" s="119"/>
      <c r="GJE47" s="119"/>
      <c r="GJF47" s="119"/>
      <c r="GJG47" s="119"/>
      <c r="GJH47" s="119"/>
      <c r="GJI47" s="119"/>
      <c r="GJJ47" s="119"/>
      <c r="GJK47" s="119"/>
      <c r="GJL47" s="119"/>
      <c r="GJM47" s="119"/>
      <c r="GJN47" s="119"/>
      <c r="GJO47" s="119"/>
      <c r="GJP47" s="119"/>
      <c r="GJQ47" s="119"/>
      <c r="GJR47" s="119"/>
      <c r="GJS47" s="119"/>
      <c r="GJT47" s="119"/>
      <c r="GJU47" s="119"/>
      <c r="GJV47" s="119"/>
      <c r="GJW47" s="119"/>
      <c r="GJX47" s="119"/>
      <c r="GJY47" s="119"/>
      <c r="GJZ47" s="119"/>
      <c r="GKA47" s="119"/>
      <c r="GKB47" s="119"/>
      <c r="GKC47" s="119"/>
      <c r="GKD47" s="119"/>
      <c r="GKE47" s="119"/>
      <c r="GKF47" s="119"/>
      <c r="GKG47" s="119"/>
      <c r="GKH47" s="119"/>
      <c r="GKI47" s="119"/>
      <c r="GKJ47" s="119"/>
      <c r="GKK47" s="119"/>
      <c r="GKL47" s="119"/>
      <c r="GKM47" s="119"/>
      <c r="GKN47" s="119"/>
      <c r="GKO47" s="119"/>
      <c r="GKP47" s="119"/>
      <c r="GKQ47" s="119"/>
      <c r="GKR47" s="119"/>
      <c r="GKS47" s="119"/>
      <c r="GKT47" s="119"/>
      <c r="GKU47" s="119"/>
      <c r="GKV47" s="119"/>
      <c r="GKW47" s="119"/>
      <c r="GKX47" s="119"/>
      <c r="GKY47" s="119"/>
      <c r="GKZ47" s="119"/>
      <c r="GLA47" s="119"/>
      <c r="GLB47" s="119"/>
      <c r="GLC47" s="119"/>
      <c r="GLD47" s="119"/>
      <c r="GLE47" s="119"/>
      <c r="GLF47" s="119"/>
      <c r="GLG47" s="119"/>
      <c r="GLH47" s="119"/>
      <c r="GLI47" s="119"/>
      <c r="GLJ47" s="119"/>
      <c r="GLK47" s="119"/>
      <c r="GLL47" s="119"/>
      <c r="GLM47" s="119"/>
      <c r="GLN47" s="119"/>
      <c r="GLO47" s="119"/>
      <c r="GLP47" s="119"/>
      <c r="GLQ47" s="119"/>
      <c r="GLR47" s="119"/>
      <c r="GLS47" s="119"/>
      <c r="GLT47" s="119"/>
      <c r="GLU47" s="119"/>
      <c r="GLV47" s="119"/>
      <c r="GLW47" s="119"/>
      <c r="GLX47" s="119"/>
      <c r="GLY47" s="119"/>
      <c r="GLZ47" s="119"/>
      <c r="GMA47" s="119"/>
      <c r="GMB47" s="119"/>
      <c r="GMC47" s="119"/>
      <c r="GMD47" s="119"/>
      <c r="GME47" s="119"/>
      <c r="GMF47" s="119"/>
      <c r="GMG47" s="119"/>
      <c r="GMH47" s="119"/>
      <c r="GMI47" s="119"/>
      <c r="GMJ47" s="119"/>
      <c r="GMK47" s="119"/>
      <c r="GML47" s="119"/>
      <c r="GMM47" s="119"/>
      <c r="GMN47" s="119"/>
      <c r="GMO47" s="119"/>
      <c r="GMP47" s="119"/>
      <c r="GMQ47" s="119"/>
      <c r="GMR47" s="119"/>
      <c r="GMS47" s="119"/>
      <c r="GMT47" s="119"/>
      <c r="GMU47" s="119"/>
      <c r="GMV47" s="119"/>
      <c r="GMW47" s="119"/>
      <c r="GMX47" s="119"/>
      <c r="GMY47" s="119"/>
      <c r="GMZ47" s="119"/>
      <c r="GNA47" s="119"/>
      <c r="GNB47" s="119"/>
      <c r="GNC47" s="119"/>
      <c r="GND47" s="119"/>
      <c r="GNE47" s="119"/>
      <c r="GNF47" s="119"/>
      <c r="GNG47" s="119"/>
      <c r="GNH47" s="119"/>
      <c r="GNI47" s="119"/>
      <c r="GNJ47" s="119"/>
      <c r="GNK47" s="119"/>
      <c r="GNL47" s="119"/>
      <c r="GNM47" s="119"/>
      <c r="GNN47" s="119"/>
      <c r="GNO47" s="119"/>
      <c r="GNP47" s="119"/>
      <c r="GNQ47" s="119"/>
      <c r="GNR47" s="119"/>
      <c r="GNS47" s="119"/>
      <c r="GNT47" s="119"/>
      <c r="GNU47" s="119"/>
      <c r="GNV47" s="119"/>
      <c r="GNW47" s="119"/>
      <c r="GNX47" s="119"/>
      <c r="GNY47" s="119"/>
      <c r="GNZ47" s="119"/>
      <c r="GOA47" s="119"/>
      <c r="GOB47" s="119"/>
      <c r="GOC47" s="119"/>
      <c r="GOD47" s="119"/>
      <c r="GOE47" s="119"/>
      <c r="GOF47" s="119"/>
      <c r="GOG47" s="119"/>
      <c r="GOH47" s="119"/>
      <c r="GOI47" s="119"/>
      <c r="GOJ47" s="119"/>
      <c r="GOK47" s="119"/>
      <c r="GOL47" s="119"/>
      <c r="GOM47" s="119"/>
      <c r="GON47" s="119"/>
      <c r="GOO47" s="119"/>
      <c r="GOP47" s="119"/>
      <c r="GOQ47" s="119"/>
      <c r="GOR47" s="119"/>
      <c r="GOS47" s="119"/>
      <c r="GOT47" s="119"/>
      <c r="GOU47" s="119"/>
      <c r="GOV47" s="119"/>
      <c r="GOW47" s="119"/>
      <c r="GOX47" s="119"/>
      <c r="GOY47" s="119"/>
      <c r="GOZ47" s="119"/>
      <c r="GPA47" s="119"/>
      <c r="GPB47" s="119"/>
      <c r="GPC47" s="119"/>
      <c r="GPD47" s="119"/>
      <c r="GPE47" s="119"/>
      <c r="GPF47" s="119"/>
      <c r="GPG47" s="119"/>
      <c r="GPH47" s="119"/>
      <c r="GPI47" s="119"/>
      <c r="GPJ47" s="119"/>
      <c r="GPK47" s="119"/>
      <c r="GPL47" s="119"/>
      <c r="GPM47" s="119"/>
      <c r="GPN47" s="119"/>
      <c r="GPO47" s="119"/>
      <c r="GPP47" s="119"/>
      <c r="GPQ47" s="119"/>
      <c r="GPR47" s="119"/>
      <c r="GPS47" s="119"/>
      <c r="GPT47" s="119"/>
      <c r="GPU47" s="119"/>
      <c r="GPV47" s="119"/>
      <c r="GPW47" s="119"/>
      <c r="GPX47" s="119"/>
      <c r="GPY47" s="119"/>
      <c r="GPZ47" s="119"/>
      <c r="GQA47" s="119"/>
      <c r="GQB47" s="119"/>
      <c r="GQC47" s="119"/>
      <c r="GQD47" s="119"/>
      <c r="GQE47" s="119"/>
      <c r="GQF47" s="119"/>
      <c r="GQG47" s="119"/>
      <c r="GQH47" s="119"/>
      <c r="GQI47" s="119"/>
      <c r="GQJ47" s="119"/>
      <c r="GQK47" s="119"/>
      <c r="GQL47" s="119"/>
      <c r="GQM47" s="119"/>
      <c r="GQN47" s="119"/>
      <c r="GQO47" s="119"/>
      <c r="GQP47" s="119"/>
      <c r="GQQ47" s="119"/>
      <c r="GQR47" s="119"/>
      <c r="GQS47" s="119"/>
      <c r="GQT47" s="119"/>
      <c r="GQU47" s="119"/>
      <c r="GQV47" s="119"/>
      <c r="GQW47" s="119"/>
      <c r="GQX47" s="119"/>
      <c r="GQY47" s="119"/>
      <c r="GQZ47" s="119"/>
      <c r="GRA47" s="119"/>
      <c r="GRB47" s="119"/>
      <c r="GRC47" s="119"/>
      <c r="GRD47" s="119"/>
      <c r="GRE47" s="119"/>
      <c r="GRF47" s="119"/>
      <c r="GRG47" s="119"/>
      <c r="GRH47" s="119"/>
      <c r="GRI47" s="119"/>
      <c r="GRJ47" s="119"/>
      <c r="GRK47" s="119"/>
      <c r="GRL47" s="119"/>
      <c r="GRM47" s="119"/>
      <c r="GRN47" s="119"/>
      <c r="GRO47" s="119"/>
      <c r="GRP47" s="119"/>
      <c r="GRQ47" s="119"/>
      <c r="GRR47" s="119"/>
      <c r="GRS47" s="119"/>
      <c r="GRT47" s="119"/>
      <c r="GRU47" s="119"/>
      <c r="GRV47" s="119"/>
      <c r="GRW47" s="119"/>
      <c r="GRX47" s="119"/>
      <c r="GRY47" s="119"/>
      <c r="GRZ47" s="119"/>
      <c r="GSA47" s="119"/>
      <c r="GSB47" s="119"/>
      <c r="GSC47" s="119"/>
      <c r="GSD47" s="119"/>
      <c r="GSE47" s="119"/>
      <c r="GSF47" s="119"/>
      <c r="GSG47" s="119"/>
      <c r="GSH47" s="119"/>
      <c r="GSI47" s="119"/>
      <c r="GSJ47" s="119"/>
      <c r="GSK47" s="119"/>
      <c r="GSL47" s="119"/>
      <c r="GSM47" s="119"/>
      <c r="GSN47" s="119"/>
      <c r="GSO47" s="119"/>
      <c r="GSP47" s="119"/>
      <c r="GSQ47" s="119"/>
      <c r="GSR47" s="119"/>
      <c r="GSS47" s="119"/>
      <c r="GST47" s="119"/>
      <c r="GSU47" s="119"/>
      <c r="GSV47" s="119"/>
      <c r="GSW47" s="119"/>
      <c r="GSX47" s="119"/>
      <c r="GSY47" s="119"/>
      <c r="GSZ47" s="119"/>
      <c r="GTA47" s="119"/>
      <c r="GTB47" s="119"/>
      <c r="GTC47" s="119"/>
      <c r="GTD47" s="119"/>
      <c r="GTE47" s="119"/>
      <c r="GTF47" s="119"/>
      <c r="GTG47" s="119"/>
      <c r="GTH47" s="119"/>
      <c r="GTI47" s="119"/>
      <c r="GTJ47" s="119"/>
      <c r="GTK47" s="119"/>
      <c r="GTL47" s="119"/>
      <c r="GTM47" s="119"/>
      <c r="GTN47" s="119"/>
      <c r="GTO47" s="119"/>
      <c r="GTP47" s="119"/>
      <c r="GTQ47" s="119"/>
      <c r="GTR47" s="119"/>
      <c r="GTS47" s="119"/>
      <c r="GTT47" s="119"/>
      <c r="GTU47" s="119"/>
      <c r="GTV47" s="119"/>
      <c r="GTW47" s="119"/>
      <c r="GTX47" s="119"/>
      <c r="GTY47" s="119"/>
      <c r="GTZ47" s="119"/>
      <c r="GUA47" s="119"/>
      <c r="GUB47" s="119"/>
      <c r="GUC47" s="119"/>
      <c r="GUD47" s="119"/>
      <c r="GUE47" s="119"/>
      <c r="GUF47" s="119"/>
      <c r="GUG47" s="119"/>
      <c r="GUH47" s="119"/>
      <c r="GUI47" s="119"/>
      <c r="GUJ47" s="119"/>
      <c r="GUK47" s="119"/>
      <c r="GUL47" s="119"/>
      <c r="GUM47" s="119"/>
      <c r="GUN47" s="119"/>
      <c r="GUO47" s="119"/>
      <c r="GUP47" s="119"/>
      <c r="GUQ47" s="119"/>
      <c r="GUR47" s="119"/>
      <c r="GUS47" s="119"/>
      <c r="GUT47" s="119"/>
      <c r="GUU47" s="119"/>
      <c r="GUV47" s="119"/>
      <c r="GUW47" s="119"/>
      <c r="GUX47" s="119"/>
      <c r="GUY47" s="119"/>
      <c r="GUZ47" s="119"/>
      <c r="GVA47" s="119"/>
      <c r="GVB47" s="119"/>
      <c r="GVC47" s="119"/>
      <c r="GVD47" s="119"/>
      <c r="GVE47" s="119"/>
      <c r="GVF47" s="119"/>
      <c r="GVG47" s="119"/>
      <c r="GVH47" s="119"/>
      <c r="GVI47" s="119"/>
      <c r="GVJ47" s="119"/>
      <c r="GVK47" s="119"/>
      <c r="GVL47" s="119"/>
      <c r="GVM47" s="119"/>
      <c r="GVN47" s="119"/>
      <c r="GVO47" s="119"/>
      <c r="GVP47" s="119"/>
      <c r="GVQ47" s="119"/>
      <c r="GVR47" s="119"/>
      <c r="GVS47" s="119"/>
      <c r="GVT47" s="119"/>
      <c r="GVU47" s="119"/>
      <c r="GVV47" s="119"/>
      <c r="GVW47" s="119"/>
      <c r="GVX47" s="119"/>
      <c r="GVY47" s="119"/>
      <c r="GVZ47" s="119"/>
      <c r="GWA47" s="119"/>
      <c r="GWB47" s="119"/>
      <c r="GWC47" s="119"/>
      <c r="GWD47" s="119"/>
      <c r="GWE47" s="119"/>
      <c r="GWF47" s="119"/>
      <c r="GWG47" s="119"/>
      <c r="GWH47" s="119"/>
      <c r="GWI47" s="119"/>
      <c r="GWJ47" s="119"/>
      <c r="GWK47" s="119"/>
      <c r="GWL47" s="119"/>
      <c r="GWM47" s="119"/>
      <c r="GWN47" s="119"/>
      <c r="GWO47" s="119"/>
      <c r="GWP47" s="119"/>
      <c r="GWQ47" s="119"/>
      <c r="GWR47" s="119"/>
      <c r="GWS47" s="119"/>
      <c r="GWT47" s="119"/>
      <c r="GWU47" s="119"/>
      <c r="GWV47" s="119"/>
      <c r="GWW47" s="119"/>
      <c r="GWX47" s="119"/>
      <c r="GWY47" s="119"/>
      <c r="GWZ47" s="119"/>
      <c r="GXA47" s="119"/>
      <c r="GXB47" s="119"/>
      <c r="GXC47" s="119"/>
      <c r="GXD47" s="119"/>
      <c r="GXE47" s="119"/>
      <c r="GXF47" s="119"/>
      <c r="GXG47" s="119"/>
      <c r="GXH47" s="119"/>
      <c r="GXI47" s="119"/>
      <c r="GXJ47" s="119"/>
      <c r="GXK47" s="119"/>
      <c r="GXL47" s="119"/>
      <c r="GXM47" s="119"/>
      <c r="GXN47" s="119"/>
      <c r="GXO47" s="119"/>
      <c r="GXP47" s="119"/>
      <c r="GXQ47" s="119"/>
      <c r="GXR47" s="119"/>
      <c r="GXS47" s="119"/>
      <c r="GXT47" s="119"/>
      <c r="GXU47" s="119"/>
      <c r="GXV47" s="119"/>
      <c r="GXW47" s="119"/>
      <c r="GXX47" s="119"/>
      <c r="GXY47" s="119"/>
      <c r="GXZ47" s="119"/>
      <c r="GYA47" s="119"/>
      <c r="GYB47" s="119"/>
      <c r="GYC47" s="119"/>
      <c r="GYD47" s="119"/>
      <c r="GYE47" s="119"/>
      <c r="GYF47" s="119"/>
      <c r="GYG47" s="119"/>
      <c r="GYH47" s="119"/>
      <c r="GYI47" s="119"/>
      <c r="GYJ47" s="119"/>
      <c r="GYK47" s="119"/>
      <c r="GYL47" s="119"/>
      <c r="GYM47" s="119"/>
      <c r="GYN47" s="119"/>
      <c r="GYO47" s="119"/>
      <c r="GYP47" s="119"/>
      <c r="GYQ47" s="119"/>
      <c r="GYR47" s="119"/>
      <c r="GYS47" s="119"/>
      <c r="GYT47" s="119"/>
      <c r="GYU47" s="119"/>
      <c r="GYV47" s="119"/>
      <c r="GYW47" s="119"/>
      <c r="GYX47" s="119"/>
      <c r="GYY47" s="119"/>
      <c r="GYZ47" s="119"/>
      <c r="GZA47" s="119"/>
      <c r="GZB47" s="119"/>
      <c r="GZC47" s="119"/>
      <c r="GZD47" s="119"/>
      <c r="GZE47" s="119"/>
      <c r="GZF47" s="119"/>
      <c r="GZG47" s="119"/>
      <c r="GZH47" s="119"/>
      <c r="GZI47" s="119"/>
      <c r="GZJ47" s="119"/>
      <c r="GZK47" s="119"/>
      <c r="GZL47" s="119"/>
      <c r="GZM47" s="119"/>
      <c r="GZN47" s="119"/>
      <c r="GZO47" s="119"/>
      <c r="GZP47" s="119"/>
      <c r="GZQ47" s="119"/>
      <c r="GZR47" s="119"/>
      <c r="GZS47" s="119"/>
      <c r="GZT47" s="119"/>
      <c r="GZU47" s="119"/>
      <c r="GZV47" s="119"/>
      <c r="GZW47" s="119"/>
      <c r="GZX47" s="119"/>
      <c r="GZY47" s="119"/>
      <c r="GZZ47" s="119"/>
      <c r="HAA47" s="119"/>
      <c r="HAB47" s="119"/>
      <c r="HAC47" s="119"/>
      <c r="HAD47" s="119"/>
      <c r="HAE47" s="119"/>
      <c r="HAF47" s="119"/>
      <c r="HAG47" s="119"/>
      <c r="HAH47" s="119"/>
      <c r="HAI47" s="119"/>
      <c r="HAJ47" s="119"/>
      <c r="HAK47" s="119"/>
      <c r="HAL47" s="119"/>
      <c r="HAM47" s="119"/>
      <c r="HAN47" s="119"/>
      <c r="HAO47" s="119"/>
      <c r="HAP47" s="119"/>
      <c r="HAQ47" s="119"/>
      <c r="HAR47" s="119"/>
      <c r="HAS47" s="119"/>
      <c r="HAT47" s="119"/>
      <c r="HAU47" s="119"/>
      <c r="HAV47" s="119"/>
      <c r="HAW47" s="119"/>
      <c r="HAX47" s="119"/>
      <c r="HAY47" s="119"/>
      <c r="HAZ47" s="119"/>
      <c r="HBA47" s="119"/>
      <c r="HBB47" s="119"/>
      <c r="HBC47" s="119"/>
      <c r="HBD47" s="119"/>
      <c r="HBE47" s="119"/>
      <c r="HBF47" s="119"/>
      <c r="HBG47" s="119"/>
      <c r="HBH47" s="119"/>
      <c r="HBI47" s="119"/>
      <c r="HBJ47" s="119"/>
      <c r="HBK47" s="119"/>
      <c r="HBL47" s="119"/>
      <c r="HBM47" s="119"/>
      <c r="HBN47" s="119"/>
      <c r="HBO47" s="119"/>
      <c r="HBP47" s="119"/>
      <c r="HBQ47" s="119"/>
      <c r="HBR47" s="119"/>
      <c r="HBS47" s="119"/>
      <c r="HBT47" s="119"/>
      <c r="HBU47" s="119"/>
      <c r="HBV47" s="119"/>
      <c r="HBW47" s="119"/>
      <c r="HBX47" s="119"/>
      <c r="HBY47" s="119"/>
      <c r="HBZ47" s="119"/>
      <c r="HCA47" s="119"/>
      <c r="HCB47" s="119"/>
      <c r="HCC47" s="119"/>
      <c r="HCD47" s="119"/>
      <c r="HCE47" s="119"/>
      <c r="HCF47" s="119"/>
      <c r="HCG47" s="119"/>
      <c r="HCH47" s="119"/>
      <c r="HCI47" s="119"/>
      <c r="HCJ47" s="119"/>
      <c r="HCK47" s="119"/>
      <c r="HCL47" s="119"/>
      <c r="HCM47" s="119"/>
      <c r="HCN47" s="119"/>
      <c r="HCO47" s="119"/>
      <c r="HCP47" s="119"/>
      <c r="HCQ47" s="119"/>
      <c r="HCR47" s="119"/>
      <c r="HCS47" s="119"/>
      <c r="HCT47" s="119"/>
      <c r="HCU47" s="119"/>
      <c r="HCV47" s="119"/>
      <c r="HCW47" s="119"/>
      <c r="HCX47" s="119"/>
      <c r="HCY47" s="119"/>
      <c r="HCZ47" s="119"/>
      <c r="HDA47" s="119"/>
      <c r="HDB47" s="119"/>
      <c r="HDC47" s="119"/>
      <c r="HDD47" s="119"/>
      <c r="HDE47" s="119"/>
      <c r="HDF47" s="119"/>
      <c r="HDG47" s="119"/>
      <c r="HDH47" s="119"/>
      <c r="HDI47" s="119"/>
      <c r="HDJ47" s="119"/>
      <c r="HDK47" s="119"/>
      <c r="HDL47" s="119"/>
      <c r="HDM47" s="119"/>
      <c r="HDN47" s="119"/>
      <c r="HDO47" s="119"/>
      <c r="HDP47" s="119"/>
      <c r="HDQ47" s="119"/>
      <c r="HDR47" s="119"/>
      <c r="HDS47" s="119"/>
      <c r="HDT47" s="119"/>
      <c r="HDU47" s="119"/>
      <c r="HDV47" s="119"/>
      <c r="HDW47" s="119"/>
      <c r="HDX47" s="119"/>
      <c r="HDY47" s="119"/>
      <c r="HDZ47" s="119"/>
      <c r="HEA47" s="119"/>
      <c r="HEB47" s="119"/>
      <c r="HEC47" s="119"/>
      <c r="HED47" s="119"/>
      <c r="HEE47" s="119"/>
      <c r="HEF47" s="119"/>
      <c r="HEG47" s="119"/>
      <c r="HEH47" s="119"/>
      <c r="HEI47" s="119"/>
      <c r="HEJ47" s="119"/>
      <c r="HEK47" s="119"/>
      <c r="HEL47" s="119"/>
      <c r="HEM47" s="119"/>
      <c r="HEN47" s="119"/>
      <c r="HEO47" s="119"/>
      <c r="HEP47" s="119"/>
      <c r="HEQ47" s="119"/>
      <c r="HER47" s="119"/>
      <c r="HES47" s="119"/>
      <c r="HET47" s="119"/>
      <c r="HEU47" s="119"/>
      <c r="HEV47" s="119"/>
      <c r="HEW47" s="119"/>
      <c r="HEX47" s="119"/>
      <c r="HEY47" s="119"/>
      <c r="HEZ47" s="119"/>
      <c r="HFA47" s="119"/>
      <c r="HFB47" s="119"/>
      <c r="HFC47" s="119"/>
      <c r="HFD47" s="119"/>
      <c r="HFE47" s="119"/>
      <c r="HFF47" s="119"/>
      <c r="HFG47" s="119"/>
      <c r="HFH47" s="119"/>
      <c r="HFI47" s="119"/>
      <c r="HFJ47" s="119"/>
      <c r="HFK47" s="119"/>
      <c r="HFL47" s="119"/>
      <c r="HFM47" s="119"/>
      <c r="HFN47" s="119"/>
      <c r="HFO47" s="119"/>
      <c r="HFP47" s="119"/>
      <c r="HFQ47" s="119"/>
      <c r="HFR47" s="119"/>
      <c r="HFS47" s="119"/>
      <c r="HFT47" s="119"/>
      <c r="HFU47" s="119"/>
      <c r="HFV47" s="119"/>
      <c r="HFW47" s="119"/>
      <c r="HFX47" s="119"/>
      <c r="HFY47" s="119"/>
      <c r="HFZ47" s="119"/>
      <c r="HGA47" s="119"/>
      <c r="HGB47" s="119"/>
      <c r="HGC47" s="119"/>
      <c r="HGD47" s="119"/>
      <c r="HGE47" s="119"/>
      <c r="HGF47" s="119"/>
      <c r="HGG47" s="119"/>
      <c r="HGH47" s="119"/>
      <c r="HGI47" s="119"/>
      <c r="HGJ47" s="119"/>
      <c r="HGK47" s="119"/>
      <c r="HGL47" s="119"/>
      <c r="HGM47" s="119"/>
      <c r="HGN47" s="119"/>
      <c r="HGO47" s="119"/>
      <c r="HGP47" s="119"/>
      <c r="HGQ47" s="119"/>
      <c r="HGR47" s="119"/>
      <c r="HGS47" s="119"/>
      <c r="HGT47" s="119"/>
      <c r="HGU47" s="119"/>
      <c r="HGV47" s="119"/>
      <c r="HGW47" s="119"/>
      <c r="HGX47" s="119"/>
      <c r="HGY47" s="119"/>
      <c r="HGZ47" s="119"/>
      <c r="HHA47" s="119"/>
      <c r="HHB47" s="119"/>
      <c r="HHC47" s="119"/>
      <c r="HHD47" s="119"/>
      <c r="HHE47" s="119"/>
      <c r="HHF47" s="119"/>
      <c r="HHG47" s="119"/>
      <c r="HHH47" s="119"/>
      <c r="HHI47" s="119"/>
      <c r="HHJ47" s="119"/>
      <c r="HHK47" s="119"/>
      <c r="HHL47" s="119"/>
      <c r="HHM47" s="119"/>
      <c r="HHN47" s="119"/>
      <c r="HHO47" s="119"/>
      <c r="HHP47" s="119"/>
      <c r="HHQ47" s="119"/>
      <c r="HHR47" s="119"/>
      <c r="HHS47" s="119"/>
      <c r="HHT47" s="119"/>
      <c r="HHU47" s="119"/>
      <c r="HHV47" s="119"/>
      <c r="HHW47" s="119"/>
      <c r="HHX47" s="119"/>
      <c r="HHY47" s="119"/>
      <c r="HHZ47" s="119"/>
      <c r="HIA47" s="119"/>
      <c r="HIB47" s="119"/>
      <c r="HIC47" s="119"/>
      <c r="HID47" s="119"/>
      <c r="HIE47" s="119"/>
      <c r="HIF47" s="119"/>
      <c r="HIG47" s="119"/>
      <c r="HIH47" s="119"/>
      <c r="HII47" s="119"/>
      <c r="HIJ47" s="119"/>
      <c r="HIK47" s="119"/>
      <c r="HIL47" s="119"/>
      <c r="HIM47" s="119"/>
      <c r="HIN47" s="119"/>
      <c r="HIO47" s="119"/>
      <c r="HIP47" s="119"/>
      <c r="HIQ47" s="119"/>
      <c r="HIR47" s="119"/>
      <c r="HIS47" s="119"/>
      <c r="HIT47" s="119"/>
      <c r="HIU47" s="119"/>
      <c r="HIV47" s="119"/>
      <c r="HIW47" s="119"/>
      <c r="HIX47" s="119"/>
      <c r="HIY47" s="119"/>
      <c r="HIZ47" s="119"/>
      <c r="HJA47" s="119"/>
      <c r="HJB47" s="119"/>
      <c r="HJC47" s="119"/>
      <c r="HJD47" s="119"/>
      <c r="HJE47" s="119"/>
      <c r="HJF47" s="119"/>
      <c r="HJG47" s="119"/>
      <c r="HJH47" s="119"/>
      <c r="HJI47" s="119"/>
      <c r="HJJ47" s="119"/>
      <c r="HJK47" s="119"/>
      <c r="HJL47" s="119"/>
      <c r="HJM47" s="119"/>
      <c r="HJN47" s="119"/>
      <c r="HJO47" s="119"/>
      <c r="HJP47" s="119"/>
      <c r="HJQ47" s="119"/>
      <c r="HJR47" s="119"/>
      <c r="HJS47" s="119"/>
      <c r="HJT47" s="119"/>
      <c r="HJU47" s="119"/>
      <c r="HJV47" s="119"/>
      <c r="HJW47" s="119"/>
      <c r="HJX47" s="119"/>
      <c r="HJY47" s="119"/>
      <c r="HJZ47" s="119"/>
      <c r="HKA47" s="119"/>
      <c r="HKB47" s="119"/>
      <c r="HKC47" s="119"/>
      <c r="HKD47" s="119"/>
      <c r="HKE47" s="119"/>
      <c r="HKF47" s="119"/>
      <c r="HKG47" s="119"/>
      <c r="HKH47" s="119"/>
      <c r="HKI47" s="119"/>
      <c r="HKJ47" s="119"/>
      <c r="HKK47" s="119"/>
      <c r="HKL47" s="119"/>
      <c r="HKM47" s="119"/>
      <c r="HKN47" s="119"/>
      <c r="HKO47" s="119"/>
      <c r="HKP47" s="119"/>
      <c r="HKQ47" s="119"/>
      <c r="HKR47" s="119"/>
      <c r="HKS47" s="119"/>
      <c r="HKT47" s="119"/>
      <c r="HKU47" s="119"/>
      <c r="HKV47" s="119"/>
      <c r="HKW47" s="119"/>
      <c r="HKX47" s="119"/>
      <c r="HKY47" s="119"/>
      <c r="HKZ47" s="119"/>
      <c r="HLA47" s="119"/>
      <c r="HLB47" s="119"/>
      <c r="HLC47" s="119"/>
      <c r="HLD47" s="119"/>
      <c r="HLE47" s="119"/>
      <c r="HLF47" s="119"/>
      <c r="HLG47" s="119"/>
      <c r="HLH47" s="119"/>
      <c r="HLI47" s="119"/>
      <c r="HLJ47" s="119"/>
      <c r="HLK47" s="119"/>
      <c r="HLL47" s="119"/>
      <c r="HLM47" s="119"/>
      <c r="HLN47" s="119"/>
      <c r="HLO47" s="119"/>
      <c r="HLP47" s="119"/>
      <c r="HLQ47" s="119"/>
      <c r="HLR47" s="119"/>
      <c r="HLS47" s="119"/>
      <c r="HLT47" s="119"/>
      <c r="HLU47" s="119"/>
      <c r="HLV47" s="119"/>
      <c r="HLW47" s="119"/>
      <c r="HLX47" s="119"/>
      <c r="HLY47" s="119"/>
      <c r="HLZ47" s="119"/>
      <c r="HMA47" s="119"/>
      <c r="HMB47" s="119"/>
      <c r="HMC47" s="119"/>
      <c r="HMD47" s="119"/>
      <c r="HME47" s="119"/>
      <c r="HMF47" s="119"/>
      <c r="HMG47" s="119"/>
      <c r="HMH47" s="119"/>
      <c r="HMI47" s="119"/>
      <c r="HMJ47" s="119"/>
      <c r="HMK47" s="119"/>
      <c r="HML47" s="119"/>
      <c r="HMM47" s="119"/>
      <c r="HMN47" s="119"/>
      <c r="HMO47" s="119"/>
      <c r="HMP47" s="119"/>
      <c r="HMQ47" s="119"/>
      <c r="HMR47" s="119"/>
      <c r="HMS47" s="119"/>
      <c r="HMT47" s="119"/>
      <c r="HMU47" s="119"/>
      <c r="HMV47" s="119"/>
      <c r="HMW47" s="119"/>
      <c r="HMX47" s="119"/>
      <c r="HMY47" s="119"/>
      <c r="HMZ47" s="119"/>
      <c r="HNA47" s="119"/>
      <c r="HNB47" s="119"/>
      <c r="HNC47" s="119"/>
      <c r="HND47" s="119"/>
      <c r="HNE47" s="119"/>
      <c r="HNF47" s="119"/>
      <c r="HNG47" s="119"/>
      <c r="HNH47" s="119"/>
      <c r="HNI47" s="119"/>
      <c r="HNJ47" s="119"/>
      <c r="HNK47" s="119"/>
      <c r="HNL47" s="119"/>
      <c r="HNM47" s="119"/>
      <c r="HNN47" s="119"/>
      <c r="HNO47" s="119"/>
      <c r="HNP47" s="119"/>
      <c r="HNQ47" s="119"/>
      <c r="HNR47" s="119"/>
      <c r="HNS47" s="119"/>
      <c r="HNT47" s="119"/>
      <c r="HNU47" s="119"/>
      <c r="HNV47" s="119"/>
      <c r="HNW47" s="119"/>
      <c r="HNX47" s="119"/>
      <c r="HNY47" s="119"/>
      <c r="HNZ47" s="119"/>
      <c r="HOA47" s="119"/>
      <c r="HOB47" s="119"/>
      <c r="HOC47" s="119"/>
      <c r="HOD47" s="119"/>
      <c r="HOE47" s="119"/>
      <c r="HOF47" s="119"/>
      <c r="HOG47" s="119"/>
      <c r="HOH47" s="119"/>
      <c r="HOI47" s="119"/>
      <c r="HOJ47" s="119"/>
      <c r="HOK47" s="119"/>
      <c r="HOL47" s="119"/>
      <c r="HOM47" s="119"/>
      <c r="HON47" s="119"/>
      <c r="HOO47" s="119"/>
      <c r="HOP47" s="119"/>
      <c r="HOQ47" s="119"/>
      <c r="HOR47" s="119"/>
      <c r="HOS47" s="119"/>
      <c r="HOT47" s="119"/>
      <c r="HOU47" s="119"/>
      <c r="HOV47" s="119"/>
      <c r="HOW47" s="119"/>
      <c r="HOX47" s="119"/>
      <c r="HOY47" s="119"/>
      <c r="HOZ47" s="119"/>
      <c r="HPA47" s="119"/>
      <c r="HPB47" s="119"/>
      <c r="HPC47" s="119"/>
      <c r="HPD47" s="119"/>
      <c r="HPE47" s="119"/>
      <c r="HPF47" s="119"/>
      <c r="HPG47" s="119"/>
      <c r="HPH47" s="119"/>
      <c r="HPI47" s="119"/>
      <c r="HPJ47" s="119"/>
      <c r="HPK47" s="119"/>
      <c r="HPL47" s="119"/>
      <c r="HPM47" s="119"/>
      <c r="HPN47" s="119"/>
      <c r="HPO47" s="119"/>
      <c r="HPP47" s="119"/>
      <c r="HPQ47" s="119"/>
      <c r="HPR47" s="119"/>
      <c r="HPS47" s="119"/>
      <c r="HPT47" s="119"/>
      <c r="HPU47" s="119"/>
      <c r="HPV47" s="119"/>
      <c r="HPW47" s="119"/>
      <c r="HPX47" s="119"/>
      <c r="HPY47" s="119"/>
      <c r="HPZ47" s="119"/>
      <c r="HQA47" s="119"/>
      <c r="HQB47" s="119"/>
      <c r="HQC47" s="119"/>
      <c r="HQD47" s="119"/>
      <c r="HQE47" s="119"/>
      <c r="HQF47" s="119"/>
      <c r="HQG47" s="119"/>
      <c r="HQH47" s="119"/>
      <c r="HQI47" s="119"/>
      <c r="HQJ47" s="119"/>
      <c r="HQK47" s="119"/>
      <c r="HQL47" s="119"/>
      <c r="HQM47" s="119"/>
      <c r="HQN47" s="119"/>
      <c r="HQO47" s="119"/>
      <c r="HQP47" s="119"/>
      <c r="HQQ47" s="119"/>
      <c r="HQR47" s="119"/>
      <c r="HQS47" s="119"/>
      <c r="HQT47" s="119"/>
      <c r="HQU47" s="119"/>
      <c r="HQV47" s="119"/>
      <c r="HQW47" s="119"/>
      <c r="HQX47" s="119"/>
      <c r="HQY47" s="119"/>
      <c r="HQZ47" s="119"/>
      <c r="HRA47" s="119"/>
      <c r="HRB47" s="119"/>
      <c r="HRC47" s="119"/>
      <c r="HRD47" s="119"/>
      <c r="HRE47" s="119"/>
      <c r="HRF47" s="119"/>
      <c r="HRG47" s="119"/>
      <c r="HRH47" s="119"/>
      <c r="HRI47" s="119"/>
      <c r="HRJ47" s="119"/>
      <c r="HRK47" s="119"/>
      <c r="HRL47" s="119"/>
      <c r="HRM47" s="119"/>
      <c r="HRN47" s="119"/>
      <c r="HRO47" s="119"/>
      <c r="HRP47" s="119"/>
      <c r="HRQ47" s="119"/>
      <c r="HRR47" s="119"/>
      <c r="HRS47" s="119"/>
      <c r="HRT47" s="119"/>
      <c r="HRU47" s="119"/>
      <c r="HRV47" s="119"/>
      <c r="HRW47" s="119"/>
      <c r="HRX47" s="119"/>
      <c r="HRY47" s="119"/>
      <c r="HRZ47" s="119"/>
      <c r="HSA47" s="119"/>
      <c r="HSB47" s="119"/>
      <c r="HSC47" s="119"/>
      <c r="HSD47" s="119"/>
      <c r="HSE47" s="119"/>
      <c r="HSF47" s="119"/>
      <c r="HSG47" s="119"/>
      <c r="HSH47" s="119"/>
      <c r="HSI47" s="119"/>
      <c r="HSJ47" s="119"/>
      <c r="HSK47" s="119"/>
      <c r="HSL47" s="119"/>
      <c r="HSM47" s="119"/>
      <c r="HSN47" s="119"/>
      <c r="HSO47" s="119"/>
      <c r="HSP47" s="119"/>
      <c r="HSQ47" s="119"/>
      <c r="HSR47" s="119"/>
      <c r="HSS47" s="119"/>
      <c r="HST47" s="119"/>
      <c r="HSU47" s="119"/>
      <c r="HSV47" s="119"/>
      <c r="HSW47" s="119"/>
      <c r="HSX47" s="119"/>
      <c r="HSY47" s="119"/>
      <c r="HSZ47" s="119"/>
      <c r="HTA47" s="119"/>
      <c r="HTB47" s="119"/>
      <c r="HTC47" s="119"/>
      <c r="HTD47" s="119"/>
      <c r="HTE47" s="119"/>
      <c r="HTF47" s="119"/>
      <c r="HTG47" s="119"/>
      <c r="HTH47" s="119"/>
      <c r="HTI47" s="119"/>
      <c r="HTJ47" s="119"/>
      <c r="HTK47" s="119"/>
      <c r="HTL47" s="119"/>
      <c r="HTM47" s="119"/>
      <c r="HTN47" s="119"/>
      <c r="HTO47" s="119"/>
      <c r="HTP47" s="119"/>
      <c r="HTQ47" s="119"/>
      <c r="HTR47" s="119"/>
      <c r="HTS47" s="119"/>
      <c r="HTT47" s="119"/>
      <c r="HTU47" s="119"/>
      <c r="HTV47" s="119"/>
      <c r="HTW47" s="119"/>
      <c r="HTX47" s="119"/>
      <c r="HTY47" s="119"/>
      <c r="HTZ47" s="119"/>
      <c r="HUA47" s="119"/>
      <c r="HUB47" s="119"/>
      <c r="HUC47" s="119"/>
      <c r="HUD47" s="119"/>
      <c r="HUE47" s="119"/>
      <c r="HUF47" s="119"/>
      <c r="HUG47" s="119"/>
      <c r="HUH47" s="119"/>
      <c r="HUI47" s="119"/>
      <c r="HUJ47" s="119"/>
      <c r="HUK47" s="119"/>
      <c r="HUL47" s="119"/>
      <c r="HUM47" s="119"/>
      <c r="HUN47" s="119"/>
      <c r="HUO47" s="119"/>
      <c r="HUP47" s="119"/>
      <c r="HUQ47" s="119"/>
      <c r="HUR47" s="119"/>
      <c r="HUS47" s="119"/>
      <c r="HUT47" s="119"/>
      <c r="HUU47" s="119"/>
      <c r="HUV47" s="119"/>
      <c r="HUW47" s="119"/>
      <c r="HUX47" s="119"/>
      <c r="HUY47" s="119"/>
      <c r="HUZ47" s="119"/>
      <c r="HVA47" s="119"/>
      <c r="HVB47" s="119"/>
      <c r="HVC47" s="119"/>
      <c r="HVD47" s="119"/>
      <c r="HVE47" s="119"/>
      <c r="HVF47" s="119"/>
      <c r="HVG47" s="119"/>
      <c r="HVH47" s="119"/>
      <c r="HVI47" s="119"/>
      <c r="HVJ47" s="119"/>
      <c r="HVK47" s="119"/>
      <c r="HVL47" s="119"/>
      <c r="HVM47" s="119"/>
      <c r="HVN47" s="119"/>
      <c r="HVO47" s="119"/>
      <c r="HVP47" s="119"/>
      <c r="HVQ47" s="119"/>
      <c r="HVR47" s="119"/>
      <c r="HVS47" s="119"/>
      <c r="HVT47" s="119"/>
      <c r="HVU47" s="119"/>
      <c r="HVV47" s="119"/>
      <c r="HVW47" s="119"/>
      <c r="HVX47" s="119"/>
      <c r="HVY47" s="119"/>
      <c r="HVZ47" s="119"/>
      <c r="HWA47" s="119"/>
      <c r="HWB47" s="119"/>
      <c r="HWC47" s="119"/>
      <c r="HWD47" s="119"/>
      <c r="HWE47" s="119"/>
      <c r="HWF47" s="119"/>
      <c r="HWG47" s="119"/>
      <c r="HWH47" s="119"/>
      <c r="HWI47" s="119"/>
      <c r="HWJ47" s="119"/>
      <c r="HWK47" s="119"/>
      <c r="HWL47" s="119"/>
      <c r="HWM47" s="119"/>
      <c r="HWN47" s="119"/>
      <c r="HWO47" s="119"/>
      <c r="HWP47" s="119"/>
      <c r="HWQ47" s="119"/>
      <c r="HWR47" s="119"/>
      <c r="HWS47" s="119"/>
      <c r="HWT47" s="119"/>
      <c r="HWU47" s="119"/>
      <c r="HWV47" s="119"/>
      <c r="HWW47" s="119"/>
      <c r="HWX47" s="119"/>
      <c r="HWY47" s="119"/>
      <c r="HWZ47" s="119"/>
      <c r="HXA47" s="119"/>
      <c r="HXB47" s="119"/>
      <c r="HXC47" s="119"/>
      <c r="HXD47" s="119"/>
      <c r="HXE47" s="119"/>
      <c r="HXF47" s="119"/>
      <c r="HXG47" s="119"/>
      <c r="HXH47" s="119"/>
      <c r="HXI47" s="119"/>
      <c r="HXJ47" s="119"/>
      <c r="HXK47" s="119"/>
      <c r="HXL47" s="119"/>
      <c r="HXM47" s="119"/>
      <c r="HXN47" s="119"/>
      <c r="HXO47" s="119"/>
      <c r="HXP47" s="119"/>
      <c r="HXQ47" s="119"/>
      <c r="HXR47" s="119"/>
      <c r="HXS47" s="119"/>
      <c r="HXT47" s="119"/>
      <c r="HXU47" s="119"/>
      <c r="HXV47" s="119"/>
      <c r="HXW47" s="119"/>
      <c r="HXX47" s="119"/>
      <c r="HXY47" s="119"/>
      <c r="HXZ47" s="119"/>
      <c r="HYA47" s="119"/>
      <c r="HYB47" s="119"/>
      <c r="HYC47" s="119"/>
      <c r="HYD47" s="119"/>
      <c r="HYE47" s="119"/>
      <c r="HYF47" s="119"/>
      <c r="HYG47" s="119"/>
      <c r="HYH47" s="119"/>
      <c r="HYI47" s="119"/>
      <c r="HYJ47" s="119"/>
      <c r="HYK47" s="119"/>
      <c r="HYL47" s="119"/>
      <c r="HYM47" s="119"/>
      <c r="HYN47" s="119"/>
      <c r="HYO47" s="119"/>
      <c r="HYP47" s="119"/>
      <c r="HYQ47" s="119"/>
      <c r="HYR47" s="119"/>
      <c r="HYS47" s="119"/>
      <c r="HYT47" s="119"/>
      <c r="HYU47" s="119"/>
      <c r="HYV47" s="119"/>
      <c r="HYW47" s="119"/>
      <c r="HYX47" s="119"/>
      <c r="HYY47" s="119"/>
      <c r="HYZ47" s="119"/>
      <c r="HZA47" s="119"/>
      <c r="HZB47" s="119"/>
      <c r="HZC47" s="119"/>
      <c r="HZD47" s="119"/>
      <c r="HZE47" s="119"/>
      <c r="HZF47" s="119"/>
      <c r="HZG47" s="119"/>
      <c r="HZH47" s="119"/>
      <c r="HZI47" s="119"/>
      <c r="HZJ47" s="119"/>
      <c r="HZK47" s="119"/>
      <c r="HZL47" s="119"/>
      <c r="HZM47" s="119"/>
      <c r="HZN47" s="119"/>
      <c r="HZO47" s="119"/>
      <c r="HZP47" s="119"/>
      <c r="HZQ47" s="119"/>
      <c r="HZR47" s="119"/>
      <c r="HZS47" s="119"/>
      <c r="HZT47" s="119"/>
      <c r="HZU47" s="119"/>
      <c r="HZV47" s="119"/>
      <c r="HZW47" s="119"/>
      <c r="HZX47" s="119"/>
      <c r="HZY47" s="119"/>
      <c r="HZZ47" s="119"/>
      <c r="IAA47" s="119"/>
      <c r="IAB47" s="119"/>
      <c r="IAC47" s="119"/>
      <c r="IAD47" s="119"/>
      <c r="IAE47" s="119"/>
      <c r="IAF47" s="119"/>
      <c r="IAG47" s="119"/>
      <c r="IAH47" s="119"/>
      <c r="IAI47" s="119"/>
      <c r="IAJ47" s="119"/>
      <c r="IAK47" s="119"/>
      <c r="IAL47" s="119"/>
      <c r="IAM47" s="119"/>
      <c r="IAN47" s="119"/>
      <c r="IAO47" s="119"/>
      <c r="IAP47" s="119"/>
      <c r="IAQ47" s="119"/>
      <c r="IAR47" s="119"/>
      <c r="IAS47" s="119"/>
      <c r="IAT47" s="119"/>
      <c r="IAU47" s="119"/>
      <c r="IAV47" s="119"/>
      <c r="IAW47" s="119"/>
      <c r="IAX47" s="119"/>
      <c r="IAY47" s="119"/>
      <c r="IAZ47" s="119"/>
      <c r="IBA47" s="119"/>
      <c r="IBB47" s="119"/>
      <c r="IBC47" s="119"/>
      <c r="IBD47" s="119"/>
      <c r="IBE47" s="119"/>
      <c r="IBF47" s="119"/>
      <c r="IBG47" s="119"/>
      <c r="IBH47" s="119"/>
      <c r="IBI47" s="119"/>
      <c r="IBJ47" s="119"/>
      <c r="IBK47" s="119"/>
      <c r="IBL47" s="119"/>
      <c r="IBM47" s="119"/>
      <c r="IBN47" s="119"/>
      <c r="IBO47" s="119"/>
      <c r="IBP47" s="119"/>
      <c r="IBQ47" s="119"/>
      <c r="IBR47" s="119"/>
      <c r="IBS47" s="119"/>
      <c r="IBT47" s="119"/>
      <c r="IBU47" s="119"/>
      <c r="IBV47" s="119"/>
      <c r="IBW47" s="119"/>
      <c r="IBX47" s="119"/>
      <c r="IBY47" s="119"/>
      <c r="IBZ47" s="119"/>
      <c r="ICA47" s="119"/>
      <c r="ICB47" s="119"/>
      <c r="ICC47" s="119"/>
      <c r="ICD47" s="119"/>
      <c r="ICE47" s="119"/>
      <c r="ICF47" s="119"/>
      <c r="ICG47" s="119"/>
      <c r="ICH47" s="119"/>
      <c r="ICI47" s="119"/>
      <c r="ICJ47" s="119"/>
      <c r="ICK47" s="119"/>
      <c r="ICL47" s="119"/>
      <c r="ICM47" s="119"/>
      <c r="ICN47" s="119"/>
      <c r="ICO47" s="119"/>
      <c r="ICP47" s="119"/>
      <c r="ICQ47" s="119"/>
      <c r="ICR47" s="119"/>
      <c r="ICS47" s="119"/>
      <c r="ICT47" s="119"/>
      <c r="ICU47" s="119"/>
      <c r="ICV47" s="119"/>
      <c r="ICW47" s="119"/>
      <c r="ICX47" s="119"/>
      <c r="ICY47" s="119"/>
      <c r="ICZ47" s="119"/>
      <c r="IDA47" s="119"/>
      <c r="IDB47" s="119"/>
      <c r="IDC47" s="119"/>
      <c r="IDD47" s="119"/>
      <c r="IDE47" s="119"/>
      <c r="IDF47" s="119"/>
      <c r="IDG47" s="119"/>
      <c r="IDH47" s="119"/>
      <c r="IDI47" s="119"/>
      <c r="IDJ47" s="119"/>
      <c r="IDK47" s="119"/>
      <c r="IDL47" s="119"/>
      <c r="IDM47" s="119"/>
      <c r="IDN47" s="119"/>
      <c r="IDO47" s="119"/>
      <c r="IDP47" s="119"/>
      <c r="IDQ47" s="119"/>
      <c r="IDR47" s="119"/>
      <c r="IDS47" s="119"/>
      <c r="IDT47" s="119"/>
      <c r="IDU47" s="119"/>
      <c r="IDV47" s="119"/>
      <c r="IDW47" s="119"/>
      <c r="IDX47" s="119"/>
      <c r="IDY47" s="119"/>
      <c r="IDZ47" s="119"/>
      <c r="IEA47" s="119"/>
      <c r="IEB47" s="119"/>
      <c r="IEC47" s="119"/>
      <c r="IED47" s="119"/>
      <c r="IEE47" s="119"/>
      <c r="IEF47" s="119"/>
      <c r="IEG47" s="119"/>
      <c r="IEH47" s="119"/>
      <c r="IEI47" s="119"/>
      <c r="IEJ47" s="119"/>
      <c r="IEK47" s="119"/>
      <c r="IEL47" s="119"/>
      <c r="IEM47" s="119"/>
      <c r="IEN47" s="119"/>
      <c r="IEO47" s="119"/>
      <c r="IEP47" s="119"/>
      <c r="IEQ47" s="119"/>
      <c r="IER47" s="119"/>
      <c r="IES47" s="119"/>
      <c r="IET47" s="119"/>
      <c r="IEU47" s="119"/>
      <c r="IEV47" s="119"/>
      <c r="IEW47" s="119"/>
      <c r="IEX47" s="119"/>
      <c r="IEY47" s="119"/>
      <c r="IEZ47" s="119"/>
      <c r="IFA47" s="119"/>
      <c r="IFB47" s="119"/>
      <c r="IFC47" s="119"/>
      <c r="IFD47" s="119"/>
      <c r="IFE47" s="119"/>
      <c r="IFF47" s="119"/>
      <c r="IFG47" s="119"/>
      <c r="IFH47" s="119"/>
      <c r="IFI47" s="119"/>
      <c r="IFJ47" s="119"/>
      <c r="IFK47" s="119"/>
      <c r="IFL47" s="119"/>
      <c r="IFM47" s="119"/>
      <c r="IFN47" s="119"/>
      <c r="IFO47" s="119"/>
      <c r="IFP47" s="119"/>
      <c r="IFQ47" s="119"/>
      <c r="IFR47" s="119"/>
      <c r="IFS47" s="119"/>
      <c r="IFT47" s="119"/>
      <c r="IFU47" s="119"/>
      <c r="IFV47" s="119"/>
      <c r="IFW47" s="119"/>
      <c r="IFX47" s="119"/>
      <c r="IFY47" s="119"/>
      <c r="IFZ47" s="119"/>
      <c r="IGA47" s="119"/>
      <c r="IGB47" s="119"/>
      <c r="IGC47" s="119"/>
      <c r="IGD47" s="119"/>
      <c r="IGE47" s="119"/>
      <c r="IGF47" s="119"/>
      <c r="IGG47" s="119"/>
      <c r="IGH47" s="119"/>
      <c r="IGI47" s="119"/>
      <c r="IGJ47" s="119"/>
      <c r="IGK47" s="119"/>
      <c r="IGL47" s="119"/>
      <c r="IGM47" s="119"/>
      <c r="IGN47" s="119"/>
      <c r="IGO47" s="119"/>
      <c r="IGP47" s="119"/>
      <c r="IGQ47" s="119"/>
      <c r="IGR47" s="119"/>
      <c r="IGS47" s="119"/>
      <c r="IGT47" s="119"/>
      <c r="IGU47" s="119"/>
      <c r="IGV47" s="119"/>
      <c r="IGW47" s="119"/>
      <c r="IGX47" s="119"/>
      <c r="IGY47" s="119"/>
      <c r="IGZ47" s="119"/>
      <c r="IHA47" s="119"/>
      <c r="IHB47" s="119"/>
      <c r="IHC47" s="119"/>
      <c r="IHD47" s="119"/>
      <c r="IHE47" s="119"/>
      <c r="IHF47" s="119"/>
      <c r="IHG47" s="119"/>
      <c r="IHH47" s="119"/>
      <c r="IHI47" s="119"/>
      <c r="IHJ47" s="119"/>
      <c r="IHK47" s="119"/>
      <c r="IHL47" s="119"/>
      <c r="IHM47" s="119"/>
      <c r="IHN47" s="119"/>
      <c r="IHO47" s="119"/>
      <c r="IHP47" s="119"/>
      <c r="IHQ47" s="119"/>
      <c r="IHR47" s="119"/>
      <c r="IHS47" s="119"/>
      <c r="IHT47" s="119"/>
      <c r="IHU47" s="119"/>
      <c r="IHV47" s="119"/>
      <c r="IHW47" s="119"/>
      <c r="IHX47" s="119"/>
      <c r="IHY47" s="119"/>
      <c r="IHZ47" s="119"/>
      <c r="IIA47" s="119"/>
      <c r="IIB47" s="119"/>
      <c r="IIC47" s="119"/>
      <c r="IID47" s="119"/>
      <c r="IIE47" s="119"/>
      <c r="IIF47" s="119"/>
      <c r="IIG47" s="119"/>
      <c r="IIH47" s="119"/>
      <c r="III47" s="119"/>
      <c r="IIJ47" s="119"/>
      <c r="IIK47" s="119"/>
      <c r="IIL47" s="119"/>
      <c r="IIM47" s="119"/>
      <c r="IIN47" s="119"/>
      <c r="IIO47" s="119"/>
      <c r="IIP47" s="119"/>
      <c r="IIQ47" s="119"/>
      <c r="IIR47" s="119"/>
      <c r="IIS47" s="119"/>
      <c r="IIT47" s="119"/>
      <c r="IIU47" s="119"/>
      <c r="IIV47" s="119"/>
      <c r="IIW47" s="119"/>
      <c r="IIX47" s="119"/>
      <c r="IIY47" s="119"/>
      <c r="IIZ47" s="119"/>
      <c r="IJA47" s="119"/>
      <c r="IJB47" s="119"/>
      <c r="IJC47" s="119"/>
      <c r="IJD47" s="119"/>
      <c r="IJE47" s="119"/>
      <c r="IJF47" s="119"/>
      <c r="IJG47" s="119"/>
      <c r="IJH47" s="119"/>
      <c r="IJI47" s="119"/>
      <c r="IJJ47" s="119"/>
      <c r="IJK47" s="119"/>
      <c r="IJL47" s="119"/>
      <c r="IJM47" s="119"/>
      <c r="IJN47" s="119"/>
      <c r="IJO47" s="119"/>
      <c r="IJP47" s="119"/>
      <c r="IJQ47" s="119"/>
      <c r="IJR47" s="119"/>
      <c r="IJS47" s="119"/>
      <c r="IJT47" s="119"/>
      <c r="IJU47" s="119"/>
      <c r="IJV47" s="119"/>
      <c r="IJW47" s="119"/>
      <c r="IJX47" s="119"/>
      <c r="IJY47" s="119"/>
      <c r="IJZ47" s="119"/>
      <c r="IKA47" s="119"/>
      <c r="IKB47" s="119"/>
      <c r="IKC47" s="119"/>
      <c r="IKD47" s="119"/>
      <c r="IKE47" s="119"/>
      <c r="IKF47" s="119"/>
      <c r="IKG47" s="119"/>
      <c r="IKH47" s="119"/>
      <c r="IKI47" s="119"/>
      <c r="IKJ47" s="119"/>
      <c r="IKK47" s="119"/>
      <c r="IKL47" s="119"/>
      <c r="IKM47" s="119"/>
      <c r="IKN47" s="119"/>
      <c r="IKO47" s="119"/>
      <c r="IKP47" s="119"/>
      <c r="IKQ47" s="119"/>
      <c r="IKR47" s="119"/>
      <c r="IKS47" s="119"/>
      <c r="IKT47" s="119"/>
      <c r="IKU47" s="119"/>
      <c r="IKV47" s="119"/>
      <c r="IKW47" s="119"/>
      <c r="IKX47" s="119"/>
      <c r="IKY47" s="119"/>
      <c r="IKZ47" s="119"/>
      <c r="ILA47" s="119"/>
      <c r="ILB47" s="119"/>
      <c r="ILC47" s="119"/>
      <c r="ILD47" s="119"/>
      <c r="ILE47" s="119"/>
      <c r="ILF47" s="119"/>
      <c r="ILG47" s="119"/>
      <c r="ILH47" s="119"/>
      <c r="ILI47" s="119"/>
      <c r="ILJ47" s="119"/>
      <c r="ILK47" s="119"/>
      <c r="ILL47" s="119"/>
      <c r="ILM47" s="119"/>
      <c r="ILN47" s="119"/>
      <c r="ILO47" s="119"/>
      <c r="ILP47" s="119"/>
      <c r="ILQ47" s="119"/>
      <c r="ILR47" s="119"/>
      <c r="ILS47" s="119"/>
      <c r="ILT47" s="119"/>
      <c r="ILU47" s="119"/>
      <c r="ILV47" s="119"/>
      <c r="ILW47" s="119"/>
      <c r="ILX47" s="119"/>
      <c r="ILY47" s="119"/>
      <c r="ILZ47" s="119"/>
      <c r="IMA47" s="119"/>
      <c r="IMB47" s="119"/>
      <c r="IMC47" s="119"/>
      <c r="IMD47" s="119"/>
      <c r="IME47" s="119"/>
      <c r="IMF47" s="119"/>
      <c r="IMG47" s="119"/>
      <c r="IMH47" s="119"/>
      <c r="IMI47" s="119"/>
      <c r="IMJ47" s="119"/>
      <c r="IMK47" s="119"/>
      <c r="IML47" s="119"/>
      <c r="IMM47" s="119"/>
      <c r="IMN47" s="119"/>
      <c r="IMO47" s="119"/>
      <c r="IMP47" s="119"/>
      <c r="IMQ47" s="119"/>
      <c r="IMR47" s="119"/>
      <c r="IMS47" s="119"/>
      <c r="IMT47" s="119"/>
      <c r="IMU47" s="119"/>
      <c r="IMV47" s="119"/>
      <c r="IMW47" s="119"/>
      <c r="IMX47" s="119"/>
      <c r="IMY47" s="119"/>
      <c r="IMZ47" s="119"/>
      <c r="INA47" s="119"/>
      <c r="INB47" s="119"/>
      <c r="INC47" s="119"/>
      <c r="IND47" s="119"/>
      <c r="INE47" s="119"/>
      <c r="INF47" s="119"/>
      <c r="ING47" s="119"/>
      <c r="INH47" s="119"/>
      <c r="INI47" s="119"/>
      <c r="INJ47" s="119"/>
      <c r="INK47" s="119"/>
      <c r="INL47" s="119"/>
      <c r="INM47" s="119"/>
      <c r="INN47" s="119"/>
      <c r="INO47" s="119"/>
      <c r="INP47" s="119"/>
      <c r="INQ47" s="119"/>
      <c r="INR47" s="119"/>
      <c r="INS47" s="119"/>
      <c r="INT47" s="119"/>
      <c r="INU47" s="119"/>
      <c r="INV47" s="119"/>
      <c r="INW47" s="119"/>
      <c r="INX47" s="119"/>
      <c r="INY47" s="119"/>
      <c r="INZ47" s="119"/>
      <c r="IOA47" s="119"/>
      <c r="IOB47" s="119"/>
      <c r="IOC47" s="119"/>
      <c r="IOD47" s="119"/>
      <c r="IOE47" s="119"/>
      <c r="IOF47" s="119"/>
      <c r="IOG47" s="119"/>
      <c r="IOH47" s="119"/>
      <c r="IOI47" s="119"/>
      <c r="IOJ47" s="119"/>
      <c r="IOK47" s="119"/>
      <c r="IOL47" s="119"/>
      <c r="IOM47" s="119"/>
      <c r="ION47" s="119"/>
      <c r="IOO47" s="119"/>
      <c r="IOP47" s="119"/>
      <c r="IOQ47" s="119"/>
      <c r="IOR47" s="119"/>
      <c r="IOS47" s="119"/>
      <c r="IOT47" s="119"/>
      <c r="IOU47" s="119"/>
      <c r="IOV47" s="119"/>
      <c r="IOW47" s="119"/>
      <c r="IOX47" s="119"/>
      <c r="IOY47" s="119"/>
      <c r="IOZ47" s="119"/>
      <c r="IPA47" s="119"/>
      <c r="IPB47" s="119"/>
      <c r="IPC47" s="119"/>
      <c r="IPD47" s="119"/>
      <c r="IPE47" s="119"/>
      <c r="IPF47" s="119"/>
      <c r="IPG47" s="119"/>
      <c r="IPH47" s="119"/>
      <c r="IPI47" s="119"/>
      <c r="IPJ47" s="119"/>
      <c r="IPK47" s="119"/>
      <c r="IPL47" s="119"/>
      <c r="IPM47" s="119"/>
      <c r="IPN47" s="119"/>
      <c r="IPO47" s="119"/>
      <c r="IPP47" s="119"/>
      <c r="IPQ47" s="119"/>
      <c r="IPR47" s="119"/>
      <c r="IPS47" s="119"/>
      <c r="IPT47" s="119"/>
      <c r="IPU47" s="119"/>
      <c r="IPV47" s="119"/>
      <c r="IPW47" s="119"/>
      <c r="IPX47" s="119"/>
      <c r="IPY47" s="119"/>
      <c r="IPZ47" s="119"/>
      <c r="IQA47" s="119"/>
      <c r="IQB47" s="119"/>
      <c r="IQC47" s="119"/>
      <c r="IQD47" s="119"/>
      <c r="IQE47" s="119"/>
      <c r="IQF47" s="119"/>
      <c r="IQG47" s="119"/>
      <c r="IQH47" s="119"/>
      <c r="IQI47" s="119"/>
      <c r="IQJ47" s="119"/>
      <c r="IQK47" s="119"/>
      <c r="IQL47" s="119"/>
      <c r="IQM47" s="119"/>
      <c r="IQN47" s="119"/>
      <c r="IQO47" s="119"/>
      <c r="IQP47" s="119"/>
      <c r="IQQ47" s="119"/>
      <c r="IQR47" s="119"/>
      <c r="IQS47" s="119"/>
      <c r="IQT47" s="119"/>
      <c r="IQU47" s="119"/>
      <c r="IQV47" s="119"/>
      <c r="IQW47" s="119"/>
      <c r="IQX47" s="119"/>
      <c r="IQY47" s="119"/>
      <c r="IQZ47" s="119"/>
      <c r="IRA47" s="119"/>
      <c r="IRB47" s="119"/>
      <c r="IRC47" s="119"/>
      <c r="IRD47" s="119"/>
      <c r="IRE47" s="119"/>
      <c r="IRF47" s="119"/>
      <c r="IRG47" s="119"/>
      <c r="IRH47" s="119"/>
      <c r="IRI47" s="119"/>
      <c r="IRJ47" s="119"/>
      <c r="IRK47" s="119"/>
      <c r="IRL47" s="119"/>
      <c r="IRM47" s="119"/>
      <c r="IRN47" s="119"/>
      <c r="IRO47" s="119"/>
      <c r="IRP47" s="119"/>
      <c r="IRQ47" s="119"/>
      <c r="IRR47" s="119"/>
      <c r="IRS47" s="119"/>
      <c r="IRT47" s="119"/>
      <c r="IRU47" s="119"/>
      <c r="IRV47" s="119"/>
      <c r="IRW47" s="119"/>
      <c r="IRX47" s="119"/>
      <c r="IRY47" s="119"/>
      <c r="IRZ47" s="119"/>
      <c r="ISA47" s="119"/>
      <c r="ISB47" s="119"/>
      <c r="ISC47" s="119"/>
      <c r="ISD47" s="119"/>
      <c r="ISE47" s="119"/>
      <c r="ISF47" s="119"/>
      <c r="ISG47" s="119"/>
      <c r="ISH47" s="119"/>
      <c r="ISI47" s="119"/>
      <c r="ISJ47" s="119"/>
      <c r="ISK47" s="119"/>
      <c r="ISL47" s="119"/>
      <c r="ISM47" s="119"/>
      <c r="ISN47" s="119"/>
      <c r="ISO47" s="119"/>
      <c r="ISP47" s="119"/>
      <c r="ISQ47" s="119"/>
      <c r="ISR47" s="119"/>
      <c r="ISS47" s="119"/>
      <c r="IST47" s="119"/>
      <c r="ISU47" s="119"/>
      <c r="ISV47" s="119"/>
      <c r="ISW47" s="119"/>
      <c r="ISX47" s="119"/>
      <c r="ISY47" s="119"/>
      <c r="ISZ47" s="119"/>
      <c r="ITA47" s="119"/>
      <c r="ITB47" s="119"/>
      <c r="ITC47" s="119"/>
      <c r="ITD47" s="119"/>
      <c r="ITE47" s="119"/>
      <c r="ITF47" s="119"/>
      <c r="ITG47" s="119"/>
      <c r="ITH47" s="119"/>
      <c r="ITI47" s="119"/>
      <c r="ITJ47" s="119"/>
      <c r="ITK47" s="119"/>
      <c r="ITL47" s="119"/>
      <c r="ITM47" s="119"/>
      <c r="ITN47" s="119"/>
      <c r="ITO47" s="119"/>
      <c r="ITP47" s="119"/>
      <c r="ITQ47" s="119"/>
      <c r="ITR47" s="119"/>
      <c r="ITS47" s="119"/>
      <c r="ITT47" s="119"/>
      <c r="ITU47" s="119"/>
      <c r="ITV47" s="119"/>
      <c r="ITW47" s="119"/>
      <c r="ITX47" s="119"/>
      <c r="ITY47" s="119"/>
      <c r="ITZ47" s="119"/>
      <c r="IUA47" s="119"/>
      <c r="IUB47" s="119"/>
      <c r="IUC47" s="119"/>
      <c r="IUD47" s="119"/>
      <c r="IUE47" s="119"/>
      <c r="IUF47" s="119"/>
      <c r="IUG47" s="119"/>
      <c r="IUH47" s="119"/>
      <c r="IUI47" s="119"/>
      <c r="IUJ47" s="119"/>
      <c r="IUK47" s="119"/>
      <c r="IUL47" s="119"/>
      <c r="IUM47" s="119"/>
      <c r="IUN47" s="119"/>
      <c r="IUO47" s="119"/>
      <c r="IUP47" s="119"/>
      <c r="IUQ47" s="119"/>
      <c r="IUR47" s="119"/>
      <c r="IUS47" s="119"/>
      <c r="IUT47" s="119"/>
      <c r="IUU47" s="119"/>
      <c r="IUV47" s="119"/>
      <c r="IUW47" s="119"/>
      <c r="IUX47" s="119"/>
      <c r="IUY47" s="119"/>
      <c r="IUZ47" s="119"/>
      <c r="IVA47" s="119"/>
      <c r="IVB47" s="119"/>
      <c r="IVC47" s="119"/>
      <c r="IVD47" s="119"/>
      <c r="IVE47" s="119"/>
      <c r="IVF47" s="119"/>
      <c r="IVG47" s="119"/>
      <c r="IVH47" s="119"/>
      <c r="IVI47" s="119"/>
      <c r="IVJ47" s="119"/>
      <c r="IVK47" s="119"/>
      <c r="IVL47" s="119"/>
      <c r="IVM47" s="119"/>
      <c r="IVN47" s="119"/>
      <c r="IVO47" s="119"/>
      <c r="IVP47" s="119"/>
      <c r="IVQ47" s="119"/>
      <c r="IVR47" s="119"/>
      <c r="IVS47" s="119"/>
      <c r="IVT47" s="119"/>
      <c r="IVU47" s="119"/>
      <c r="IVV47" s="119"/>
      <c r="IVW47" s="119"/>
      <c r="IVX47" s="119"/>
      <c r="IVY47" s="119"/>
      <c r="IVZ47" s="119"/>
      <c r="IWA47" s="119"/>
      <c r="IWB47" s="119"/>
      <c r="IWC47" s="119"/>
      <c r="IWD47" s="119"/>
      <c r="IWE47" s="119"/>
      <c r="IWF47" s="119"/>
      <c r="IWG47" s="119"/>
      <c r="IWH47" s="119"/>
      <c r="IWI47" s="119"/>
      <c r="IWJ47" s="119"/>
      <c r="IWK47" s="119"/>
      <c r="IWL47" s="119"/>
      <c r="IWM47" s="119"/>
      <c r="IWN47" s="119"/>
      <c r="IWO47" s="119"/>
      <c r="IWP47" s="119"/>
      <c r="IWQ47" s="119"/>
      <c r="IWR47" s="119"/>
      <c r="IWS47" s="119"/>
      <c r="IWT47" s="119"/>
      <c r="IWU47" s="119"/>
      <c r="IWV47" s="119"/>
      <c r="IWW47" s="119"/>
      <c r="IWX47" s="119"/>
      <c r="IWY47" s="119"/>
      <c r="IWZ47" s="119"/>
      <c r="IXA47" s="119"/>
      <c r="IXB47" s="119"/>
      <c r="IXC47" s="119"/>
      <c r="IXD47" s="119"/>
      <c r="IXE47" s="119"/>
      <c r="IXF47" s="119"/>
      <c r="IXG47" s="119"/>
      <c r="IXH47" s="119"/>
      <c r="IXI47" s="119"/>
      <c r="IXJ47" s="119"/>
      <c r="IXK47" s="119"/>
      <c r="IXL47" s="119"/>
      <c r="IXM47" s="119"/>
      <c r="IXN47" s="119"/>
      <c r="IXO47" s="119"/>
      <c r="IXP47" s="119"/>
      <c r="IXQ47" s="119"/>
      <c r="IXR47" s="119"/>
      <c r="IXS47" s="119"/>
      <c r="IXT47" s="119"/>
      <c r="IXU47" s="119"/>
      <c r="IXV47" s="119"/>
      <c r="IXW47" s="119"/>
      <c r="IXX47" s="119"/>
      <c r="IXY47" s="119"/>
      <c r="IXZ47" s="119"/>
      <c r="IYA47" s="119"/>
      <c r="IYB47" s="119"/>
      <c r="IYC47" s="119"/>
      <c r="IYD47" s="119"/>
      <c r="IYE47" s="119"/>
      <c r="IYF47" s="119"/>
      <c r="IYG47" s="119"/>
      <c r="IYH47" s="119"/>
      <c r="IYI47" s="119"/>
      <c r="IYJ47" s="119"/>
      <c r="IYK47" s="119"/>
      <c r="IYL47" s="119"/>
      <c r="IYM47" s="119"/>
      <c r="IYN47" s="119"/>
      <c r="IYO47" s="119"/>
      <c r="IYP47" s="119"/>
      <c r="IYQ47" s="119"/>
      <c r="IYR47" s="119"/>
      <c r="IYS47" s="119"/>
      <c r="IYT47" s="119"/>
      <c r="IYU47" s="119"/>
      <c r="IYV47" s="119"/>
      <c r="IYW47" s="119"/>
      <c r="IYX47" s="119"/>
      <c r="IYY47" s="119"/>
      <c r="IYZ47" s="119"/>
      <c r="IZA47" s="119"/>
      <c r="IZB47" s="119"/>
      <c r="IZC47" s="119"/>
      <c r="IZD47" s="119"/>
      <c r="IZE47" s="119"/>
      <c r="IZF47" s="119"/>
      <c r="IZG47" s="119"/>
      <c r="IZH47" s="119"/>
      <c r="IZI47" s="119"/>
      <c r="IZJ47" s="119"/>
      <c r="IZK47" s="119"/>
      <c r="IZL47" s="119"/>
      <c r="IZM47" s="119"/>
      <c r="IZN47" s="119"/>
      <c r="IZO47" s="119"/>
      <c r="IZP47" s="119"/>
      <c r="IZQ47" s="119"/>
      <c r="IZR47" s="119"/>
      <c r="IZS47" s="119"/>
      <c r="IZT47" s="119"/>
      <c r="IZU47" s="119"/>
      <c r="IZV47" s="119"/>
      <c r="IZW47" s="119"/>
      <c r="IZX47" s="119"/>
      <c r="IZY47" s="119"/>
      <c r="IZZ47" s="119"/>
      <c r="JAA47" s="119"/>
      <c r="JAB47" s="119"/>
      <c r="JAC47" s="119"/>
      <c r="JAD47" s="119"/>
      <c r="JAE47" s="119"/>
      <c r="JAF47" s="119"/>
      <c r="JAG47" s="119"/>
      <c r="JAH47" s="119"/>
      <c r="JAI47" s="119"/>
      <c r="JAJ47" s="119"/>
      <c r="JAK47" s="119"/>
      <c r="JAL47" s="119"/>
      <c r="JAM47" s="119"/>
      <c r="JAN47" s="119"/>
      <c r="JAO47" s="119"/>
      <c r="JAP47" s="119"/>
      <c r="JAQ47" s="119"/>
      <c r="JAR47" s="119"/>
      <c r="JAS47" s="119"/>
      <c r="JAT47" s="119"/>
      <c r="JAU47" s="119"/>
      <c r="JAV47" s="119"/>
      <c r="JAW47" s="119"/>
      <c r="JAX47" s="119"/>
      <c r="JAY47" s="119"/>
      <c r="JAZ47" s="119"/>
      <c r="JBA47" s="119"/>
      <c r="JBB47" s="119"/>
      <c r="JBC47" s="119"/>
      <c r="JBD47" s="119"/>
      <c r="JBE47" s="119"/>
      <c r="JBF47" s="119"/>
      <c r="JBG47" s="119"/>
      <c r="JBH47" s="119"/>
      <c r="JBI47" s="119"/>
      <c r="JBJ47" s="119"/>
      <c r="JBK47" s="119"/>
      <c r="JBL47" s="119"/>
      <c r="JBM47" s="119"/>
      <c r="JBN47" s="119"/>
      <c r="JBO47" s="119"/>
      <c r="JBP47" s="119"/>
      <c r="JBQ47" s="119"/>
      <c r="JBR47" s="119"/>
      <c r="JBS47" s="119"/>
      <c r="JBT47" s="119"/>
      <c r="JBU47" s="119"/>
      <c r="JBV47" s="119"/>
      <c r="JBW47" s="119"/>
      <c r="JBX47" s="119"/>
      <c r="JBY47" s="119"/>
      <c r="JBZ47" s="119"/>
      <c r="JCA47" s="119"/>
      <c r="JCB47" s="119"/>
      <c r="JCC47" s="119"/>
      <c r="JCD47" s="119"/>
      <c r="JCE47" s="119"/>
      <c r="JCF47" s="119"/>
      <c r="JCG47" s="119"/>
      <c r="JCH47" s="119"/>
      <c r="JCI47" s="119"/>
      <c r="JCJ47" s="119"/>
      <c r="JCK47" s="119"/>
      <c r="JCL47" s="119"/>
      <c r="JCM47" s="119"/>
      <c r="JCN47" s="119"/>
      <c r="JCO47" s="119"/>
      <c r="JCP47" s="119"/>
      <c r="JCQ47" s="119"/>
      <c r="JCR47" s="119"/>
      <c r="JCS47" s="119"/>
      <c r="JCT47" s="119"/>
      <c r="JCU47" s="119"/>
      <c r="JCV47" s="119"/>
      <c r="JCW47" s="119"/>
      <c r="JCX47" s="119"/>
      <c r="JCY47" s="119"/>
      <c r="JCZ47" s="119"/>
      <c r="JDA47" s="119"/>
      <c r="JDB47" s="119"/>
      <c r="JDC47" s="119"/>
      <c r="JDD47" s="119"/>
      <c r="JDE47" s="119"/>
      <c r="JDF47" s="119"/>
      <c r="JDG47" s="119"/>
      <c r="JDH47" s="119"/>
      <c r="JDI47" s="119"/>
      <c r="JDJ47" s="119"/>
      <c r="JDK47" s="119"/>
      <c r="JDL47" s="119"/>
      <c r="JDM47" s="119"/>
      <c r="JDN47" s="119"/>
      <c r="JDO47" s="119"/>
      <c r="JDP47" s="119"/>
      <c r="JDQ47" s="119"/>
      <c r="JDR47" s="119"/>
      <c r="JDS47" s="119"/>
      <c r="JDT47" s="119"/>
      <c r="JDU47" s="119"/>
      <c r="JDV47" s="119"/>
      <c r="JDW47" s="119"/>
      <c r="JDX47" s="119"/>
      <c r="JDY47" s="119"/>
      <c r="JDZ47" s="119"/>
      <c r="JEA47" s="119"/>
      <c r="JEB47" s="119"/>
      <c r="JEC47" s="119"/>
      <c r="JED47" s="119"/>
      <c r="JEE47" s="119"/>
      <c r="JEF47" s="119"/>
      <c r="JEG47" s="119"/>
      <c r="JEH47" s="119"/>
      <c r="JEI47" s="119"/>
      <c r="JEJ47" s="119"/>
      <c r="JEK47" s="119"/>
      <c r="JEL47" s="119"/>
      <c r="JEM47" s="119"/>
      <c r="JEN47" s="119"/>
      <c r="JEO47" s="119"/>
      <c r="JEP47" s="119"/>
      <c r="JEQ47" s="119"/>
      <c r="JER47" s="119"/>
      <c r="JES47" s="119"/>
      <c r="JET47" s="119"/>
      <c r="JEU47" s="119"/>
      <c r="JEV47" s="119"/>
      <c r="JEW47" s="119"/>
      <c r="JEX47" s="119"/>
      <c r="JEY47" s="119"/>
      <c r="JEZ47" s="119"/>
      <c r="JFA47" s="119"/>
      <c r="JFB47" s="119"/>
      <c r="JFC47" s="119"/>
      <c r="JFD47" s="119"/>
      <c r="JFE47" s="119"/>
      <c r="JFF47" s="119"/>
      <c r="JFG47" s="119"/>
      <c r="JFH47" s="119"/>
      <c r="JFI47" s="119"/>
      <c r="JFJ47" s="119"/>
      <c r="JFK47" s="119"/>
      <c r="JFL47" s="119"/>
      <c r="JFM47" s="119"/>
      <c r="JFN47" s="119"/>
      <c r="JFO47" s="119"/>
      <c r="JFP47" s="119"/>
      <c r="JFQ47" s="119"/>
      <c r="JFR47" s="119"/>
      <c r="JFS47" s="119"/>
      <c r="JFT47" s="119"/>
      <c r="JFU47" s="119"/>
      <c r="JFV47" s="119"/>
      <c r="JFW47" s="119"/>
      <c r="JFX47" s="119"/>
      <c r="JFY47" s="119"/>
      <c r="JFZ47" s="119"/>
      <c r="JGA47" s="119"/>
      <c r="JGB47" s="119"/>
      <c r="JGC47" s="119"/>
      <c r="JGD47" s="119"/>
      <c r="JGE47" s="119"/>
      <c r="JGF47" s="119"/>
      <c r="JGG47" s="119"/>
      <c r="JGH47" s="119"/>
      <c r="JGI47" s="119"/>
      <c r="JGJ47" s="119"/>
      <c r="JGK47" s="119"/>
      <c r="JGL47" s="119"/>
      <c r="JGM47" s="119"/>
      <c r="JGN47" s="119"/>
      <c r="JGO47" s="119"/>
      <c r="JGP47" s="119"/>
      <c r="JGQ47" s="119"/>
      <c r="JGR47" s="119"/>
      <c r="JGS47" s="119"/>
      <c r="JGT47" s="119"/>
      <c r="JGU47" s="119"/>
      <c r="JGV47" s="119"/>
      <c r="JGW47" s="119"/>
      <c r="JGX47" s="119"/>
      <c r="JGY47" s="119"/>
      <c r="JGZ47" s="119"/>
      <c r="JHA47" s="119"/>
      <c r="JHB47" s="119"/>
      <c r="JHC47" s="119"/>
      <c r="JHD47" s="119"/>
      <c r="JHE47" s="119"/>
      <c r="JHF47" s="119"/>
      <c r="JHG47" s="119"/>
      <c r="JHH47" s="119"/>
      <c r="JHI47" s="119"/>
      <c r="JHJ47" s="119"/>
      <c r="JHK47" s="119"/>
      <c r="JHL47" s="119"/>
      <c r="JHM47" s="119"/>
      <c r="JHN47" s="119"/>
      <c r="JHO47" s="119"/>
      <c r="JHP47" s="119"/>
      <c r="JHQ47" s="119"/>
      <c r="JHR47" s="119"/>
      <c r="JHS47" s="119"/>
      <c r="JHT47" s="119"/>
      <c r="JHU47" s="119"/>
      <c r="JHV47" s="119"/>
      <c r="JHW47" s="119"/>
      <c r="JHX47" s="119"/>
      <c r="JHY47" s="119"/>
      <c r="JHZ47" s="119"/>
      <c r="JIA47" s="119"/>
      <c r="JIB47" s="119"/>
      <c r="JIC47" s="119"/>
      <c r="JID47" s="119"/>
      <c r="JIE47" s="119"/>
      <c r="JIF47" s="119"/>
      <c r="JIG47" s="119"/>
      <c r="JIH47" s="119"/>
      <c r="JII47" s="119"/>
      <c r="JIJ47" s="119"/>
      <c r="JIK47" s="119"/>
      <c r="JIL47" s="119"/>
      <c r="JIM47" s="119"/>
      <c r="JIN47" s="119"/>
      <c r="JIO47" s="119"/>
      <c r="JIP47" s="119"/>
      <c r="JIQ47" s="119"/>
      <c r="JIR47" s="119"/>
      <c r="JIS47" s="119"/>
      <c r="JIT47" s="119"/>
      <c r="JIU47" s="119"/>
      <c r="JIV47" s="119"/>
      <c r="JIW47" s="119"/>
      <c r="JIX47" s="119"/>
      <c r="JIY47" s="119"/>
      <c r="JIZ47" s="119"/>
      <c r="JJA47" s="119"/>
      <c r="JJB47" s="119"/>
      <c r="JJC47" s="119"/>
      <c r="JJD47" s="119"/>
      <c r="JJE47" s="119"/>
      <c r="JJF47" s="119"/>
      <c r="JJG47" s="119"/>
      <c r="JJH47" s="119"/>
      <c r="JJI47" s="119"/>
      <c r="JJJ47" s="119"/>
      <c r="JJK47" s="119"/>
      <c r="JJL47" s="119"/>
      <c r="JJM47" s="119"/>
      <c r="JJN47" s="119"/>
      <c r="JJO47" s="119"/>
      <c r="JJP47" s="119"/>
      <c r="JJQ47" s="119"/>
      <c r="JJR47" s="119"/>
      <c r="JJS47" s="119"/>
      <c r="JJT47" s="119"/>
      <c r="JJU47" s="119"/>
      <c r="JJV47" s="119"/>
      <c r="JJW47" s="119"/>
      <c r="JJX47" s="119"/>
      <c r="JJY47" s="119"/>
      <c r="JJZ47" s="119"/>
      <c r="JKA47" s="119"/>
      <c r="JKB47" s="119"/>
      <c r="JKC47" s="119"/>
      <c r="JKD47" s="119"/>
      <c r="JKE47" s="119"/>
      <c r="JKF47" s="119"/>
      <c r="JKG47" s="119"/>
      <c r="JKH47" s="119"/>
      <c r="JKI47" s="119"/>
      <c r="JKJ47" s="119"/>
      <c r="JKK47" s="119"/>
      <c r="JKL47" s="119"/>
      <c r="JKM47" s="119"/>
      <c r="JKN47" s="119"/>
      <c r="JKO47" s="119"/>
      <c r="JKP47" s="119"/>
      <c r="JKQ47" s="119"/>
      <c r="JKR47" s="119"/>
      <c r="JKS47" s="119"/>
      <c r="JKT47" s="119"/>
      <c r="JKU47" s="119"/>
      <c r="JKV47" s="119"/>
      <c r="JKW47" s="119"/>
      <c r="JKX47" s="119"/>
      <c r="JKY47" s="119"/>
      <c r="JKZ47" s="119"/>
      <c r="JLA47" s="119"/>
      <c r="JLB47" s="119"/>
      <c r="JLC47" s="119"/>
      <c r="JLD47" s="119"/>
      <c r="JLE47" s="119"/>
      <c r="JLF47" s="119"/>
      <c r="JLG47" s="119"/>
      <c r="JLH47" s="119"/>
      <c r="JLI47" s="119"/>
      <c r="JLJ47" s="119"/>
      <c r="JLK47" s="119"/>
      <c r="JLL47" s="119"/>
      <c r="JLM47" s="119"/>
      <c r="JLN47" s="119"/>
      <c r="JLO47" s="119"/>
      <c r="JLP47" s="119"/>
      <c r="JLQ47" s="119"/>
      <c r="JLR47" s="119"/>
      <c r="JLS47" s="119"/>
      <c r="JLT47" s="119"/>
      <c r="JLU47" s="119"/>
      <c r="JLV47" s="119"/>
      <c r="JLW47" s="119"/>
      <c r="JLX47" s="119"/>
      <c r="JLY47" s="119"/>
      <c r="JLZ47" s="119"/>
      <c r="JMA47" s="119"/>
      <c r="JMB47" s="119"/>
      <c r="JMC47" s="119"/>
      <c r="JMD47" s="119"/>
      <c r="JME47" s="119"/>
      <c r="JMF47" s="119"/>
      <c r="JMG47" s="119"/>
      <c r="JMH47" s="119"/>
      <c r="JMI47" s="119"/>
      <c r="JMJ47" s="119"/>
      <c r="JMK47" s="119"/>
      <c r="JML47" s="119"/>
      <c r="JMM47" s="119"/>
      <c r="JMN47" s="119"/>
      <c r="JMO47" s="119"/>
      <c r="JMP47" s="119"/>
      <c r="JMQ47" s="119"/>
      <c r="JMR47" s="119"/>
      <c r="JMS47" s="119"/>
      <c r="JMT47" s="119"/>
      <c r="JMU47" s="119"/>
      <c r="JMV47" s="119"/>
      <c r="JMW47" s="119"/>
      <c r="JMX47" s="119"/>
      <c r="JMY47" s="119"/>
      <c r="JMZ47" s="119"/>
      <c r="JNA47" s="119"/>
      <c r="JNB47" s="119"/>
      <c r="JNC47" s="119"/>
      <c r="JND47" s="119"/>
      <c r="JNE47" s="119"/>
      <c r="JNF47" s="119"/>
      <c r="JNG47" s="119"/>
      <c r="JNH47" s="119"/>
      <c r="JNI47" s="119"/>
      <c r="JNJ47" s="119"/>
      <c r="JNK47" s="119"/>
      <c r="JNL47" s="119"/>
      <c r="JNM47" s="119"/>
      <c r="JNN47" s="119"/>
      <c r="JNO47" s="119"/>
      <c r="JNP47" s="119"/>
      <c r="JNQ47" s="119"/>
      <c r="JNR47" s="119"/>
      <c r="JNS47" s="119"/>
      <c r="JNT47" s="119"/>
      <c r="JNU47" s="119"/>
      <c r="JNV47" s="119"/>
      <c r="JNW47" s="119"/>
      <c r="JNX47" s="119"/>
      <c r="JNY47" s="119"/>
      <c r="JNZ47" s="119"/>
      <c r="JOA47" s="119"/>
      <c r="JOB47" s="119"/>
      <c r="JOC47" s="119"/>
      <c r="JOD47" s="119"/>
      <c r="JOE47" s="119"/>
      <c r="JOF47" s="119"/>
      <c r="JOG47" s="119"/>
      <c r="JOH47" s="119"/>
      <c r="JOI47" s="119"/>
      <c r="JOJ47" s="119"/>
      <c r="JOK47" s="119"/>
      <c r="JOL47" s="119"/>
      <c r="JOM47" s="119"/>
      <c r="JON47" s="119"/>
      <c r="JOO47" s="119"/>
      <c r="JOP47" s="119"/>
      <c r="JOQ47" s="119"/>
      <c r="JOR47" s="119"/>
      <c r="JOS47" s="119"/>
      <c r="JOT47" s="119"/>
      <c r="JOU47" s="119"/>
      <c r="JOV47" s="119"/>
      <c r="JOW47" s="119"/>
      <c r="JOX47" s="119"/>
      <c r="JOY47" s="119"/>
      <c r="JOZ47" s="119"/>
      <c r="JPA47" s="119"/>
      <c r="JPB47" s="119"/>
      <c r="JPC47" s="119"/>
      <c r="JPD47" s="119"/>
      <c r="JPE47" s="119"/>
      <c r="JPF47" s="119"/>
      <c r="JPG47" s="119"/>
      <c r="JPH47" s="119"/>
      <c r="JPI47" s="119"/>
      <c r="JPJ47" s="119"/>
      <c r="JPK47" s="119"/>
      <c r="JPL47" s="119"/>
      <c r="JPM47" s="119"/>
      <c r="JPN47" s="119"/>
      <c r="JPO47" s="119"/>
      <c r="JPP47" s="119"/>
      <c r="JPQ47" s="119"/>
      <c r="JPR47" s="119"/>
      <c r="JPS47" s="119"/>
      <c r="JPT47" s="119"/>
      <c r="JPU47" s="119"/>
      <c r="JPV47" s="119"/>
      <c r="JPW47" s="119"/>
      <c r="JPX47" s="119"/>
      <c r="JPY47" s="119"/>
      <c r="JPZ47" s="119"/>
      <c r="JQA47" s="119"/>
      <c r="JQB47" s="119"/>
      <c r="JQC47" s="119"/>
      <c r="JQD47" s="119"/>
      <c r="JQE47" s="119"/>
      <c r="JQF47" s="119"/>
      <c r="JQG47" s="119"/>
      <c r="JQH47" s="119"/>
      <c r="JQI47" s="119"/>
      <c r="JQJ47" s="119"/>
      <c r="JQK47" s="119"/>
      <c r="JQL47" s="119"/>
      <c r="JQM47" s="119"/>
      <c r="JQN47" s="119"/>
      <c r="JQO47" s="119"/>
      <c r="JQP47" s="119"/>
      <c r="JQQ47" s="119"/>
      <c r="JQR47" s="119"/>
      <c r="JQS47" s="119"/>
      <c r="JQT47" s="119"/>
      <c r="JQU47" s="119"/>
      <c r="JQV47" s="119"/>
      <c r="JQW47" s="119"/>
      <c r="JQX47" s="119"/>
      <c r="JQY47" s="119"/>
      <c r="JQZ47" s="119"/>
      <c r="JRA47" s="119"/>
      <c r="JRB47" s="119"/>
      <c r="JRC47" s="119"/>
      <c r="JRD47" s="119"/>
      <c r="JRE47" s="119"/>
      <c r="JRF47" s="119"/>
      <c r="JRG47" s="119"/>
      <c r="JRH47" s="119"/>
      <c r="JRI47" s="119"/>
      <c r="JRJ47" s="119"/>
      <c r="JRK47" s="119"/>
      <c r="JRL47" s="119"/>
      <c r="JRM47" s="119"/>
      <c r="JRN47" s="119"/>
      <c r="JRO47" s="119"/>
      <c r="JRP47" s="119"/>
      <c r="JRQ47" s="119"/>
      <c r="JRR47" s="119"/>
      <c r="JRS47" s="119"/>
      <c r="JRT47" s="119"/>
      <c r="JRU47" s="119"/>
      <c r="JRV47" s="119"/>
      <c r="JRW47" s="119"/>
      <c r="JRX47" s="119"/>
      <c r="JRY47" s="119"/>
      <c r="JRZ47" s="119"/>
      <c r="JSA47" s="119"/>
      <c r="JSB47" s="119"/>
      <c r="JSC47" s="119"/>
      <c r="JSD47" s="119"/>
      <c r="JSE47" s="119"/>
      <c r="JSF47" s="119"/>
      <c r="JSG47" s="119"/>
      <c r="JSH47" s="119"/>
      <c r="JSI47" s="119"/>
      <c r="JSJ47" s="119"/>
      <c r="JSK47" s="119"/>
      <c r="JSL47" s="119"/>
      <c r="JSM47" s="119"/>
      <c r="JSN47" s="119"/>
      <c r="JSO47" s="119"/>
      <c r="JSP47" s="119"/>
      <c r="JSQ47" s="119"/>
      <c r="JSR47" s="119"/>
      <c r="JSS47" s="119"/>
      <c r="JST47" s="119"/>
      <c r="JSU47" s="119"/>
      <c r="JSV47" s="119"/>
      <c r="JSW47" s="119"/>
      <c r="JSX47" s="119"/>
      <c r="JSY47" s="119"/>
      <c r="JSZ47" s="119"/>
      <c r="JTA47" s="119"/>
      <c r="JTB47" s="119"/>
      <c r="JTC47" s="119"/>
      <c r="JTD47" s="119"/>
      <c r="JTE47" s="119"/>
      <c r="JTF47" s="119"/>
      <c r="JTG47" s="119"/>
      <c r="JTH47" s="119"/>
      <c r="JTI47" s="119"/>
      <c r="JTJ47" s="119"/>
      <c r="JTK47" s="119"/>
      <c r="JTL47" s="119"/>
      <c r="JTM47" s="119"/>
      <c r="JTN47" s="119"/>
      <c r="JTO47" s="119"/>
      <c r="JTP47" s="119"/>
      <c r="JTQ47" s="119"/>
      <c r="JTR47" s="119"/>
      <c r="JTS47" s="119"/>
      <c r="JTT47" s="119"/>
      <c r="JTU47" s="119"/>
      <c r="JTV47" s="119"/>
      <c r="JTW47" s="119"/>
      <c r="JTX47" s="119"/>
      <c r="JTY47" s="119"/>
      <c r="JTZ47" s="119"/>
      <c r="JUA47" s="119"/>
      <c r="JUB47" s="119"/>
      <c r="JUC47" s="119"/>
      <c r="JUD47" s="119"/>
      <c r="JUE47" s="119"/>
      <c r="JUF47" s="119"/>
      <c r="JUG47" s="119"/>
      <c r="JUH47" s="119"/>
      <c r="JUI47" s="119"/>
      <c r="JUJ47" s="119"/>
      <c r="JUK47" s="119"/>
      <c r="JUL47" s="119"/>
      <c r="JUM47" s="119"/>
      <c r="JUN47" s="119"/>
      <c r="JUO47" s="119"/>
      <c r="JUP47" s="119"/>
      <c r="JUQ47" s="119"/>
      <c r="JUR47" s="119"/>
      <c r="JUS47" s="119"/>
      <c r="JUT47" s="119"/>
      <c r="JUU47" s="119"/>
      <c r="JUV47" s="119"/>
      <c r="JUW47" s="119"/>
      <c r="JUX47" s="119"/>
      <c r="JUY47" s="119"/>
      <c r="JUZ47" s="119"/>
      <c r="JVA47" s="119"/>
      <c r="JVB47" s="119"/>
      <c r="JVC47" s="119"/>
      <c r="JVD47" s="119"/>
      <c r="JVE47" s="119"/>
      <c r="JVF47" s="119"/>
      <c r="JVG47" s="119"/>
      <c r="JVH47" s="119"/>
      <c r="JVI47" s="119"/>
      <c r="JVJ47" s="119"/>
      <c r="JVK47" s="119"/>
      <c r="JVL47" s="119"/>
      <c r="JVM47" s="119"/>
      <c r="JVN47" s="119"/>
      <c r="JVO47" s="119"/>
      <c r="JVP47" s="119"/>
      <c r="JVQ47" s="119"/>
      <c r="JVR47" s="119"/>
      <c r="JVS47" s="119"/>
      <c r="JVT47" s="119"/>
      <c r="JVU47" s="119"/>
      <c r="JVV47" s="119"/>
      <c r="JVW47" s="119"/>
      <c r="JVX47" s="119"/>
      <c r="JVY47" s="119"/>
      <c r="JVZ47" s="119"/>
      <c r="JWA47" s="119"/>
      <c r="JWB47" s="119"/>
      <c r="JWC47" s="119"/>
      <c r="JWD47" s="119"/>
      <c r="JWE47" s="119"/>
      <c r="JWF47" s="119"/>
      <c r="JWG47" s="119"/>
      <c r="JWH47" s="119"/>
      <c r="JWI47" s="119"/>
      <c r="JWJ47" s="119"/>
      <c r="JWK47" s="119"/>
      <c r="JWL47" s="119"/>
      <c r="JWM47" s="119"/>
      <c r="JWN47" s="119"/>
      <c r="JWO47" s="119"/>
      <c r="JWP47" s="119"/>
      <c r="JWQ47" s="119"/>
      <c r="JWR47" s="119"/>
      <c r="JWS47" s="119"/>
      <c r="JWT47" s="119"/>
      <c r="JWU47" s="119"/>
      <c r="JWV47" s="119"/>
      <c r="JWW47" s="119"/>
      <c r="JWX47" s="119"/>
      <c r="JWY47" s="119"/>
      <c r="JWZ47" s="119"/>
      <c r="JXA47" s="119"/>
      <c r="JXB47" s="119"/>
      <c r="JXC47" s="119"/>
      <c r="JXD47" s="119"/>
      <c r="JXE47" s="119"/>
      <c r="JXF47" s="119"/>
      <c r="JXG47" s="119"/>
      <c r="JXH47" s="119"/>
      <c r="JXI47" s="119"/>
      <c r="JXJ47" s="119"/>
      <c r="JXK47" s="119"/>
      <c r="JXL47" s="119"/>
      <c r="JXM47" s="119"/>
      <c r="JXN47" s="119"/>
      <c r="JXO47" s="119"/>
      <c r="JXP47" s="119"/>
      <c r="JXQ47" s="119"/>
      <c r="JXR47" s="119"/>
      <c r="JXS47" s="119"/>
      <c r="JXT47" s="119"/>
      <c r="JXU47" s="119"/>
      <c r="JXV47" s="119"/>
      <c r="JXW47" s="119"/>
      <c r="JXX47" s="119"/>
      <c r="JXY47" s="119"/>
      <c r="JXZ47" s="119"/>
      <c r="JYA47" s="119"/>
      <c r="JYB47" s="119"/>
      <c r="JYC47" s="119"/>
      <c r="JYD47" s="119"/>
      <c r="JYE47" s="119"/>
      <c r="JYF47" s="119"/>
      <c r="JYG47" s="119"/>
      <c r="JYH47" s="119"/>
      <c r="JYI47" s="119"/>
      <c r="JYJ47" s="119"/>
      <c r="JYK47" s="119"/>
      <c r="JYL47" s="119"/>
      <c r="JYM47" s="119"/>
      <c r="JYN47" s="119"/>
      <c r="JYO47" s="119"/>
      <c r="JYP47" s="119"/>
      <c r="JYQ47" s="119"/>
      <c r="JYR47" s="119"/>
      <c r="JYS47" s="119"/>
      <c r="JYT47" s="119"/>
      <c r="JYU47" s="119"/>
      <c r="JYV47" s="119"/>
      <c r="JYW47" s="119"/>
      <c r="JYX47" s="119"/>
      <c r="JYY47" s="119"/>
      <c r="JYZ47" s="119"/>
      <c r="JZA47" s="119"/>
      <c r="JZB47" s="119"/>
      <c r="JZC47" s="119"/>
      <c r="JZD47" s="119"/>
      <c r="JZE47" s="119"/>
      <c r="JZF47" s="119"/>
      <c r="JZG47" s="119"/>
      <c r="JZH47" s="119"/>
      <c r="JZI47" s="119"/>
      <c r="JZJ47" s="119"/>
      <c r="JZK47" s="119"/>
      <c r="JZL47" s="119"/>
      <c r="JZM47" s="119"/>
      <c r="JZN47" s="119"/>
      <c r="JZO47" s="119"/>
      <c r="JZP47" s="119"/>
      <c r="JZQ47" s="119"/>
      <c r="JZR47" s="119"/>
      <c r="JZS47" s="119"/>
      <c r="JZT47" s="119"/>
      <c r="JZU47" s="119"/>
      <c r="JZV47" s="119"/>
      <c r="JZW47" s="119"/>
      <c r="JZX47" s="119"/>
      <c r="JZY47" s="119"/>
      <c r="JZZ47" s="119"/>
      <c r="KAA47" s="119"/>
      <c r="KAB47" s="119"/>
      <c r="KAC47" s="119"/>
      <c r="KAD47" s="119"/>
      <c r="KAE47" s="119"/>
      <c r="KAF47" s="119"/>
      <c r="KAG47" s="119"/>
      <c r="KAH47" s="119"/>
      <c r="KAI47" s="119"/>
      <c r="KAJ47" s="119"/>
      <c r="KAK47" s="119"/>
      <c r="KAL47" s="119"/>
      <c r="KAM47" s="119"/>
      <c r="KAN47" s="119"/>
      <c r="KAO47" s="119"/>
      <c r="KAP47" s="119"/>
      <c r="KAQ47" s="119"/>
      <c r="KAR47" s="119"/>
      <c r="KAS47" s="119"/>
      <c r="KAT47" s="119"/>
      <c r="KAU47" s="119"/>
      <c r="KAV47" s="119"/>
      <c r="KAW47" s="119"/>
      <c r="KAX47" s="119"/>
      <c r="KAY47" s="119"/>
      <c r="KAZ47" s="119"/>
      <c r="KBA47" s="119"/>
      <c r="KBB47" s="119"/>
      <c r="KBC47" s="119"/>
      <c r="KBD47" s="119"/>
      <c r="KBE47" s="119"/>
      <c r="KBF47" s="119"/>
      <c r="KBG47" s="119"/>
      <c r="KBH47" s="119"/>
      <c r="KBI47" s="119"/>
      <c r="KBJ47" s="119"/>
      <c r="KBK47" s="119"/>
      <c r="KBL47" s="119"/>
      <c r="KBM47" s="119"/>
      <c r="KBN47" s="119"/>
      <c r="KBO47" s="119"/>
      <c r="KBP47" s="119"/>
      <c r="KBQ47" s="119"/>
      <c r="KBR47" s="119"/>
      <c r="KBS47" s="119"/>
      <c r="KBT47" s="119"/>
      <c r="KBU47" s="119"/>
      <c r="KBV47" s="119"/>
      <c r="KBW47" s="119"/>
      <c r="KBX47" s="119"/>
      <c r="KBY47" s="119"/>
      <c r="KBZ47" s="119"/>
      <c r="KCA47" s="119"/>
      <c r="KCB47" s="119"/>
      <c r="KCC47" s="119"/>
      <c r="KCD47" s="119"/>
      <c r="KCE47" s="119"/>
      <c r="KCF47" s="119"/>
      <c r="KCG47" s="119"/>
      <c r="KCH47" s="119"/>
      <c r="KCI47" s="119"/>
      <c r="KCJ47" s="119"/>
      <c r="KCK47" s="119"/>
      <c r="KCL47" s="119"/>
      <c r="KCM47" s="119"/>
      <c r="KCN47" s="119"/>
      <c r="KCO47" s="119"/>
      <c r="KCP47" s="119"/>
      <c r="KCQ47" s="119"/>
      <c r="KCR47" s="119"/>
      <c r="KCS47" s="119"/>
      <c r="KCT47" s="119"/>
      <c r="KCU47" s="119"/>
      <c r="KCV47" s="119"/>
      <c r="KCW47" s="119"/>
      <c r="KCX47" s="119"/>
      <c r="KCY47" s="119"/>
      <c r="KCZ47" s="119"/>
      <c r="KDA47" s="119"/>
      <c r="KDB47" s="119"/>
      <c r="KDC47" s="119"/>
      <c r="KDD47" s="119"/>
      <c r="KDE47" s="119"/>
      <c r="KDF47" s="119"/>
      <c r="KDG47" s="119"/>
      <c r="KDH47" s="119"/>
      <c r="KDI47" s="119"/>
      <c r="KDJ47" s="119"/>
      <c r="KDK47" s="119"/>
      <c r="KDL47" s="119"/>
      <c r="KDM47" s="119"/>
      <c r="KDN47" s="119"/>
      <c r="KDO47" s="119"/>
      <c r="KDP47" s="119"/>
      <c r="KDQ47" s="119"/>
      <c r="KDR47" s="119"/>
      <c r="KDS47" s="119"/>
      <c r="KDT47" s="119"/>
      <c r="KDU47" s="119"/>
      <c r="KDV47" s="119"/>
      <c r="KDW47" s="119"/>
      <c r="KDX47" s="119"/>
      <c r="KDY47" s="119"/>
      <c r="KDZ47" s="119"/>
      <c r="KEA47" s="119"/>
      <c r="KEB47" s="119"/>
      <c r="KEC47" s="119"/>
      <c r="KED47" s="119"/>
      <c r="KEE47" s="119"/>
      <c r="KEF47" s="119"/>
      <c r="KEG47" s="119"/>
      <c r="KEH47" s="119"/>
      <c r="KEI47" s="119"/>
      <c r="KEJ47" s="119"/>
      <c r="KEK47" s="119"/>
      <c r="KEL47" s="119"/>
      <c r="KEM47" s="119"/>
      <c r="KEN47" s="119"/>
      <c r="KEO47" s="119"/>
      <c r="KEP47" s="119"/>
      <c r="KEQ47" s="119"/>
      <c r="KER47" s="119"/>
      <c r="KES47" s="119"/>
      <c r="KET47" s="119"/>
      <c r="KEU47" s="119"/>
      <c r="KEV47" s="119"/>
      <c r="KEW47" s="119"/>
      <c r="KEX47" s="119"/>
      <c r="KEY47" s="119"/>
      <c r="KEZ47" s="119"/>
      <c r="KFA47" s="119"/>
      <c r="KFB47" s="119"/>
      <c r="KFC47" s="119"/>
      <c r="KFD47" s="119"/>
      <c r="KFE47" s="119"/>
      <c r="KFF47" s="119"/>
      <c r="KFG47" s="119"/>
      <c r="KFH47" s="119"/>
      <c r="KFI47" s="119"/>
      <c r="KFJ47" s="119"/>
      <c r="KFK47" s="119"/>
      <c r="KFL47" s="119"/>
      <c r="KFM47" s="119"/>
      <c r="KFN47" s="119"/>
      <c r="KFO47" s="119"/>
      <c r="KFP47" s="119"/>
      <c r="KFQ47" s="119"/>
      <c r="KFR47" s="119"/>
      <c r="KFS47" s="119"/>
      <c r="KFT47" s="119"/>
      <c r="KFU47" s="119"/>
      <c r="KFV47" s="119"/>
      <c r="KFW47" s="119"/>
      <c r="KFX47" s="119"/>
      <c r="KFY47" s="119"/>
      <c r="KFZ47" s="119"/>
      <c r="KGA47" s="119"/>
      <c r="KGB47" s="119"/>
      <c r="KGC47" s="119"/>
      <c r="KGD47" s="119"/>
      <c r="KGE47" s="119"/>
      <c r="KGF47" s="119"/>
      <c r="KGG47" s="119"/>
      <c r="KGH47" s="119"/>
      <c r="KGI47" s="119"/>
      <c r="KGJ47" s="119"/>
      <c r="KGK47" s="119"/>
      <c r="KGL47" s="119"/>
      <c r="KGM47" s="119"/>
      <c r="KGN47" s="119"/>
      <c r="KGO47" s="119"/>
      <c r="KGP47" s="119"/>
      <c r="KGQ47" s="119"/>
      <c r="KGR47" s="119"/>
      <c r="KGS47" s="119"/>
      <c r="KGT47" s="119"/>
      <c r="KGU47" s="119"/>
      <c r="KGV47" s="119"/>
      <c r="KGW47" s="119"/>
      <c r="KGX47" s="119"/>
      <c r="KGY47" s="119"/>
      <c r="KGZ47" s="119"/>
      <c r="KHA47" s="119"/>
      <c r="KHB47" s="119"/>
      <c r="KHC47" s="119"/>
      <c r="KHD47" s="119"/>
      <c r="KHE47" s="119"/>
      <c r="KHF47" s="119"/>
      <c r="KHG47" s="119"/>
      <c r="KHH47" s="119"/>
      <c r="KHI47" s="119"/>
      <c r="KHJ47" s="119"/>
      <c r="KHK47" s="119"/>
      <c r="KHL47" s="119"/>
      <c r="KHM47" s="119"/>
      <c r="KHN47" s="119"/>
      <c r="KHO47" s="119"/>
      <c r="KHP47" s="119"/>
      <c r="KHQ47" s="119"/>
      <c r="KHR47" s="119"/>
      <c r="KHS47" s="119"/>
      <c r="KHT47" s="119"/>
      <c r="KHU47" s="119"/>
      <c r="KHV47" s="119"/>
      <c r="KHW47" s="119"/>
      <c r="KHX47" s="119"/>
      <c r="KHY47" s="119"/>
      <c r="KHZ47" s="119"/>
      <c r="KIA47" s="119"/>
      <c r="KIB47" s="119"/>
      <c r="KIC47" s="119"/>
      <c r="KID47" s="119"/>
      <c r="KIE47" s="119"/>
      <c r="KIF47" s="119"/>
      <c r="KIG47" s="119"/>
      <c r="KIH47" s="119"/>
      <c r="KII47" s="119"/>
      <c r="KIJ47" s="119"/>
      <c r="KIK47" s="119"/>
      <c r="KIL47" s="119"/>
      <c r="KIM47" s="119"/>
      <c r="KIN47" s="119"/>
      <c r="KIO47" s="119"/>
      <c r="KIP47" s="119"/>
      <c r="KIQ47" s="119"/>
      <c r="KIR47" s="119"/>
      <c r="KIS47" s="119"/>
      <c r="KIT47" s="119"/>
      <c r="KIU47" s="119"/>
      <c r="KIV47" s="119"/>
      <c r="KIW47" s="119"/>
      <c r="KIX47" s="119"/>
      <c r="KIY47" s="119"/>
      <c r="KIZ47" s="119"/>
      <c r="KJA47" s="119"/>
      <c r="KJB47" s="119"/>
      <c r="KJC47" s="119"/>
      <c r="KJD47" s="119"/>
      <c r="KJE47" s="119"/>
      <c r="KJF47" s="119"/>
      <c r="KJG47" s="119"/>
      <c r="KJH47" s="119"/>
      <c r="KJI47" s="119"/>
      <c r="KJJ47" s="119"/>
      <c r="KJK47" s="119"/>
      <c r="KJL47" s="119"/>
      <c r="KJM47" s="119"/>
      <c r="KJN47" s="119"/>
      <c r="KJO47" s="119"/>
      <c r="KJP47" s="119"/>
      <c r="KJQ47" s="119"/>
      <c r="KJR47" s="119"/>
      <c r="KJS47" s="119"/>
      <c r="KJT47" s="119"/>
      <c r="KJU47" s="119"/>
      <c r="KJV47" s="119"/>
      <c r="KJW47" s="119"/>
      <c r="KJX47" s="119"/>
      <c r="KJY47" s="119"/>
      <c r="KJZ47" s="119"/>
      <c r="KKA47" s="119"/>
      <c r="KKB47" s="119"/>
      <c r="KKC47" s="119"/>
      <c r="KKD47" s="119"/>
      <c r="KKE47" s="119"/>
      <c r="KKF47" s="119"/>
      <c r="KKG47" s="119"/>
      <c r="KKH47" s="119"/>
      <c r="KKI47" s="119"/>
      <c r="KKJ47" s="119"/>
      <c r="KKK47" s="119"/>
      <c r="KKL47" s="119"/>
      <c r="KKM47" s="119"/>
      <c r="KKN47" s="119"/>
      <c r="KKO47" s="119"/>
      <c r="KKP47" s="119"/>
      <c r="KKQ47" s="119"/>
      <c r="KKR47" s="119"/>
      <c r="KKS47" s="119"/>
      <c r="KKT47" s="119"/>
      <c r="KKU47" s="119"/>
      <c r="KKV47" s="119"/>
      <c r="KKW47" s="119"/>
      <c r="KKX47" s="119"/>
      <c r="KKY47" s="119"/>
      <c r="KKZ47" s="119"/>
      <c r="KLA47" s="119"/>
      <c r="KLB47" s="119"/>
      <c r="KLC47" s="119"/>
      <c r="KLD47" s="119"/>
      <c r="KLE47" s="119"/>
      <c r="KLF47" s="119"/>
      <c r="KLG47" s="119"/>
      <c r="KLH47" s="119"/>
      <c r="KLI47" s="119"/>
      <c r="KLJ47" s="119"/>
      <c r="KLK47" s="119"/>
      <c r="KLL47" s="119"/>
      <c r="KLM47" s="119"/>
      <c r="KLN47" s="119"/>
      <c r="KLO47" s="119"/>
      <c r="KLP47" s="119"/>
      <c r="KLQ47" s="119"/>
      <c r="KLR47" s="119"/>
      <c r="KLS47" s="119"/>
      <c r="KLT47" s="119"/>
      <c r="KLU47" s="119"/>
      <c r="KLV47" s="119"/>
      <c r="KLW47" s="119"/>
      <c r="KLX47" s="119"/>
      <c r="KLY47" s="119"/>
      <c r="KLZ47" s="119"/>
      <c r="KMA47" s="119"/>
      <c r="KMB47" s="119"/>
      <c r="KMC47" s="119"/>
      <c r="KMD47" s="119"/>
      <c r="KME47" s="119"/>
      <c r="KMF47" s="119"/>
      <c r="KMG47" s="119"/>
      <c r="KMH47" s="119"/>
      <c r="KMI47" s="119"/>
      <c r="KMJ47" s="119"/>
      <c r="KMK47" s="119"/>
      <c r="KML47" s="119"/>
      <c r="KMM47" s="119"/>
      <c r="KMN47" s="119"/>
      <c r="KMO47" s="119"/>
      <c r="KMP47" s="119"/>
      <c r="KMQ47" s="119"/>
      <c r="KMR47" s="119"/>
      <c r="KMS47" s="119"/>
      <c r="KMT47" s="119"/>
      <c r="KMU47" s="119"/>
      <c r="KMV47" s="119"/>
      <c r="KMW47" s="119"/>
      <c r="KMX47" s="119"/>
      <c r="KMY47" s="119"/>
      <c r="KMZ47" s="119"/>
      <c r="KNA47" s="119"/>
      <c r="KNB47" s="119"/>
      <c r="KNC47" s="119"/>
      <c r="KND47" s="119"/>
      <c r="KNE47" s="119"/>
      <c r="KNF47" s="119"/>
      <c r="KNG47" s="119"/>
      <c r="KNH47" s="119"/>
      <c r="KNI47" s="119"/>
      <c r="KNJ47" s="119"/>
      <c r="KNK47" s="119"/>
      <c r="KNL47" s="119"/>
      <c r="KNM47" s="119"/>
      <c r="KNN47" s="119"/>
      <c r="KNO47" s="119"/>
      <c r="KNP47" s="119"/>
      <c r="KNQ47" s="119"/>
      <c r="KNR47" s="119"/>
      <c r="KNS47" s="119"/>
      <c r="KNT47" s="119"/>
      <c r="KNU47" s="119"/>
      <c r="KNV47" s="119"/>
      <c r="KNW47" s="119"/>
      <c r="KNX47" s="119"/>
      <c r="KNY47" s="119"/>
      <c r="KNZ47" s="119"/>
      <c r="KOA47" s="119"/>
      <c r="KOB47" s="119"/>
      <c r="KOC47" s="119"/>
      <c r="KOD47" s="119"/>
      <c r="KOE47" s="119"/>
      <c r="KOF47" s="119"/>
      <c r="KOG47" s="119"/>
      <c r="KOH47" s="119"/>
      <c r="KOI47" s="119"/>
      <c r="KOJ47" s="119"/>
      <c r="KOK47" s="119"/>
      <c r="KOL47" s="119"/>
      <c r="KOM47" s="119"/>
      <c r="KON47" s="119"/>
      <c r="KOO47" s="119"/>
      <c r="KOP47" s="119"/>
      <c r="KOQ47" s="119"/>
      <c r="KOR47" s="119"/>
      <c r="KOS47" s="119"/>
      <c r="KOT47" s="119"/>
      <c r="KOU47" s="119"/>
      <c r="KOV47" s="119"/>
      <c r="KOW47" s="119"/>
      <c r="KOX47" s="119"/>
      <c r="KOY47" s="119"/>
      <c r="KOZ47" s="119"/>
      <c r="KPA47" s="119"/>
      <c r="KPB47" s="119"/>
      <c r="KPC47" s="119"/>
      <c r="KPD47" s="119"/>
      <c r="KPE47" s="119"/>
      <c r="KPF47" s="119"/>
      <c r="KPG47" s="119"/>
      <c r="KPH47" s="119"/>
      <c r="KPI47" s="119"/>
      <c r="KPJ47" s="119"/>
      <c r="KPK47" s="119"/>
      <c r="KPL47" s="119"/>
      <c r="KPM47" s="119"/>
      <c r="KPN47" s="119"/>
      <c r="KPO47" s="119"/>
      <c r="KPP47" s="119"/>
      <c r="KPQ47" s="119"/>
      <c r="KPR47" s="119"/>
      <c r="KPS47" s="119"/>
      <c r="KPT47" s="119"/>
      <c r="KPU47" s="119"/>
      <c r="KPV47" s="119"/>
      <c r="KPW47" s="119"/>
      <c r="KPX47" s="119"/>
      <c r="KPY47" s="119"/>
      <c r="KPZ47" s="119"/>
      <c r="KQA47" s="119"/>
      <c r="KQB47" s="119"/>
      <c r="KQC47" s="119"/>
      <c r="KQD47" s="119"/>
      <c r="KQE47" s="119"/>
      <c r="KQF47" s="119"/>
      <c r="KQG47" s="119"/>
      <c r="KQH47" s="119"/>
      <c r="KQI47" s="119"/>
      <c r="KQJ47" s="119"/>
      <c r="KQK47" s="119"/>
      <c r="KQL47" s="119"/>
      <c r="KQM47" s="119"/>
      <c r="KQN47" s="119"/>
      <c r="KQO47" s="119"/>
      <c r="KQP47" s="119"/>
      <c r="KQQ47" s="119"/>
      <c r="KQR47" s="119"/>
      <c r="KQS47" s="119"/>
      <c r="KQT47" s="119"/>
      <c r="KQU47" s="119"/>
      <c r="KQV47" s="119"/>
      <c r="KQW47" s="119"/>
      <c r="KQX47" s="119"/>
      <c r="KQY47" s="119"/>
      <c r="KQZ47" s="119"/>
      <c r="KRA47" s="119"/>
      <c r="KRB47" s="119"/>
      <c r="KRC47" s="119"/>
      <c r="KRD47" s="119"/>
      <c r="KRE47" s="119"/>
      <c r="KRF47" s="119"/>
      <c r="KRG47" s="119"/>
      <c r="KRH47" s="119"/>
      <c r="KRI47" s="119"/>
      <c r="KRJ47" s="119"/>
      <c r="KRK47" s="119"/>
      <c r="KRL47" s="119"/>
      <c r="KRM47" s="119"/>
      <c r="KRN47" s="119"/>
      <c r="KRO47" s="119"/>
      <c r="KRP47" s="119"/>
      <c r="KRQ47" s="119"/>
      <c r="KRR47" s="119"/>
      <c r="KRS47" s="119"/>
      <c r="KRT47" s="119"/>
      <c r="KRU47" s="119"/>
      <c r="KRV47" s="119"/>
      <c r="KRW47" s="119"/>
      <c r="KRX47" s="119"/>
      <c r="KRY47" s="119"/>
      <c r="KRZ47" s="119"/>
      <c r="KSA47" s="119"/>
      <c r="KSB47" s="119"/>
      <c r="KSC47" s="119"/>
      <c r="KSD47" s="119"/>
      <c r="KSE47" s="119"/>
      <c r="KSF47" s="119"/>
      <c r="KSG47" s="119"/>
      <c r="KSH47" s="119"/>
      <c r="KSI47" s="119"/>
      <c r="KSJ47" s="119"/>
      <c r="KSK47" s="119"/>
      <c r="KSL47" s="119"/>
      <c r="KSM47" s="119"/>
      <c r="KSN47" s="119"/>
      <c r="KSO47" s="119"/>
      <c r="KSP47" s="119"/>
      <c r="KSQ47" s="119"/>
      <c r="KSR47" s="119"/>
      <c r="KSS47" s="119"/>
      <c r="KST47" s="119"/>
      <c r="KSU47" s="119"/>
      <c r="KSV47" s="119"/>
      <c r="KSW47" s="119"/>
      <c r="KSX47" s="119"/>
      <c r="KSY47" s="119"/>
      <c r="KSZ47" s="119"/>
      <c r="KTA47" s="119"/>
      <c r="KTB47" s="119"/>
      <c r="KTC47" s="119"/>
      <c r="KTD47" s="119"/>
      <c r="KTE47" s="119"/>
      <c r="KTF47" s="119"/>
      <c r="KTG47" s="119"/>
      <c r="KTH47" s="119"/>
      <c r="KTI47" s="119"/>
      <c r="KTJ47" s="119"/>
      <c r="KTK47" s="119"/>
      <c r="KTL47" s="119"/>
      <c r="KTM47" s="119"/>
      <c r="KTN47" s="119"/>
      <c r="KTO47" s="119"/>
      <c r="KTP47" s="119"/>
      <c r="KTQ47" s="119"/>
      <c r="KTR47" s="119"/>
      <c r="KTS47" s="119"/>
      <c r="KTT47" s="119"/>
      <c r="KTU47" s="119"/>
      <c r="KTV47" s="119"/>
      <c r="KTW47" s="119"/>
      <c r="KTX47" s="119"/>
      <c r="KTY47" s="119"/>
      <c r="KTZ47" s="119"/>
      <c r="KUA47" s="119"/>
      <c r="KUB47" s="119"/>
      <c r="KUC47" s="119"/>
      <c r="KUD47" s="119"/>
      <c r="KUE47" s="119"/>
      <c r="KUF47" s="119"/>
      <c r="KUG47" s="119"/>
      <c r="KUH47" s="119"/>
      <c r="KUI47" s="119"/>
      <c r="KUJ47" s="119"/>
      <c r="KUK47" s="119"/>
      <c r="KUL47" s="119"/>
      <c r="KUM47" s="119"/>
      <c r="KUN47" s="119"/>
      <c r="KUO47" s="119"/>
      <c r="KUP47" s="119"/>
      <c r="KUQ47" s="119"/>
      <c r="KUR47" s="119"/>
      <c r="KUS47" s="119"/>
      <c r="KUT47" s="119"/>
      <c r="KUU47" s="119"/>
      <c r="KUV47" s="119"/>
      <c r="KUW47" s="119"/>
      <c r="KUX47" s="119"/>
      <c r="KUY47" s="119"/>
      <c r="KUZ47" s="119"/>
      <c r="KVA47" s="119"/>
      <c r="KVB47" s="119"/>
      <c r="KVC47" s="119"/>
      <c r="KVD47" s="119"/>
      <c r="KVE47" s="119"/>
      <c r="KVF47" s="119"/>
      <c r="KVG47" s="119"/>
      <c r="KVH47" s="119"/>
      <c r="KVI47" s="119"/>
      <c r="KVJ47" s="119"/>
      <c r="KVK47" s="119"/>
      <c r="KVL47" s="119"/>
      <c r="KVM47" s="119"/>
      <c r="KVN47" s="119"/>
      <c r="KVO47" s="119"/>
      <c r="KVP47" s="119"/>
      <c r="KVQ47" s="119"/>
      <c r="KVR47" s="119"/>
      <c r="KVS47" s="119"/>
      <c r="KVT47" s="119"/>
      <c r="KVU47" s="119"/>
      <c r="KVV47" s="119"/>
      <c r="KVW47" s="119"/>
      <c r="KVX47" s="119"/>
      <c r="KVY47" s="119"/>
      <c r="KVZ47" s="119"/>
      <c r="KWA47" s="119"/>
      <c r="KWB47" s="119"/>
      <c r="KWC47" s="119"/>
      <c r="KWD47" s="119"/>
      <c r="KWE47" s="119"/>
      <c r="KWF47" s="119"/>
      <c r="KWG47" s="119"/>
      <c r="KWH47" s="119"/>
      <c r="KWI47" s="119"/>
      <c r="KWJ47" s="119"/>
      <c r="KWK47" s="119"/>
      <c r="KWL47" s="119"/>
      <c r="KWM47" s="119"/>
      <c r="KWN47" s="119"/>
      <c r="KWO47" s="119"/>
      <c r="KWP47" s="119"/>
      <c r="KWQ47" s="119"/>
      <c r="KWR47" s="119"/>
      <c r="KWS47" s="119"/>
      <c r="KWT47" s="119"/>
      <c r="KWU47" s="119"/>
      <c r="KWV47" s="119"/>
      <c r="KWW47" s="119"/>
      <c r="KWX47" s="119"/>
      <c r="KWY47" s="119"/>
      <c r="KWZ47" s="119"/>
      <c r="KXA47" s="119"/>
      <c r="KXB47" s="119"/>
      <c r="KXC47" s="119"/>
      <c r="KXD47" s="119"/>
      <c r="KXE47" s="119"/>
      <c r="KXF47" s="119"/>
      <c r="KXG47" s="119"/>
      <c r="KXH47" s="119"/>
      <c r="KXI47" s="119"/>
      <c r="KXJ47" s="119"/>
      <c r="KXK47" s="119"/>
      <c r="KXL47" s="119"/>
      <c r="KXM47" s="119"/>
      <c r="KXN47" s="119"/>
      <c r="KXO47" s="119"/>
      <c r="KXP47" s="119"/>
      <c r="KXQ47" s="119"/>
      <c r="KXR47" s="119"/>
      <c r="KXS47" s="119"/>
      <c r="KXT47" s="119"/>
      <c r="KXU47" s="119"/>
      <c r="KXV47" s="119"/>
      <c r="KXW47" s="119"/>
      <c r="KXX47" s="119"/>
      <c r="KXY47" s="119"/>
      <c r="KXZ47" s="119"/>
      <c r="KYA47" s="119"/>
      <c r="KYB47" s="119"/>
      <c r="KYC47" s="119"/>
      <c r="KYD47" s="119"/>
      <c r="KYE47" s="119"/>
      <c r="KYF47" s="119"/>
      <c r="KYG47" s="119"/>
      <c r="KYH47" s="119"/>
      <c r="KYI47" s="119"/>
      <c r="KYJ47" s="119"/>
      <c r="KYK47" s="119"/>
      <c r="KYL47" s="119"/>
      <c r="KYM47" s="119"/>
      <c r="KYN47" s="119"/>
      <c r="KYO47" s="119"/>
      <c r="KYP47" s="119"/>
      <c r="KYQ47" s="119"/>
      <c r="KYR47" s="119"/>
      <c r="KYS47" s="119"/>
      <c r="KYT47" s="119"/>
      <c r="KYU47" s="119"/>
      <c r="KYV47" s="119"/>
      <c r="KYW47" s="119"/>
      <c r="KYX47" s="119"/>
      <c r="KYY47" s="119"/>
      <c r="KYZ47" s="119"/>
      <c r="KZA47" s="119"/>
      <c r="KZB47" s="119"/>
      <c r="KZC47" s="119"/>
      <c r="KZD47" s="119"/>
      <c r="KZE47" s="119"/>
      <c r="KZF47" s="119"/>
      <c r="KZG47" s="119"/>
      <c r="KZH47" s="119"/>
      <c r="KZI47" s="119"/>
      <c r="KZJ47" s="119"/>
      <c r="KZK47" s="119"/>
      <c r="KZL47" s="119"/>
      <c r="KZM47" s="119"/>
      <c r="KZN47" s="119"/>
      <c r="KZO47" s="119"/>
      <c r="KZP47" s="119"/>
      <c r="KZQ47" s="119"/>
      <c r="KZR47" s="119"/>
      <c r="KZS47" s="119"/>
      <c r="KZT47" s="119"/>
      <c r="KZU47" s="119"/>
      <c r="KZV47" s="119"/>
      <c r="KZW47" s="119"/>
      <c r="KZX47" s="119"/>
      <c r="KZY47" s="119"/>
      <c r="KZZ47" s="119"/>
      <c r="LAA47" s="119"/>
      <c r="LAB47" s="119"/>
      <c r="LAC47" s="119"/>
      <c r="LAD47" s="119"/>
      <c r="LAE47" s="119"/>
      <c r="LAF47" s="119"/>
      <c r="LAG47" s="119"/>
      <c r="LAH47" s="119"/>
      <c r="LAI47" s="119"/>
      <c r="LAJ47" s="119"/>
      <c r="LAK47" s="119"/>
      <c r="LAL47" s="119"/>
      <c r="LAM47" s="119"/>
      <c r="LAN47" s="119"/>
      <c r="LAO47" s="119"/>
      <c r="LAP47" s="119"/>
      <c r="LAQ47" s="119"/>
      <c r="LAR47" s="119"/>
      <c r="LAS47" s="119"/>
      <c r="LAT47" s="119"/>
      <c r="LAU47" s="119"/>
      <c r="LAV47" s="119"/>
      <c r="LAW47" s="119"/>
      <c r="LAX47" s="119"/>
      <c r="LAY47" s="119"/>
      <c r="LAZ47" s="119"/>
      <c r="LBA47" s="119"/>
      <c r="LBB47" s="119"/>
      <c r="LBC47" s="119"/>
      <c r="LBD47" s="119"/>
      <c r="LBE47" s="119"/>
      <c r="LBF47" s="119"/>
      <c r="LBG47" s="119"/>
      <c r="LBH47" s="119"/>
      <c r="LBI47" s="119"/>
      <c r="LBJ47" s="119"/>
      <c r="LBK47" s="119"/>
      <c r="LBL47" s="119"/>
      <c r="LBM47" s="119"/>
      <c r="LBN47" s="119"/>
      <c r="LBO47" s="119"/>
      <c r="LBP47" s="119"/>
      <c r="LBQ47" s="119"/>
      <c r="LBR47" s="119"/>
      <c r="LBS47" s="119"/>
      <c r="LBT47" s="119"/>
      <c r="LBU47" s="119"/>
      <c r="LBV47" s="119"/>
      <c r="LBW47" s="119"/>
      <c r="LBX47" s="119"/>
      <c r="LBY47" s="119"/>
      <c r="LBZ47" s="119"/>
      <c r="LCA47" s="119"/>
      <c r="LCB47" s="119"/>
      <c r="LCC47" s="119"/>
      <c r="LCD47" s="119"/>
      <c r="LCE47" s="119"/>
      <c r="LCF47" s="119"/>
      <c r="LCG47" s="119"/>
      <c r="LCH47" s="119"/>
      <c r="LCI47" s="119"/>
      <c r="LCJ47" s="119"/>
      <c r="LCK47" s="119"/>
      <c r="LCL47" s="119"/>
      <c r="LCM47" s="119"/>
      <c r="LCN47" s="119"/>
      <c r="LCO47" s="119"/>
      <c r="LCP47" s="119"/>
      <c r="LCQ47" s="119"/>
      <c r="LCR47" s="119"/>
      <c r="LCS47" s="119"/>
      <c r="LCT47" s="119"/>
      <c r="LCU47" s="119"/>
      <c r="LCV47" s="119"/>
      <c r="LCW47" s="119"/>
      <c r="LCX47" s="119"/>
      <c r="LCY47" s="119"/>
      <c r="LCZ47" s="119"/>
      <c r="LDA47" s="119"/>
      <c r="LDB47" s="119"/>
      <c r="LDC47" s="119"/>
      <c r="LDD47" s="119"/>
      <c r="LDE47" s="119"/>
      <c r="LDF47" s="119"/>
      <c r="LDG47" s="119"/>
      <c r="LDH47" s="119"/>
      <c r="LDI47" s="119"/>
      <c r="LDJ47" s="119"/>
      <c r="LDK47" s="119"/>
      <c r="LDL47" s="119"/>
      <c r="LDM47" s="119"/>
      <c r="LDN47" s="119"/>
      <c r="LDO47" s="119"/>
      <c r="LDP47" s="119"/>
      <c r="LDQ47" s="119"/>
      <c r="LDR47" s="119"/>
      <c r="LDS47" s="119"/>
      <c r="LDT47" s="119"/>
      <c r="LDU47" s="119"/>
      <c r="LDV47" s="119"/>
      <c r="LDW47" s="119"/>
      <c r="LDX47" s="119"/>
      <c r="LDY47" s="119"/>
      <c r="LDZ47" s="119"/>
      <c r="LEA47" s="119"/>
      <c r="LEB47" s="119"/>
      <c r="LEC47" s="119"/>
      <c r="LED47" s="119"/>
      <c r="LEE47" s="119"/>
      <c r="LEF47" s="119"/>
      <c r="LEG47" s="119"/>
      <c r="LEH47" s="119"/>
      <c r="LEI47" s="119"/>
      <c r="LEJ47" s="119"/>
      <c r="LEK47" s="119"/>
      <c r="LEL47" s="119"/>
      <c r="LEM47" s="119"/>
      <c r="LEN47" s="119"/>
      <c r="LEO47" s="119"/>
      <c r="LEP47" s="119"/>
      <c r="LEQ47" s="119"/>
      <c r="LER47" s="119"/>
      <c r="LES47" s="119"/>
      <c r="LET47" s="119"/>
      <c r="LEU47" s="119"/>
      <c r="LEV47" s="119"/>
      <c r="LEW47" s="119"/>
      <c r="LEX47" s="119"/>
      <c r="LEY47" s="119"/>
      <c r="LEZ47" s="119"/>
      <c r="LFA47" s="119"/>
      <c r="LFB47" s="119"/>
      <c r="LFC47" s="119"/>
      <c r="LFD47" s="119"/>
      <c r="LFE47" s="119"/>
      <c r="LFF47" s="119"/>
      <c r="LFG47" s="119"/>
      <c r="LFH47" s="119"/>
      <c r="LFI47" s="119"/>
      <c r="LFJ47" s="119"/>
      <c r="LFK47" s="119"/>
      <c r="LFL47" s="119"/>
      <c r="LFM47" s="119"/>
      <c r="LFN47" s="119"/>
      <c r="LFO47" s="119"/>
      <c r="LFP47" s="119"/>
      <c r="LFQ47" s="119"/>
      <c r="LFR47" s="119"/>
      <c r="LFS47" s="119"/>
      <c r="LFT47" s="119"/>
      <c r="LFU47" s="119"/>
      <c r="LFV47" s="119"/>
      <c r="LFW47" s="119"/>
      <c r="LFX47" s="119"/>
      <c r="LFY47" s="119"/>
      <c r="LFZ47" s="119"/>
      <c r="LGA47" s="119"/>
      <c r="LGB47" s="119"/>
      <c r="LGC47" s="119"/>
      <c r="LGD47" s="119"/>
      <c r="LGE47" s="119"/>
      <c r="LGF47" s="119"/>
      <c r="LGG47" s="119"/>
      <c r="LGH47" s="119"/>
      <c r="LGI47" s="119"/>
      <c r="LGJ47" s="119"/>
      <c r="LGK47" s="119"/>
      <c r="LGL47" s="119"/>
      <c r="LGM47" s="119"/>
      <c r="LGN47" s="119"/>
      <c r="LGO47" s="119"/>
      <c r="LGP47" s="119"/>
      <c r="LGQ47" s="119"/>
      <c r="LGR47" s="119"/>
      <c r="LGS47" s="119"/>
      <c r="LGT47" s="119"/>
      <c r="LGU47" s="119"/>
      <c r="LGV47" s="119"/>
      <c r="LGW47" s="119"/>
      <c r="LGX47" s="119"/>
      <c r="LGY47" s="119"/>
      <c r="LGZ47" s="119"/>
      <c r="LHA47" s="119"/>
      <c r="LHB47" s="119"/>
      <c r="LHC47" s="119"/>
      <c r="LHD47" s="119"/>
      <c r="LHE47" s="119"/>
      <c r="LHF47" s="119"/>
      <c r="LHG47" s="119"/>
      <c r="LHH47" s="119"/>
      <c r="LHI47" s="119"/>
      <c r="LHJ47" s="119"/>
      <c r="LHK47" s="119"/>
      <c r="LHL47" s="119"/>
      <c r="LHM47" s="119"/>
      <c r="LHN47" s="119"/>
      <c r="LHO47" s="119"/>
      <c r="LHP47" s="119"/>
      <c r="LHQ47" s="119"/>
      <c r="LHR47" s="119"/>
      <c r="LHS47" s="119"/>
      <c r="LHT47" s="119"/>
      <c r="LHU47" s="119"/>
      <c r="LHV47" s="119"/>
      <c r="LHW47" s="119"/>
      <c r="LHX47" s="119"/>
      <c r="LHY47" s="119"/>
      <c r="LHZ47" s="119"/>
      <c r="LIA47" s="119"/>
      <c r="LIB47" s="119"/>
      <c r="LIC47" s="119"/>
      <c r="LID47" s="119"/>
      <c r="LIE47" s="119"/>
      <c r="LIF47" s="119"/>
      <c r="LIG47" s="119"/>
      <c r="LIH47" s="119"/>
      <c r="LII47" s="119"/>
      <c r="LIJ47" s="119"/>
      <c r="LIK47" s="119"/>
      <c r="LIL47" s="119"/>
      <c r="LIM47" s="119"/>
      <c r="LIN47" s="119"/>
      <c r="LIO47" s="119"/>
      <c r="LIP47" s="119"/>
      <c r="LIQ47" s="119"/>
      <c r="LIR47" s="119"/>
      <c r="LIS47" s="119"/>
      <c r="LIT47" s="119"/>
      <c r="LIU47" s="119"/>
      <c r="LIV47" s="119"/>
      <c r="LIW47" s="119"/>
      <c r="LIX47" s="119"/>
      <c r="LIY47" s="119"/>
      <c r="LIZ47" s="119"/>
      <c r="LJA47" s="119"/>
      <c r="LJB47" s="119"/>
      <c r="LJC47" s="119"/>
      <c r="LJD47" s="119"/>
      <c r="LJE47" s="119"/>
      <c r="LJF47" s="119"/>
      <c r="LJG47" s="119"/>
      <c r="LJH47" s="119"/>
      <c r="LJI47" s="119"/>
      <c r="LJJ47" s="119"/>
      <c r="LJK47" s="119"/>
      <c r="LJL47" s="119"/>
      <c r="LJM47" s="119"/>
      <c r="LJN47" s="119"/>
      <c r="LJO47" s="119"/>
      <c r="LJP47" s="119"/>
      <c r="LJQ47" s="119"/>
      <c r="LJR47" s="119"/>
      <c r="LJS47" s="119"/>
      <c r="LJT47" s="119"/>
      <c r="LJU47" s="119"/>
      <c r="LJV47" s="119"/>
      <c r="LJW47" s="119"/>
      <c r="LJX47" s="119"/>
      <c r="LJY47" s="119"/>
      <c r="LJZ47" s="119"/>
      <c r="LKA47" s="119"/>
      <c r="LKB47" s="119"/>
      <c r="LKC47" s="119"/>
      <c r="LKD47" s="119"/>
      <c r="LKE47" s="119"/>
      <c r="LKF47" s="119"/>
      <c r="LKG47" s="119"/>
      <c r="LKH47" s="119"/>
      <c r="LKI47" s="119"/>
      <c r="LKJ47" s="119"/>
      <c r="LKK47" s="119"/>
      <c r="LKL47" s="119"/>
      <c r="LKM47" s="119"/>
      <c r="LKN47" s="119"/>
      <c r="LKO47" s="119"/>
      <c r="LKP47" s="119"/>
      <c r="LKQ47" s="119"/>
      <c r="LKR47" s="119"/>
      <c r="LKS47" s="119"/>
      <c r="LKT47" s="119"/>
      <c r="LKU47" s="119"/>
      <c r="LKV47" s="119"/>
      <c r="LKW47" s="119"/>
      <c r="LKX47" s="119"/>
      <c r="LKY47" s="119"/>
      <c r="LKZ47" s="119"/>
      <c r="LLA47" s="119"/>
      <c r="LLB47" s="119"/>
      <c r="LLC47" s="119"/>
      <c r="LLD47" s="119"/>
      <c r="LLE47" s="119"/>
      <c r="LLF47" s="119"/>
      <c r="LLG47" s="119"/>
      <c r="LLH47" s="119"/>
      <c r="LLI47" s="119"/>
      <c r="LLJ47" s="119"/>
      <c r="LLK47" s="119"/>
      <c r="LLL47" s="119"/>
      <c r="LLM47" s="119"/>
      <c r="LLN47" s="119"/>
      <c r="LLO47" s="119"/>
      <c r="LLP47" s="119"/>
      <c r="LLQ47" s="119"/>
      <c r="LLR47" s="119"/>
      <c r="LLS47" s="119"/>
      <c r="LLT47" s="119"/>
      <c r="LLU47" s="119"/>
      <c r="LLV47" s="119"/>
      <c r="LLW47" s="119"/>
      <c r="LLX47" s="119"/>
      <c r="LLY47" s="119"/>
      <c r="LLZ47" s="119"/>
      <c r="LMA47" s="119"/>
      <c r="LMB47" s="119"/>
      <c r="LMC47" s="119"/>
      <c r="LMD47" s="119"/>
      <c r="LME47" s="119"/>
      <c r="LMF47" s="119"/>
      <c r="LMG47" s="119"/>
      <c r="LMH47" s="119"/>
      <c r="LMI47" s="119"/>
      <c r="LMJ47" s="119"/>
      <c r="LMK47" s="119"/>
      <c r="LML47" s="119"/>
      <c r="LMM47" s="119"/>
      <c r="LMN47" s="119"/>
      <c r="LMO47" s="119"/>
      <c r="LMP47" s="119"/>
      <c r="LMQ47" s="119"/>
      <c r="LMR47" s="119"/>
      <c r="LMS47" s="119"/>
      <c r="LMT47" s="119"/>
      <c r="LMU47" s="119"/>
      <c r="LMV47" s="119"/>
      <c r="LMW47" s="119"/>
      <c r="LMX47" s="119"/>
      <c r="LMY47" s="119"/>
      <c r="LMZ47" s="119"/>
      <c r="LNA47" s="119"/>
      <c r="LNB47" s="119"/>
      <c r="LNC47" s="119"/>
      <c r="LND47" s="119"/>
      <c r="LNE47" s="119"/>
      <c r="LNF47" s="119"/>
      <c r="LNG47" s="119"/>
      <c r="LNH47" s="119"/>
      <c r="LNI47" s="119"/>
      <c r="LNJ47" s="119"/>
      <c r="LNK47" s="119"/>
      <c r="LNL47" s="119"/>
      <c r="LNM47" s="119"/>
      <c r="LNN47" s="119"/>
      <c r="LNO47" s="119"/>
      <c r="LNP47" s="119"/>
      <c r="LNQ47" s="119"/>
      <c r="LNR47" s="119"/>
      <c r="LNS47" s="119"/>
      <c r="LNT47" s="119"/>
      <c r="LNU47" s="119"/>
      <c r="LNV47" s="119"/>
      <c r="LNW47" s="119"/>
      <c r="LNX47" s="119"/>
      <c r="LNY47" s="119"/>
      <c r="LNZ47" s="119"/>
      <c r="LOA47" s="119"/>
      <c r="LOB47" s="119"/>
      <c r="LOC47" s="119"/>
      <c r="LOD47" s="119"/>
      <c r="LOE47" s="119"/>
      <c r="LOF47" s="119"/>
      <c r="LOG47" s="119"/>
      <c r="LOH47" s="119"/>
      <c r="LOI47" s="119"/>
      <c r="LOJ47" s="119"/>
      <c r="LOK47" s="119"/>
      <c r="LOL47" s="119"/>
      <c r="LOM47" s="119"/>
      <c r="LON47" s="119"/>
      <c r="LOO47" s="119"/>
      <c r="LOP47" s="119"/>
      <c r="LOQ47" s="119"/>
      <c r="LOR47" s="119"/>
      <c r="LOS47" s="119"/>
      <c r="LOT47" s="119"/>
      <c r="LOU47" s="119"/>
      <c r="LOV47" s="119"/>
      <c r="LOW47" s="119"/>
      <c r="LOX47" s="119"/>
      <c r="LOY47" s="119"/>
      <c r="LOZ47" s="119"/>
      <c r="LPA47" s="119"/>
      <c r="LPB47" s="119"/>
      <c r="LPC47" s="119"/>
      <c r="LPD47" s="119"/>
      <c r="LPE47" s="119"/>
      <c r="LPF47" s="119"/>
      <c r="LPG47" s="119"/>
      <c r="LPH47" s="119"/>
      <c r="LPI47" s="119"/>
      <c r="LPJ47" s="119"/>
      <c r="LPK47" s="119"/>
      <c r="LPL47" s="119"/>
      <c r="LPM47" s="119"/>
      <c r="LPN47" s="119"/>
      <c r="LPO47" s="119"/>
      <c r="LPP47" s="119"/>
      <c r="LPQ47" s="119"/>
      <c r="LPR47" s="119"/>
      <c r="LPS47" s="119"/>
      <c r="LPT47" s="119"/>
      <c r="LPU47" s="119"/>
      <c r="LPV47" s="119"/>
      <c r="LPW47" s="119"/>
      <c r="LPX47" s="119"/>
      <c r="LPY47" s="119"/>
      <c r="LPZ47" s="119"/>
      <c r="LQA47" s="119"/>
      <c r="LQB47" s="119"/>
      <c r="LQC47" s="119"/>
      <c r="LQD47" s="119"/>
      <c r="LQE47" s="119"/>
      <c r="LQF47" s="119"/>
      <c r="LQG47" s="119"/>
      <c r="LQH47" s="119"/>
      <c r="LQI47" s="119"/>
      <c r="LQJ47" s="119"/>
      <c r="LQK47" s="119"/>
      <c r="LQL47" s="119"/>
      <c r="LQM47" s="119"/>
      <c r="LQN47" s="119"/>
      <c r="LQO47" s="119"/>
      <c r="LQP47" s="119"/>
      <c r="LQQ47" s="119"/>
      <c r="LQR47" s="119"/>
      <c r="LQS47" s="119"/>
      <c r="LQT47" s="119"/>
      <c r="LQU47" s="119"/>
      <c r="LQV47" s="119"/>
      <c r="LQW47" s="119"/>
      <c r="LQX47" s="119"/>
      <c r="LQY47" s="119"/>
      <c r="LQZ47" s="119"/>
      <c r="LRA47" s="119"/>
      <c r="LRB47" s="119"/>
      <c r="LRC47" s="119"/>
      <c r="LRD47" s="119"/>
      <c r="LRE47" s="119"/>
      <c r="LRF47" s="119"/>
      <c r="LRG47" s="119"/>
      <c r="LRH47" s="119"/>
      <c r="LRI47" s="119"/>
      <c r="LRJ47" s="119"/>
      <c r="LRK47" s="119"/>
      <c r="LRL47" s="119"/>
      <c r="LRM47" s="119"/>
      <c r="LRN47" s="119"/>
      <c r="LRO47" s="119"/>
      <c r="LRP47" s="119"/>
      <c r="LRQ47" s="119"/>
      <c r="LRR47" s="119"/>
      <c r="LRS47" s="119"/>
      <c r="LRT47" s="119"/>
      <c r="LRU47" s="119"/>
      <c r="LRV47" s="119"/>
      <c r="LRW47" s="119"/>
      <c r="LRX47" s="119"/>
      <c r="LRY47" s="119"/>
      <c r="LRZ47" s="119"/>
      <c r="LSA47" s="119"/>
      <c r="LSB47" s="119"/>
      <c r="LSC47" s="119"/>
      <c r="LSD47" s="119"/>
      <c r="LSE47" s="119"/>
      <c r="LSF47" s="119"/>
      <c r="LSG47" s="119"/>
      <c r="LSH47" s="119"/>
      <c r="LSI47" s="119"/>
      <c r="LSJ47" s="119"/>
      <c r="LSK47" s="119"/>
      <c r="LSL47" s="119"/>
      <c r="LSM47" s="119"/>
      <c r="LSN47" s="119"/>
      <c r="LSO47" s="119"/>
      <c r="LSP47" s="119"/>
      <c r="LSQ47" s="119"/>
      <c r="LSR47" s="119"/>
      <c r="LSS47" s="119"/>
      <c r="LST47" s="119"/>
      <c r="LSU47" s="119"/>
      <c r="LSV47" s="119"/>
      <c r="LSW47" s="119"/>
      <c r="LSX47" s="119"/>
      <c r="LSY47" s="119"/>
      <c r="LSZ47" s="119"/>
      <c r="LTA47" s="119"/>
      <c r="LTB47" s="119"/>
      <c r="LTC47" s="119"/>
      <c r="LTD47" s="119"/>
      <c r="LTE47" s="119"/>
      <c r="LTF47" s="119"/>
      <c r="LTG47" s="119"/>
      <c r="LTH47" s="119"/>
      <c r="LTI47" s="119"/>
      <c r="LTJ47" s="119"/>
      <c r="LTK47" s="119"/>
      <c r="LTL47" s="119"/>
      <c r="LTM47" s="119"/>
      <c r="LTN47" s="119"/>
      <c r="LTO47" s="119"/>
      <c r="LTP47" s="119"/>
      <c r="LTQ47" s="119"/>
      <c r="LTR47" s="119"/>
      <c r="LTS47" s="119"/>
      <c r="LTT47" s="119"/>
      <c r="LTU47" s="119"/>
      <c r="LTV47" s="119"/>
      <c r="LTW47" s="119"/>
      <c r="LTX47" s="119"/>
      <c r="LTY47" s="119"/>
      <c r="LTZ47" s="119"/>
      <c r="LUA47" s="119"/>
      <c r="LUB47" s="119"/>
      <c r="LUC47" s="119"/>
      <c r="LUD47" s="119"/>
      <c r="LUE47" s="119"/>
      <c r="LUF47" s="119"/>
      <c r="LUG47" s="119"/>
      <c r="LUH47" s="119"/>
      <c r="LUI47" s="119"/>
      <c r="LUJ47" s="119"/>
      <c r="LUK47" s="119"/>
      <c r="LUL47" s="119"/>
      <c r="LUM47" s="119"/>
      <c r="LUN47" s="119"/>
      <c r="LUO47" s="119"/>
      <c r="LUP47" s="119"/>
      <c r="LUQ47" s="119"/>
      <c r="LUR47" s="119"/>
      <c r="LUS47" s="119"/>
      <c r="LUT47" s="119"/>
      <c r="LUU47" s="119"/>
      <c r="LUV47" s="119"/>
      <c r="LUW47" s="119"/>
      <c r="LUX47" s="119"/>
      <c r="LUY47" s="119"/>
      <c r="LUZ47" s="119"/>
      <c r="LVA47" s="119"/>
      <c r="LVB47" s="119"/>
      <c r="LVC47" s="119"/>
      <c r="LVD47" s="119"/>
      <c r="LVE47" s="119"/>
      <c r="LVF47" s="119"/>
      <c r="LVG47" s="119"/>
      <c r="LVH47" s="119"/>
      <c r="LVI47" s="119"/>
      <c r="LVJ47" s="119"/>
      <c r="LVK47" s="119"/>
      <c r="LVL47" s="119"/>
      <c r="LVM47" s="119"/>
      <c r="LVN47" s="119"/>
      <c r="LVO47" s="119"/>
      <c r="LVP47" s="119"/>
      <c r="LVQ47" s="119"/>
      <c r="LVR47" s="119"/>
      <c r="LVS47" s="119"/>
      <c r="LVT47" s="119"/>
      <c r="LVU47" s="119"/>
      <c r="LVV47" s="119"/>
      <c r="LVW47" s="119"/>
      <c r="LVX47" s="119"/>
      <c r="LVY47" s="119"/>
      <c r="LVZ47" s="119"/>
      <c r="LWA47" s="119"/>
      <c r="LWB47" s="119"/>
      <c r="LWC47" s="119"/>
      <c r="LWD47" s="119"/>
      <c r="LWE47" s="119"/>
      <c r="LWF47" s="119"/>
      <c r="LWG47" s="119"/>
      <c r="LWH47" s="119"/>
      <c r="LWI47" s="119"/>
      <c r="LWJ47" s="119"/>
      <c r="LWK47" s="119"/>
      <c r="LWL47" s="119"/>
      <c r="LWM47" s="119"/>
      <c r="LWN47" s="119"/>
      <c r="LWO47" s="119"/>
      <c r="LWP47" s="119"/>
      <c r="LWQ47" s="119"/>
      <c r="LWR47" s="119"/>
      <c r="LWS47" s="119"/>
      <c r="LWT47" s="119"/>
      <c r="LWU47" s="119"/>
      <c r="LWV47" s="119"/>
      <c r="LWW47" s="119"/>
      <c r="LWX47" s="119"/>
      <c r="LWY47" s="119"/>
      <c r="LWZ47" s="119"/>
      <c r="LXA47" s="119"/>
      <c r="LXB47" s="119"/>
      <c r="LXC47" s="119"/>
      <c r="LXD47" s="119"/>
      <c r="LXE47" s="119"/>
      <c r="LXF47" s="119"/>
      <c r="LXG47" s="119"/>
      <c r="LXH47" s="119"/>
      <c r="LXI47" s="119"/>
      <c r="LXJ47" s="119"/>
      <c r="LXK47" s="119"/>
      <c r="LXL47" s="119"/>
      <c r="LXM47" s="119"/>
      <c r="LXN47" s="119"/>
      <c r="LXO47" s="119"/>
      <c r="LXP47" s="119"/>
      <c r="LXQ47" s="119"/>
      <c r="LXR47" s="119"/>
      <c r="LXS47" s="119"/>
      <c r="LXT47" s="119"/>
      <c r="LXU47" s="119"/>
      <c r="LXV47" s="119"/>
      <c r="LXW47" s="119"/>
      <c r="LXX47" s="119"/>
      <c r="LXY47" s="119"/>
      <c r="LXZ47" s="119"/>
      <c r="LYA47" s="119"/>
      <c r="LYB47" s="119"/>
      <c r="LYC47" s="119"/>
      <c r="LYD47" s="119"/>
      <c r="LYE47" s="119"/>
      <c r="LYF47" s="119"/>
      <c r="LYG47" s="119"/>
      <c r="LYH47" s="119"/>
      <c r="LYI47" s="119"/>
      <c r="LYJ47" s="119"/>
      <c r="LYK47" s="119"/>
      <c r="LYL47" s="119"/>
      <c r="LYM47" s="119"/>
      <c r="LYN47" s="119"/>
      <c r="LYO47" s="119"/>
      <c r="LYP47" s="119"/>
      <c r="LYQ47" s="119"/>
      <c r="LYR47" s="119"/>
      <c r="LYS47" s="119"/>
      <c r="LYT47" s="119"/>
      <c r="LYU47" s="119"/>
      <c r="LYV47" s="119"/>
      <c r="LYW47" s="119"/>
      <c r="LYX47" s="119"/>
      <c r="LYY47" s="119"/>
      <c r="LYZ47" s="119"/>
      <c r="LZA47" s="119"/>
      <c r="LZB47" s="119"/>
      <c r="LZC47" s="119"/>
      <c r="LZD47" s="119"/>
      <c r="LZE47" s="119"/>
      <c r="LZF47" s="119"/>
      <c r="LZG47" s="119"/>
      <c r="LZH47" s="119"/>
      <c r="LZI47" s="119"/>
      <c r="LZJ47" s="119"/>
      <c r="LZK47" s="119"/>
      <c r="LZL47" s="119"/>
      <c r="LZM47" s="119"/>
      <c r="LZN47" s="119"/>
      <c r="LZO47" s="119"/>
      <c r="LZP47" s="119"/>
      <c r="LZQ47" s="119"/>
      <c r="LZR47" s="119"/>
      <c r="LZS47" s="119"/>
      <c r="LZT47" s="119"/>
      <c r="LZU47" s="119"/>
      <c r="LZV47" s="119"/>
      <c r="LZW47" s="119"/>
      <c r="LZX47" s="119"/>
      <c r="LZY47" s="119"/>
      <c r="LZZ47" s="119"/>
      <c r="MAA47" s="119"/>
      <c r="MAB47" s="119"/>
      <c r="MAC47" s="119"/>
      <c r="MAD47" s="119"/>
      <c r="MAE47" s="119"/>
      <c r="MAF47" s="119"/>
      <c r="MAG47" s="119"/>
      <c r="MAH47" s="119"/>
      <c r="MAI47" s="119"/>
      <c r="MAJ47" s="119"/>
      <c r="MAK47" s="119"/>
      <c r="MAL47" s="119"/>
      <c r="MAM47" s="119"/>
      <c r="MAN47" s="119"/>
      <c r="MAO47" s="119"/>
      <c r="MAP47" s="119"/>
      <c r="MAQ47" s="119"/>
      <c r="MAR47" s="119"/>
      <c r="MAS47" s="119"/>
      <c r="MAT47" s="119"/>
      <c r="MAU47" s="119"/>
      <c r="MAV47" s="119"/>
      <c r="MAW47" s="119"/>
      <c r="MAX47" s="119"/>
      <c r="MAY47" s="119"/>
      <c r="MAZ47" s="119"/>
      <c r="MBA47" s="119"/>
      <c r="MBB47" s="119"/>
      <c r="MBC47" s="119"/>
      <c r="MBD47" s="119"/>
      <c r="MBE47" s="119"/>
      <c r="MBF47" s="119"/>
      <c r="MBG47" s="119"/>
      <c r="MBH47" s="119"/>
      <c r="MBI47" s="119"/>
      <c r="MBJ47" s="119"/>
      <c r="MBK47" s="119"/>
      <c r="MBL47" s="119"/>
      <c r="MBM47" s="119"/>
      <c r="MBN47" s="119"/>
      <c r="MBO47" s="119"/>
      <c r="MBP47" s="119"/>
      <c r="MBQ47" s="119"/>
      <c r="MBR47" s="119"/>
      <c r="MBS47" s="119"/>
      <c r="MBT47" s="119"/>
      <c r="MBU47" s="119"/>
      <c r="MBV47" s="119"/>
      <c r="MBW47" s="119"/>
      <c r="MBX47" s="119"/>
      <c r="MBY47" s="119"/>
      <c r="MBZ47" s="119"/>
      <c r="MCA47" s="119"/>
      <c r="MCB47" s="119"/>
      <c r="MCC47" s="119"/>
      <c r="MCD47" s="119"/>
      <c r="MCE47" s="119"/>
      <c r="MCF47" s="119"/>
      <c r="MCG47" s="119"/>
      <c r="MCH47" s="119"/>
      <c r="MCI47" s="119"/>
      <c r="MCJ47" s="119"/>
      <c r="MCK47" s="119"/>
      <c r="MCL47" s="119"/>
      <c r="MCM47" s="119"/>
      <c r="MCN47" s="119"/>
      <c r="MCO47" s="119"/>
      <c r="MCP47" s="119"/>
      <c r="MCQ47" s="119"/>
      <c r="MCR47" s="119"/>
      <c r="MCS47" s="119"/>
      <c r="MCT47" s="119"/>
      <c r="MCU47" s="119"/>
      <c r="MCV47" s="119"/>
      <c r="MCW47" s="119"/>
      <c r="MCX47" s="119"/>
      <c r="MCY47" s="119"/>
      <c r="MCZ47" s="119"/>
      <c r="MDA47" s="119"/>
      <c r="MDB47" s="119"/>
      <c r="MDC47" s="119"/>
      <c r="MDD47" s="119"/>
      <c r="MDE47" s="119"/>
      <c r="MDF47" s="119"/>
      <c r="MDG47" s="119"/>
      <c r="MDH47" s="119"/>
      <c r="MDI47" s="119"/>
      <c r="MDJ47" s="119"/>
      <c r="MDK47" s="119"/>
      <c r="MDL47" s="119"/>
      <c r="MDM47" s="119"/>
      <c r="MDN47" s="119"/>
      <c r="MDO47" s="119"/>
      <c r="MDP47" s="119"/>
      <c r="MDQ47" s="119"/>
      <c r="MDR47" s="119"/>
      <c r="MDS47" s="119"/>
      <c r="MDT47" s="119"/>
      <c r="MDU47" s="119"/>
      <c r="MDV47" s="119"/>
      <c r="MDW47" s="119"/>
      <c r="MDX47" s="119"/>
      <c r="MDY47" s="119"/>
      <c r="MDZ47" s="119"/>
      <c r="MEA47" s="119"/>
      <c r="MEB47" s="119"/>
      <c r="MEC47" s="119"/>
      <c r="MED47" s="119"/>
      <c r="MEE47" s="119"/>
      <c r="MEF47" s="119"/>
      <c r="MEG47" s="119"/>
      <c r="MEH47" s="119"/>
      <c r="MEI47" s="119"/>
      <c r="MEJ47" s="119"/>
      <c r="MEK47" s="119"/>
      <c r="MEL47" s="119"/>
      <c r="MEM47" s="119"/>
      <c r="MEN47" s="119"/>
      <c r="MEO47" s="119"/>
      <c r="MEP47" s="119"/>
      <c r="MEQ47" s="119"/>
      <c r="MER47" s="119"/>
      <c r="MES47" s="119"/>
      <c r="MET47" s="119"/>
      <c r="MEU47" s="119"/>
      <c r="MEV47" s="119"/>
      <c r="MEW47" s="119"/>
      <c r="MEX47" s="119"/>
      <c r="MEY47" s="119"/>
      <c r="MEZ47" s="119"/>
      <c r="MFA47" s="119"/>
      <c r="MFB47" s="119"/>
      <c r="MFC47" s="119"/>
      <c r="MFD47" s="119"/>
      <c r="MFE47" s="119"/>
      <c r="MFF47" s="119"/>
      <c r="MFG47" s="119"/>
      <c r="MFH47" s="119"/>
      <c r="MFI47" s="119"/>
      <c r="MFJ47" s="119"/>
      <c r="MFK47" s="119"/>
      <c r="MFL47" s="119"/>
      <c r="MFM47" s="119"/>
      <c r="MFN47" s="119"/>
      <c r="MFO47" s="119"/>
      <c r="MFP47" s="119"/>
      <c r="MFQ47" s="119"/>
      <c r="MFR47" s="119"/>
      <c r="MFS47" s="119"/>
      <c r="MFT47" s="119"/>
      <c r="MFU47" s="119"/>
      <c r="MFV47" s="119"/>
      <c r="MFW47" s="119"/>
      <c r="MFX47" s="119"/>
      <c r="MFY47" s="119"/>
      <c r="MFZ47" s="119"/>
      <c r="MGA47" s="119"/>
      <c r="MGB47" s="119"/>
      <c r="MGC47" s="119"/>
      <c r="MGD47" s="119"/>
      <c r="MGE47" s="119"/>
      <c r="MGF47" s="119"/>
      <c r="MGG47" s="119"/>
      <c r="MGH47" s="119"/>
      <c r="MGI47" s="119"/>
      <c r="MGJ47" s="119"/>
      <c r="MGK47" s="119"/>
      <c r="MGL47" s="119"/>
      <c r="MGM47" s="119"/>
      <c r="MGN47" s="119"/>
      <c r="MGO47" s="119"/>
      <c r="MGP47" s="119"/>
      <c r="MGQ47" s="119"/>
      <c r="MGR47" s="119"/>
      <c r="MGS47" s="119"/>
      <c r="MGT47" s="119"/>
      <c r="MGU47" s="119"/>
      <c r="MGV47" s="119"/>
      <c r="MGW47" s="119"/>
      <c r="MGX47" s="119"/>
      <c r="MGY47" s="119"/>
      <c r="MGZ47" s="119"/>
      <c r="MHA47" s="119"/>
      <c r="MHB47" s="119"/>
      <c r="MHC47" s="119"/>
      <c r="MHD47" s="119"/>
      <c r="MHE47" s="119"/>
      <c r="MHF47" s="119"/>
      <c r="MHG47" s="119"/>
      <c r="MHH47" s="119"/>
      <c r="MHI47" s="119"/>
      <c r="MHJ47" s="119"/>
      <c r="MHK47" s="119"/>
      <c r="MHL47" s="119"/>
      <c r="MHM47" s="119"/>
      <c r="MHN47" s="119"/>
      <c r="MHO47" s="119"/>
      <c r="MHP47" s="119"/>
      <c r="MHQ47" s="119"/>
      <c r="MHR47" s="119"/>
      <c r="MHS47" s="119"/>
      <c r="MHT47" s="119"/>
      <c r="MHU47" s="119"/>
      <c r="MHV47" s="119"/>
      <c r="MHW47" s="119"/>
      <c r="MHX47" s="119"/>
      <c r="MHY47" s="119"/>
      <c r="MHZ47" s="119"/>
      <c r="MIA47" s="119"/>
      <c r="MIB47" s="119"/>
      <c r="MIC47" s="119"/>
      <c r="MID47" s="119"/>
      <c r="MIE47" s="119"/>
      <c r="MIF47" s="119"/>
      <c r="MIG47" s="119"/>
      <c r="MIH47" s="119"/>
      <c r="MII47" s="119"/>
      <c r="MIJ47" s="119"/>
      <c r="MIK47" s="119"/>
      <c r="MIL47" s="119"/>
      <c r="MIM47" s="119"/>
      <c r="MIN47" s="119"/>
      <c r="MIO47" s="119"/>
      <c r="MIP47" s="119"/>
      <c r="MIQ47" s="119"/>
      <c r="MIR47" s="119"/>
      <c r="MIS47" s="119"/>
      <c r="MIT47" s="119"/>
      <c r="MIU47" s="119"/>
      <c r="MIV47" s="119"/>
      <c r="MIW47" s="119"/>
      <c r="MIX47" s="119"/>
      <c r="MIY47" s="119"/>
      <c r="MIZ47" s="119"/>
      <c r="MJA47" s="119"/>
      <c r="MJB47" s="119"/>
      <c r="MJC47" s="119"/>
      <c r="MJD47" s="119"/>
      <c r="MJE47" s="119"/>
      <c r="MJF47" s="119"/>
      <c r="MJG47" s="119"/>
      <c r="MJH47" s="119"/>
      <c r="MJI47" s="119"/>
      <c r="MJJ47" s="119"/>
      <c r="MJK47" s="119"/>
      <c r="MJL47" s="119"/>
      <c r="MJM47" s="119"/>
      <c r="MJN47" s="119"/>
      <c r="MJO47" s="119"/>
      <c r="MJP47" s="119"/>
      <c r="MJQ47" s="119"/>
      <c r="MJR47" s="119"/>
      <c r="MJS47" s="119"/>
      <c r="MJT47" s="119"/>
      <c r="MJU47" s="119"/>
      <c r="MJV47" s="119"/>
      <c r="MJW47" s="119"/>
      <c r="MJX47" s="119"/>
      <c r="MJY47" s="119"/>
      <c r="MJZ47" s="119"/>
      <c r="MKA47" s="119"/>
      <c r="MKB47" s="119"/>
      <c r="MKC47" s="119"/>
      <c r="MKD47" s="119"/>
      <c r="MKE47" s="119"/>
      <c r="MKF47" s="119"/>
      <c r="MKG47" s="119"/>
      <c r="MKH47" s="119"/>
      <c r="MKI47" s="119"/>
      <c r="MKJ47" s="119"/>
      <c r="MKK47" s="119"/>
      <c r="MKL47" s="119"/>
      <c r="MKM47" s="119"/>
      <c r="MKN47" s="119"/>
      <c r="MKO47" s="119"/>
      <c r="MKP47" s="119"/>
      <c r="MKQ47" s="119"/>
      <c r="MKR47" s="119"/>
      <c r="MKS47" s="119"/>
      <c r="MKT47" s="119"/>
      <c r="MKU47" s="119"/>
      <c r="MKV47" s="119"/>
      <c r="MKW47" s="119"/>
      <c r="MKX47" s="119"/>
      <c r="MKY47" s="119"/>
      <c r="MKZ47" s="119"/>
      <c r="MLA47" s="119"/>
      <c r="MLB47" s="119"/>
      <c r="MLC47" s="119"/>
      <c r="MLD47" s="119"/>
      <c r="MLE47" s="119"/>
      <c r="MLF47" s="119"/>
      <c r="MLG47" s="119"/>
      <c r="MLH47" s="119"/>
      <c r="MLI47" s="119"/>
      <c r="MLJ47" s="119"/>
      <c r="MLK47" s="119"/>
      <c r="MLL47" s="119"/>
      <c r="MLM47" s="119"/>
      <c r="MLN47" s="119"/>
      <c r="MLO47" s="119"/>
      <c r="MLP47" s="119"/>
      <c r="MLQ47" s="119"/>
      <c r="MLR47" s="119"/>
      <c r="MLS47" s="119"/>
      <c r="MLT47" s="119"/>
      <c r="MLU47" s="119"/>
      <c r="MLV47" s="119"/>
      <c r="MLW47" s="119"/>
      <c r="MLX47" s="119"/>
      <c r="MLY47" s="119"/>
      <c r="MLZ47" s="119"/>
      <c r="MMA47" s="119"/>
      <c r="MMB47" s="119"/>
      <c r="MMC47" s="119"/>
      <c r="MMD47" s="119"/>
      <c r="MME47" s="119"/>
      <c r="MMF47" s="119"/>
      <c r="MMG47" s="119"/>
      <c r="MMH47" s="119"/>
      <c r="MMI47" s="119"/>
      <c r="MMJ47" s="119"/>
      <c r="MMK47" s="119"/>
      <c r="MML47" s="119"/>
      <c r="MMM47" s="119"/>
      <c r="MMN47" s="119"/>
      <c r="MMO47" s="119"/>
      <c r="MMP47" s="119"/>
      <c r="MMQ47" s="119"/>
      <c r="MMR47" s="119"/>
      <c r="MMS47" s="119"/>
      <c r="MMT47" s="119"/>
      <c r="MMU47" s="119"/>
      <c r="MMV47" s="119"/>
      <c r="MMW47" s="119"/>
      <c r="MMX47" s="119"/>
      <c r="MMY47" s="119"/>
      <c r="MMZ47" s="119"/>
      <c r="MNA47" s="119"/>
      <c r="MNB47" s="119"/>
      <c r="MNC47" s="119"/>
      <c r="MND47" s="119"/>
      <c r="MNE47" s="119"/>
      <c r="MNF47" s="119"/>
      <c r="MNG47" s="119"/>
      <c r="MNH47" s="119"/>
      <c r="MNI47" s="119"/>
      <c r="MNJ47" s="119"/>
      <c r="MNK47" s="119"/>
      <c r="MNL47" s="119"/>
      <c r="MNM47" s="119"/>
      <c r="MNN47" s="119"/>
      <c r="MNO47" s="119"/>
      <c r="MNP47" s="119"/>
      <c r="MNQ47" s="119"/>
      <c r="MNR47" s="119"/>
      <c r="MNS47" s="119"/>
      <c r="MNT47" s="119"/>
      <c r="MNU47" s="119"/>
      <c r="MNV47" s="119"/>
      <c r="MNW47" s="119"/>
      <c r="MNX47" s="119"/>
      <c r="MNY47" s="119"/>
      <c r="MNZ47" s="119"/>
      <c r="MOA47" s="119"/>
      <c r="MOB47" s="119"/>
      <c r="MOC47" s="119"/>
      <c r="MOD47" s="119"/>
      <c r="MOE47" s="119"/>
      <c r="MOF47" s="119"/>
      <c r="MOG47" s="119"/>
      <c r="MOH47" s="119"/>
      <c r="MOI47" s="119"/>
      <c r="MOJ47" s="119"/>
      <c r="MOK47" s="119"/>
      <c r="MOL47" s="119"/>
      <c r="MOM47" s="119"/>
      <c r="MON47" s="119"/>
      <c r="MOO47" s="119"/>
      <c r="MOP47" s="119"/>
      <c r="MOQ47" s="119"/>
      <c r="MOR47" s="119"/>
      <c r="MOS47" s="119"/>
      <c r="MOT47" s="119"/>
      <c r="MOU47" s="119"/>
      <c r="MOV47" s="119"/>
      <c r="MOW47" s="119"/>
      <c r="MOX47" s="119"/>
      <c r="MOY47" s="119"/>
      <c r="MOZ47" s="119"/>
      <c r="MPA47" s="119"/>
      <c r="MPB47" s="119"/>
      <c r="MPC47" s="119"/>
      <c r="MPD47" s="119"/>
      <c r="MPE47" s="119"/>
      <c r="MPF47" s="119"/>
      <c r="MPG47" s="119"/>
      <c r="MPH47" s="119"/>
      <c r="MPI47" s="119"/>
      <c r="MPJ47" s="119"/>
      <c r="MPK47" s="119"/>
      <c r="MPL47" s="119"/>
      <c r="MPM47" s="119"/>
      <c r="MPN47" s="119"/>
      <c r="MPO47" s="119"/>
      <c r="MPP47" s="119"/>
      <c r="MPQ47" s="119"/>
      <c r="MPR47" s="119"/>
      <c r="MPS47" s="119"/>
      <c r="MPT47" s="119"/>
      <c r="MPU47" s="119"/>
      <c r="MPV47" s="119"/>
      <c r="MPW47" s="119"/>
      <c r="MPX47" s="119"/>
      <c r="MPY47" s="119"/>
      <c r="MPZ47" s="119"/>
      <c r="MQA47" s="119"/>
      <c r="MQB47" s="119"/>
      <c r="MQC47" s="119"/>
      <c r="MQD47" s="119"/>
      <c r="MQE47" s="119"/>
      <c r="MQF47" s="119"/>
      <c r="MQG47" s="119"/>
      <c r="MQH47" s="119"/>
      <c r="MQI47" s="119"/>
      <c r="MQJ47" s="119"/>
      <c r="MQK47" s="119"/>
      <c r="MQL47" s="119"/>
      <c r="MQM47" s="119"/>
      <c r="MQN47" s="119"/>
      <c r="MQO47" s="119"/>
      <c r="MQP47" s="119"/>
      <c r="MQQ47" s="119"/>
      <c r="MQR47" s="119"/>
      <c r="MQS47" s="119"/>
      <c r="MQT47" s="119"/>
      <c r="MQU47" s="119"/>
      <c r="MQV47" s="119"/>
      <c r="MQW47" s="119"/>
      <c r="MQX47" s="119"/>
      <c r="MQY47" s="119"/>
      <c r="MQZ47" s="119"/>
      <c r="MRA47" s="119"/>
      <c r="MRB47" s="119"/>
      <c r="MRC47" s="119"/>
      <c r="MRD47" s="119"/>
      <c r="MRE47" s="119"/>
      <c r="MRF47" s="119"/>
      <c r="MRG47" s="119"/>
      <c r="MRH47" s="119"/>
      <c r="MRI47" s="119"/>
      <c r="MRJ47" s="119"/>
      <c r="MRK47" s="119"/>
      <c r="MRL47" s="119"/>
      <c r="MRM47" s="119"/>
      <c r="MRN47" s="119"/>
      <c r="MRO47" s="119"/>
      <c r="MRP47" s="119"/>
      <c r="MRQ47" s="119"/>
      <c r="MRR47" s="119"/>
      <c r="MRS47" s="119"/>
      <c r="MRT47" s="119"/>
      <c r="MRU47" s="119"/>
      <c r="MRV47" s="119"/>
      <c r="MRW47" s="119"/>
      <c r="MRX47" s="119"/>
      <c r="MRY47" s="119"/>
      <c r="MRZ47" s="119"/>
      <c r="MSA47" s="119"/>
      <c r="MSB47" s="119"/>
      <c r="MSC47" s="119"/>
      <c r="MSD47" s="119"/>
      <c r="MSE47" s="119"/>
      <c r="MSF47" s="119"/>
      <c r="MSG47" s="119"/>
      <c r="MSH47" s="119"/>
      <c r="MSI47" s="119"/>
      <c r="MSJ47" s="119"/>
      <c r="MSK47" s="119"/>
      <c r="MSL47" s="119"/>
      <c r="MSM47" s="119"/>
      <c r="MSN47" s="119"/>
      <c r="MSO47" s="119"/>
      <c r="MSP47" s="119"/>
      <c r="MSQ47" s="119"/>
      <c r="MSR47" s="119"/>
      <c r="MSS47" s="119"/>
      <c r="MST47" s="119"/>
      <c r="MSU47" s="119"/>
      <c r="MSV47" s="119"/>
      <c r="MSW47" s="119"/>
      <c r="MSX47" s="119"/>
      <c r="MSY47" s="119"/>
      <c r="MSZ47" s="119"/>
      <c r="MTA47" s="119"/>
      <c r="MTB47" s="119"/>
      <c r="MTC47" s="119"/>
      <c r="MTD47" s="119"/>
      <c r="MTE47" s="119"/>
      <c r="MTF47" s="119"/>
      <c r="MTG47" s="119"/>
      <c r="MTH47" s="119"/>
      <c r="MTI47" s="119"/>
      <c r="MTJ47" s="119"/>
      <c r="MTK47" s="119"/>
      <c r="MTL47" s="119"/>
      <c r="MTM47" s="119"/>
      <c r="MTN47" s="119"/>
      <c r="MTO47" s="119"/>
      <c r="MTP47" s="119"/>
      <c r="MTQ47" s="119"/>
      <c r="MTR47" s="119"/>
      <c r="MTS47" s="119"/>
      <c r="MTT47" s="119"/>
      <c r="MTU47" s="119"/>
      <c r="MTV47" s="119"/>
      <c r="MTW47" s="119"/>
      <c r="MTX47" s="119"/>
      <c r="MTY47" s="119"/>
      <c r="MTZ47" s="119"/>
      <c r="MUA47" s="119"/>
      <c r="MUB47" s="119"/>
      <c r="MUC47" s="119"/>
      <c r="MUD47" s="119"/>
      <c r="MUE47" s="119"/>
      <c r="MUF47" s="119"/>
      <c r="MUG47" s="119"/>
      <c r="MUH47" s="119"/>
      <c r="MUI47" s="119"/>
      <c r="MUJ47" s="119"/>
      <c r="MUK47" s="119"/>
      <c r="MUL47" s="119"/>
      <c r="MUM47" s="119"/>
      <c r="MUN47" s="119"/>
      <c r="MUO47" s="119"/>
      <c r="MUP47" s="119"/>
      <c r="MUQ47" s="119"/>
      <c r="MUR47" s="119"/>
      <c r="MUS47" s="119"/>
      <c r="MUT47" s="119"/>
      <c r="MUU47" s="119"/>
      <c r="MUV47" s="119"/>
      <c r="MUW47" s="119"/>
      <c r="MUX47" s="119"/>
      <c r="MUY47" s="119"/>
      <c r="MUZ47" s="119"/>
      <c r="MVA47" s="119"/>
      <c r="MVB47" s="119"/>
      <c r="MVC47" s="119"/>
      <c r="MVD47" s="119"/>
      <c r="MVE47" s="119"/>
      <c r="MVF47" s="119"/>
      <c r="MVG47" s="119"/>
      <c r="MVH47" s="119"/>
      <c r="MVI47" s="119"/>
      <c r="MVJ47" s="119"/>
      <c r="MVK47" s="119"/>
      <c r="MVL47" s="119"/>
      <c r="MVM47" s="119"/>
      <c r="MVN47" s="119"/>
      <c r="MVO47" s="119"/>
      <c r="MVP47" s="119"/>
      <c r="MVQ47" s="119"/>
      <c r="MVR47" s="119"/>
      <c r="MVS47" s="119"/>
      <c r="MVT47" s="119"/>
      <c r="MVU47" s="119"/>
      <c r="MVV47" s="119"/>
      <c r="MVW47" s="119"/>
      <c r="MVX47" s="119"/>
      <c r="MVY47" s="119"/>
      <c r="MVZ47" s="119"/>
      <c r="MWA47" s="119"/>
      <c r="MWB47" s="119"/>
      <c r="MWC47" s="119"/>
      <c r="MWD47" s="119"/>
      <c r="MWE47" s="119"/>
      <c r="MWF47" s="119"/>
      <c r="MWG47" s="119"/>
      <c r="MWH47" s="119"/>
      <c r="MWI47" s="119"/>
      <c r="MWJ47" s="119"/>
      <c r="MWK47" s="119"/>
      <c r="MWL47" s="119"/>
      <c r="MWM47" s="119"/>
      <c r="MWN47" s="119"/>
      <c r="MWO47" s="119"/>
      <c r="MWP47" s="119"/>
      <c r="MWQ47" s="119"/>
      <c r="MWR47" s="119"/>
      <c r="MWS47" s="119"/>
      <c r="MWT47" s="119"/>
      <c r="MWU47" s="119"/>
      <c r="MWV47" s="119"/>
      <c r="MWW47" s="119"/>
      <c r="MWX47" s="119"/>
      <c r="MWY47" s="119"/>
      <c r="MWZ47" s="119"/>
      <c r="MXA47" s="119"/>
      <c r="MXB47" s="119"/>
      <c r="MXC47" s="119"/>
      <c r="MXD47" s="119"/>
      <c r="MXE47" s="119"/>
      <c r="MXF47" s="119"/>
      <c r="MXG47" s="119"/>
      <c r="MXH47" s="119"/>
      <c r="MXI47" s="119"/>
      <c r="MXJ47" s="119"/>
      <c r="MXK47" s="119"/>
      <c r="MXL47" s="119"/>
      <c r="MXM47" s="119"/>
      <c r="MXN47" s="119"/>
      <c r="MXO47" s="119"/>
      <c r="MXP47" s="119"/>
      <c r="MXQ47" s="119"/>
      <c r="MXR47" s="119"/>
      <c r="MXS47" s="119"/>
      <c r="MXT47" s="119"/>
      <c r="MXU47" s="119"/>
      <c r="MXV47" s="119"/>
      <c r="MXW47" s="119"/>
      <c r="MXX47" s="119"/>
      <c r="MXY47" s="119"/>
      <c r="MXZ47" s="119"/>
      <c r="MYA47" s="119"/>
      <c r="MYB47" s="119"/>
      <c r="MYC47" s="119"/>
      <c r="MYD47" s="119"/>
      <c r="MYE47" s="119"/>
      <c r="MYF47" s="119"/>
      <c r="MYG47" s="119"/>
      <c r="MYH47" s="119"/>
      <c r="MYI47" s="119"/>
      <c r="MYJ47" s="119"/>
      <c r="MYK47" s="119"/>
      <c r="MYL47" s="119"/>
      <c r="MYM47" s="119"/>
      <c r="MYN47" s="119"/>
      <c r="MYO47" s="119"/>
      <c r="MYP47" s="119"/>
      <c r="MYQ47" s="119"/>
      <c r="MYR47" s="119"/>
      <c r="MYS47" s="119"/>
      <c r="MYT47" s="119"/>
      <c r="MYU47" s="119"/>
      <c r="MYV47" s="119"/>
      <c r="MYW47" s="119"/>
      <c r="MYX47" s="119"/>
      <c r="MYY47" s="119"/>
      <c r="MYZ47" s="119"/>
      <c r="MZA47" s="119"/>
      <c r="MZB47" s="119"/>
      <c r="MZC47" s="119"/>
      <c r="MZD47" s="119"/>
      <c r="MZE47" s="119"/>
      <c r="MZF47" s="119"/>
      <c r="MZG47" s="119"/>
      <c r="MZH47" s="119"/>
      <c r="MZI47" s="119"/>
      <c r="MZJ47" s="119"/>
      <c r="MZK47" s="119"/>
      <c r="MZL47" s="119"/>
      <c r="MZM47" s="119"/>
      <c r="MZN47" s="119"/>
      <c r="MZO47" s="119"/>
      <c r="MZP47" s="119"/>
      <c r="MZQ47" s="119"/>
      <c r="MZR47" s="119"/>
      <c r="MZS47" s="119"/>
      <c r="MZT47" s="119"/>
      <c r="MZU47" s="119"/>
      <c r="MZV47" s="119"/>
      <c r="MZW47" s="119"/>
      <c r="MZX47" s="119"/>
      <c r="MZY47" s="119"/>
      <c r="MZZ47" s="119"/>
      <c r="NAA47" s="119"/>
      <c r="NAB47" s="119"/>
      <c r="NAC47" s="119"/>
      <c r="NAD47" s="119"/>
      <c r="NAE47" s="119"/>
      <c r="NAF47" s="119"/>
      <c r="NAG47" s="119"/>
      <c r="NAH47" s="119"/>
      <c r="NAI47" s="119"/>
      <c r="NAJ47" s="119"/>
      <c r="NAK47" s="119"/>
      <c r="NAL47" s="119"/>
      <c r="NAM47" s="119"/>
      <c r="NAN47" s="119"/>
      <c r="NAO47" s="119"/>
      <c r="NAP47" s="119"/>
      <c r="NAQ47" s="119"/>
      <c r="NAR47" s="119"/>
      <c r="NAS47" s="119"/>
      <c r="NAT47" s="119"/>
      <c r="NAU47" s="119"/>
      <c r="NAV47" s="119"/>
      <c r="NAW47" s="119"/>
      <c r="NAX47" s="119"/>
      <c r="NAY47" s="119"/>
      <c r="NAZ47" s="119"/>
      <c r="NBA47" s="119"/>
      <c r="NBB47" s="119"/>
      <c r="NBC47" s="119"/>
      <c r="NBD47" s="119"/>
      <c r="NBE47" s="119"/>
      <c r="NBF47" s="119"/>
      <c r="NBG47" s="119"/>
      <c r="NBH47" s="119"/>
      <c r="NBI47" s="119"/>
      <c r="NBJ47" s="119"/>
      <c r="NBK47" s="119"/>
      <c r="NBL47" s="119"/>
      <c r="NBM47" s="119"/>
      <c r="NBN47" s="119"/>
      <c r="NBO47" s="119"/>
      <c r="NBP47" s="119"/>
      <c r="NBQ47" s="119"/>
      <c r="NBR47" s="119"/>
      <c r="NBS47" s="119"/>
      <c r="NBT47" s="119"/>
      <c r="NBU47" s="119"/>
      <c r="NBV47" s="119"/>
      <c r="NBW47" s="119"/>
      <c r="NBX47" s="119"/>
      <c r="NBY47" s="119"/>
      <c r="NBZ47" s="119"/>
      <c r="NCA47" s="119"/>
      <c r="NCB47" s="119"/>
      <c r="NCC47" s="119"/>
      <c r="NCD47" s="119"/>
      <c r="NCE47" s="119"/>
      <c r="NCF47" s="119"/>
      <c r="NCG47" s="119"/>
      <c r="NCH47" s="119"/>
      <c r="NCI47" s="119"/>
      <c r="NCJ47" s="119"/>
      <c r="NCK47" s="119"/>
      <c r="NCL47" s="119"/>
      <c r="NCM47" s="119"/>
      <c r="NCN47" s="119"/>
      <c r="NCO47" s="119"/>
      <c r="NCP47" s="119"/>
      <c r="NCQ47" s="119"/>
      <c r="NCR47" s="119"/>
      <c r="NCS47" s="119"/>
      <c r="NCT47" s="119"/>
      <c r="NCU47" s="119"/>
      <c r="NCV47" s="119"/>
      <c r="NCW47" s="119"/>
      <c r="NCX47" s="119"/>
      <c r="NCY47" s="119"/>
      <c r="NCZ47" s="119"/>
      <c r="NDA47" s="119"/>
      <c r="NDB47" s="119"/>
      <c r="NDC47" s="119"/>
      <c r="NDD47" s="119"/>
      <c r="NDE47" s="119"/>
      <c r="NDF47" s="119"/>
      <c r="NDG47" s="119"/>
      <c r="NDH47" s="119"/>
      <c r="NDI47" s="119"/>
      <c r="NDJ47" s="119"/>
      <c r="NDK47" s="119"/>
      <c r="NDL47" s="119"/>
      <c r="NDM47" s="119"/>
      <c r="NDN47" s="119"/>
      <c r="NDO47" s="119"/>
      <c r="NDP47" s="119"/>
      <c r="NDQ47" s="119"/>
      <c r="NDR47" s="119"/>
      <c r="NDS47" s="119"/>
      <c r="NDT47" s="119"/>
      <c r="NDU47" s="119"/>
      <c r="NDV47" s="119"/>
      <c r="NDW47" s="119"/>
      <c r="NDX47" s="119"/>
      <c r="NDY47" s="119"/>
      <c r="NDZ47" s="119"/>
      <c r="NEA47" s="119"/>
      <c r="NEB47" s="119"/>
      <c r="NEC47" s="119"/>
      <c r="NED47" s="119"/>
      <c r="NEE47" s="119"/>
      <c r="NEF47" s="119"/>
      <c r="NEG47" s="119"/>
      <c r="NEH47" s="119"/>
      <c r="NEI47" s="119"/>
      <c r="NEJ47" s="119"/>
      <c r="NEK47" s="119"/>
      <c r="NEL47" s="119"/>
      <c r="NEM47" s="119"/>
      <c r="NEN47" s="119"/>
      <c r="NEO47" s="119"/>
      <c r="NEP47" s="119"/>
      <c r="NEQ47" s="119"/>
      <c r="NER47" s="119"/>
      <c r="NES47" s="119"/>
      <c r="NET47" s="119"/>
      <c r="NEU47" s="119"/>
      <c r="NEV47" s="119"/>
      <c r="NEW47" s="119"/>
      <c r="NEX47" s="119"/>
      <c r="NEY47" s="119"/>
      <c r="NEZ47" s="119"/>
      <c r="NFA47" s="119"/>
      <c r="NFB47" s="119"/>
      <c r="NFC47" s="119"/>
      <c r="NFD47" s="119"/>
      <c r="NFE47" s="119"/>
      <c r="NFF47" s="119"/>
      <c r="NFG47" s="119"/>
      <c r="NFH47" s="119"/>
      <c r="NFI47" s="119"/>
      <c r="NFJ47" s="119"/>
      <c r="NFK47" s="119"/>
      <c r="NFL47" s="119"/>
      <c r="NFM47" s="119"/>
      <c r="NFN47" s="119"/>
      <c r="NFO47" s="119"/>
      <c r="NFP47" s="119"/>
      <c r="NFQ47" s="119"/>
      <c r="NFR47" s="119"/>
      <c r="NFS47" s="119"/>
      <c r="NFT47" s="119"/>
      <c r="NFU47" s="119"/>
      <c r="NFV47" s="119"/>
      <c r="NFW47" s="119"/>
      <c r="NFX47" s="119"/>
      <c r="NFY47" s="119"/>
      <c r="NFZ47" s="119"/>
      <c r="NGA47" s="119"/>
      <c r="NGB47" s="119"/>
      <c r="NGC47" s="119"/>
      <c r="NGD47" s="119"/>
      <c r="NGE47" s="119"/>
      <c r="NGF47" s="119"/>
      <c r="NGG47" s="119"/>
      <c r="NGH47" s="119"/>
      <c r="NGI47" s="119"/>
      <c r="NGJ47" s="119"/>
      <c r="NGK47" s="119"/>
      <c r="NGL47" s="119"/>
      <c r="NGM47" s="119"/>
      <c r="NGN47" s="119"/>
      <c r="NGO47" s="119"/>
      <c r="NGP47" s="119"/>
      <c r="NGQ47" s="119"/>
      <c r="NGR47" s="119"/>
      <c r="NGS47" s="119"/>
      <c r="NGT47" s="119"/>
      <c r="NGU47" s="119"/>
      <c r="NGV47" s="119"/>
      <c r="NGW47" s="119"/>
      <c r="NGX47" s="119"/>
      <c r="NGY47" s="119"/>
      <c r="NGZ47" s="119"/>
      <c r="NHA47" s="119"/>
      <c r="NHB47" s="119"/>
      <c r="NHC47" s="119"/>
      <c r="NHD47" s="119"/>
      <c r="NHE47" s="119"/>
      <c r="NHF47" s="119"/>
      <c r="NHG47" s="119"/>
      <c r="NHH47" s="119"/>
      <c r="NHI47" s="119"/>
      <c r="NHJ47" s="119"/>
      <c r="NHK47" s="119"/>
      <c r="NHL47" s="119"/>
      <c r="NHM47" s="119"/>
      <c r="NHN47" s="119"/>
      <c r="NHO47" s="119"/>
      <c r="NHP47" s="119"/>
      <c r="NHQ47" s="119"/>
      <c r="NHR47" s="119"/>
      <c r="NHS47" s="119"/>
      <c r="NHT47" s="119"/>
      <c r="NHU47" s="119"/>
      <c r="NHV47" s="119"/>
      <c r="NHW47" s="119"/>
      <c r="NHX47" s="119"/>
      <c r="NHY47" s="119"/>
      <c r="NHZ47" s="119"/>
      <c r="NIA47" s="119"/>
      <c r="NIB47" s="119"/>
      <c r="NIC47" s="119"/>
      <c r="NID47" s="119"/>
      <c r="NIE47" s="119"/>
      <c r="NIF47" s="119"/>
      <c r="NIG47" s="119"/>
      <c r="NIH47" s="119"/>
      <c r="NII47" s="119"/>
      <c r="NIJ47" s="119"/>
      <c r="NIK47" s="119"/>
      <c r="NIL47" s="119"/>
      <c r="NIM47" s="119"/>
      <c r="NIN47" s="119"/>
      <c r="NIO47" s="119"/>
      <c r="NIP47" s="119"/>
      <c r="NIQ47" s="119"/>
      <c r="NIR47" s="119"/>
      <c r="NIS47" s="119"/>
      <c r="NIT47" s="119"/>
      <c r="NIU47" s="119"/>
      <c r="NIV47" s="119"/>
      <c r="NIW47" s="119"/>
      <c r="NIX47" s="119"/>
      <c r="NIY47" s="119"/>
      <c r="NIZ47" s="119"/>
      <c r="NJA47" s="119"/>
      <c r="NJB47" s="119"/>
      <c r="NJC47" s="119"/>
      <c r="NJD47" s="119"/>
      <c r="NJE47" s="119"/>
      <c r="NJF47" s="119"/>
      <c r="NJG47" s="119"/>
      <c r="NJH47" s="119"/>
      <c r="NJI47" s="119"/>
      <c r="NJJ47" s="119"/>
      <c r="NJK47" s="119"/>
      <c r="NJL47" s="119"/>
      <c r="NJM47" s="119"/>
      <c r="NJN47" s="119"/>
      <c r="NJO47" s="119"/>
      <c r="NJP47" s="119"/>
      <c r="NJQ47" s="119"/>
      <c r="NJR47" s="119"/>
      <c r="NJS47" s="119"/>
      <c r="NJT47" s="119"/>
      <c r="NJU47" s="119"/>
      <c r="NJV47" s="119"/>
      <c r="NJW47" s="119"/>
      <c r="NJX47" s="119"/>
      <c r="NJY47" s="119"/>
      <c r="NJZ47" s="119"/>
      <c r="NKA47" s="119"/>
      <c r="NKB47" s="119"/>
      <c r="NKC47" s="119"/>
      <c r="NKD47" s="119"/>
      <c r="NKE47" s="119"/>
      <c r="NKF47" s="119"/>
      <c r="NKG47" s="119"/>
      <c r="NKH47" s="119"/>
      <c r="NKI47" s="119"/>
      <c r="NKJ47" s="119"/>
      <c r="NKK47" s="119"/>
      <c r="NKL47" s="119"/>
      <c r="NKM47" s="119"/>
      <c r="NKN47" s="119"/>
      <c r="NKO47" s="119"/>
      <c r="NKP47" s="119"/>
      <c r="NKQ47" s="119"/>
      <c r="NKR47" s="119"/>
      <c r="NKS47" s="119"/>
      <c r="NKT47" s="119"/>
      <c r="NKU47" s="119"/>
      <c r="NKV47" s="119"/>
      <c r="NKW47" s="119"/>
      <c r="NKX47" s="119"/>
      <c r="NKY47" s="119"/>
      <c r="NKZ47" s="119"/>
      <c r="NLA47" s="119"/>
      <c r="NLB47" s="119"/>
      <c r="NLC47" s="119"/>
      <c r="NLD47" s="119"/>
      <c r="NLE47" s="119"/>
      <c r="NLF47" s="119"/>
      <c r="NLG47" s="119"/>
      <c r="NLH47" s="119"/>
      <c r="NLI47" s="119"/>
      <c r="NLJ47" s="119"/>
      <c r="NLK47" s="119"/>
      <c r="NLL47" s="119"/>
      <c r="NLM47" s="119"/>
      <c r="NLN47" s="119"/>
      <c r="NLO47" s="119"/>
      <c r="NLP47" s="119"/>
      <c r="NLQ47" s="119"/>
      <c r="NLR47" s="119"/>
      <c r="NLS47" s="119"/>
      <c r="NLT47" s="119"/>
      <c r="NLU47" s="119"/>
      <c r="NLV47" s="119"/>
      <c r="NLW47" s="119"/>
      <c r="NLX47" s="119"/>
      <c r="NLY47" s="119"/>
      <c r="NLZ47" s="119"/>
      <c r="NMA47" s="119"/>
      <c r="NMB47" s="119"/>
      <c r="NMC47" s="119"/>
      <c r="NMD47" s="119"/>
      <c r="NME47" s="119"/>
      <c r="NMF47" s="119"/>
      <c r="NMG47" s="119"/>
      <c r="NMH47" s="119"/>
      <c r="NMI47" s="119"/>
      <c r="NMJ47" s="119"/>
      <c r="NMK47" s="119"/>
      <c r="NML47" s="119"/>
      <c r="NMM47" s="119"/>
      <c r="NMN47" s="119"/>
      <c r="NMO47" s="119"/>
      <c r="NMP47" s="119"/>
      <c r="NMQ47" s="119"/>
      <c r="NMR47" s="119"/>
      <c r="NMS47" s="119"/>
      <c r="NMT47" s="119"/>
      <c r="NMU47" s="119"/>
      <c r="NMV47" s="119"/>
      <c r="NMW47" s="119"/>
      <c r="NMX47" s="119"/>
      <c r="NMY47" s="119"/>
      <c r="NMZ47" s="119"/>
      <c r="NNA47" s="119"/>
      <c r="NNB47" s="119"/>
      <c r="NNC47" s="119"/>
      <c r="NND47" s="119"/>
      <c r="NNE47" s="119"/>
      <c r="NNF47" s="119"/>
      <c r="NNG47" s="119"/>
      <c r="NNH47" s="119"/>
      <c r="NNI47" s="119"/>
      <c r="NNJ47" s="119"/>
      <c r="NNK47" s="119"/>
      <c r="NNL47" s="119"/>
      <c r="NNM47" s="119"/>
      <c r="NNN47" s="119"/>
      <c r="NNO47" s="119"/>
      <c r="NNP47" s="119"/>
      <c r="NNQ47" s="119"/>
      <c r="NNR47" s="119"/>
      <c r="NNS47" s="119"/>
      <c r="NNT47" s="119"/>
      <c r="NNU47" s="119"/>
      <c r="NNV47" s="119"/>
      <c r="NNW47" s="119"/>
      <c r="NNX47" s="119"/>
      <c r="NNY47" s="119"/>
      <c r="NNZ47" s="119"/>
      <c r="NOA47" s="119"/>
      <c r="NOB47" s="119"/>
      <c r="NOC47" s="119"/>
      <c r="NOD47" s="119"/>
      <c r="NOE47" s="119"/>
      <c r="NOF47" s="119"/>
      <c r="NOG47" s="119"/>
      <c r="NOH47" s="119"/>
      <c r="NOI47" s="119"/>
      <c r="NOJ47" s="119"/>
      <c r="NOK47" s="119"/>
      <c r="NOL47" s="119"/>
      <c r="NOM47" s="119"/>
      <c r="NON47" s="119"/>
      <c r="NOO47" s="119"/>
      <c r="NOP47" s="119"/>
      <c r="NOQ47" s="119"/>
      <c r="NOR47" s="119"/>
      <c r="NOS47" s="119"/>
      <c r="NOT47" s="119"/>
      <c r="NOU47" s="119"/>
      <c r="NOV47" s="119"/>
      <c r="NOW47" s="119"/>
      <c r="NOX47" s="119"/>
      <c r="NOY47" s="119"/>
      <c r="NOZ47" s="119"/>
      <c r="NPA47" s="119"/>
      <c r="NPB47" s="119"/>
      <c r="NPC47" s="119"/>
      <c r="NPD47" s="119"/>
      <c r="NPE47" s="119"/>
      <c r="NPF47" s="119"/>
      <c r="NPG47" s="119"/>
      <c r="NPH47" s="119"/>
      <c r="NPI47" s="119"/>
      <c r="NPJ47" s="119"/>
      <c r="NPK47" s="119"/>
      <c r="NPL47" s="119"/>
      <c r="NPM47" s="119"/>
      <c r="NPN47" s="119"/>
      <c r="NPO47" s="119"/>
      <c r="NPP47" s="119"/>
      <c r="NPQ47" s="119"/>
      <c r="NPR47" s="119"/>
      <c r="NPS47" s="119"/>
      <c r="NPT47" s="119"/>
      <c r="NPU47" s="119"/>
      <c r="NPV47" s="119"/>
      <c r="NPW47" s="119"/>
      <c r="NPX47" s="119"/>
      <c r="NPY47" s="119"/>
      <c r="NPZ47" s="119"/>
      <c r="NQA47" s="119"/>
      <c r="NQB47" s="119"/>
      <c r="NQC47" s="119"/>
      <c r="NQD47" s="119"/>
      <c r="NQE47" s="119"/>
      <c r="NQF47" s="119"/>
      <c r="NQG47" s="119"/>
      <c r="NQH47" s="119"/>
      <c r="NQI47" s="119"/>
      <c r="NQJ47" s="119"/>
      <c r="NQK47" s="119"/>
      <c r="NQL47" s="119"/>
      <c r="NQM47" s="119"/>
      <c r="NQN47" s="119"/>
      <c r="NQO47" s="119"/>
      <c r="NQP47" s="119"/>
      <c r="NQQ47" s="119"/>
      <c r="NQR47" s="119"/>
      <c r="NQS47" s="119"/>
      <c r="NQT47" s="119"/>
      <c r="NQU47" s="119"/>
      <c r="NQV47" s="119"/>
      <c r="NQW47" s="119"/>
      <c r="NQX47" s="119"/>
      <c r="NQY47" s="119"/>
      <c r="NQZ47" s="119"/>
      <c r="NRA47" s="119"/>
      <c r="NRB47" s="119"/>
      <c r="NRC47" s="119"/>
      <c r="NRD47" s="119"/>
      <c r="NRE47" s="119"/>
      <c r="NRF47" s="119"/>
      <c r="NRG47" s="119"/>
      <c r="NRH47" s="119"/>
      <c r="NRI47" s="119"/>
      <c r="NRJ47" s="119"/>
      <c r="NRK47" s="119"/>
      <c r="NRL47" s="119"/>
      <c r="NRM47" s="119"/>
      <c r="NRN47" s="119"/>
      <c r="NRO47" s="119"/>
      <c r="NRP47" s="119"/>
      <c r="NRQ47" s="119"/>
      <c r="NRR47" s="119"/>
      <c r="NRS47" s="119"/>
      <c r="NRT47" s="119"/>
      <c r="NRU47" s="119"/>
      <c r="NRV47" s="119"/>
      <c r="NRW47" s="119"/>
      <c r="NRX47" s="119"/>
      <c r="NRY47" s="119"/>
      <c r="NRZ47" s="119"/>
      <c r="NSA47" s="119"/>
      <c r="NSB47" s="119"/>
      <c r="NSC47" s="119"/>
      <c r="NSD47" s="119"/>
      <c r="NSE47" s="119"/>
      <c r="NSF47" s="119"/>
      <c r="NSG47" s="119"/>
      <c r="NSH47" s="119"/>
      <c r="NSI47" s="119"/>
      <c r="NSJ47" s="119"/>
      <c r="NSK47" s="119"/>
      <c r="NSL47" s="119"/>
      <c r="NSM47" s="119"/>
      <c r="NSN47" s="119"/>
      <c r="NSO47" s="119"/>
      <c r="NSP47" s="119"/>
      <c r="NSQ47" s="119"/>
      <c r="NSR47" s="119"/>
      <c r="NSS47" s="119"/>
      <c r="NST47" s="119"/>
      <c r="NSU47" s="119"/>
      <c r="NSV47" s="119"/>
      <c r="NSW47" s="119"/>
      <c r="NSX47" s="119"/>
      <c r="NSY47" s="119"/>
      <c r="NSZ47" s="119"/>
      <c r="NTA47" s="119"/>
      <c r="NTB47" s="119"/>
      <c r="NTC47" s="119"/>
      <c r="NTD47" s="119"/>
      <c r="NTE47" s="119"/>
      <c r="NTF47" s="119"/>
      <c r="NTG47" s="119"/>
      <c r="NTH47" s="119"/>
      <c r="NTI47" s="119"/>
      <c r="NTJ47" s="119"/>
      <c r="NTK47" s="119"/>
      <c r="NTL47" s="119"/>
      <c r="NTM47" s="119"/>
      <c r="NTN47" s="119"/>
      <c r="NTO47" s="119"/>
      <c r="NTP47" s="119"/>
      <c r="NTQ47" s="119"/>
      <c r="NTR47" s="119"/>
      <c r="NTS47" s="119"/>
      <c r="NTT47" s="119"/>
      <c r="NTU47" s="119"/>
      <c r="NTV47" s="119"/>
      <c r="NTW47" s="119"/>
      <c r="NTX47" s="119"/>
      <c r="NTY47" s="119"/>
      <c r="NTZ47" s="119"/>
      <c r="NUA47" s="119"/>
      <c r="NUB47" s="119"/>
      <c r="NUC47" s="119"/>
      <c r="NUD47" s="119"/>
      <c r="NUE47" s="119"/>
      <c r="NUF47" s="119"/>
      <c r="NUG47" s="119"/>
      <c r="NUH47" s="119"/>
      <c r="NUI47" s="119"/>
      <c r="NUJ47" s="119"/>
      <c r="NUK47" s="119"/>
      <c r="NUL47" s="119"/>
      <c r="NUM47" s="119"/>
      <c r="NUN47" s="119"/>
      <c r="NUO47" s="119"/>
      <c r="NUP47" s="119"/>
      <c r="NUQ47" s="119"/>
      <c r="NUR47" s="119"/>
      <c r="NUS47" s="119"/>
      <c r="NUT47" s="119"/>
      <c r="NUU47" s="119"/>
      <c r="NUV47" s="119"/>
      <c r="NUW47" s="119"/>
      <c r="NUX47" s="119"/>
      <c r="NUY47" s="119"/>
      <c r="NUZ47" s="119"/>
      <c r="NVA47" s="119"/>
      <c r="NVB47" s="119"/>
      <c r="NVC47" s="119"/>
      <c r="NVD47" s="119"/>
      <c r="NVE47" s="119"/>
      <c r="NVF47" s="119"/>
      <c r="NVG47" s="119"/>
      <c r="NVH47" s="119"/>
      <c r="NVI47" s="119"/>
      <c r="NVJ47" s="119"/>
      <c r="NVK47" s="119"/>
      <c r="NVL47" s="119"/>
      <c r="NVM47" s="119"/>
      <c r="NVN47" s="119"/>
      <c r="NVO47" s="119"/>
      <c r="NVP47" s="119"/>
      <c r="NVQ47" s="119"/>
      <c r="NVR47" s="119"/>
      <c r="NVS47" s="119"/>
      <c r="NVT47" s="119"/>
      <c r="NVU47" s="119"/>
      <c r="NVV47" s="119"/>
      <c r="NVW47" s="119"/>
      <c r="NVX47" s="119"/>
      <c r="NVY47" s="119"/>
      <c r="NVZ47" s="119"/>
      <c r="NWA47" s="119"/>
      <c r="NWB47" s="119"/>
      <c r="NWC47" s="119"/>
      <c r="NWD47" s="119"/>
      <c r="NWE47" s="119"/>
      <c r="NWF47" s="119"/>
      <c r="NWG47" s="119"/>
      <c r="NWH47" s="119"/>
      <c r="NWI47" s="119"/>
      <c r="NWJ47" s="119"/>
      <c r="NWK47" s="119"/>
      <c r="NWL47" s="119"/>
      <c r="NWM47" s="119"/>
      <c r="NWN47" s="119"/>
      <c r="NWO47" s="119"/>
      <c r="NWP47" s="119"/>
      <c r="NWQ47" s="119"/>
      <c r="NWR47" s="119"/>
      <c r="NWS47" s="119"/>
      <c r="NWT47" s="119"/>
      <c r="NWU47" s="119"/>
      <c r="NWV47" s="119"/>
      <c r="NWW47" s="119"/>
      <c r="NWX47" s="119"/>
      <c r="NWY47" s="119"/>
      <c r="NWZ47" s="119"/>
      <c r="NXA47" s="119"/>
      <c r="NXB47" s="119"/>
      <c r="NXC47" s="119"/>
      <c r="NXD47" s="119"/>
      <c r="NXE47" s="119"/>
      <c r="NXF47" s="119"/>
      <c r="NXG47" s="119"/>
      <c r="NXH47" s="119"/>
      <c r="NXI47" s="119"/>
      <c r="NXJ47" s="119"/>
      <c r="NXK47" s="119"/>
      <c r="NXL47" s="119"/>
      <c r="NXM47" s="119"/>
      <c r="NXN47" s="119"/>
      <c r="NXO47" s="119"/>
      <c r="NXP47" s="119"/>
      <c r="NXQ47" s="119"/>
      <c r="NXR47" s="119"/>
      <c r="NXS47" s="119"/>
      <c r="NXT47" s="119"/>
      <c r="NXU47" s="119"/>
      <c r="NXV47" s="119"/>
      <c r="NXW47" s="119"/>
      <c r="NXX47" s="119"/>
      <c r="NXY47" s="119"/>
      <c r="NXZ47" s="119"/>
      <c r="NYA47" s="119"/>
      <c r="NYB47" s="119"/>
      <c r="NYC47" s="119"/>
      <c r="NYD47" s="119"/>
      <c r="NYE47" s="119"/>
      <c r="NYF47" s="119"/>
      <c r="NYG47" s="119"/>
      <c r="NYH47" s="119"/>
      <c r="NYI47" s="119"/>
      <c r="NYJ47" s="119"/>
      <c r="NYK47" s="119"/>
      <c r="NYL47" s="119"/>
      <c r="NYM47" s="119"/>
      <c r="NYN47" s="119"/>
      <c r="NYO47" s="119"/>
      <c r="NYP47" s="119"/>
      <c r="NYQ47" s="119"/>
      <c r="NYR47" s="119"/>
      <c r="NYS47" s="119"/>
      <c r="NYT47" s="119"/>
      <c r="NYU47" s="119"/>
      <c r="NYV47" s="119"/>
      <c r="NYW47" s="119"/>
      <c r="NYX47" s="119"/>
      <c r="NYY47" s="119"/>
      <c r="NYZ47" s="119"/>
      <c r="NZA47" s="119"/>
      <c r="NZB47" s="119"/>
      <c r="NZC47" s="119"/>
      <c r="NZD47" s="119"/>
      <c r="NZE47" s="119"/>
      <c r="NZF47" s="119"/>
      <c r="NZG47" s="119"/>
      <c r="NZH47" s="119"/>
      <c r="NZI47" s="119"/>
      <c r="NZJ47" s="119"/>
      <c r="NZK47" s="119"/>
      <c r="NZL47" s="119"/>
      <c r="NZM47" s="119"/>
      <c r="NZN47" s="119"/>
      <c r="NZO47" s="119"/>
      <c r="NZP47" s="119"/>
      <c r="NZQ47" s="119"/>
      <c r="NZR47" s="119"/>
      <c r="NZS47" s="119"/>
      <c r="NZT47" s="119"/>
      <c r="NZU47" s="119"/>
      <c r="NZV47" s="119"/>
      <c r="NZW47" s="119"/>
      <c r="NZX47" s="119"/>
      <c r="NZY47" s="119"/>
      <c r="NZZ47" s="119"/>
      <c r="OAA47" s="119"/>
      <c r="OAB47" s="119"/>
      <c r="OAC47" s="119"/>
      <c r="OAD47" s="119"/>
      <c r="OAE47" s="119"/>
      <c r="OAF47" s="119"/>
      <c r="OAG47" s="119"/>
      <c r="OAH47" s="119"/>
      <c r="OAI47" s="119"/>
      <c r="OAJ47" s="119"/>
      <c r="OAK47" s="119"/>
      <c r="OAL47" s="119"/>
      <c r="OAM47" s="119"/>
      <c r="OAN47" s="119"/>
      <c r="OAO47" s="119"/>
      <c r="OAP47" s="119"/>
      <c r="OAQ47" s="119"/>
      <c r="OAR47" s="119"/>
      <c r="OAS47" s="119"/>
      <c r="OAT47" s="119"/>
      <c r="OAU47" s="119"/>
      <c r="OAV47" s="119"/>
      <c r="OAW47" s="119"/>
      <c r="OAX47" s="119"/>
      <c r="OAY47" s="119"/>
      <c r="OAZ47" s="119"/>
      <c r="OBA47" s="119"/>
      <c r="OBB47" s="119"/>
      <c r="OBC47" s="119"/>
      <c r="OBD47" s="119"/>
      <c r="OBE47" s="119"/>
      <c r="OBF47" s="119"/>
      <c r="OBG47" s="119"/>
      <c r="OBH47" s="119"/>
      <c r="OBI47" s="119"/>
      <c r="OBJ47" s="119"/>
      <c r="OBK47" s="119"/>
      <c r="OBL47" s="119"/>
      <c r="OBM47" s="119"/>
      <c r="OBN47" s="119"/>
      <c r="OBO47" s="119"/>
      <c r="OBP47" s="119"/>
      <c r="OBQ47" s="119"/>
      <c r="OBR47" s="119"/>
      <c r="OBS47" s="119"/>
      <c r="OBT47" s="119"/>
      <c r="OBU47" s="119"/>
      <c r="OBV47" s="119"/>
      <c r="OBW47" s="119"/>
      <c r="OBX47" s="119"/>
      <c r="OBY47" s="119"/>
      <c r="OBZ47" s="119"/>
      <c r="OCA47" s="119"/>
      <c r="OCB47" s="119"/>
      <c r="OCC47" s="119"/>
      <c r="OCD47" s="119"/>
      <c r="OCE47" s="119"/>
      <c r="OCF47" s="119"/>
      <c r="OCG47" s="119"/>
      <c r="OCH47" s="119"/>
      <c r="OCI47" s="119"/>
      <c r="OCJ47" s="119"/>
      <c r="OCK47" s="119"/>
      <c r="OCL47" s="119"/>
      <c r="OCM47" s="119"/>
      <c r="OCN47" s="119"/>
      <c r="OCO47" s="119"/>
      <c r="OCP47" s="119"/>
      <c r="OCQ47" s="119"/>
      <c r="OCR47" s="119"/>
      <c r="OCS47" s="119"/>
      <c r="OCT47" s="119"/>
      <c r="OCU47" s="119"/>
      <c r="OCV47" s="119"/>
      <c r="OCW47" s="119"/>
      <c r="OCX47" s="119"/>
      <c r="OCY47" s="119"/>
      <c r="OCZ47" s="119"/>
      <c r="ODA47" s="119"/>
      <c r="ODB47" s="119"/>
      <c r="ODC47" s="119"/>
      <c r="ODD47" s="119"/>
      <c r="ODE47" s="119"/>
      <c r="ODF47" s="119"/>
      <c r="ODG47" s="119"/>
      <c r="ODH47" s="119"/>
      <c r="ODI47" s="119"/>
      <c r="ODJ47" s="119"/>
      <c r="ODK47" s="119"/>
      <c r="ODL47" s="119"/>
      <c r="ODM47" s="119"/>
      <c r="ODN47" s="119"/>
      <c r="ODO47" s="119"/>
      <c r="ODP47" s="119"/>
      <c r="ODQ47" s="119"/>
      <c r="ODR47" s="119"/>
      <c r="ODS47" s="119"/>
      <c r="ODT47" s="119"/>
      <c r="ODU47" s="119"/>
      <c r="ODV47" s="119"/>
      <c r="ODW47" s="119"/>
      <c r="ODX47" s="119"/>
      <c r="ODY47" s="119"/>
      <c r="ODZ47" s="119"/>
      <c r="OEA47" s="119"/>
      <c r="OEB47" s="119"/>
      <c r="OEC47" s="119"/>
      <c r="OED47" s="119"/>
      <c r="OEE47" s="119"/>
      <c r="OEF47" s="119"/>
      <c r="OEG47" s="119"/>
      <c r="OEH47" s="119"/>
      <c r="OEI47" s="119"/>
      <c r="OEJ47" s="119"/>
      <c r="OEK47" s="119"/>
      <c r="OEL47" s="119"/>
      <c r="OEM47" s="119"/>
      <c r="OEN47" s="119"/>
      <c r="OEO47" s="119"/>
      <c r="OEP47" s="119"/>
      <c r="OEQ47" s="119"/>
      <c r="OER47" s="119"/>
      <c r="OES47" s="119"/>
      <c r="OET47" s="119"/>
      <c r="OEU47" s="119"/>
      <c r="OEV47" s="119"/>
      <c r="OEW47" s="119"/>
      <c r="OEX47" s="119"/>
      <c r="OEY47" s="119"/>
      <c r="OEZ47" s="119"/>
      <c r="OFA47" s="119"/>
      <c r="OFB47" s="119"/>
      <c r="OFC47" s="119"/>
      <c r="OFD47" s="119"/>
      <c r="OFE47" s="119"/>
      <c r="OFF47" s="119"/>
      <c r="OFG47" s="119"/>
      <c r="OFH47" s="119"/>
      <c r="OFI47" s="119"/>
      <c r="OFJ47" s="119"/>
      <c r="OFK47" s="119"/>
      <c r="OFL47" s="119"/>
      <c r="OFM47" s="119"/>
      <c r="OFN47" s="119"/>
      <c r="OFO47" s="119"/>
      <c r="OFP47" s="119"/>
      <c r="OFQ47" s="119"/>
      <c r="OFR47" s="119"/>
      <c r="OFS47" s="119"/>
      <c r="OFT47" s="119"/>
      <c r="OFU47" s="119"/>
      <c r="OFV47" s="119"/>
      <c r="OFW47" s="119"/>
      <c r="OFX47" s="119"/>
      <c r="OFY47" s="119"/>
      <c r="OFZ47" s="119"/>
      <c r="OGA47" s="119"/>
      <c r="OGB47" s="119"/>
      <c r="OGC47" s="119"/>
      <c r="OGD47" s="119"/>
      <c r="OGE47" s="119"/>
      <c r="OGF47" s="119"/>
      <c r="OGG47" s="119"/>
      <c r="OGH47" s="119"/>
      <c r="OGI47" s="119"/>
      <c r="OGJ47" s="119"/>
      <c r="OGK47" s="119"/>
      <c r="OGL47" s="119"/>
      <c r="OGM47" s="119"/>
      <c r="OGN47" s="119"/>
      <c r="OGO47" s="119"/>
      <c r="OGP47" s="119"/>
      <c r="OGQ47" s="119"/>
      <c r="OGR47" s="119"/>
      <c r="OGS47" s="119"/>
      <c r="OGT47" s="119"/>
      <c r="OGU47" s="119"/>
      <c r="OGV47" s="119"/>
      <c r="OGW47" s="119"/>
      <c r="OGX47" s="119"/>
      <c r="OGY47" s="119"/>
      <c r="OGZ47" s="119"/>
      <c r="OHA47" s="119"/>
      <c r="OHB47" s="119"/>
      <c r="OHC47" s="119"/>
      <c r="OHD47" s="119"/>
      <c r="OHE47" s="119"/>
      <c r="OHF47" s="119"/>
      <c r="OHG47" s="119"/>
      <c r="OHH47" s="119"/>
      <c r="OHI47" s="119"/>
      <c r="OHJ47" s="119"/>
      <c r="OHK47" s="119"/>
      <c r="OHL47" s="119"/>
      <c r="OHM47" s="119"/>
      <c r="OHN47" s="119"/>
      <c r="OHO47" s="119"/>
      <c r="OHP47" s="119"/>
      <c r="OHQ47" s="119"/>
      <c r="OHR47" s="119"/>
      <c r="OHS47" s="119"/>
      <c r="OHT47" s="119"/>
      <c r="OHU47" s="119"/>
      <c r="OHV47" s="119"/>
      <c r="OHW47" s="119"/>
      <c r="OHX47" s="119"/>
      <c r="OHY47" s="119"/>
      <c r="OHZ47" s="119"/>
      <c r="OIA47" s="119"/>
      <c r="OIB47" s="119"/>
      <c r="OIC47" s="119"/>
      <c r="OID47" s="119"/>
      <c r="OIE47" s="119"/>
      <c r="OIF47" s="119"/>
      <c r="OIG47" s="119"/>
      <c r="OIH47" s="119"/>
      <c r="OII47" s="119"/>
      <c r="OIJ47" s="119"/>
      <c r="OIK47" s="119"/>
      <c r="OIL47" s="119"/>
      <c r="OIM47" s="119"/>
      <c r="OIN47" s="119"/>
      <c r="OIO47" s="119"/>
      <c r="OIP47" s="119"/>
      <c r="OIQ47" s="119"/>
      <c r="OIR47" s="119"/>
      <c r="OIS47" s="119"/>
      <c r="OIT47" s="119"/>
      <c r="OIU47" s="119"/>
      <c r="OIV47" s="119"/>
      <c r="OIW47" s="119"/>
      <c r="OIX47" s="119"/>
      <c r="OIY47" s="119"/>
      <c r="OIZ47" s="119"/>
      <c r="OJA47" s="119"/>
      <c r="OJB47" s="119"/>
      <c r="OJC47" s="119"/>
      <c r="OJD47" s="119"/>
      <c r="OJE47" s="119"/>
      <c r="OJF47" s="119"/>
      <c r="OJG47" s="119"/>
      <c r="OJH47" s="119"/>
      <c r="OJI47" s="119"/>
      <c r="OJJ47" s="119"/>
      <c r="OJK47" s="119"/>
      <c r="OJL47" s="119"/>
      <c r="OJM47" s="119"/>
      <c r="OJN47" s="119"/>
      <c r="OJO47" s="119"/>
      <c r="OJP47" s="119"/>
      <c r="OJQ47" s="119"/>
      <c r="OJR47" s="119"/>
      <c r="OJS47" s="119"/>
      <c r="OJT47" s="119"/>
      <c r="OJU47" s="119"/>
      <c r="OJV47" s="119"/>
      <c r="OJW47" s="119"/>
      <c r="OJX47" s="119"/>
      <c r="OJY47" s="119"/>
      <c r="OJZ47" s="119"/>
      <c r="OKA47" s="119"/>
      <c r="OKB47" s="119"/>
      <c r="OKC47" s="119"/>
      <c r="OKD47" s="119"/>
      <c r="OKE47" s="119"/>
      <c r="OKF47" s="119"/>
      <c r="OKG47" s="119"/>
      <c r="OKH47" s="119"/>
      <c r="OKI47" s="119"/>
      <c r="OKJ47" s="119"/>
      <c r="OKK47" s="119"/>
      <c r="OKL47" s="119"/>
      <c r="OKM47" s="119"/>
      <c r="OKN47" s="119"/>
      <c r="OKO47" s="119"/>
      <c r="OKP47" s="119"/>
      <c r="OKQ47" s="119"/>
      <c r="OKR47" s="119"/>
      <c r="OKS47" s="119"/>
      <c r="OKT47" s="119"/>
      <c r="OKU47" s="119"/>
      <c r="OKV47" s="119"/>
      <c r="OKW47" s="119"/>
      <c r="OKX47" s="119"/>
      <c r="OKY47" s="119"/>
      <c r="OKZ47" s="119"/>
      <c r="OLA47" s="119"/>
      <c r="OLB47" s="119"/>
      <c r="OLC47" s="119"/>
      <c r="OLD47" s="119"/>
      <c r="OLE47" s="119"/>
      <c r="OLF47" s="119"/>
      <c r="OLG47" s="119"/>
      <c r="OLH47" s="119"/>
      <c r="OLI47" s="119"/>
      <c r="OLJ47" s="119"/>
      <c r="OLK47" s="119"/>
      <c r="OLL47" s="119"/>
      <c r="OLM47" s="119"/>
      <c r="OLN47" s="119"/>
      <c r="OLO47" s="119"/>
      <c r="OLP47" s="119"/>
      <c r="OLQ47" s="119"/>
      <c r="OLR47" s="119"/>
      <c r="OLS47" s="119"/>
      <c r="OLT47" s="119"/>
      <c r="OLU47" s="119"/>
      <c r="OLV47" s="119"/>
      <c r="OLW47" s="119"/>
      <c r="OLX47" s="119"/>
      <c r="OLY47" s="119"/>
      <c r="OLZ47" s="119"/>
      <c r="OMA47" s="119"/>
      <c r="OMB47" s="119"/>
      <c r="OMC47" s="119"/>
      <c r="OMD47" s="119"/>
      <c r="OME47" s="119"/>
      <c r="OMF47" s="119"/>
      <c r="OMG47" s="119"/>
      <c r="OMH47" s="119"/>
      <c r="OMI47" s="119"/>
      <c r="OMJ47" s="119"/>
      <c r="OMK47" s="119"/>
      <c r="OML47" s="119"/>
      <c r="OMM47" s="119"/>
      <c r="OMN47" s="119"/>
      <c r="OMO47" s="119"/>
      <c r="OMP47" s="119"/>
      <c r="OMQ47" s="119"/>
      <c r="OMR47" s="119"/>
      <c r="OMS47" s="119"/>
      <c r="OMT47" s="119"/>
      <c r="OMU47" s="119"/>
      <c r="OMV47" s="119"/>
      <c r="OMW47" s="119"/>
      <c r="OMX47" s="119"/>
      <c r="OMY47" s="119"/>
      <c r="OMZ47" s="119"/>
      <c r="ONA47" s="119"/>
      <c r="ONB47" s="119"/>
      <c r="ONC47" s="119"/>
      <c r="OND47" s="119"/>
      <c r="ONE47" s="119"/>
      <c r="ONF47" s="119"/>
      <c r="ONG47" s="119"/>
      <c r="ONH47" s="119"/>
      <c r="ONI47" s="119"/>
      <c r="ONJ47" s="119"/>
      <c r="ONK47" s="119"/>
      <c r="ONL47" s="119"/>
      <c r="ONM47" s="119"/>
      <c r="ONN47" s="119"/>
      <c r="ONO47" s="119"/>
      <c r="ONP47" s="119"/>
      <c r="ONQ47" s="119"/>
      <c r="ONR47" s="119"/>
      <c r="ONS47" s="119"/>
      <c r="ONT47" s="119"/>
      <c r="ONU47" s="119"/>
      <c r="ONV47" s="119"/>
      <c r="ONW47" s="119"/>
      <c r="ONX47" s="119"/>
      <c r="ONY47" s="119"/>
      <c r="ONZ47" s="119"/>
      <c r="OOA47" s="119"/>
      <c r="OOB47" s="119"/>
      <c r="OOC47" s="119"/>
      <c r="OOD47" s="119"/>
      <c r="OOE47" s="119"/>
      <c r="OOF47" s="119"/>
      <c r="OOG47" s="119"/>
      <c r="OOH47" s="119"/>
      <c r="OOI47" s="119"/>
      <c r="OOJ47" s="119"/>
      <c r="OOK47" s="119"/>
      <c r="OOL47" s="119"/>
      <c r="OOM47" s="119"/>
      <c r="OON47" s="119"/>
      <c r="OOO47" s="119"/>
      <c r="OOP47" s="119"/>
      <c r="OOQ47" s="119"/>
      <c r="OOR47" s="119"/>
      <c r="OOS47" s="119"/>
      <c r="OOT47" s="119"/>
      <c r="OOU47" s="119"/>
      <c r="OOV47" s="119"/>
      <c r="OOW47" s="119"/>
      <c r="OOX47" s="119"/>
      <c r="OOY47" s="119"/>
      <c r="OOZ47" s="119"/>
      <c r="OPA47" s="119"/>
      <c r="OPB47" s="119"/>
      <c r="OPC47" s="119"/>
      <c r="OPD47" s="119"/>
      <c r="OPE47" s="119"/>
      <c r="OPF47" s="119"/>
      <c r="OPG47" s="119"/>
      <c r="OPH47" s="119"/>
      <c r="OPI47" s="119"/>
      <c r="OPJ47" s="119"/>
      <c r="OPK47" s="119"/>
      <c r="OPL47" s="119"/>
      <c r="OPM47" s="119"/>
      <c r="OPN47" s="119"/>
      <c r="OPO47" s="119"/>
      <c r="OPP47" s="119"/>
      <c r="OPQ47" s="119"/>
      <c r="OPR47" s="119"/>
      <c r="OPS47" s="119"/>
      <c r="OPT47" s="119"/>
      <c r="OPU47" s="119"/>
      <c r="OPV47" s="119"/>
      <c r="OPW47" s="119"/>
      <c r="OPX47" s="119"/>
      <c r="OPY47" s="119"/>
      <c r="OPZ47" s="119"/>
      <c r="OQA47" s="119"/>
      <c r="OQB47" s="119"/>
      <c r="OQC47" s="119"/>
      <c r="OQD47" s="119"/>
      <c r="OQE47" s="119"/>
      <c r="OQF47" s="119"/>
      <c r="OQG47" s="119"/>
      <c r="OQH47" s="119"/>
      <c r="OQI47" s="119"/>
      <c r="OQJ47" s="119"/>
      <c r="OQK47" s="119"/>
      <c r="OQL47" s="119"/>
      <c r="OQM47" s="119"/>
      <c r="OQN47" s="119"/>
      <c r="OQO47" s="119"/>
      <c r="OQP47" s="119"/>
      <c r="OQQ47" s="119"/>
      <c r="OQR47" s="119"/>
      <c r="OQS47" s="119"/>
      <c r="OQT47" s="119"/>
      <c r="OQU47" s="119"/>
      <c r="OQV47" s="119"/>
      <c r="OQW47" s="119"/>
      <c r="OQX47" s="119"/>
      <c r="OQY47" s="119"/>
      <c r="OQZ47" s="119"/>
      <c r="ORA47" s="119"/>
      <c r="ORB47" s="119"/>
      <c r="ORC47" s="119"/>
      <c r="ORD47" s="119"/>
      <c r="ORE47" s="119"/>
      <c r="ORF47" s="119"/>
      <c r="ORG47" s="119"/>
      <c r="ORH47" s="119"/>
      <c r="ORI47" s="119"/>
      <c r="ORJ47" s="119"/>
      <c r="ORK47" s="119"/>
      <c r="ORL47" s="119"/>
      <c r="ORM47" s="119"/>
      <c r="ORN47" s="119"/>
      <c r="ORO47" s="119"/>
      <c r="ORP47" s="119"/>
      <c r="ORQ47" s="119"/>
      <c r="ORR47" s="119"/>
      <c r="ORS47" s="119"/>
      <c r="ORT47" s="119"/>
      <c r="ORU47" s="119"/>
      <c r="ORV47" s="119"/>
      <c r="ORW47" s="119"/>
      <c r="ORX47" s="119"/>
      <c r="ORY47" s="119"/>
      <c r="ORZ47" s="119"/>
      <c r="OSA47" s="119"/>
      <c r="OSB47" s="119"/>
      <c r="OSC47" s="119"/>
      <c r="OSD47" s="119"/>
      <c r="OSE47" s="119"/>
      <c r="OSF47" s="119"/>
      <c r="OSG47" s="119"/>
      <c r="OSH47" s="119"/>
      <c r="OSI47" s="119"/>
      <c r="OSJ47" s="119"/>
      <c r="OSK47" s="119"/>
      <c r="OSL47" s="119"/>
      <c r="OSM47" s="119"/>
      <c r="OSN47" s="119"/>
      <c r="OSO47" s="119"/>
      <c r="OSP47" s="119"/>
      <c r="OSQ47" s="119"/>
      <c r="OSR47" s="119"/>
      <c r="OSS47" s="119"/>
      <c r="OST47" s="119"/>
      <c r="OSU47" s="119"/>
      <c r="OSV47" s="119"/>
      <c r="OSW47" s="119"/>
      <c r="OSX47" s="119"/>
      <c r="OSY47" s="119"/>
      <c r="OSZ47" s="119"/>
      <c r="OTA47" s="119"/>
      <c r="OTB47" s="119"/>
      <c r="OTC47" s="119"/>
      <c r="OTD47" s="119"/>
      <c r="OTE47" s="119"/>
      <c r="OTF47" s="119"/>
      <c r="OTG47" s="119"/>
      <c r="OTH47" s="119"/>
      <c r="OTI47" s="119"/>
      <c r="OTJ47" s="119"/>
      <c r="OTK47" s="119"/>
      <c r="OTL47" s="119"/>
      <c r="OTM47" s="119"/>
      <c r="OTN47" s="119"/>
      <c r="OTO47" s="119"/>
      <c r="OTP47" s="119"/>
      <c r="OTQ47" s="119"/>
      <c r="OTR47" s="119"/>
      <c r="OTS47" s="119"/>
      <c r="OTT47" s="119"/>
      <c r="OTU47" s="119"/>
      <c r="OTV47" s="119"/>
      <c r="OTW47" s="119"/>
      <c r="OTX47" s="119"/>
      <c r="OTY47" s="119"/>
      <c r="OTZ47" s="119"/>
      <c r="OUA47" s="119"/>
      <c r="OUB47" s="119"/>
      <c r="OUC47" s="119"/>
      <c r="OUD47" s="119"/>
      <c r="OUE47" s="119"/>
      <c r="OUF47" s="119"/>
      <c r="OUG47" s="119"/>
      <c r="OUH47" s="119"/>
      <c r="OUI47" s="119"/>
      <c r="OUJ47" s="119"/>
      <c r="OUK47" s="119"/>
      <c r="OUL47" s="119"/>
      <c r="OUM47" s="119"/>
      <c r="OUN47" s="119"/>
      <c r="OUO47" s="119"/>
      <c r="OUP47" s="119"/>
      <c r="OUQ47" s="119"/>
      <c r="OUR47" s="119"/>
      <c r="OUS47" s="119"/>
      <c r="OUT47" s="119"/>
      <c r="OUU47" s="119"/>
      <c r="OUV47" s="119"/>
      <c r="OUW47" s="119"/>
      <c r="OUX47" s="119"/>
      <c r="OUY47" s="119"/>
      <c r="OUZ47" s="119"/>
      <c r="OVA47" s="119"/>
      <c r="OVB47" s="119"/>
      <c r="OVC47" s="119"/>
      <c r="OVD47" s="119"/>
      <c r="OVE47" s="119"/>
      <c r="OVF47" s="119"/>
      <c r="OVG47" s="119"/>
      <c r="OVH47" s="119"/>
      <c r="OVI47" s="119"/>
      <c r="OVJ47" s="119"/>
      <c r="OVK47" s="119"/>
      <c r="OVL47" s="119"/>
      <c r="OVM47" s="119"/>
      <c r="OVN47" s="119"/>
      <c r="OVO47" s="119"/>
      <c r="OVP47" s="119"/>
      <c r="OVQ47" s="119"/>
      <c r="OVR47" s="119"/>
      <c r="OVS47" s="119"/>
      <c r="OVT47" s="119"/>
      <c r="OVU47" s="119"/>
      <c r="OVV47" s="119"/>
      <c r="OVW47" s="119"/>
      <c r="OVX47" s="119"/>
      <c r="OVY47" s="119"/>
      <c r="OVZ47" s="119"/>
      <c r="OWA47" s="119"/>
      <c r="OWB47" s="119"/>
      <c r="OWC47" s="119"/>
      <c r="OWD47" s="119"/>
      <c r="OWE47" s="119"/>
      <c r="OWF47" s="119"/>
      <c r="OWG47" s="119"/>
      <c r="OWH47" s="119"/>
      <c r="OWI47" s="119"/>
      <c r="OWJ47" s="119"/>
      <c r="OWK47" s="119"/>
      <c r="OWL47" s="119"/>
      <c r="OWM47" s="119"/>
      <c r="OWN47" s="119"/>
      <c r="OWO47" s="119"/>
      <c r="OWP47" s="119"/>
      <c r="OWQ47" s="119"/>
      <c r="OWR47" s="119"/>
      <c r="OWS47" s="119"/>
      <c r="OWT47" s="119"/>
      <c r="OWU47" s="119"/>
      <c r="OWV47" s="119"/>
      <c r="OWW47" s="119"/>
      <c r="OWX47" s="119"/>
      <c r="OWY47" s="119"/>
      <c r="OWZ47" s="119"/>
      <c r="OXA47" s="119"/>
      <c r="OXB47" s="119"/>
      <c r="OXC47" s="119"/>
      <c r="OXD47" s="119"/>
      <c r="OXE47" s="119"/>
      <c r="OXF47" s="119"/>
      <c r="OXG47" s="119"/>
      <c r="OXH47" s="119"/>
      <c r="OXI47" s="119"/>
      <c r="OXJ47" s="119"/>
      <c r="OXK47" s="119"/>
      <c r="OXL47" s="119"/>
      <c r="OXM47" s="119"/>
      <c r="OXN47" s="119"/>
      <c r="OXO47" s="119"/>
      <c r="OXP47" s="119"/>
      <c r="OXQ47" s="119"/>
      <c r="OXR47" s="119"/>
      <c r="OXS47" s="119"/>
      <c r="OXT47" s="119"/>
      <c r="OXU47" s="119"/>
      <c r="OXV47" s="119"/>
      <c r="OXW47" s="119"/>
      <c r="OXX47" s="119"/>
      <c r="OXY47" s="119"/>
      <c r="OXZ47" s="119"/>
      <c r="OYA47" s="119"/>
      <c r="OYB47" s="119"/>
      <c r="OYC47" s="119"/>
      <c r="OYD47" s="119"/>
      <c r="OYE47" s="119"/>
      <c r="OYF47" s="119"/>
      <c r="OYG47" s="119"/>
      <c r="OYH47" s="119"/>
      <c r="OYI47" s="119"/>
      <c r="OYJ47" s="119"/>
      <c r="OYK47" s="119"/>
      <c r="OYL47" s="119"/>
      <c r="OYM47" s="119"/>
      <c r="OYN47" s="119"/>
      <c r="OYO47" s="119"/>
      <c r="OYP47" s="119"/>
      <c r="OYQ47" s="119"/>
      <c r="OYR47" s="119"/>
      <c r="OYS47" s="119"/>
      <c r="OYT47" s="119"/>
      <c r="OYU47" s="119"/>
      <c r="OYV47" s="119"/>
      <c r="OYW47" s="119"/>
      <c r="OYX47" s="119"/>
      <c r="OYY47" s="119"/>
      <c r="OYZ47" s="119"/>
      <c r="OZA47" s="119"/>
      <c r="OZB47" s="119"/>
      <c r="OZC47" s="119"/>
      <c r="OZD47" s="119"/>
      <c r="OZE47" s="119"/>
      <c r="OZF47" s="119"/>
      <c r="OZG47" s="119"/>
      <c r="OZH47" s="119"/>
      <c r="OZI47" s="119"/>
      <c r="OZJ47" s="119"/>
      <c r="OZK47" s="119"/>
      <c r="OZL47" s="119"/>
      <c r="OZM47" s="119"/>
      <c r="OZN47" s="119"/>
      <c r="OZO47" s="119"/>
      <c r="OZP47" s="119"/>
      <c r="OZQ47" s="119"/>
      <c r="OZR47" s="119"/>
      <c r="OZS47" s="119"/>
      <c r="OZT47" s="119"/>
      <c r="OZU47" s="119"/>
      <c r="OZV47" s="119"/>
      <c r="OZW47" s="119"/>
      <c r="OZX47" s="119"/>
      <c r="OZY47" s="119"/>
      <c r="OZZ47" s="119"/>
      <c r="PAA47" s="119"/>
      <c r="PAB47" s="119"/>
      <c r="PAC47" s="119"/>
      <c r="PAD47" s="119"/>
      <c r="PAE47" s="119"/>
      <c r="PAF47" s="119"/>
      <c r="PAG47" s="119"/>
      <c r="PAH47" s="119"/>
      <c r="PAI47" s="119"/>
      <c r="PAJ47" s="119"/>
      <c r="PAK47" s="119"/>
      <c r="PAL47" s="119"/>
      <c r="PAM47" s="119"/>
      <c r="PAN47" s="119"/>
      <c r="PAO47" s="119"/>
      <c r="PAP47" s="119"/>
      <c r="PAQ47" s="119"/>
      <c r="PAR47" s="119"/>
      <c r="PAS47" s="119"/>
      <c r="PAT47" s="119"/>
      <c r="PAU47" s="119"/>
      <c r="PAV47" s="119"/>
      <c r="PAW47" s="119"/>
      <c r="PAX47" s="119"/>
      <c r="PAY47" s="119"/>
      <c r="PAZ47" s="119"/>
      <c r="PBA47" s="119"/>
      <c r="PBB47" s="119"/>
      <c r="PBC47" s="119"/>
      <c r="PBD47" s="119"/>
      <c r="PBE47" s="119"/>
      <c r="PBF47" s="119"/>
      <c r="PBG47" s="119"/>
      <c r="PBH47" s="119"/>
      <c r="PBI47" s="119"/>
      <c r="PBJ47" s="119"/>
      <c r="PBK47" s="119"/>
      <c r="PBL47" s="119"/>
      <c r="PBM47" s="119"/>
      <c r="PBN47" s="119"/>
      <c r="PBO47" s="119"/>
      <c r="PBP47" s="119"/>
      <c r="PBQ47" s="119"/>
      <c r="PBR47" s="119"/>
      <c r="PBS47" s="119"/>
      <c r="PBT47" s="119"/>
      <c r="PBU47" s="119"/>
      <c r="PBV47" s="119"/>
      <c r="PBW47" s="119"/>
      <c r="PBX47" s="119"/>
      <c r="PBY47" s="119"/>
      <c r="PBZ47" s="119"/>
      <c r="PCA47" s="119"/>
      <c r="PCB47" s="119"/>
      <c r="PCC47" s="119"/>
      <c r="PCD47" s="119"/>
      <c r="PCE47" s="119"/>
      <c r="PCF47" s="119"/>
      <c r="PCG47" s="119"/>
      <c r="PCH47" s="119"/>
      <c r="PCI47" s="119"/>
      <c r="PCJ47" s="119"/>
      <c r="PCK47" s="119"/>
      <c r="PCL47" s="119"/>
      <c r="PCM47" s="119"/>
      <c r="PCN47" s="119"/>
      <c r="PCO47" s="119"/>
      <c r="PCP47" s="119"/>
      <c r="PCQ47" s="119"/>
      <c r="PCR47" s="119"/>
      <c r="PCS47" s="119"/>
      <c r="PCT47" s="119"/>
      <c r="PCU47" s="119"/>
      <c r="PCV47" s="119"/>
      <c r="PCW47" s="119"/>
      <c r="PCX47" s="119"/>
      <c r="PCY47" s="119"/>
      <c r="PCZ47" s="119"/>
      <c r="PDA47" s="119"/>
      <c r="PDB47" s="119"/>
      <c r="PDC47" s="119"/>
      <c r="PDD47" s="119"/>
      <c r="PDE47" s="119"/>
      <c r="PDF47" s="119"/>
      <c r="PDG47" s="119"/>
      <c r="PDH47" s="119"/>
      <c r="PDI47" s="119"/>
      <c r="PDJ47" s="119"/>
      <c r="PDK47" s="119"/>
      <c r="PDL47" s="119"/>
      <c r="PDM47" s="119"/>
      <c r="PDN47" s="119"/>
      <c r="PDO47" s="119"/>
      <c r="PDP47" s="119"/>
      <c r="PDQ47" s="119"/>
      <c r="PDR47" s="119"/>
      <c r="PDS47" s="119"/>
      <c r="PDT47" s="119"/>
      <c r="PDU47" s="119"/>
      <c r="PDV47" s="119"/>
      <c r="PDW47" s="119"/>
      <c r="PDX47" s="119"/>
      <c r="PDY47" s="119"/>
      <c r="PDZ47" s="119"/>
      <c r="PEA47" s="119"/>
      <c r="PEB47" s="119"/>
      <c r="PEC47" s="119"/>
      <c r="PED47" s="119"/>
      <c r="PEE47" s="119"/>
      <c r="PEF47" s="119"/>
      <c r="PEG47" s="119"/>
      <c r="PEH47" s="119"/>
      <c r="PEI47" s="119"/>
      <c r="PEJ47" s="119"/>
      <c r="PEK47" s="119"/>
      <c r="PEL47" s="119"/>
      <c r="PEM47" s="119"/>
      <c r="PEN47" s="119"/>
      <c r="PEO47" s="119"/>
      <c r="PEP47" s="119"/>
      <c r="PEQ47" s="119"/>
      <c r="PER47" s="119"/>
      <c r="PES47" s="119"/>
      <c r="PET47" s="119"/>
      <c r="PEU47" s="119"/>
      <c r="PEV47" s="119"/>
      <c r="PEW47" s="119"/>
      <c r="PEX47" s="119"/>
      <c r="PEY47" s="119"/>
      <c r="PEZ47" s="119"/>
      <c r="PFA47" s="119"/>
      <c r="PFB47" s="119"/>
      <c r="PFC47" s="119"/>
      <c r="PFD47" s="119"/>
      <c r="PFE47" s="119"/>
      <c r="PFF47" s="119"/>
      <c r="PFG47" s="119"/>
      <c r="PFH47" s="119"/>
      <c r="PFI47" s="119"/>
      <c r="PFJ47" s="119"/>
      <c r="PFK47" s="119"/>
      <c r="PFL47" s="119"/>
      <c r="PFM47" s="119"/>
      <c r="PFN47" s="119"/>
      <c r="PFO47" s="119"/>
      <c r="PFP47" s="119"/>
      <c r="PFQ47" s="119"/>
      <c r="PFR47" s="119"/>
      <c r="PFS47" s="119"/>
      <c r="PFT47" s="119"/>
      <c r="PFU47" s="119"/>
      <c r="PFV47" s="119"/>
      <c r="PFW47" s="119"/>
      <c r="PFX47" s="119"/>
      <c r="PFY47" s="119"/>
      <c r="PFZ47" s="119"/>
      <c r="PGA47" s="119"/>
      <c r="PGB47" s="119"/>
      <c r="PGC47" s="119"/>
      <c r="PGD47" s="119"/>
      <c r="PGE47" s="119"/>
      <c r="PGF47" s="119"/>
      <c r="PGG47" s="119"/>
      <c r="PGH47" s="119"/>
      <c r="PGI47" s="119"/>
      <c r="PGJ47" s="119"/>
      <c r="PGK47" s="119"/>
      <c r="PGL47" s="119"/>
      <c r="PGM47" s="119"/>
      <c r="PGN47" s="119"/>
      <c r="PGO47" s="119"/>
      <c r="PGP47" s="119"/>
      <c r="PGQ47" s="119"/>
      <c r="PGR47" s="119"/>
      <c r="PGS47" s="119"/>
      <c r="PGT47" s="119"/>
      <c r="PGU47" s="119"/>
      <c r="PGV47" s="119"/>
      <c r="PGW47" s="119"/>
      <c r="PGX47" s="119"/>
      <c r="PGY47" s="119"/>
      <c r="PGZ47" s="119"/>
      <c r="PHA47" s="119"/>
      <c r="PHB47" s="119"/>
      <c r="PHC47" s="119"/>
      <c r="PHD47" s="119"/>
      <c r="PHE47" s="119"/>
      <c r="PHF47" s="119"/>
      <c r="PHG47" s="119"/>
      <c r="PHH47" s="119"/>
      <c r="PHI47" s="119"/>
      <c r="PHJ47" s="119"/>
      <c r="PHK47" s="119"/>
      <c r="PHL47" s="119"/>
      <c r="PHM47" s="119"/>
      <c r="PHN47" s="119"/>
      <c r="PHO47" s="119"/>
      <c r="PHP47" s="119"/>
      <c r="PHQ47" s="119"/>
      <c r="PHR47" s="119"/>
      <c r="PHS47" s="119"/>
      <c r="PHT47" s="119"/>
      <c r="PHU47" s="119"/>
      <c r="PHV47" s="119"/>
      <c r="PHW47" s="119"/>
      <c r="PHX47" s="119"/>
      <c r="PHY47" s="119"/>
      <c r="PHZ47" s="119"/>
      <c r="PIA47" s="119"/>
      <c r="PIB47" s="119"/>
      <c r="PIC47" s="119"/>
      <c r="PID47" s="119"/>
      <c r="PIE47" s="119"/>
      <c r="PIF47" s="119"/>
      <c r="PIG47" s="119"/>
      <c r="PIH47" s="119"/>
      <c r="PII47" s="119"/>
      <c r="PIJ47" s="119"/>
      <c r="PIK47" s="119"/>
      <c r="PIL47" s="119"/>
      <c r="PIM47" s="119"/>
      <c r="PIN47" s="119"/>
      <c r="PIO47" s="119"/>
      <c r="PIP47" s="119"/>
      <c r="PIQ47" s="119"/>
      <c r="PIR47" s="119"/>
      <c r="PIS47" s="119"/>
      <c r="PIT47" s="119"/>
      <c r="PIU47" s="119"/>
      <c r="PIV47" s="119"/>
      <c r="PIW47" s="119"/>
      <c r="PIX47" s="119"/>
      <c r="PIY47" s="119"/>
      <c r="PIZ47" s="119"/>
      <c r="PJA47" s="119"/>
      <c r="PJB47" s="119"/>
      <c r="PJC47" s="119"/>
      <c r="PJD47" s="119"/>
      <c r="PJE47" s="119"/>
      <c r="PJF47" s="119"/>
      <c r="PJG47" s="119"/>
      <c r="PJH47" s="119"/>
      <c r="PJI47" s="119"/>
      <c r="PJJ47" s="119"/>
      <c r="PJK47" s="119"/>
      <c r="PJL47" s="119"/>
      <c r="PJM47" s="119"/>
      <c r="PJN47" s="119"/>
      <c r="PJO47" s="119"/>
      <c r="PJP47" s="119"/>
      <c r="PJQ47" s="119"/>
      <c r="PJR47" s="119"/>
      <c r="PJS47" s="119"/>
      <c r="PJT47" s="119"/>
      <c r="PJU47" s="119"/>
      <c r="PJV47" s="119"/>
      <c r="PJW47" s="119"/>
      <c r="PJX47" s="119"/>
      <c r="PJY47" s="119"/>
      <c r="PJZ47" s="119"/>
      <c r="PKA47" s="119"/>
      <c r="PKB47" s="119"/>
      <c r="PKC47" s="119"/>
      <c r="PKD47" s="119"/>
      <c r="PKE47" s="119"/>
      <c r="PKF47" s="119"/>
      <c r="PKG47" s="119"/>
      <c r="PKH47" s="119"/>
      <c r="PKI47" s="119"/>
      <c r="PKJ47" s="119"/>
      <c r="PKK47" s="119"/>
      <c r="PKL47" s="119"/>
      <c r="PKM47" s="119"/>
      <c r="PKN47" s="119"/>
      <c r="PKO47" s="119"/>
      <c r="PKP47" s="119"/>
      <c r="PKQ47" s="119"/>
      <c r="PKR47" s="119"/>
      <c r="PKS47" s="119"/>
      <c r="PKT47" s="119"/>
      <c r="PKU47" s="119"/>
      <c r="PKV47" s="119"/>
      <c r="PKW47" s="119"/>
      <c r="PKX47" s="119"/>
      <c r="PKY47" s="119"/>
      <c r="PKZ47" s="119"/>
      <c r="PLA47" s="119"/>
      <c r="PLB47" s="119"/>
      <c r="PLC47" s="119"/>
      <c r="PLD47" s="119"/>
      <c r="PLE47" s="119"/>
      <c r="PLF47" s="119"/>
      <c r="PLG47" s="119"/>
      <c r="PLH47" s="119"/>
      <c r="PLI47" s="119"/>
      <c r="PLJ47" s="119"/>
      <c r="PLK47" s="119"/>
      <c r="PLL47" s="119"/>
      <c r="PLM47" s="119"/>
      <c r="PLN47" s="119"/>
      <c r="PLO47" s="119"/>
      <c r="PLP47" s="119"/>
      <c r="PLQ47" s="119"/>
      <c r="PLR47" s="119"/>
      <c r="PLS47" s="119"/>
      <c r="PLT47" s="119"/>
      <c r="PLU47" s="119"/>
      <c r="PLV47" s="119"/>
      <c r="PLW47" s="119"/>
      <c r="PLX47" s="119"/>
      <c r="PLY47" s="119"/>
      <c r="PLZ47" s="119"/>
      <c r="PMA47" s="119"/>
      <c r="PMB47" s="119"/>
      <c r="PMC47" s="119"/>
      <c r="PMD47" s="119"/>
      <c r="PME47" s="119"/>
      <c r="PMF47" s="119"/>
      <c r="PMG47" s="119"/>
      <c r="PMH47" s="119"/>
      <c r="PMI47" s="119"/>
      <c r="PMJ47" s="119"/>
      <c r="PMK47" s="119"/>
      <c r="PML47" s="119"/>
      <c r="PMM47" s="119"/>
      <c r="PMN47" s="119"/>
      <c r="PMO47" s="119"/>
      <c r="PMP47" s="119"/>
      <c r="PMQ47" s="119"/>
      <c r="PMR47" s="119"/>
      <c r="PMS47" s="119"/>
      <c r="PMT47" s="119"/>
      <c r="PMU47" s="119"/>
      <c r="PMV47" s="119"/>
      <c r="PMW47" s="119"/>
      <c r="PMX47" s="119"/>
      <c r="PMY47" s="119"/>
      <c r="PMZ47" s="119"/>
      <c r="PNA47" s="119"/>
      <c r="PNB47" s="119"/>
      <c r="PNC47" s="119"/>
      <c r="PND47" s="119"/>
      <c r="PNE47" s="119"/>
      <c r="PNF47" s="119"/>
      <c r="PNG47" s="119"/>
      <c r="PNH47" s="119"/>
      <c r="PNI47" s="119"/>
      <c r="PNJ47" s="119"/>
      <c r="PNK47" s="119"/>
      <c r="PNL47" s="119"/>
      <c r="PNM47" s="119"/>
      <c r="PNN47" s="119"/>
      <c r="PNO47" s="119"/>
      <c r="PNP47" s="119"/>
      <c r="PNQ47" s="119"/>
      <c r="PNR47" s="119"/>
      <c r="PNS47" s="119"/>
      <c r="PNT47" s="119"/>
      <c r="PNU47" s="119"/>
      <c r="PNV47" s="119"/>
      <c r="PNW47" s="119"/>
      <c r="PNX47" s="119"/>
      <c r="PNY47" s="119"/>
      <c r="PNZ47" s="119"/>
      <c r="POA47" s="119"/>
      <c r="POB47" s="119"/>
      <c r="POC47" s="119"/>
      <c r="POD47" s="119"/>
      <c r="POE47" s="119"/>
      <c r="POF47" s="119"/>
      <c r="POG47" s="119"/>
      <c r="POH47" s="119"/>
      <c r="POI47" s="119"/>
      <c r="POJ47" s="119"/>
      <c r="POK47" s="119"/>
      <c r="POL47" s="119"/>
      <c r="POM47" s="119"/>
      <c r="PON47" s="119"/>
      <c r="POO47" s="119"/>
      <c r="POP47" s="119"/>
      <c r="POQ47" s="119"/>
      <c r="POR47" s="119"/>
      <c r="POS47" s="119"/>
      <c r="POT47" s="119"/>
      <c r="POU47" s="119"/>
      <c r="POV47" s="119"/>
      <c r="POW47" s="119"/>
      <c r="POX47" s="119"/>
      <c r="POY47" s="119"/>
      <c r="POZ47" s="119"/>
      <c r="PPA47" s="119"/>
      <c r="PPB47" s="119"/>
      <c r="PPC47" s="119"/>
      <c r="PPD47" s="119"/>
      <c r="PPE47" s="119"/>
      <c r="PPF47" s="119"/>
      <c r="PPG47" s="119"/>
      <c r="PPH47" s="119"/>
      <c r="PPI47" s="119"/>
      <c r="PPJ47" s="119"/>
      <c r="PPK47" s="119"/>
      <c r="PPL47" s="119"/>
      <c r="PPM47" s="119"/>
      <c r="PPN47" s="119"/>
      <c r="PPO47" s="119"/>
      <c r="PPP47" s="119"/>
      <c r="PPQ47" s="119"/>
      <c r="PPR47" s="119"/>
      <c r="PPS47" s="119"/>
      <c r="PPT47" s="119"/>
      <c r="PPU47" s="119"/>
      <c r="PPV47" s="119"/>
      <c r="PPW47" s="119"/>
      <c r="PPX47" s="119"/>
      <c r="PPY47" s="119"/>
      <c r="PPZ47" s="119"/>
      <c r="PQA47" s="119"/>
      <c r="PQB47" s="119"/>
      <c r="PQC47" s="119"/>
      <c r="PQD47" s="119"/>
      <c r="PQE47" s="119"/>
      <c r="PQF47" s="119"/>
      <c r="PQG47" s="119"/>
      <c r="PQH47" s="119"/>
      <c r="PQI47" s="119"/>
      <c r="PQJ47" s="119"/>
      <c r="PQK47" s="119"/>
      <c r="PQL47" s="119"/>
      <c r="PQM47" s="119"/>
      <c r="PQN47" s="119"/>
      <c r="PQO47" s="119"/>
      <c r="PQP47" s="119"/>
      <c r="PQQ47" s="119"/>
      <c r="PQR47" s="119"/>
      <c r="PQS47" s="119"/>
      <c r="PQT47" s="119"/>
      <c r="PQU47" s="119"/>
      <c r="PQV47" s="119"/>
      <c r="PQW47" s="119"/>
      <c r="PQX47" s="119"/>
      <c r="PQY47" s="119"/>
      <c r="PQZ47" s="119"/>
      <c r="PRA47" s="119"/>
      <c r="PRB47" s="119"/>
      <c r="PRC47" s="119"/>
      <c r="PRD47" s="119"/>
      <c r="PRE47" s="119"/>
      <c r="PRF47" s="119"/>
      <c r="PRG47" s="119"/>
      <c r="PRH47" s="119"/>
      <c r="PRI47" s="119"/>
      <c r="PRJ47" s="119"/>
      <c r="PRK47" s="119"/>
      <c r="PRL47" s="119"/>
      <c r="PRM47" s="119"/>
      <c r="PRN47" s="119"/>
      <c r="PRO47" s="119"/>
      <c r="PRP47" s="119"/>
      <c r="PRQ47" s="119"/>
      <c r="PRR47" s="119"/>
      <c r="PRS47" s="119"/>
      <c r="PRT47" s="119"/>
      <c r="PRU47" s="119"/>
      <c r="PRV47" s="119"/>
      <c r="PRW47" s="119"/>
      <c r="PRX47" s="119"/>
      <c r="PRY47" s="119"/>
      <c r="PRZ47" s="119"/>
      <c r="PSA47" s="119"/>
      <c r="PSB47" s="119"/>
      <c r="PSC47" s="119"/>
      <c r="PSD47" s="119"/>
      <c r="PSE47" s="119"/>
      <c r="PSF47" s="119"/>
      <c r="PSG47" s="119"/>
      <c r="PSH47" s="119"/>
      <c r="PSI47" s="119"/>
      <c r="PSJ47" s="119"/>
      <c r="PSK47" s="119"/>
      <c r="PSL47" s="119"/>
      <c r="PSM47" s="119"/>
      <c r="PSN47" s="119"/>
      <c r="PSO47" s="119"/>
      <c r="PSP47" s="119"/>
      <c r="PSQ47" s="119"/>
      <c r="PSR47" s="119"/>
      <c r="PSS47" s="119"/>
      <c r="PST47" s="119"/>
      <c r="PSU47" s="119"/>
      <c r="PSV47" s="119"/>
      <c r="PSW47" s="119"/>
      <c r="PSX47" s="119"/>
      <c r="PSY47" s="119"/>
      <c r="PSZ47" s="119"/>
      <c r="PTA47" s="119"/>
      <c r="PTB47" s="119"/>
      <c r="PTC47" s="119"/>
      <c r="PTD47" s="119"/>
      <c r="PTE47" s="119"/>
      <c r="PTF47" s="119"/>
      <c r="PTG47" s="119"/>
      <c r="PTH47" s="119"/>
      <c r="PTI47" s="119"/>
      <c r="PTJ47" s="119"/>
      <c r="PTK47" s="119"/>
      <c r="PTL47" s="119"/>
      <c r="PTM47" s="119"/>
      <c r="PTN47" s="119"/>
      <c r="PTO47" s="119"/>
      <c r="PTP47" s="119"/>
      <c r="PTQ47" s="119"/>
      <c r="PTR47" s="119"/>
      <c r="PTS47" s="119"/>
      <c r="PTT47" s="119"/>
      <c r="PTU47" s="119"/>
      <c r="PTV47" s="119"/>
      <c r="PTW47" s="119"/>
      <c r="PTX47" s="119"/>
      <c r="PTY47" s="119"/>
      <c r="PTZ47" s="119"/>
      <c r="PUA47" s="119"/>
      <c r="PUB47" s="119"/>
      <c r="PUC47" s="119"/>
      <c r="PUD47" s="119"/>
      <c r="PUE47" s="119"/>
      <c r="PUF47" s="119"/>
      <c r="PUG47" s="119"/>
      <c r="PUH47" s="119"/>
      <c r="PUI47" s="119"/>
      <c r="PUJ47" s="119"/>
      <c r="PUK47" s="119"/>
      <c r="PUL47" s="119"/>
      <c r="PUM47" s="119"/>
      <c r="PUN47" s="119"/>
      <c r="PUO47" s="119"/>
      <c r="PUP47" s="119"/>
      <c r="PUQ47" s="119"/>
      <c r="PUR47" s="119"/>
      <c r="PUS47" s="119"/>
      <c r="PUT47" s="119"/>
      <c r="PUU47" s="119"/>
      <c r="PUV47" s="119"/>
      <c r="PUW47" s="119"/>
      <c r="PUX47" s="119"/>
      <c r="PUY47" s="119"/>
      <c r="PUZ47" s="119"/>
      <c r="PVA47" s="119"/>
      <c r="PVB47" s="119"/>
      <c r="PVC47" s="119"/>
      <c r="PVD47" s="119"/>
      <c r="PVE47" s="119"/>
      <c r="PVF47" s="119"/>
      <c r="PVG47" s="119"/>
      <c r="PVH47" s="119"/>
      <c r="PVI47" s="119"/>
      <c r="PVJ47" s="119"/>
      <c r="PVK47" s="119"/>
      <c r="PVL47" s="119"/>
      <c r="PVM47" s="119"/>
      <c r="PVN47" s="119"/>
      <c r="PVO47" s="119"/>
      <c r="PVP47" s="119"/>
      <c r="PVQ47" s="119"/>
      <c r="PVR47" s="119"/>
      <c r="PVS47" s="119"/>
      <c r="PVT47" s="119"/>
      <c r="PVU47" s="119"/>
      <c r="PVV47" s="119"/>
      <c r="PVW47" s="119"/>
      <c r="PVX47" s="119"/>
      <c r="PVY47" s="119"/>
      <c r="PVZ47" s="119"/>
      <c r="PWA47" s="119"/>
      <c r="PWB47" s="119"/>
      <c r="PWC47" s="119"/>
      <c r="PWD47" s="119"/>
      <c r="PWE47" s="119"/>
      <c r="PWF47" s="119"/>
      <c r="PWG47" s="119"/>
      <c r="PWH47" s="119"/>
      <c r="PWI47" s="119"/>
      <c r="PWJ47" s="119"/>
      <c r="PWK47" s="119"/>
      <c r="PWL47" s="119"/>
      <c r="PWM47" s="119"/>
      <c r="PWN47" s="119"/>
      <c r="PWO47" s="119"/>
      <c r="PWP47" s="119"/>
      <c r="PWQ47" s="119"/>
      <c r="PWR47" s="119"/>
      <c r="PWS47" s="119"/>
      <c r="PWT47" s="119"/>
      <c r="PWU47" s="119"/>
      <c r="PWV47" s="119"/>
      <c r="PWW47" s="119"/>
      <c r="PWX47" s="119"/>
      <c r="PWY47" s="119"/>
      <c r="PWZ47" s="119"/>
      <c r="PXA47" s="119"/>
      <c r="PXB47" s="119"/>
      <c r="PXC47" s="119"/>
      <c r="PXD47" s="119"/>
      <c r="PXE47" s="119"/>
      <c r="PXF47" s="119"/>
      <c r="PXG47" s="119"/>
      <c r="PXH47" s="119"/>
      <c r="PXI47" s="119"/>
      <c r="PXJ47" s="119"/>
      <c r="PXK47" s="119"/>
      <c r="PXL47" s="119"/>
      <c r="PXM47" s="119"/>
      <c r="PXN47" s="119"/>
      <c r="PXO47" s="119"/>
      <c r="PXP47" s="119"/>
      <c r="PXQ47" s="119"/>
      <c r="PXR47" s="119"/>
      <c r="PXS47" s="119"/>
      <c r="PXT47" s="119"/>
      <c r="PXU47" s="119"/>
      <c r="PXV47" s="119"/>
      <c r="PXW47" s="119"/>
      <c r="PXX47" s="119"/>
      <c r="PXY47" s="119"/>
      <c r="PXZ47" s="119"/>
      <c r="PYA47" s="119"/>
      <c r="PYB47" s="119"/>
      <c r="PYC47" s="119"/>
      <c r="PYD47" s="119"/>
      <c r="PYE47" s="119"/>
      <c r="PYF47" s="119"/>
      <c r="PYG47" s="119"/>
      <c r="PYH47" s="119"/>
      <c r="PYI47" s="119"/>
      <c r="PYJ47" s="119"/>
      <c r="PYK47" s="119"/>
      <c r="PYL47" s="119"/>
      <c r="PYM47" s="119"/>
      <c r="PYN47" s="119"/>
      <c r="PYO47" s="119"/>
      <c r="PYP47" s="119"/>
      <c r="PYQ47" s="119"/>
      <c r="PYR47" s="119"/>
      <c r="PYS47" s="119"/>
      <c r="PYT47" s="119"/>
      <c r="PYU47" s="119"/>
      <c r="PYV47" s="119"/>
      <c r="PYW47" s="119"/>
      <c r="PYX47" s="119"/>
      <c r="PYY47" s="119"/>
      <c r="PYZ47" s="119"/>
      <c r="PZA47" s="119"/>
      <c r="PZB47" s="119"/>
      <c r="PZC47" s="119"/>
      <c r="PZD47" s="119"/>
      <c r="PZE47" s="119"/>
      <c r="PZF47" s="119"/>
      <c r="PZG47" s="119"/>
      <c r="PZH47" s="119"/>
      <c r="PZI47" s="119"/>
      <c r="PZJ47" s="119"/>
      <c r="PZK47" s="119"/>
      <c r="PZL47" s="119"/>
      <c r="PZM47" s="119"/>
      <c r="PZN47" s="119"/>
      <c r="PZO47" s="119"/>
      <c r="PZP47" s="119"/>
      <c r="PZQ47" s="119"/>
      <c r="PZR47" s="119"/>
      <c r="PZS47" s="119"/>
      <c r="PZT47" s="119"/>
      <c r="PZU47" s="119"/>
      <c r="PZV47" s="119"/>
      <c r="PZW47" s="119"/>
      <c r="PZX47" s="119"/>
      <c r="PZY47" s="119"/>
      <c r="PZZ47" s="119"/>
      <c r="QAA47" s="119"/>
      <c r="QAB47" s="119"/>
      <c r="QAC47" s="119"/>
      <c r="QAD47" s="119"/>
      <c r="QAE47" s="119"/>
      <c r="QAF47" s="119"/>
      <c r="QAG47" s="119"/>
      <c r="QAH47" s="119"/>
      <c r="QAI47" s="119"/>
      <c r="QAJ47" s="119"/>
      <c r="QAK47" s="119"/>
      <c r="QAL47" s="119"/>
      <c r="QAM47" s="119"/>
      <c r="QAN47" s="119"/>
      <c r="QAO47" s="119"/>
      <c r="QAP47" s="119"/>
      <c r="QAQ47" s="119"/>
      <c r="QAR47" s="119"/>
      <c r="QAS47" s="119"/>
      <c r="QAT47" s="119"/>
      <c r="QAU47" s="119"/>
      <c r="QAV47" s="119"/>
      <c r="QAW47" s="119"/>
      <c r="QAX47" s="119"/>
      <c r="QAY47" s="119"/>
      <c r="QAZ47" s="119"/>
      <c r="QBA47" s="119"/>
      <c r="QBB47" s="119"/>
      <c r="QBC47" s="119"/>
      <c r="QBD47" s="119"/>
      <c r="QBE47" s="119"/>
      <c r="QBF47" s="119"/>
      <c r="QBG47" s="119"/>
      <c r="QBH47" s="119"/>
      <c r="QBI47" s="119"/>
      <c r="QBJ47" s="119"/>
      <c r="QBK47" s="119"/>
      <c r="QBL47" s="119"/>
      <c r="QBM47" s="119"/>
      <c r="QBN47" s="119"/>
      <c r="QBO47" s="119"/>
      <c r="QBP47" s="119"/>
      <c r="QBQ47" s="119"/>
      <c r="QBR47" s="119"/>
      <c r="QBS47" s="119"/>
      <c r="QBT47" s="119"/>
      <c r="QBU47" s="119"/>
      <c r="QBV47" s="119"/>
      <c r="QBW47" s="119"/>
      <c r="QBX47" s="119"/>
      <c r="QBY47" s="119"/>
      <c r="QBZ47" s="119"/>
      <c r="QCA47" s="119"/>
      <c r="QCB47" s="119"/>
      <c r="QCC47" s="119"/>
      <c r="QCD47" s="119"/>
      <c r="QCE47" s="119"/>
      <c r="QCF47" s="119"/>
      <c r="QCG47" s="119"/>
      <c r="QCH47" s="119"/>
      <c r="QCI47" s="119"/>
      <c r="QCJ47" s="119"/>
      <c r="QCK47" s="119"/>
      <c r="QCL47" s="119"/>
      <c r="QCM47" s="119"/>
      <c r="QCN47" s="119"/>
      <c r="QCO47" s="119"/>
      <c r="QCP47" s="119"/>
      <c r="QCQ47" s="119"/>
      <c r="QCR47" s="119"/>
      <c r="QCS47" s="119"/>
      <c r="QCT47" s="119"/>
      <c r="QCU47" s="119"/>
      <c r="QCV47" s="119"/>
      <c r="QCW47" s="119"/>
      <c r="QCX47" s="119"/>
      <c r="QCY47" s="119"/>
      <c r="QCZ47" s="119"/>
      <c r="QDA47" s="119"/>
      <c r="QDB47" s="119"/>
      <c r="QDC47" s="119"/>
      <c r="QDD47" s="119"/>
      <c r="QDE47" s="119"/>
      <c r="QDF47" s="119"/>
      <c r="QDG47" s="119"/>
      <c r="QDH47" s="119"/>
      <c r="QDI47" s="119"/>
      <c r="QDJ47" s="119"/>
      <c r="QDK47" s="119"/>
      <c r="QDL47" s="119"/>
      <c r="QDM47" s="119"/>
      <c r="QDN47" s="119"/>
      <c r="QDO47" s="119"/>
      <c r="QDP47" s="119"/>
      <c r="QDQ47" s="119"/>
      <c r="QDR47" s="119"/>
      <c r="QDS47" s="119"/>
      <c r="QDT47" s="119"/>
      <c r="QDU47" s="119"/>
      <c r="QDV47" s="119"/>
      <c r="QDW47" s="119"/>
      <c r="QDX47" s="119"/>
      <c r="QDY47" s="119"/>
      <c r="QDZ47" s="119"/>
      <c r="QEA47" s="119"/>
      <c r="QEB47" s="119"/>
      <c r="QEC47" s="119"/>
      <c r="QED47" s="119"/>
      <c r="QEE47" s="119"/>
      <c r="QEF47" s="119"/>
      <c r="QEG47" s="119"/>
      <c r="QEH47" s="119"/>
      <c r="QEI47" s="119"/>
      <c r="QEJ47" s="119"/>
      <c r="QEK47" s="119"/>
      <c r="QEL47" s="119"/>
      <c r="QEM47" s="119"/>
      <c r="QEN47" s="119"/>
      <c r="QEO47" s="119"/>
      <c r="QEP47" s="119"/>
      <c r="QEQ47" s="119"/>
      <c r="QER47" s="119"/>
      <c r="QES47" s="119"/>
      <c r="QET47" s="119"/>
      <c r="QEU47" s="119"/>
      <c r="QEV47" s="119"/>
      <c r="QEW47" s="119"/>
      <c r="QEX47" s="119"/>
      <c r="QEY47" s="119"/>
      <c r="QEZ47" s="119"/>
      <c r="QFA47" s="119"/>
      <c r="QFB47" s="119"/>
      <c r="QFC47" s="119"/>
      <c r="QFD47" s="119"/>
      <c r="QFE47" s="119"/>
      <c r="QFF47" s="119"/>
      <c r="QFG47" s="119"/>
      <c r="QFH47" s="119"/>
      <c r="QFI47" s="119"/>
      <c r="QFJ47" s="119"/>
      <c r="QFK47" s="119"/>
      <c r="QFL47" s="119"/>
      <c r="QFM47" s="119"/>
      <c r="QFN47" s="119"/>
      <c r="QFO47" s="119"/>
      <c r="QFP47" s="119"/>
      <c r="QFQ47" s="119"/>
      <c r="QFR47" s="119"/>
      <c r="QFS47" s="119"/>
      <c r="QFT47" s="119"/>
      <c r="QFU47" s="119"/>
      <c r="QFV47" s="119"/>
      <c r="QFW47" s="119"/>
      <c r="QFX47" s="119"/>
      <c r="QFY47" s="119"/>
      <c r="QFZ47" s="119"/>
      <c r="QGA47" s="119"/>
      <c r="QGB47" s="119"/>
      <c r="QGC47" s="119"/>
      <c r="QGD47" s="119"/>
      <c r="QGE47" s="119"/>
      <c r="QGF47" s="119"/>
      <c r="QGG47" s="119"/>
      <c r="QGH47" s="119"/>
      <c r="QGI47" s="119"/>
      <c r="QGJ47" s="119"/>
      <c r="QGK47" s="119"/>
      <c r="QGL47" s="119"/>
      <c r="QGM47" s="119"/>
      <c r="QGN47" s="119"/>
      <c r="QGO47" s="119"/>
      <c r="QGP47" s="119"/>
      <c r="QGQ47" s="119"/>
      <c r="QGR47" s="119"/>
      <c r="QGS47" s="119"/>
      <c r="QGT47" s="119"/>
      <c r="QGU47" s="119"/>
      <c r="QGV47" s="119"/>
      <c r="QGW47" s="119"/>
      <c r="QGX47" s="119"/>
      <c r="QGY47" s="119"/>
      <c r="QGZ47" s="119"/>
      <c r="QHA47" s="119"/>
      <c r="QHB47" s="119"/>
      <c r="QHC47" s="119"/>
      <c r="QHD47" s="119"/>
      <c r="QHE47" s="119"/>
      <c r="QHF47" s="119"/>
      <c r="QHG47" s="119"/>
      <c r="QHH47" s="119"/>
      <c r="QHI47" s="119"/>
      <c r="QHJ47" s="119"/>
      <c r="QHK47" s="119"/>
      <c r="QHL47" s="119"/>
      <c r="QHM47" s="119"/>
      <c r="QHN47" s="119"/>
      <c r="QHO47" s="119"/>
      <c r="QHP47" s="119"/>
      <c r="QHQ47" s="119"/>
      <c r="QHR47" s="119"/>
      <c r="QHS47" s="119"/>
      <c r="QHT47" s="119"/>
      <c r="QHU47" s="119"/>
      <c r="QHV47" s="119"/>
      <c r="QHW47" s="119"/>
      <c r="QHX47" s="119"/>
      <c r="QHY47" s="119"/>
      <c r="QHZ47" s="119"/>
      <c r="QIA47" s="119"/>
      <c r="QIB47" s="119"/>
      <c r="QIC47" s="119"/>
      <c r="QID47" s="119"/>
      <c r="QIE47" s="119"/>
      <c r="QIF47" s="119"/>
      <c r="QIG47" s="119"/>
      <c r="QIH47" s="119"/>
      <c r="QII47" s="119"/>
      <c r="QIJ47" s="119"/>
      <c r="QIK47" s="119"/>
      <c r="QIL47" s="119"/>
      <c r="QIM47" s="119"/>
      <c r="QIN47" s="119"/>
      <c r="QIO47" s="119"/>
      <c r="QIP47" s="119"/>
      <c r="QIQ47" s="119"/>
      <c r="QIR47" s="119"/>
      <c r="QIS47" s="119"/>
      <c r="QIT47" s="119"/>
      <c r="QIU47" s="119"/>
      <c r="QIV47" s="119"/>
      <c r="QIW47" s="119"/>
      <c r="QIX47" s="119"/>
      <c r="QIY47" s="119"/>
      <c r="QIZ47" s="119"/>
      <c r="QJA47" s="119"/>
      <c r="QJB47" s="119"/>
      <c r="QJC47" s="119"/>
      <c r="QJD47" s="119"/>
      <c r="QJE47" s="119"/>
      <c r="QJF47" s="119"/>
      <c r="QJG47" s="119"/>
      <c r="QJH47" s="119"/>
      <c r="QJI47" s="119"/>
      <c r="QJJ47" s="119"/>
      <c r="QJK47" s="119"/>
      <c r="QJL47" s="119"/>
      <c r="QJM47" s="119"/>
      <c r="QJN47" s="119"/>
      <c r="QJO47" s="119"/>
      <c r="QJP47" s="119"/>
      <c r="QJQ47" s="119"/>
      <c r="QJR47" s="119"/>
      <c r="QJS47" s="119"/>
      <c r="QJT47" s="119"/>
      <c r="QJU47" s="119"/>
      <c r="QJV47" s="119"/>
      <c r="QJW47" s="119"/>
      <c r="QJX47" s="119"/>
      <c r="QJY47" s="119"/>
      <c r="QJZ47" s="119"/>
      <c r="QKA47" s="119"/>
      <c r="QKB47" s="119"/>
      <c r="QKC47" s="119"/>
      <c r="QKD47" s="119"/>
      <c r="QKE47" s="119"/>
      <c r="QKF47" s="119"/>
      <c r="QKG47" s="119"/>
      <c r="QKH47" s="119"/>
      <c r="QKI47" s="119"/>
      <c r="QKJ47" s="119"/>
      <c r="QKK47" s="119"/>
      <c r="QKL47" s="119"/>
      <c r="QKM47" s="119"/>
      <c r="QKN47" s="119"/>
      <c r="QKO47" s="119"/>
      <c r="QKP47" s="119"/>
      <c r="QKQ47" s="119"/>
      <c r="QKR47" s="119"/>
      <c r="QKS47" s="119"/>
      <c r="QKT47" s="119"/>
      <c r="QKU47" s="119"/>
      <c r="QKV47" s="119"/>
      <c r="QKW47" s="119"/>
      <c r="QKX47" s="119"/>
      <c r="QKY47" s="119"/>
      <c r="QKZ47" s="119"/>
      <c r="QLA47" s="119"/>
      <c r="QLB47" s="119"/>
      <c r="QLC47" s="119"/>
      <c r="QLD47" s="119"/>
      <c r="QLE47" s="119"/>
      <c r="QLF47" s="119"/>
      <c r="QLG47" s="119"/>
      <c r="QLH47" s="119"/>
      <c r="QLI47" s="119"/>
      <c r="QLJ47" s="119"/>
      <c r="QLK47" s="119"/>
      <c r="QLL47" s="119"/>
      <c r="QLM47" s="119"/>
      <c r="QLN47" s="119"/>
      <c r="QLO47" s="119"/>
      <c r="QLP47" s="119"/>
      <c r="QLQ47" s="119"/>
      <c r="QLR47" s="119"/>
      <c r="QLS47" s="119"/>
      <c r="QLT47" s="119"/>
      <c r="QLU47" s="119"/>
      <c r="QLV47" s="119"/>
      <c r="QLW47" s="119"/>
      <c r="QLX47" s="119"/>
      <c r="QLY47" s="119"/>
      <c r="QLZ47" s="119"/>
      <c r="QMA47" s="119"/>
      <c r="QMB47" s="119"/>
      <c r="QMC47" s="119"/>
      <c r="QMD47" s="119"/>
      <c r="QME47" s="119"/>
      <c r="QMF47" s="119"/>
      <c r="QMG47" s="119"/>
      <c r="QMH47" s="119"/>
      <c r="QMI47" s="119"/>
      <c r="QMJ47" s="119"/>
      <c r="QMK47" s="119"/>
      <c r="QML47" s="119"/>
      <c r="QMM47" s="119"/>
      <c r="QMN47" s="119"/>
      <c r="QMO47" s="119"/>
      <c r="QMP47" s="119"/>
      <c r="QMQ47" s="119"/>
      <c r="QMR47" s="119"/>
      <c r="QMS47" s="119"/>
      <c r="QMT47" s="119"/>
      <c r="QMU47" s="119"/>
      <c r="QMV47" s="119"/>
      <c r="QMW47" s="119"/>
      <c r="QMX47" s="119"/>
      <c r="QMY47" s="119"/>
      <c r="QMZ47" s="119"/>
      <c r="QNA47" s="119"/>
      <c r="QNB47" s="119"/>
      <c r="QNC47" s="119"/>
      <c r="QND47" s="119"/>
      <c r="QNE47" s="119"/>
      <c r="QNF47" s="119"/>
      <c r="QNG47" s="119"/>
      <c r="QNH47" s="119"/>
      <c r="QNI47" s="119"/>
      <c r="QNJ47" s="119"/>
      <c r="QNK47" s="119"/>
      <c r="QNL47" s="119"/>
      <c r="QNM47" s="119"/>
      <c r="QNN47" s="119"/>
      <c r="QNO47" s="119"/>
      <c r="QNP47" s="119"/>
      <c r="QNQ47" s="119"/>
      <c r="QNR47" s="119"/>
      <c r="QNS47" s="119"/>
      <c r="QNT47" s="119"/>
      <c r="QNU47" s="119"/>
      <c r="QNV47" s="119"/>
      <c r="QNW47" s="119"/>
      <c r="QNX47" s="119"/>
      <c r="QNY47" s="119"/>
      <c r="QNZ47" s="119"/>
      <c r="QOA47" s="119"/>
      <c r="QOB47" s="119"/>
      <c r="QOC47" s="119"/>
      <c r="QOD47" s="119"/>
      <c r="QOE47" s="119"/>
      <c r="QOF47" s="119"/>
      <c r="QOG47" s="119"/>
      <c r="QOH47" s="119"/>
      <c r="QOI47" s="119"/>
      <c r="QOJ47" s="119"/>
      <c r="QOK47" s="119"/>
      <c r="QOL47" s="119"/>
      <c r="QOM47" s="119"/>
      <c r="QON47" s="119"/>
      <c r="QOO47" s="119"/>
      <c r="QOP47" s="119"/>
      <c r="QOQ47" s="119"/>
      <c r="QOR47" s="119"/>
      <c r="QOS47" s="119"/>
      <c r="QOT47" s="119"/>
      <c r="QOU47" s="119"/>
      <c r="QOV47" s="119"/>
      <c r="QOW47" s="119"/>
      <c r="QOX47" s="119"/>
      <c r="QOY47" s="119"/>
      <c r="QOZ47" s="119"/>
      <c r="QPA47" s="119"/>
      <c r="QPB47" s="119"/>
      <c r="QPC47" s="119"/>
      <c r="QPD47" s="119"/>
      <c r="QPE47" s="119"/>
      <c r="QPF47" s="119"/>
      <c r="QPG47" s="119"/>
      <c r="QPH47" s="119"/>
      <c r="QPI47" s="119"/>
      <c r="QPJ47" s="119"/>
      <c r="QPK47" s="119"/>
      <c r="QPL47" s="119"/>
      <c r="QPM47" s="119"/>
      <c r="QPN47" s="119"/>
      <c r="QPO47" s="119"/>
      <c r="QPP47" s="119"/>
      <c r="QPQ47" s="119"/>
      <c r="QPR47" s="119"/>
      <c r="QPS47" s="119"/>
      <c r="QPT47" s="119"/>
      <c r="QPU47" s="119"/>
      <c r="QPV47" s="119"/>
      <c r="QPW47" s="119"/>
      <c r="QPX47" s="119"/>
      <c r="QPY47" s="119"/>
      <c r="QPZ47" s="119"/>
      <c r="QQA47" s="119"/>
      <c r="QQB47" s="119"/>
      <c r="QQC47" s="119"/>
      <c r="QQD47" s="119"/>
      <c r="QQE47" s="119"/>
      <c r="QQF47" s="119"/>
      <c r="QQG47" s="119"/>
      <c r="QQH47" s="119"/>
      <c r="QQI47" s="119"/>
      <c r="QQJ47" s="119"/>
      <c r="QQK47" s="119"/>
      <c r="QQL47" s="119"/>
      <c r="QQM47" s="119"/>
      <c r="QQN47" s="119"/>
      <c r="QQO47" s="119"/>
      <c r="QQP47" s="119"/>
      <c r="QQQ47" s="119"/>
      <c r="QQR47" s="119"/>
      <c r="QQS47" s="119"/>
      <c r="QQT47" s="119"/>
      <c r="QQU47" s="119"/>
      <c r="QQV47" s="119"/>
      <c r="QQW47" s="119"/>
      <c r="QQX47" s="119"/>
      <c r="QQY47" s="119"/>
      <c r="QQZ47" s="119"/>
      <c r="QRA47" s="119"/>
      <c r="QRB47" s="119"/>
      <c r="QRC47" s="119"/>
      <c r="QRD47" s="119"/>
      <c r="QRE47" s="119"/>
      <c r="QRF47" s="119"/>
      <c r="QRG47" s="119"/>
      <c r="QRH47" s="119"/>
      <c r="QRI47" s="119"/>
      <c r="QRJ47" s="119"/>
      <c r="QRK47" s="119"/>
      <c r="QRL47" s="119"/>
      <c r="QRM47" s="119"/>
      <c r="QRN47" s="119"/>
      <c r="QRO47" s="119"/>
      <c r="QRP47" s="119"/>
      <c r="QRQ47" s="119"/>
      <c r="QRR47" s="119"/>
      <c r="QRS47" s="119"/>
      <c r="QRT47" s="119"/>
      <c r="QRU47" s="119"/>
      <c r="QRV47" s="119"/>
      <c r="QRW47" s="119"/>
      <c r="QRX47" s="119"/>
      <c r="QRY47" s="119"/>
      <c r="QRZ47" s="119"/>
      <c r="QSA47" s="119"/>
      <c r="QSB47" s="119"/>
      <c r="QSC47" s="119"/>
      <c r="QSD47" s="119"/>
      <c r="QSE47" s="119"/>
      <c r="QSF47" s="119"/>
      <c r="QSG47" s="119"/>
      <c r="QSH47" s="119"/>
      <c r="QSI47" s="119"/>
      <c r="QSJ47" s="119"/>
      <c r="QSK47" s="119"/>
      <c r="QSL47" s="119"/>
      <c r="QSM47" s="119"/>
      <c r="QSN47" s="119"/>
      <c r="QSO47" s="119"/>
      <c r="QSP47" s="119"/>
      <c r="QSQ47" s="119"/>
      <c r="QSR47" s="119"/>
      <c r="QSS47" s="119"/>
      <c r="QST47" s="119"/>
      <c r="QSU47" s="119"/>
      <c r="QSV47" s="119"/>
      <c r="QSW47" s="119"/>
      <c r="QSX47" s="119"/>
      <c r="QSY47" s="119"/>
      <c r="QSZ47" s="119"/>
      <c r="QTA47" s="119"/>
      <c r="QTB47" s="119"/>
      <c r="QTC47" s="119"/>
      <c r="QTD47" s="119"/>
      <c r="QTE47" s="119"/>
      <c r="QTF47" s="119"/>
      <c r="QTG47" s="119"/>
      <c r="QTH47" s="119"/>
      <c r="QTI47" s="119"/>
      <c r="QTJ47" s="119"/>
      <c r="QTK47" s="119"/>
      <c r="QTL47" s="119"/>
      <c r="QTM47" s="119"/>
      <c r="QTN47" s="119"/>
      <c r="QTO47" s="119"/>
      <c r="QTP47" s="119"/>
      <c r="QTQ47" s="119"/>
      <c r="QTR47" s="119"/>
      <c r="QTS47" s="119"/>
      <c r="QTT47" s="119"/>
      <c r="QTU47" s="119"/>
      <c r="QTV47" s="119"/>
      <c r="QTW47" s="119"/>
      <c r="QTX47" s="119"/>
      <c r="QTY47" s="119"/>
      <c r="QTZ47" s="119"/>
      <c r="QUA47" s="119"/>
      <c r="QUB47" s="119"/>
      <c r="QUC47" s="119"/>
      <c r="QUD47" s="119"/>
      <c r="QUE47" s="119"/>
      <c r="QUF47" s="119"/>
      <c r="QUG47" s="119"/>
      <c r="QUH47" s="119"/>
      <c r="QUI47" s="119"/>
      <c r="QUJ47" s="119"/>
      <c r="QUK47" s="119"/>
      <c r="QUL47" s="119"/>
      <c r="QUM47" s="119"/>
      <c r="QUN47" s="119"/>
      <c r="QUO47" s="119"/>
      <c r="QUP47" s="119"/>
      <c r="QUQ47" s="119"/>
      <c r="QUR47" s="119"/>
      <c r="QUS47" s="119"/>
      <c r="QUT47" s="119"/>
      <c r="QUU47" s="119"/>
      <c r="QUV47" s="119"/>
      <c r="QUW47" s="119"/>
      <c r="QUX47" s="119"/>
      <c r="QUY47" s="119"/>
      <c r="QUZ47" s="119"/>
      <c r="QVA47" s="119"/>
      <c r="QVB47" s="119"/>
      <c r="QVC47" s="119"/>
      <c r="QVD47" s="119"/>
      <c r="QVE47" s="119"/>
      <c r="QVF47" s="119"/>
      <c r="QVG47" s="119"/>
      <c r="QVH47" s="119"/>
      <c r="QVI47" s="119"/>
      <c r="QVJ47" s="119"/>
      <c r="QVK47" s="119"/>
      <c r="QVL47" s="119"/>
      <c r="QVM47" s="119"/>
      <c r="QVN47" s="119"/>
      <c r="QVO47" s="119"/>
      <c r="QVP47" s="119"/>
      <c r="QVQ47" s="119"/>
      <c r="QVR47" s="119"/>
      <c r="QVS47" s="119"/>
      <c r="QVT47" s="119"/>
      <c r="QVU47" s="119"/>
      <c r="QVV47" s="119"/>
      <c r="QVW47" s="119"/>
      <c r="QVX47" s="119"/>
      <c r="QVY47" s="119"/>
      <c r="QVZ47" s="119"/>
      <c r="QWA47" s="119"/>
      <c r="QWB47" s="119"/>
      <c r="QWC47" s="119"/>
      <c r="QWD47" s="119"/>
      <c r="QWE47" s="119"/>
      <c r="QWF47" s="119"/>
      <c r="QWG47" s="119"/>
      <c r="QWH47" s="119"/>
      <c r="QWI47" s="119"/>
      <c r="QWJ47" s="119"/>
      <c r="QWK47" s="119"/>
      <c r="QWL47" s="119"/>
      <c r="QWM47" s="119"/>
      <c r="QWN47" s="119"/>
      <c r="QWO47" s="119"/>
      <c r="QWP47" s="119"/>
      <c r="QWQ47" s="119"/>
      <c r="QWR47" s="119"/>
      <c r="QWS47" s="119"/>
      <c r="QWT47" s="119"/>
      <c r="QWU47" s="119"/>
      <c r="QWV47" s="119"/>
      <c r="QWW47" s="119"/>
      <c r="QWX47" s="119"/>
      <c r="QWY47" s="119"/>
      <c r="QWZ47" s="119"/>
      <c r="QXA47" s="119"/>
      <c r="QXB47" s="119"/>
      <c r="QXC47" s="119"/>
      <c r="QXD47" s="119"/>
      <c r="QXE47" s="119"/>
      <c r="QXF47" s="119"/>
      <c r="QXG47" s="119"/>
      <c r="QXH47" s="119"/>
      <c r="QXI47" s="119"/>
      <c r="QXJ47" s="119"/>
      <c r="QXK47" s="119"/>
      <c r="QXL47" s="119"/>
      <c r="QXM47" s="119"/>
      <c r="QXN47" s="119"/>
      <c r="QXO47" s="119"/>
      <c r="QXP47" s="119"/>
      <c r="QXQ47" s="119"/>
      <c r="QXR47" s="119"/>
      <c r="QXS47" s="119"/>
      <c r="QXT47" s="119"/>
      <c r="QXU47" s="119"/>
      <c r="QXV47" s="119"/>
      <c r="QXW47" s="119"/>
      <c r="QXX47" s="119"/>
      <c r="QXY47" s="119"/>
      <c r="QXZ47" s="119"/>
      <c r="QYA47" s="119"/>
      <c r="QYB47" s="119"/>
      <c r="QYC47" s="119"/>
      <c r="QYD47" s="119"/>
      <c r="QYE47" s="119"/>
      <c r="QYF47" s="119"/>
      <c r="QYG47" s="119"/>
      <c r="QYH47" s="119"/>
      <c r="QYI47" s="119"/>
      <c r="QYJ47" s="119"/>
      <c r="QYK47" s="119"/>
      <c r="QYL47" s="119"/>
      <c r="QYM47" s="119"/>
      <c r="QYN47" s="119"/>
      <c r="QYO47" s="119"/>
      <c r="QYP47" s="119"/>
      <c r="QYQ47" s="119"/>
      <c r="QYR47" s="119"/>
      <c r="QYS47" s="119"/>
      <c r="QYT47" s="119"/>
      <c r="QYU47" s="119"/>
      <c r="QYV47" s="119"/>
      <c r="QYW47" s="119"/>
      <c r="QYX47" s="119"/>
      <c r="QYY47" s="119"/>
      <c r="QYZ47" s="119"/>
      <c r="QZA47" s="119"/>
      <c r="QZB47" s="119"/>
      <c r="QZC47" s="119"/>
      <c r="QZD47" s="119"/>
      <c r="QZE47" s="119"/>
      <c r="QZF47" s="119"/>
      <c r="QZG47" s="119"/>
      <c r="QZH47" s="119"/>
      <c r="QZI47" s="119"/>
      <c r="QZJ47" s="119"/>
      <c r="QZK47" s="119"/>
      <c r="QZL47" s="119"/>
      <c r="QZM47" s="119"/>
      <c r="QZN47" s="119"/>
      <c r="QZO47" s="119"/>
      <c r="QZP47" s="119"/>
      <c r="QZQ47" s="119"/>
      <c r="QZR47" s="119"/>
      <c r="QZS47" s="119"/>
      <c r="QZT47" s="119"/>
      <c r="QZU47" s="119"/>
      <c r="QZV47" s="119"/>
      <c r="QZW47" s="119"/>
      <c r="QZX47" s="119"/>
      <c r="QZY47" s="119"/>
      <c r="QZZ47" s="119"/>
      <c r="RAA47" s="119"/>
      <c r="RAB47" s="119"/>
      <c r="RAC47" s="119"/>
      <c r="RAD47" s="119"/>
      <c r="RAE47" s="119"/>
      <c r="RAF47" s="119"/>
      <c r="RAG47" s="119"/>
      <c r="RAH47" s="119"/>
      <c r="RAI47" s="119"/>
      <c r="RAJ47" s="119"/>
      <c r="RAK47" s="119"/>
      <c r="RAL47" s="119"/>
      <c r="RAM47" s="119"/>
      <c r="RAN47" s="119"/>
      <c r="RAO47" s="119"/>
      <c r="RAP47" s="119"/>
      <c r="RAQ47" s="119"/>
      <c r="RAR47" s="119"/>
      <c r="RAS47" s="119"/>
      <c r="RAT47" s="119"/>
      <c r="RAU47" s="119"/>
      <c r="RAV47" s="119"/>
      <c r="RAW47" s="119"/>
      <c r="RAX47" s="119"/>
      <c r="RAY47" s="119"/>
      <c r="RAZ47" s="119"/>
      <c r="RBA47" s="119"/>
      <c r="RBB47" s="119"/>
      <c r="RBC47" s="119"/>
      <c r="RBD47" s="119"/>
      <c r="RBE47" s="119"/>
      <c r="RBF47" s="119"/>
      <c r="RBG47" s="119"/>
      <c r="RBH47" s="119"/>
      <c r="RBI47" s="119"/>
      <c r="RBJ47" s="119"/>
      <c r="RBK47" s="119"/>
      <c r="RBL47" s="119"/>
      <c r="RBM47" s="119"/>
      <c r="RBN47" s="119"/>
      <c r="RBO47" s="119"/>
      <c r="RBP47" s="119"/>
      <c r="RBQ47" s="119"/>
      <c r="RBR47" s="119"/>
      <c r="RBS47" s="119"/>
      <c r="RBT47" s="119"/>
      <c r="RBU47" s="119"/>
      <c r="RBV47" s="119"/>
      <c r="RBW47" s="119"/>
      <c r="RBX47" s="119"/>
      <c r="RBY47" s="119"/>
      <c r="RBZ47" s="119"/>
      <c r="RCA47" s="119"/>
      <c r="RCB47" s="119"/>
      <c r="RCC47" s="119"/>
      <c r="RCD47" s="119"/>
      <c r="RCE47" s="119"/>
      <c r="RCF47" s="119"/>
      <c r="RCG47" s="119"/>
      <c r="RCH47" s="119"/>
      <c r="RCI47" s="119"/>
      <c r="RCJ47" s="119"/>
      <c r="RCK47" s="119"/>
      <c r="RCL47" s="119"/>
      <c r="RCM47" s="119"/>
      <c r="RCN47" s="119"/>
      <c r="RCO47" s="119"/>
      <c r="RCP47" s="119"/>
      <c r="RCQ47" s="119"/>
      <c r="RCR47" s="119"/>
      <c r="RCS47" s="119"/>
      <c r="RCT47" s="119"/>
      <c r="RCU47" s="119"/>
      <c r="RCV47" s="119"/>
      <c r="RCW47" s="119"/>
      <c r="RCX47" s="119"/>
      <c r="RCY47" s="119"/>
      <c r="RCZ47" s="119"/>
      <c r="RDA47" s="119"/>
      <c r="RDB47" s="119"/>
      <c r="RDC47" s="119"/>
      <c r="RDD47" s="119"/>
      <c r="RDE47" s="119"/>
      <c r="RDF47" s="119"/>
      <c r="RDG47" s="119"/>
      <c r="RDH47" s="119"/>
      <c r="RDI47" s="119"/>
      <c r="RDJ47" s="119"/>
      <c r="RDK47" s="119"/>
      <c r="RDL47" s="119"/>
      <c r="RDM47" s="119"/>
      <c r="RDN47" s="119"/>
      <c r="RDO47" s="119"/>
      <c r="RDP47" s="119"/>
      <c r="RDQ47" s="119"/>
      <c r="RDR47" s="119"/>
      <c r="RDS47" s="119"/>
      <c r="RDT47" s="119"/>
      <c r="RDU47" s="119"/>
      <c r="RDV47" s="119"/>
      <c r="RDW47" s="119"/>
      <c r="RDX47" s="119"/>
      <c r="RDY47" s="119"/>
      <c r="RDZ47" s="119"/>
      <c r="REA47" s="119"/>
      <c r="REB47" s="119"/>
      <c r="REC47" s="119"/>
      <c r="RED47" s="119"/>
      <c r="REE47" s="119"/>
      <c r="REF47" s="119"/>
      <c r="REG47" s="119"/>
      <c r="REH47" s="119"/>
      <c r="REI47" s="119"/>
      <c r="REJ47" s="119"/>
      <c r="REK47" s="119"/>
      <c r="REL47" s="119"/>
      <c r="REM47" s="119"/>
      <c r="REN47" s="119"/>
      <c r="REO47" s="119"/>
      <c r="REP47" s="119"/>
      <c r="REQ47" s="119"/>
      <c r="RER47" s="119"/>
      <c r="RES47" s="119"/>
      <c r="RET47" s="119"/>
      <c r="REU47" s="119"/>
      <c r="REV47" s="119"/>
      <c r="REW47" s="119"/>
      <c r="REX47" s="119"/>
      <c r="REY47" s="119"/>
      <c r="REZ47" s="119"/>
      <c r="RFA47" s="119"/>
      <c r="RFB47" s="119"/>
      <c r="RFC47" s="119"/>
      <c r="RFD47" s="119"/>
      <c r="RFE47" s="119"/>
      <c r="RFF47" s="119"/>
      <c r="RFG47" s="119"/>
      <c r="RFH47" s="119"/>
      <c r="RFI47" s="119"/>
      <c r="RFJ47" s="119"/>
      <c r="RFK47" s="119"/>
      <c r="RFL47" s="119"/>
      <c r="RFM47" s="119"/>
      <c r="RFN47" s="119"/>
      <c r="RFO47" s="119"/>
      <c r="RFP47" s="119"/>
      <c r="RFQ47" s="119"/>
      <c r="RFR47" s="119"/>
      <c r="RFS47" s="119"/>
      <c r="RFT47" s="119"/>
      <c r="RFU47" s="119"/>
      <c r="RFV47" s="119"/>
      <c r="RFW47" s="119"/>
      <c r="RFX47" s="119"/>
      <c r="RFY47" s="119"/>
      <c r="RFZ47" s="119"/>
      <c r="RGA47" s="119"/>
      <c r="RGB47" s="119"/>
      <c r="RGC47" s="119"/>
      <c r="RGD47" s="119"/>
      <c r="RGE47" s="119"/>
      <c r="RGF47" s="119"/>
      <c r="RGG47" s="119"/>
      <c r="RGH47" s="119"/>
      <c r="RGI47" s="119"/>
      <c r="RGJ47" s="119"/>
      <c r="RGK47" s="119"/>
      <c r="RGL47" s="119"/>
      <c r="RGM47" s="119"/>
      <c r="RGN47" s="119"/>
      <c r="RGO47" s="119"/>
      <c r="RGP47" s="119"/>
      <c r="RGQ47" s="119"/>
      <c r="RGR47" s="119"/>
      <c r="RGS47" s="119"/>
      <c r="RGT47" s="119"/>
      <c r="RGU47" s="119"/>
      <c r="RGV47" s="119"/>
      <c r="RGW47" s="119"/>
      <c r="RGX47" s="119"/>
      <c r="RGY47" s="119"/>
      <c r="RGZ47" s="119"/>
      <c r="RHA47" s="119"/>
      <c r="RHB47" s="119"/>
      <c r="RHC47" s="119"/>
      <c r="RHD47" s="119"/>
      <c r="RHE47" s="119"/>
      <c r="RHF47" s="119"/>
      <c r="RHG47" s="119"/>
      <c r="RHH47" s="119"/>
      <c r="RHI47" s="119"/>
      <c r="RHJ47" s="119"/>
      <c r="RHK47" s="119"/>
      <c r="RHL47" s="119"/>
      <c r="RHM47" s="119"/>
      <c r="RHN47" s="119"/>
      <c r="RHO47" s="119"/>
      <c r="RHP47" s="119"/>
      <c r="RHQ47" s="119"/>
      <c r="RHR47" s="119"/>
      <c r="RHS47" s="119"/>
      <c r="RHT47" s="119"/>
      <c r="RHU47" s="119"/>
      <c r="RHV47" s="119"/>
      <c r="RHW47" s="119"/>
      <c r="RHX47" s="119"/>
      <c r="RHY47" s="119"/>
      <c r="RHZ47" s="119"/>
      <c r="RIA47" s="119"/>
      <c r="RIB47" s="119"/>
      <c r="RIC47" s="119"/>
      <c r="RID47" s="119"/>
      <c r="RIE47" s="119"/>
      <c r="RIF47" s="119"/>
      <c r="RIG47" s="119"/>
      <c r="RIH47" s="119"/>
      <c r="RII47" s="119"/>
      <c r="RIJ47" s="119"/>
      <c r="RIK47" s="119"/>
      <c r="RIL47" s="119"/>
      <c r="RIM47" s="119"/>
      <c r="RIN47" s="119"/>
      <c r="RIO47" s="119"/>
      <c r="RIP47" s="119"/>
      <c r="RIQ47" s="119"/>
      <c r="RIR47" s="119"/>
      <c r="RIS47" s="119"/>
      <c r="RIT47" s="119"/>
      <c r="RIU47" s="119"/>
      <c r="RIV47" s="119"/>
      <c r="RIW47" s="119"/>
      <c r="RIX47" s="119"/>
      <c r="RIY47" s="119"/>
      <c r="RIZ47" s="119"/>
      <c r="RJA47" s="119"/>
      <c r="RJB47" s="119"/>
      <c r="RJC47" s="119"/>
      <c r="RJD47" s="119"/>
      <c r="RJE47" s="119"/>
      <c r="RJF47" s="119"/>
      <c r="RJG47" s="119"/>
      <c r="RJH47" s="119"/>
      <c r="RJI47" s="119"/>
      <c r="RJJ47" s="119"/>
      <c r="RJK47" s="119"/>
      <c r="RJL47" s="119"/>
      <c r="RJM47" s="119"/>
      <c r="RJN47" s="119"/>
      <c r="RJO47" s="119"/>
      <c r="RJP47" s="119"/>
      <c r="RJQ47" s="119"/>
      <c r="RJR47" s="119"/>
      <c r="RJS47" s="119"/>
      <c r="RJT47" s="119"/>
      <c r="RJU47" s="119"/>
      <c r="RJV47" s="119"/>
      <c r="RJW47" s="119"/>
      <c r="RJX47" s="119"/>
      <c r="RJY47" s="119"/>
      <c r="RJZ47" s="119"/>
      <c r="RKA47" s="119"/>
      <c r="RKB47" s="119"/>
      <c r="RKC47" s="119"/>
      <c r="RKD47" s="119"/>
      <c r="RKE47" s="119"/>
      <c r="RKF47" s="119"/>
      <c r="RKG47" s="119"/>
      <c r="RKH47" s="119"/>
      <c r="RKI47" s="119"/>
      <c r="RKJ47" s="119"/>
      <c r="RKK47" s="119"/>
      <c r="RKL47" s="119"/>
      <c r="RKM47" s="119"/>
      <c r="RKN47" s="119"/>
      <c r="RKO47" s="119"/>
      <c r="RKP47" s="119"/>
      <c r="RKQ47" s="119"/>
      <c r="RKR47" s="119"/>
      <c r="RKS47" s="119"/>
      <c r="RKT47" s="119"/>
      <c r="RKU47" s="119"/>
      <c r="RKV47" s="119"/>
      <c r="RKW47" s="119"/>
      <c r="RKX47" s="119"/>
      <c r="RKY47" s="119"/>
      <c r="RKZ47" s="119"/>
      <c r="RLA47" s="119"/>
      <c r="RLB47" s="119"/>
      <c r="RLC47" s="119"/>
      <c r="RLD47" s="119"/>
      <c r="RLE47" s="119"/>
      <c r="RLF47" s="119"/>
      <c r="RLG47" s="119"/>
      <c r="RLH47" s="119"/>
      <c r="RLI47" s="119"/>
      <c r="RLJ47" s="119"/>
      <c r="RLK47" s="119"/>
      <c r="RLL47" s="119"/>
      <c r="RLM47" s="119"/>
      <c r="RLN47" s="119"/>
      <c r="RLO47" s="119"/>
      <c r="RLP47" s="119"/>
      <c r="RLQ47" s="119"/>
      <c r="RLR47" s="119"/>
      <c r="RLS47" s="119"/>
      <c r="RLT47" s="119"/>
      <c r="RLU47" s="119"/>
      <c r="RLV47" s="119"/>
      <c r="RLW47" s="119"/>
      <c r="RLX47" s="119"/>
      <c r="RLY47" s="119"/>
      <c r="RLZ47" s="119"/>
      <c r="RMA47" s="119"/>
      <c r="RMB47" s="119"/>
      <c r="RMC47" s="119"/>
      <c r="RMD47" s="119"/>
      <c r="RME47" s="119"/>
      <c r="RMF47" s="119"/>
      <c r="RMG47" s="119"/>
      <c r="RMH47" s="119"/>
      <c r="RMI47" s="119"/>
      <c r="RMJ47" s="119"/>
      <c r="RMK47" s="119"/>
      <c r="RML47" s="119"/>
      <c r="RMM47" s="119"/>
      <c r="RMN47" s="119"/>
      <c r="RMO47" s="119"/>
      <c r="RMP47" s="119"/>
      <c r="RMQ47" s="119"/>
      <c r="RMR47" s="119"/>
      <c r="RMS47" s="119"/>
      <c r="RMT47" s="119"/>
      <c r="RMU47" s="119"/>
      <c r="RMV47" s="119"/>
      <c r="RMW47" s="119"/>
      <c r="RMX47" s="119"/>
      <c r="RMY47" s="119"/>
      <c r="RMZ47" s="119"/>
      <c r="RNA47" s="119"/>
      <c r="RNB47" s="119"/>
      <c r="RNC47" s="119"/>
      <c r="RND47" s="119"/>
      <c r="RNE47" s="119"/>
      <c r="RNF47" s="119"/>
      <c r="RNG47" s="119"/>
      <c r="RNH47" s="119"/>
      <c r="RNI47" s="119"/>
      <c r="RNJ47" s="119"/>
      <c r="RNK47" s="119"/>
      <c r="RNL47" s="119"/>
      <c r="RNM47" s="119"/>
      <c r="RNN47" s="119"/>
      <c r="RNO47" s="119"/>
      <c r="RNP47" s="119"/>
      <c r="RNQ47" s="119"/>
      <c r="RNR47" s="119"/>
      <c r="RNS47" s="119"/>
      <c r="RNT47" s="119"/>
      <c r="RNU47" s="119"/>
      <c r="RNV47" s="119"/>
      <c r="RNW47" s="119"/>
      <c r="RNX47" s="119"/>
      <c r="RNY47" s="119"/>
      <c r="RNZ47" s="119"/>
      <c r="ROA47" s="119"/>
      <c r="ROB47" s="119"/>
      <c r="ROC47" s="119"/>
      <c r="ROD47" s="119"/>
      <c r="ROE47" s="119"/>
      <c r="ROF47" s="119"/>
      <c r="ROG47" s="119"/>
      <c r="ROH47" s="119"/>
      <c r="ROI47" s="119"/>
      <c r="ROJ47" s="119"/>
      <c r="ROK47" s="119"/>
      <c r="ROL47" s="119"/>
      <c r="ROM47" s="119"/>
      <c r="RON47" s="119"/>
      <c r="ROO47" s="119"/>
      <c r="ROP47" s="119"/>
      <c r="ROQ47" s="119"/>
      <c r="ROR47" s="119"/>
      <c r="ROS47" s="119"/>
      <c r="ROT47" s="119"/>
      <c r="ROU47" s="119"/>
      <c r="ROV47" s="119"/>
      <c r="ROW47" s="119"/>
      <c r="ROX47" s="119"/>
      <c r="ROY47" s="119"/>
      <c r="ROZ47" s="119"/>
      <c r="RPA47" s="119"/>
      <c r="RPB47" s="119"/>
      <c r="RPC47" s="119"/>
      <c r="RPD47" s="119"/>
      <c r="RPE47" s="119"/>
      <c r="RPF47" s="119"/>
      <c r="RPG47" s="119"/>
      <c r="RPH47" s="119"/>
      <c r="RPI47" s="119"/>
      <c r="RPJ47" s="119"/>
      <c r="RPK47" s="119"/>
      <c r="RPL47" s="119"/>
      <c r="RPM47" s="119"/>
      <c r="RPN47" s="119"/>
      <c r="RPO47" s="119"/>
      <c r="RPP47" s="119"/>
      <c r="RPQ47" s="119"/>
      <c r="RPR47" s="119"/>
      <c r="RPS47" s="119"/>
      <c r="RPT47" s="119"/>
      <c r="RPU47" s="119"/>
      <c r="RPV47" s="119"/>
      <c r="RPW47" s="119"/>
      <c r="RPX47" s="119"/>
      <c r="RPY47" s="119"/>
      <c r="RPZ47" s="119"/>
      <c r="RQA47" s="119"/>
      <c r="RQB47" s="119"/>
      <c r="RQC47" s="119"/>
      <c r="RQD47" s="119"/>
      <c r="RQE47" s="119"/>
      <c r="RQF47" s="119"/>
      <c r="RQG47" s="119"/>
      <c r="RQH47" s="119"/>
      <c r="RQI47" s="119"/>
      <c r="RQJ47" s="119"/>
      <c r="RQK47" s="119"/>
      <c r="RQL47" s="119"/>
      <c r="RQM47" s="119"/>
      <c r="RQN47" s="119"/>
      <c r="RQO47" s="119"/>
      <c r="RQP47" s="119"/>
      <c r="RQQ47" s="119"/>
      <c r="RQR47" s="119"/>
      <c r="RQS47" s="119"/>
      <c r="RQT47" s="119"/>
      <c r="RQU47" s="119"/>
      <c r="RQV47" s="119"/>
      <c r="RQW47" s="119"/>
      <c r="RQX47" s="119"/>
      <c r="RQY47" s="119"/>
      <c r="RQZ47" s="119"/>
      <c r="RRA47" s="119"/>
      <c r="RRB47" s="119"/>
      <c r="RRC47" s="119"/>
      <c r="RRD47" s="119"/>
      <c r="RRE47" s="119"/>
      <c r="RRF47" s="119"/>
      <c r="RRG47" s="119"/>
      <c r="RRH47" s="119"/>
      <c r="RRI47" s="119"/>
      <c r="RRJ47" s="119"/>
      <c r="RRK47" s="119"/>
      <c r="RRL47" s="119"/>
      <c r="RRM47" s="119"/>
      <c r="RRN47" s="119"/>
      <c r="RRO47" s="119"/>
      <c r="RRP47" s="119"/>
      <c r="RRQ47" s="119"/>
      <c r="RRR47" s="119"/>
      <c r="RRS47" s="119"/>
      <c r="RRT47" s="119"/>
      <c r="RRU47" s="119"/>
      <c r="RRV47" s="119"/>
      <c r="RRW47" s="119"/>
      <c r="RRX47" s="119"/>
      <c r="RRY47" s="119"/>
      <c r="RRZ47" s="119"/>
      <c r="RSA47" s="119"/>
      <c r="RSB47" s="119"/>
      <c r="RSC47" s="119"/>
      <c r="RSD47" s="119"/>
      <c r="RSE47" s="119"/>
      <c r="RSF47" s="119"/>
      <c r="RSG47" s="119"/>
      <c r="RSH47" s="119"/>
      <c r="RSI47" s="119"/>
      <c r="RSJ47" s="119"/>
      <c r="RSK47" s="119"/>
      <c r="RSL47" s="119"/>
      <c r="RSM47" s="119"/>
      <c r="RSN47" s="119"/>
      <c r="RSO47" s="119"/>
      <c r="RSP47" s="119"/>
      <c r="RSQ47" s="119"/>
      <c r="RSR47" s="119"/>
      <c r="RSS47" s="119"/>
      <c r="RST47" s="119"/>
      <c r="RSU47" s="119"/>
      <c r="RSV47" s="119"/>
      <c r="RSW47" s="119"/>
      <c r="RSX47" s="119"/>
      <c r="RSY47" s="119"/>
      <c r="RSZ47" s="119"/>
      <c r="RTA47" s="119"/>
      <c r="RTB47" s="119"/>
      <c r="RTC47" s="119"/>
      <c r="RTD47" s="119"/>
      <c r="RTE47" s="119"/>
      <c r="RTF47" s="119"/>
      <c r="RTG47" s="119"/>
      <c r="RTH47" s="119"/>
      <c r="RTI47" s="119"/>
      <c r="RTJ47" s="119"/>
      <c r="RTK47" s="119"/>
      <c r="RTL47" s="119"/>
      <c r="RTM47" s="119"/>
      <c r="RTN47" s="119"/>
      <c r="RTO47" s="119"/>
      <c r="RTP47" s="119"/>
      <c r="RTQ47" s="119"/>
      <c r="RTR47" s="119"/>
      <c r="RTS47" s="119"/>
      <c r="RTT47" s="119"/>
      <c r="RTU47" s="119"/>
      <c r="RTV47" s="119"/>
      <c r="RTW47" s="119"/>
      <c r="RTX47" s="119"/>
      <c r="RTY47" s="119"/>
      <c r="RTZ47" s="119"/>
      <c r="RUA47" s="119"/>
      <c r="RUB47" s="119"/>
      <c r="RUC47" s="119"/>
      <c r="RUD47" s="119"/>
      <c r="RUE47" s="119"/>
      <c r="RUF47" s="119"/>
      <c r="RUG47" s="119"/>
      <c r="RUH47" s="119"/>
      <c r="RUI47" s="119"/>
      <c r="RUJ47" s="119"/>
      <c r="RUK47" s="119"/>
      <c r="RUL47" s="119"/>
      <c r="RUM47" s="119"/>
      <c r="RUN47" s="119"/>
      <c r="RUO47" s="119"/>
      <c r="RUP47" s="119"/>
      <c r="RUQ47" s="119"/>
      <c r="RUR47" s="119"/>
      <c r="RUS47" s="119"/>
      <c r="RUT47" s="119"/>
      <c r="RUU47" s="119"/>
      <c r="RUV47" s="119"/>
      <c r="RUW47" s="119"/>
      <c r="RUX47" s="119"/>
      <c r="RUY47" s="119"/>
      <c r="RUZ47" s="119"/>
      <c r="RVA47" s="119"/>
      <c r="RVB47" s="119"/>
      <c r="RVC47" s="119"/>
      <c r="RVD47" s="119"/>
      <c r="RVE47" s="119"/>
      <c r="RVF47" s="119"/>
      <c r="RVG47" s="119"/>
      <c r="RVH47" s="119"/>
      <c r="RVI47" s="119"/>
      <c r="RVJ47" s="119"/>
      <c r="RVK47" s="119"/>
      <c r="RVL47" s="119"/>
      <c r="RVM47" s="119"/>
      <c r="RVN47" s="119"/>
      <c r="RVO47" s="119"/>
      <c r="RVP47" s="119"/>
      <c r="RVQ47" s="119"/>
      <c r="RVR47" s="119"/>
      <c r="RVS47" s="119"/>
      <c r="RVT47" s="119"/>
      <c r="RVU47" s="119"/>
      <c r="RVV47" s="119"/>
      <c r="RVW47" s="119"/>
      <c r="RVX47" s="119"/>
      <c r="RVY47" s="119"/>
      <c r="RVZ47" s="119"/>
      <c r="RWA47" s="119"/>
      <c r="RWB47" s="119"/>
      <c r="RWC47" s="119"/>
      <c r="RWD47" s="119"/>
      <c r="RWE47" s="119"/>
      <c r="RWF47" s="119"/>
      <c r="RWG47" s="119"/>
      <c r="RWH47" s="119"/>
      <c r="RWI47" s="119"/>
      <c r="RWJ47" s="119"/>
      <c r="RWK47" s="119"/>
      <c r="RWL47" s="119"/>
      <c r="RWM47" s="119"/>
      <c r="RWN47" s="119"/>
      <c r="RWO47" s="119"/>
      <c r="RWP47" s="119"/>
      <c r="RWQ47" s="119"/>
      <c r="RWR47" s="119"/>
      <c r="RWS47" s="119"/>
      <c r="RWT47" s="119"/>
      <c r="RWU47" s="119"/>
      <c r="RWV47" s="119"/>
      <c r="RWW47" s="119"/>
      <c r="RWX47" s="119"/>
      <c r="RWY47" s="119"/>
      <c r="RWZ47" s="119"/>
      <c r="RXA47" s="119"/>
      <c r="RXB47" s="119"/>
      <c r="RXC47" s="119"/>
      <c r="RXD47" s="119"/>
      <c r="RXE47" s="119"/>
      <c r="RXF47" s="119"/>
      <c r="RXG47" s="119"/>
      <c r="RXH47" s="119"/>
      <c r="RXI47" s="119"/>
      <c r="RXJ47" s="119"/>
      <c r="RXK47" s="119"/>
      <c r="RXL47" s="119"/>
      <c r="RXM47" s="119"/>
      <c r="RXN47" s="119"/>
      <c r="RXO47" s="119"/>
      <c r="RXP47" s="119"/>
      <c r="RXQ47" s="119"/>
      <c r="RXR47" s="119"/>
      <c r="RXS47" s="119"/>
      <c r="RXT47" s="119"/>
      <c r="RXU47" s="119"/>
      <c r="RXV47" s="119"/>
      <c r="RXW47" s="119"/>
      <c r="RXX47" s="119"/>
      <c r="RXY47" s="119"/>
      <c r="RXZ47" s="119"/>
      <c r="RYA47" s="119"/>
      <c r="RYB47" s="119"/>
      <c r="RYC47" s="119"/>
      <c r="RYD47" s="119"/>
      <c r="RYE47" s="119"/>
      <c r="RYF47" s="119"/>
      <c r="RYG47" s="119"/>
      <c r="RYH47" s="119"/>
      <c r="RYI47" s="119"/>
      <c r="RYJ47" s="119"/>
      <c r="RYK47" s="119"/>
      <c r="RYL47" s="119"/>
      <c r="RYM47" s="119"/>
      <c r="RYN47" s="119"/>
      <c r="RYO47" s="119"/>
      <c r="RYP47" s="119"/>
      <c r="RYQ47" s="119"/>
      <c r="RYR47" s="119"/>
      <c r="RYS47" s="119"/>
      <c r="RYT47" s="119"/>
      <c r="RYU47" s="119"/>
      <c r="RYV47" s="119"/>
      <c r="RYW47" s="119"/>
      <c r="RYX47" s="119"/>
      <c r="RYY47" s="119"/>
      <c r="RYZ47" s="119"/>
      <c r="RZA47" s="119"/>
      <c r="RZB47" s="119"/>
      <c r="RZC47" s="119"/>
      <c r="RZD47" s="119"/>
      <c r="RZE47" s="119"/>
      <c r="RZF47" s="119"/>
      <c r="RZG47" s="119"/>
      <c r="RZH47" s="119"/>
      <c r="RZI47" s="119"/>
      <c r="RZJ47" s="119"/>
      <c r="RZK47" s="119"/>
      <c r="RZL47" s="119"/>
      <c r="RZM47" s="119"/>
      <c r="RZN47" s="119"/>
      <c r="RZO47" s="119"/>
      <c r="RZP47" s="119"/>
      <c r="RZQ47" s="119"/>
      <c r="RZR47" s="119"/>
      <c r="RZS47" s="119"/>
      <c r="RZT47" s="119"/>
      <c r="RZU47" s="119"/>
      <c r="RZV47" s="119"/>
      <c r="RZW47" s="119"/>
      <c r="RZX47" s="119"/>
      <c r="RZY47" s="119"/>
      <c r="RZZ47" s="119"/>
      <c r="SAA47" s="119"/>
      <c r="SAB47" s="119"/>
      <c r="SAC47" s="119"/>
      <c r="SAD47" s="119"/>
      <c r="SAE47" s="119"/>
      <c r="SAF47" s="119"/>
      <c r="SAG47" s="119"/>
      <c r="SAH47" s="119"/>
      <c r="SAI47" s="119"/>
      <c r="SAJ47" s="119"/>
      <c r="SAK47" s="119"/>
      <c r="SAL47" s="119"/>
      <c r="SAM47" s="119"/>
      <c r="SAN47" s="119"/>
      <c r="SAO47" s="119"/>
      <c r="SAP47" s="119"/>
      <c r="SAQ47" s="119"/>
      <c r="SAR47" s="119"/>
      <c r="SAS47" s="119"/>
      <c r="SAT47" s="119"/>
      <c r="SAU47" s="119"/>
      <c r="SAV47" s="119"/>
      <c r="SAW47" s="119"/>
      <c r="SAX47" s="119"/>
      <c r="SAY47" s="119"/>
      <c r="SAZ47" s="119"/>
      <c r="SBA47" s="119"/>
      <c r="SBB47" s="119"/>
      <c r="SBC47" s="119"/>
      <c r="SBD47" s="119"/>
      <c r="SBE47" s="119"/>
      <c r="SBF47" s="119"/>
      <c r="SBG47" s="119"/>
      <c r="SBH47" s="119"/>
      <c r="SBI47" s="119"/>
      <c r="SBJ47" s="119"/>
      <c r="SBK47" s="119"/>
      <c r="SBL47" s="119"/>
      <c r="SBM47" s="119"/>
      <c r="SBN47" s="119"/>
      <c r="SBO47" s="119"/>
      <c r="SBP47" s="119"/>
      <c r="SBQ47" s="119"/>
      <c r="SBR47" s="119"/>
      <c r="SBS47" s="119"/>
      <c r="SBT47" s="119"/>
      <c r="SBU47" s="119"/>
      <c r="SBV47" s="119"/>
      <c r="SBW47" s="119"/>
      <c r="SBX47" s="119"/>
      <c r="SBY47" s="119"/>
      <c r="SBZ47" s="119"/>
      <c r="SCA47" s="119"/>
      <c r="SCB47" s="119"/>
      <c r="SCC47" s="119"/>
      <c r="SCD47" s="119"/>
      <c r="SCE47" s="119"/>
      <c r="SCF47" s="119"/>
      <c r="SCG47" s="119"/>
      <c r="SCH47" s="119"/>
      <c r="SCI47" s="119"/>
      <c r="SCJ47" s="119"/>
      <c r="SCK47" s="119"/>
      <c r="SCL47" s="119"/>
      <c r="SCM47" s="119"/>
      <c r="SCN47" s="119"/>
      <c r="SCO47" s="119"/>
      <c r="SCP47" s="119"/>
      <c r="SCQ47" s="119"/>
      <c r="SCR47" s="119"/>
      <c r="SCS47" s="119"/>
      <c r="SCT47" s="119"/>
      <c r="SCU47" s="119"/>
      <c r="SCV47" s="119"/>
      <c r="SCW47" s="119"/>
      <c r="SCX47" s="119"/>
      <c r="SCY47" s="119"/>
      <c r="SCZ47" s="119"/>
      <c r="SDA47" s="119"/>
      <c r="SDB47" s="119"/>
      <c r="SDC47" s="119"/>
      <c r="SDD47" s="119"/>
      <c r="SDE47" s="119"/>
      <c r="SDF47" s="119"/>
      <c r="SDG47" s="119"/>
      <c r="SDH47" s="119"/>
      <c r="SDI47" s="119"/>
      <c r="SDJ47" s="119"/>
      <c r="SDK47" s="119"/>
      <c r="SDL47" s="119"/>
      <c r="SDM47" s="119"/>
      <c r="SDN47" s="119"/>
      <c r="SDO47" s="119"/>
      <c r="SDP47" s="119"/>
      <c r="SDQ47" s="119"/>
      <c r="SDR47" s="119"/>
      <c r="SDS47" s="119"/>
      <c r="SDT47" s="119"/>
      <c r="SDU47" s="119"/>
      <c r="SDV47" s="119"/>
      <c r="SDW47" s="119"/>
      <c r="SDX47" s="119"/>
      <c r="SDY47" s="119"/>
      <c r="SDZ47" s="119"/>
      <c r="SEA47" s="119"/>
      <c r="SEB47" s="119"/>
      <c r="SEC47" s="119"/>
      <c r="SED47" s="119"/>
      <c r="SEE47" s="119"/>
      <c r="SEF47" s="119"/>
      <c r="SEG47" s="119"/>
      <c r="SEH47" s="119"/>
      <c r="SEI47" s="119"/>
      <c r="SEJ47" s="119"/>
      <c r="SEK47" s="119"/>
      <c r="SEL47" s="119"/>
      <c r="SEM47" s="119"/>
      <c r="SEN47" s="119"/>
      <c r="SEO47" s="119"/>
      <c r="SEP47" s="119"/>
      <c r="SEQ47" s="119"/>
      <c r="SER47" s="119"/>
      <c r="SES47" s="119"/>
      <c r="SET47" s="119"/>
      <c r="SEU47" s="119"/>
      <c r="SEV47" s="119"/>
      <c r="SEW47" s="119"/>
      <c r="SEX47" s="119"/>
      <c r="SEY47" s="119"/>
      <c r="SEZ47" s="119"/>
      <c r="SFA47" s="119"/>
      <c r="SFB47" s="119"/>
      <c r="SFC47" s="119"/>
      <c r="SFD47" s="119"/>
      <c r="SFE47" s="119"/>
      <c r="SFF47" s="119"/>
      <c r="SFG47" s="119"/>
      <c r="SFH47" s="119"/>
      <c r="SFI47" s="119"/>
      <c r="SFJ47" s="119"/>
      <c r="SFK47" s="119"/>
      <c r="SFL47" s="119"/>
      <c r="SFM47" s="119"/>
      <c r="SFN47" s="119"/>
      <c r="SFO47" s="119"/>
      <c r="SFP47" s="119"/>
      <c r="SFQ47" s="119"/>
      <c r="SFR47" s="119"/>
      <c r="SFS47" s="119"/>
      <c r="SFT47" s="119"/>
      <c r="SFU47" s="119"/>
      <c r="SFV47" s="119"/>
      <c r="SFW47" s="119"/>
      <c r="SFX47" s="119"/>
      <c r="SFY47" s="119"/>
      <c r="SFZ47" s="119"/>
      <c r="SGA47" s="119"/>
      <c r="SGB47" s="119"/>
      <c r="SGC47" s="119"/>
      <c r="SGD47" s="119"/>
      <c r="SGE47" s="119"/>
      <c r="SGF47" s="119"/>
      <c r="SGG47" s="119"/>
      <c r="SGH47" s="119"/>
      <c r="SGI47" s="119"/>
      <c r="SGJ47" s="119"/>
      <c r="SGK47" s="119"/>
      <c r="SGL47" s="119"/>
      <c r="SGM47" s="119"/>
      <c r="SGN47" s="119"/>
      <c r="SGO47" s="119"/>
      <c r="SGP47" s="119"/>
      <c r="SGQ47" s="119"/>
      <c r="SGR47" s="119"/>
      <c r="SGS47" s="119"/>
      <c r="SGT47" s="119"/>
      <c r="SGU47" s="119"/>
      <c r="SGV47" s="119"/>
      <c r="SGW47" s="119"/>
      <c r="SGX47" s="119"/>
      <c r="SGY47" s="119"/>
      <c r="SGZ47" s="119"/>
      <c r="SHA47" s="119"/>
      <c r="SHB47" s="119"/>
      <c r="SHC47" s="119"/>
      <c r="SHD47" s="119"/>
      <c r="SHE47" s="119"/>
      <c r="SHF47" s="119"/>
      <c r="SHG47" s="119"/>
      <c r="SHH47" s="119"/>
      <c r="SHI47" s="119"/>
      <c r="SHJ47" s="119"/>
      <c r="SHK47" s="119"/>
      <c r="SHL47" s="119"/>
      <c r="SHM47" s="119"/>
      <c r="SHN47" s="119"/>
      <c r="SHO47" s="119"/>
      <c r="SHP47" s="119"/>
      <c r="SHQ47" s="119"/>
      <c r="SHR47" s="119"/>
      <c r="SHS47" s="119"/>
      <c r="SHT47" s="119"/>
      <c r="SHU47" s="119"/>
      <c r="SHV47" s="119"/>
      <c r="SHW47" s="119"/>
      <c r="SHX47" s="119"/>
      <c r="SHY47" s="119"/>
      <c r="SHZ47" s="119"/>
      <c r="SIA47" s="119"/>
      <c r="SIB47" s="119"/>
      <c r="SIC47" s="119"/>
      <c r="SID47" s="119"/>
      <c r="SIE47" s="119"/>
      <c r="SIF47" s="119"/>
      <c r="SIG47" s="119"/>
      <c r="SIH47" s="119"/>
      <c r="SII47" s="119"/>
      <c r="SIJ47" s="119"/>
      <c r="SIK47" s="119"/>
      <c r="SIL47" s="119"/>
      <c r="SIM47" s="119"/>
      <c r="SIN47" s="119"/>
      <c r="SIO47" s="119"/>
      <c r="SIP47" s="119"/>
      <c r="SIQ47" s="119"/>
      <c r="SIR47" s="119"/>
      <c r="SIS47" s="119"/>
      <c r="SIT47" s="119"/>
      <c r="SIU47" s="119"/>
      <c r="SIV47" s="119"/>
      <c r="SIW47" s="119"/>
      <c r="SIX47" s="119"/>
      <c r="SIY47" s="119"/>
      <c r="SIZ47" s="119"/>
      <c r="SJA47" s="119"/>
      <c r="SJB47" s="119"/>
      <c r="SJC47" s="119"/>
      <c r="SJD47" s="119"/>
      <c r="SJE47" s="119"/>
      <c r="SJF47" s="119"/>
      <c r="SJG47" s="119"/>
      <c r="SJH47" s="119"/>
      <c r="SJI47" s="119"/>
      <c r="SJJ47" s="119"/>
      <c r="SJK47" s="119"/>
      <c r="SJL47" s="119"/>
      <c r="SJM47" s="119"/>
      <c r="SJN47" s="119"/>
      <c r="SJO47" s="119"/>
      <c r="SJP47" s="119"/>
      <c r="SJQ47" s="119"/>
      <c r="SJR47" s="119"/>
      <c r="SJS47" s="119"/>
      <c r="SJT47" s="119"/>
      <c r="SJU47" s="119"/>
      <c r="SJV47" s="119"/>
      <c r="SJW47" s="119"/>
      <c r="SJX47" s="119"/>
      <c r="SJY47" s="119"/>
      <c r="SJZ47" s="119"/>
      <c r="SKA47" s="119"/>
      <c r="SKB47" s="119"/>
      <c r="SKC47" s="119"/>
      <c r="SKD47" s="119"/>
      <c r="SKE47" s="119"/>
      <c r="SKF47" s="119"/>
      <c r="SKG47" s="119"/>
      <c r="SKH47" s="119"/>
      <c r="SKI47" s="119"/>
      <c r="SKJ47" s="119"/>
      <c r="SKK47" s="119"/>
      <c r="SKL47" s="119"/>
      <c r="SKM47" s="119"/>
      <c r="SKN47" s="119"/>
      <c r="SKO47" s="119"/>
      <c r="SKP47" s="119"/>
      <c r="SKQ47" s="119"/>
      <c r="SKR47" s="119"/>
      <c r="SKS47" s="119"/>
      <c r="SKT47" s="119"/>
      <c r="SKU47" s="119"/>
      <c r="SKV47" s="119"/>
      <c r="SKW47" s="119"/>
      <c r="SKX47" s="119"/>
      <c r="SKY47" s="119"/>
      <c r="SKZ47" s="119"/>
      <c r="SLA47" s="119"/>
      <c r="SLB47" s="119"/>
      <c r="SLC47" s="119"/>
      <c r="SLD47" s="119"/>
      <c r="SLE47" s="119"/>
      <c r="SLF47" s="119"/>
      <c r="SLG47" s="119"/>
      <c r="SLH47" s="119"/>
      <c r="SLI47" s="119"/>
      <c r="SLJ47" s="119"/>
      <c r="SLK47" s="119"/>
      <c r="SLL47" s="119"/>
      <c r="SLM47" s="119"/>
      <c r="SLN47" s="119"/>
      <c r="SLO47" s="119"/>
      <c r="SLP47" s="119"/>
      <c r="SLQ47" s="119"/>
      <c r="SLR47" s="119"/>
      <c r="SLS47" s="119"/>
      <c r="SLT47" s="119"/>
      <c r="SLU47" s="119"/>
      <c r="SLV47" s="119"/>
      <c r="SLW47" s="119"/>
      <c r="SLX47" s="119"/>
      <c r="SLY47" s="119"/>
      <c r="SLZ47" s="119"/>
      <c r="SMA47" s="119"/>
      <c r="SMB47" s="119"/>
      <c r="SMC47" s="119"/>
      <c r="SMD47" s="119"/>
      <c r="SME47" s="119"/>
      <c r="SMF47" s="119"/>
      <c r="SMG47" s="119"/>
      <c r="SMH47" s="119"/>
      <c r="SMI47" s="119"/>
      <c r="SMJ47" s="119"/>
      <c r="SMK47" s="119"/>
      <c r="SML47" s="119"/>
      <c r="SMM47" s="119"/>
      <c r="SMN47" s="119"/>
      <c r="SMO47" s="119"/>
      <c r="SMP47" s="119"/>
      <c r="SMQ47" s="119"/>
      <c r="SMR47" s="119"/>
      <c r="SMS47" s="119"/>
      <c r="SMT47" s="119"/>
      <c r="SMU47" s="119"/>
      <c r="SMV47" s="119"/>
      <c r="SMW47" s="119"/>
      <c r="SMX47" s="119"/>
      <c r="SMY47" s="119"/>
      <c r="SMZ47" s="119"/>
      <c r="SNA47" s="119"/>
      <c r="SNB47" s="119"/>
      <c r="SNC47" s="119"/>
      <c r="SND47" s="119"/>
      <c r="SNE47" s="119"/>
      <c r="SNF47" s="119"/>
      <c r="SNG47" s="119"/>
      <c r="SNH47" s="119"/>
      <c r="SNI47" s="119"/>
      <c r="SNJ47" s="119"/>
      <c r="SNK47" s="119"/>
      <c r="SNL47" s="119"/>
      <c r="SNM47" s="119"/>
      <c r="SNN47" s="119"/>
      <c r="SNO47" s="119"/>
      <c r="SNP47" s="119"/>
      <c r="SNQ47" s="119"/>
      <c r="SNR47" s="119"/>
      <c r="SNS47" s="119"/>
      <c r="SNT47" s="119"/>
      <c r="SNU47" s="119"/>
      <c r="SNV47" s="119"/>
      <c r="SNW47" s="119"/>
      <c r="SNX47" s="119"/>
      <c r="SNY47" s="119"/>
      <c r="SNZ47" s="119"/>
      <c r="SOA47" s="119"/>
      <c r="SOB47" s="119"/>
      <c r="SOC47" s="119"/>
      <c r="SOD47" s="119"/>
      <c r="SOE47" s="119"/>
      <c r="SOF47" s="119"/>
      <c r="SOG47" s="119"/>
      <c r="SOH47" s="119"/>
      <c r="SOI47" s="119"/>
      <c r="SOJ47" s="119"/>
      <c r="SOK47" s="119"/>
      <c r="SOL47" s="119"/>
      <c r="SOM47" s="119"/>
      <c r="SON47" s="119"/>
      <c r="SOO47" s="119"/>
      <c r="SOP47" s="119"/>
      <c r="SOQ47" s="119"/>
      <c r="SOR47" s="119"/>
      <c r="SOS47" s="119"/>
      <c r="SOT47" s="119"/>
      <c r="SOU47" s="119"/>
      <c r="SOV47" s="119"/>
      <c r="SOW47" s="119"/>
      <c r="SOX47" s="119"/>
      <c r="SOY47" s="119"/>
      <c r="SOZ47" s="119"/>
      <c r="SPA47" s="119"/>
      <c r="SPB47" s="119"/>
      <c r="SPC47" s="119"/>
      <c r="SPD47" s="119"/>
      <c r="SPE47" s="119"/>
      <c r="SPF47" s="119"/>
      <c r="SPG47" s="119"/>
      <c r="SPH47" s="119"/>
      <c r="SPI47" s="119"/>
      <c r="SPJ47" s="119"/>
      <c r="SPK47" s="119"/>
      <c r="SPL47" s="119"/>
      <c r="SPM47" s="119"/>
      <c r="SPN47" s="119"/>
      <c r="SPO47" s="119"/>
      <c r="SPP47" s="119"/>
      <c r="SPQ47" s="119"/>
      <c r="SPR47" s="119"/>
      <c r="SPS47" s="119"/>
      <c r="SPT47" s="119"/>
      <c r="SPU47" s="119"/>
      <c r="SPV47" s="119"/>
      <c r="SPW47" s="119"/>
      <c r="SPX47" s="119"/>
      <c r="SPY47" s="119"/>
      <c r="SPZ47" s="119"/>
      <c r="SQA47" s="119"/>
      <c r="SQB47" s="119"/>
      <c r="SQC47" s="119"/>
      <c r="SQD47" s="119"/>
      <c r="SQE47" s="119"/>
      <c r="SQF47" s="119"/>
      <c r="SQG47" s="119"/>
      <c r="SQH47" s="119"/>
      <c r="SQI47" s="119"/>
      <c r="SQJ47" s="119"/>
      <c r="SQK47" s="119"/>
      <c r="SQL47" s="119"/>
      <c r="SQM47" s="119"/>
      <c r="SQN47" s="119"/>
      <c r="SQO47" s="119"/>
      <c r="SQP47" s="119"/>
      <c r="SQQ47" s="119"/>
      <c r="SQR47" s="119"/>
      <c r="SQS47" s="119"/>
      <c r="SQT47" s="119"/>
      <c r="SQU47" s="119"/>
      <c r="SQV47" s="119"/>
      <c r="SQW47" s="119"/>
      <c r="SQX47" s="119"/>
      <c r="SQY47" s="119"/>
      <c r="SQZ47" s="119"/>
      <c r="SRA47" s="119"/>
      <c r="SRB47" s="119"/>
      <c r="SRC47" s="119"/>
      <c r="SRD47" s="119"/>
      <c r="SRE47" s="119"/>
      <c r="SRF47" s="119"/>
      <c r="SRG47" s="119"/>
      <c r="SRH47" s="119"/>
      <c r="SRI47" s="119"/>
      <c r="SRJ47" s="119"/>
      <c r="SRK47" s="119"/>
      <c r="SRL47" s="119"/>
      <c r="SRM47" s="119"/>
      <c r="SRN47" s="119"/>
      <c r="SRO47" s="119"/>
      <c r="SRP47" s="119"/>
      <c r="SRQ47" s="119"/>
      <c r="SRR47" s="119"/>
      <c r="SRS47" s="119"/>
      <c r="SRT47" s="119"/>
      <c r="SRU47" s="119"/>
      <c r="SRV47" s="119"/>
      <c r="SRW47" s="119"/>
      <c r="SRX47" s="119"/>
      <c r="SRY47" s="119"/>
      <c r="SRZ47" s="119"/>
      <c r="SSA47" s="119"/>
      <c r="SSB47" s="119"/>
      <c r="SSC47" s="119"/>
      <c r="SSD47" s="119"/>
      <c r="SSE47" s="119"/>
      <c r="SSF47" s="119"/>
      <c r="SSG47" s="119"/>
      <c r="SSH47" s="119"/>
      <c r="SSI47" s="119"/>
      <c r="SSJ47" s="119"/>
      <c r="SSK47" s="119"/>
      <c r="SSL47" s="119"/>
      <c r="SSM47" s="119"/>
      <c r="SSN47" s="119"/>
      <c r="SSO47" s="119"/>
      <c r="SSP47" s="119"/>
      <c r="SSQ47" s="119"/>
      <c r="SSR47" s="119"/>
      <c r="SSS47" s="119"/>
      <c r="SST47" s="119"/>
      <c r="SSU47" s="119"/>
      <c r="SSV47" s="119"/>
      <c r="SSW47" s="119"/>
      <c r="SSX47" s="119"/>
      <c r="SSY47" s="119"/>
      <c r="SSZ47" s="119"/>
      <c r="STA47" s="119"/>
      <c r="STB47" s="119"/>
      <c r="STC47" s="119"/>
      <c r="STD47" s="119"/>
      <c r="STE47" s="119"/>
      <c r="STF47" s="119"/>
      <c r="STG47" s="119"/>
      <c r="STH47" s="119"/>
      <c r="STI47" s="119"/>
      <c r="STJ47" s="119"/>
      <c r="STK47" s="119"/>
      <c r="STL47" s="119"/>
      <c r="STM47" s="119"/>
      <c r="STN47" s="119"/>
      <c r="STO47" s="119"/>
      <c r="STP47" s="119"/>
      <c r="STQ47" s="119"/>
      <c r="STR47" s="119"/>
      <c r="STS47" s="119"/>
      <c r="STT47" s="119"/>
      <c r="STU47" s="119"/>
      <c r="STV47" s="119"/>
      <c r="STW47" s="119"/>
      <c r="STX47" s="119"/>
      <c r="STY47" s="119"/>
      <c r="STZ47" s="119"/>
      <c r="SUA47" s="119"/>
      <c r="SUB47" s="119"/>
      <c r="SUC47" s="119"/>
      <c r="SUD47" s="119"/>
      <c r="SUE47" s="119"/>
      <c r="SUF47" s="119"/>
      <c r="SUG47" s="119"/>
      <c r="SUH47" s="119"/>
      <c r="SUI47" s="119"/>
      <c r="SUJ47" s="119"/>
      <c r="SUK47" s="119"/>
      <c r="SUL47" s="119"/>
      <c r="SUM47" s="119"/>
      <c r="SUN47" s="119"/>
      <c r="SUO47" s="119"/>
      <c r="SUP47" s="119"/>
      <c r="SUQ47" s="119"/>
      <c r="SUR47" s="119"/>
      <c r="SUS47" s="119"/>
      <c r="SUT47" s="119"/>
      <c r="SUU47" s="119"/>
      <c r="SUV47" s="119"/>
      <c r="SUW47" s="119"/>
      <c r="SUX47" s="119"/>
      <c r="SUY47" s="119"/>
      <c r="SUZ47" s="119"/>
      <c r="SVA47" s="119"/>
      <c r="SVB47" s="119"/>
      <c r="SVC47" s="119"/>
      <c r="SVD47" s="119"/>
      <c r="SVE47" s="119"/>
      <c r="SVF47" s="119"/>
      <c r="SVG47" s="119"/>
      <c r="SVH47" s="119"/>
      <c r="SVI47" s="119"/>
      <c r="SVJ47" s="119"/>
      <c r="SVK47" s="119"/>
      <c r="SVL47" s="119"/>
      <c r="SVM47" s="119"/>
      <c r="SVN47" s="119"/>
      <c r="SVO47" s="119"/>
      <c r="SVP47" s="119"/>
      <c r="SVQ47" s="119"/>
      <c r="SVR47" s="119"/>
      <c r="SVS47" s="119"/>
      <c r="SVT47" s="119"/>
      <c r="SVU47" s="119"/>
      <c r="SVV47" s="119"/>
      <c r="SVW47" s="119"/>
      <c r="SVX47" s="119"/>
      <c r="SVY47" s="119"/>
      <c r="SVZ47" s="119"/>
      <c r="SWA47" s="119"/>
      <c r="SWB47" s="119"/>
      <c r="SWC47" s="119"/>
      <c r="SWD47" s="119"/>
      <c r="SWE47" s="119"/>
      <c r="SWF47" s="119"/>
      <c r="SWG47" s="119"/>
      <c r="SWH47" s="119"/>
      <c r="SWI47" s="119"/>
      <c r="SWJ47" s="119"/>
      <c r="SWK47" s="119"/>
      <c r="SWL47" s="119"/>
      <c r="SWM47" s="119"/>
      <c r="SWN47" s="119"/>
      <c r="SWO47" s="119"/>
      <c r="SWP47" s="119"/>
      <c r="SWQ47" s="119"/>
      <c r="SWR47" s="119"/>
      <c r="SWS47" s="119"/>
      <c r="SWT47" s="119"/>
      <c r="SWU47" s="119"/>
      <c r="SWV47" s="119"/>
      <c r="SWW47" s="119"/>
      <c r="SWX47" s="119"/>
      <c r="SWY47" s="119"/>
      <c r="SWZ47" s="119"/>
      <c r="SXA47" s="119"/>
      <c r="SXB47" s="119"/>
      <c r="SXC47" s="119"/>
      <c r="SXD47" s="119"/>
      <c r="SXE47" s="119"/>
      <c r="SXF47" s="119"/>
      <c r="SXG47" s="119"/>
      <c r="SXH47" s="119"/>
      <c r="SXI47" s="119"/>
      <c r="SXJ47" s="119"/>
      <c r="SXK47" s="119"/>
      <c r="SXL47" s="119"/>
      <c r="SXM47" s="119"/>
      <c r="SXN47" s="119"/>
      <c r="SXO47" s="119"/>
      <c r="SXP47" s="119"/>
      <c r="SXQ47" s="119"/>
      <c r="SXR47" s="119"/>
      <c r="SXS47" s="119"/>
      <c r="SXT47" s="119"/>
      <c r="SXU47" s="119"/>
      <c r="SXV47" s="119"/>
      <c r="SXW47" s="119"/>
      <c r="SXX47" s="119"/>
      <c r="SXY47" s="119"/>
      <c r="SXZ47" s="119"/>
      <c r="SYA47" s="119"/>
      <c r="SYB47" s="119"/>
      <c r="SYC47" s="119"/>
      <c r="SYD47" s="119"/>
      <c r="SYE47" s="119"/>
      <c r="SYF47" s="119"/>
      <c r="SYG47" s="119"/>
      <c r="SYH47" s="119"/>
      <c r="SYI47" s="119"/>
      <c r="SYJ47" s="119"/>
      <c r="SYK47" s="119"/>
      <c r="SYL47" s="119"/>
      <c r="SYM47" s="119"/>
      <c r="SYN47" s="119"/>
      <c r="SYO47" s="119"/>
      <c r="SYP47" s="119"/>
      <c r="SYQ47" s="119"/>
      <c r="SYR47" s="119"/>
      <c r="SYS47" s="119"/>
      <c r="SYT47" s="119"/>
      <c r="SYU47" s="119"/>
      <c r="SYV47" s="119"/>
      <c r="SYW47" s="119"/>
      <c r="SYX47" s="119"/>
      <c r="SYY47" s="119"/>
      <c r="SYZ47" s="119"/>
      <c r="SZA47" s="119"/>
      <c r="SZB47" s="119"/>
      <c r="SZC47" s="119"/>
      <c r="SZD47" s="119"/>
      <c r="SZE47" s="119"/>
      <c r="SZF47" s="119"/>
      <c r="SZG47" s="119"/>
      <c r="SZH47" s="119"/>
      <c r="SZI47" s="119"/>
      <c r="SZJ47" s="119"/>
      <c r="SZK47" s="119"/>
      <c r="SZL47" s="119"/>
      <c r="SZM47" s="119"/>
      <c r="SZN47" s="119"/>
      <c r="SZO47" s="119"/>
      <c r="SZP47" s="119"/>
      <c r="SZQ47" s="119"/>
      <c r="SZR47" s="119"/>
      <c r="SZS47" s="119"/>
      <c r="SZT47" s="119"/>
      <c r="SZU47" s="119"/>
      <c r="SZV47" s="119"/>
      <c r="SZW47" s="119"/>
      <c r="SZX47" s="119"/>
      <c r="SZY47" s="119"/>
      <c r="SZZ47" s="119"/>
      <c r="TAA47" s="119"/>
      <c r="TAB47" s="119"/>
      <c r="TAC47" s="119"/>
      <c r="TAD47" s="119"/>
      <c r="TAE47" s="119"/>
      <c r="TAF47" s="119"/>
      <c r="TAG47" s="119"/>
      <c r="TAH47" s="119"/>
      <c r="TAI47" s="119"/>
      <c r="TAJ47" s="119"/>
      <c r="TAK47" s="119"/>
      <c r="TAL47" s="119"/>
      <c r="TAM47" s="119"/>
      <c r="TAN47" s="119"/>
      <c r="TAO47" s="119"/>
      <c r="TAP47" s="119"/>
      <c r="TAQ47" s="119"/>
      <c r="TAR47" s="119"/>
      <c r="TAS47" s="119"/>
      <c r="TAT47" s="119"/>
      <c r="TAU47" s="119"/>
      <c r="TAV47" s="119"/>
      <c r="TAW47" s="119"/>
      <c r="TAX47" s="119"/>
      <c r="TAY47" s="119"/>
      <c r="TAZ47" s="119"/>
      <c r="TBA47" s="119"/>
      <c r="TBB47" s="119"/>
      <c r="TBC47" s="119"/>
      <c r="TBD47" s="119"/>
      <c r="TBE47" s="119"/>
      <c r="TBF47" s="119"/>
      <c r="TBG47" s="119"/>
      <c r="TBH47" s="119"/>
      <c r="TBI47" s="119"/>
      <c r="TBJ47" s="119"/>
      <c r="TBK47" s="119"/>
      <c r="TBL47" s="119"/>
      <c r="TBM47" s="119"/>
      <c r="TBN47" s="119"/>
      <c r="TBO47" s="119"/>
      <c r="TBP47" s="119"/>
      <c r="TBQ47" s="119"/>
      <c r="TBR47" s="119"/>
      <c r="TBS47" s="119"/>
      <c r="TBT47" s="119"/>
      <c r="TBU47" s="119"/>
      <c r="TBV47" s="119"/>
      <c r="TBW47" s="119"/>
      <c r="TBX47" s="119"/>
      <c r="TBY47" s="119"/>
      <c r="TBZ47" s="119"/>
      <c r="TCA47" s="119"/>
      <c r="TCB47" s="119"/>
      <c r="TCC47" s="119"/>
      <c r="TCD47" s="119"/>
      <c r="TCE47" s="119"/>
      <c r="TCF47" s="119"/>
      <c r="TCG47" s="119"/>
      <c r="TCH47" s="119"/>
      <c r="TCI47" s="119"/>
      <c r="TCJ47" s="119"/>
      <c r="TCK47" s="119"/>
      <c r="TCL47" s="119"/>
      <c r="TCM47" s="119"/>
      <c r="TCN47" s="119"/>
      <c r="TCO47" s="119"/>
      <c r="TCP47" s="119"/>
      <c r="TCQ47" s="119"/>
      <c r="TCR47" s="119"/>
      <c r="TCS47" s="119"/>
      <c r="TCT47" s="119"/>
      <c r="TCU47" s="119"/>
      <c r="TCV47" s="119"/>
      <c r="TCW47" s="119"/>
      <c r="TCX47" s="119"/>
      <c r="TCY47" s="119"/>
      <c r="TCZ47" s="119"/>
      <c r="TDA47" s="119"/>
      <c r="TDB47" s="119"/>
      <c r="TDC47" s="119"/>
      <c r="TDD47" s="119"/>
      <c r="TDE47" s="119"/>
      <c r="TDF47" s="119"/>
      <c r="TDG47" s="119"/>
      <c r="TDH47" s="119"/>
      <c r="TDI47" s="119"/>
      <c r="TDJ47" s="119"/>
      <c r="TDK47" s="119"/>
      <c r="TDL47" s="119"/>
      <c r="TDM47" s="119"/>
      <c r="TDN47" s="119"/>
      <c r="TDO47" s="119"/>
      <c r="TDP47" s="119"/>
      <c r="TDQ47" s="119"/>
      <c r="TDR47" s="119"/>
      <c r="TDS47" s="119"/>
      <c r="TDT47" s="119"/>
      <c r="TDU47" s="119"/>
      <c r="TDV47" s="119"/>
      <c r="TDW47" s="119"/>
      <c r="TDX47" s="119"/>
      <c r="TDY47" s="119"/>
      <c r="TDZ47" s="119"/>
      <c r="TEA47" s="119"/>
      <c r="TEB47" s="119"/>
      <c r="TEC47" s="119"/>
      <c r="TED47" s="119"/>
      <c r="TEE47" s="119"/>
      <c r="TEF47" s="119"/>
      <c r="TEG47" s="119"/>
      <c r="TEH47" s="119"/>
      <c r="TEI47" s="119"/>
      <c r="TEJ47" s="119"/>
      <c r="TEK47" s="119"/>
      <c r="TEL47" s="119"/>
      <c r="TEM47" s="119"/>
      <c r="TEN47" s="119"/>
      <c r="TEO47" s="119"/>
      <c r="TEP47" s="119"/>
      <c r="TEQ47" s="119"/>
      <c r="TER47" s="119"/>
      <c r="TES47" s="119"/>
      <c r="TET47" s="119"/>
      <c r="TEU47" s="119"/>
      <c r="TEV47" s="119"/>
      <c r="TEW47" s="119"/>
      <c r="TEX47" s="119"/>
      <c r="TEY47" s="119"/>
      <c r="TEZ47" s="119"/>
      <c r="TFA47" s="119"/>
      <c r="TFB47" s="119"/>
      <c r="TFC47" s="119"/>
      <c r="TFD47" s="119"/>
      <c r="TFE47" s="119"/>
      <c r="TFF47" s="119"/>
      <c r="TFG47" s="119"/>
      <c r="TFH47" s="119"/>
      <c r="TFI47" s="119"/>
      <c r="TFJ47" s="119"/>
      <c r="TFK47" s="119"/>
      <c r="TFL47" s="119"/>
      <c r="TFM47" s="119"/>
      <c r="TFN47" s="119"/>
      <c r="TFO47" s="119"/>
      <c r="TFP47" s="119"/>
      <c r="TFQ47" s="119"/>
      <c r="TFR47" s="119"/>
      <c r="TFS47" s="119"/>
      <c r="TFT47" s="119"/>
      <c r="TFU47" s="119"/>
      <c r="TFV47" s="119"/>
      <c r="TFW47" s="119"/>
      <c r="TFX47" s="119"/>
      <c r="TFY47" s="119"/>
      <c r="TFZ47" s="119"/>
      <c r="TGA47" s="119"/>
      <c r="TGB47" s="119"/>
      <c r="TGC47" s="119"/>
      <c r="TGD47" s="119"/>
      <c r="TGE47" s="119"/>
      <c r="TGF47" s="119"/>
      <c r="TGG47" s="119"/>
      <c r="TGH47" s="119"/>
      <c r="TGI47" s="119"/>
      <c r="TGJ47" s="119"/>
      <c r="TGK47" s="119"/>
      <c r="TGL47" s="119"/>
      <c r="TGM47" s="119"/>
      <c r="TGN47" s="119"/>
      <c r="TGO47" s="119"/>
      <c r="TGP47" s="119"/>
      <c r="TGQ47" s="119"/>
      <c r="TGR47" s="119"/>
      <c r="TGS47" s="119"/>
      <c r="TGT47" s="119"/>
      <c r="TGU47" s="119"/>
      <c r="TGV47" s="119"/>
      <c r="TGW47" s="119"/>
      <c r="TGX47" s="119"/>
      <c r="TGY47" s="119"/>
      <c r="TGZ47" s="119"/>
      <c r="THA47" s="119"/>
      <c r="THB47" s="119"/>
      <c r="THC47" s="119"/>
      <c r="THD47" s="119"/>
      <c r="THE47" s="119"/>
      <c r="THF47" s="119"/>
      <c r="THG47" s="119"/>
      <c r="THH47" s="119"/>
      <c r="THI47" s="119"/>
      <c r="THJ47" s="119"/>
      <c r="THK47" s="119"/>
      <c r="THL47" s="119"/>
      <c r="THM47" s="119"/>
      <c r="THN47" s="119"/>
      <c r="THO47" s="119"/>
      <c r="THP47" s="119"/>
      <c r="THQ47" s="119"/>
      <c r="THR47" s="119"/>
      <c r="THS47" s="119"/>
      <c r="THT47" s="119"/>
      <c r="THU47" s="119"/>
      <c r="THV47" s="119"/>
      <c r="THW47" s="119"/>
      <c r="THX47" s="119"/>
      <c r="THY47" s="119"/>
      <c r="THZ47" s="119"/>
      <c r="TIA47" s="119"/>
      <c r="TIB47" s="119"/>
      <c r="TIC47" s="119"/>
      <c r="TID47" s="119"/>
      <c r="TIE47" s="119"/>
      <c r="TIF47" s="119"/>
      <c r="TIG47" s="119"/>
      <c r="TIH47" s="119"/>
      <c r="TII47" s="119"/>
      <c r="TIJ47" s="119"/>
      <c r="TIK47" s="119"/>
      <c r="TIL47" s="119"/>
      <c r="TIM47" s="119"/>
      <c r="TIN47" s="119"/>
      <c r="TIO47" s="119"/>
      <c r="TIP47" s="119"/>
      <c r="TIQ47" s="119"/>
      <c r="TIR47" s="119"/>
      <c r="TIS47" s="119"/>
      <c r="TIT47" s="119"/>
      <c r="TIU47" s="119"/>
      <c r="TIV47" s="119"/>
      <c r="TIW47" s="119"/>
      <c r="TIX47" s="119"/>
      <c r="TIY47" s="119"/>
      <c r="TIZ47" s="119"/>
      <c r="TJA47" s="119"/>
      <c r="TJB47" s="119"/>
      <c r="TJC47" s="119"/>
      <c r="TJD47" s="119"/>
      <c r="TJE47" s="119"/>
      <c r="TJF47" s="119"/>
      <c r="TJG47" s="119"/>
      <c r="TJH47" s="119"/>
      <c r="TJI47" s="119"/>
      <c r="TJJ47" s="119"/>
      <c r="TJK47" s="119"/>
      <c r="TJL47" s="119"/>
      <c r="TJM47" s="119"/>
      <c r="TJN47" s="119"/>
      <c r="TJO47" s="119"/>
      <c r="TJP47" s="119"/>
      <c r="TJQ47" s="119"/>
      <c r="TJR47" s="119"/>
      <c r="TJS47" s="119"/>
      <c r="TJT47" s="119"/>
      <c r="TJU47" s="119"/>
      <c r="TJV47" s="119"/>
      <c r="TJW47" s="119"/>
      <c r="TJX47" s="119"/>
      <c r="TJY47" s="119"/>
      <c r="TJZ47" s="119"/>
      <c r="TKA47" s="119"/>
      <c r="TKB47" s="119"/>
      <c r="TKC47" s="119"/>
      <c r="TKD47" s="119"/>
      <c r="TKE47" s="119"/>
      <c r="TKF47" s="119"/>
      <c r="TKG47" s="119"/>
      <c r="TKH47" s="119"/>
      <c r="TKI47" s="119"/>
      <c r="TKJ47" s="119"/>
      <c r="TKK47" s="119"/>
      <c r="TKL47" s="119"/>
      <c r="TKM47" s="119"/>
      <c r="TKN47" s="119"/>
      <c r="TKO47" s="119"/>
      <c r="TKP47" s="119"/>
      <c r="TKQ47" s="119"/>
      <c r="TKR47" s="119"/>
      <c r="TKS47" s="119"/>
      <c r="TKT47" s="119"/>
      <c r="TKU47" s="119"/>
      <c r="TKV47" s="119"/>
      <c r="TKW47" s="119"/>
      <c r="TKX47" s="119"/>
      <c r="TKY47" s="119"/>
      <c r="TKZ47" s="119"/>
      <c r="TLA47" s="119"/>
      <c r="TLB47" s="119"/>
      <c r="TLC47" s="119"/>
      <c r="TLD47" s="119"/>
      <c r="TLE47" s="119"/>
      <c r="TLF47" s="119"/>
      <c r="TLG47" s="119"/>
      <c r="TLH47" s="119"/>
      <c r="TLI47" s="119"/>
      <c r="TLJ47" s="119"/>
      <c r="TLK47" s="119"/>
      <c r="TLL47" s="119"/>
      <c r="TLM47" s="119"/>
      <c r="TLN47" s="119"/>
      <c r="TLO47" s="119"/>
      <c r="TLP47" s="119"/>
      <c r="TLQ47" s="119"/>
      <c r="TLR47" s="119"/>
      <c r="TLS47" s="119"/>
      <c r="TLT47" s="119"/>
      <c r="TLU47" s="119"/>
      <c r="TLV47" s="119"/>
      <c r="TLW47" s="119"/>
      <c r="TLX47" s="119"/>
      <c r="TLY47" s="119"/>
      <c r="TLZ47" s="119"/>
      <c r="TMA47" s="119"/>
      <c r="TMB47" s="119"/>
      <c r="TMC47" s="119"/>
      <c r="TMD47" s="119"/>
      <c r="TME47" s="119"/>
      <c r="TMF47" s="119"/>
      <c r="TMG47" s="119"/>
      <c r="TMH47" s="119"/>
      <c r="TMI47" s="119"/>
      <c r="TMJ47" s="119"/>
      <c r="TMK47" s="119"/>
      <c r="TML47" s="119"/>
      <c r="TMM47" s="119"/>
      <c r="TMN47" s="119"/>
      <c r="TMO47" s="119"/>
      <c r="TMP47" s="119"/>
      <c r="TMQ47" s="119"/>
      <c r="TMR47" s="119"/>
      <c r="TMS47" s="119"/>
      <c r="TMT47" s="119"/>
      <c r="TMU47" s="119"/>
      <c r="TMV47" s="119"/>
      <c r="TMW47" s="119"/>
      <c r="TMX47" s="119"/>
      <c r="TMY47" s="119"/>
      <c r="TMZ47" s="119"/>
      <c r="TNA47" s="119"/>
      <c r="TNB47" s="119"/>
      <c r="TNC47" s="119"/>
      <c r="TND47" s="119"/>
      <c r="TNE47" s="119"/>
      <c r="TNF47" s="119"/>
      <c r="TNG47" s="119"/>
      <c r="TNH47" s="119"/>
      <c r="TNI47" s="119"/>
      <c r="TNJ47" s="119"/>
      <c r="TNK47" s="119"/>
      <c r="TNL47" s="119"/>
      <c r="TNM47" s="119"/>
      <c r="TNN47" s="119"/>
      <c r="TNO47" s="119"/>
      <c r="TNP47" s="119"/>
      <c r="TNQ47" s="119"/>
      <c r="TNR47" s="119"/>
      <c r="TNS47" s="119"/>
      <c r="TNT47" s="119"/>
      <c r="TNU47" s="119"/>
      <c r="TNV47" s="119"/>
      <c r="TNW47" s="119"/>
      <c r="TNX47" s="119"/>
      <c r="TNY47" s="119"/>
      <c r="TNZ47" s="119"/>
      <c r="TOA47" s="119"/>
      <c r="TOB47" s="119"/>
      <c r="TOC47" s="119"/>
      <c r="TOD47" s="119"/>
      <c r="TOE47" s="119"/>
      <c r="TOF47" s="119"/>
      <c r="TOG47" s="119"/>
      <c r="TOH47" s="119"/>
      <c r="TOI47" s="119"/>
      <c r="TOJ47" s="119"/>
      <c r="TOK47" s="119"/>
      <c r="TOL47" s="119"/>
      <c r="TOM47" s="119"/>
      <c r="TON47" s="119"/>
      <c r="TOO47" s="119"/>
      <c r="TOP47" s="119"/>
      <c r="TOQ47" s="119"/>
      <c r="TOR47" s="119"/>
      <c r="TOS47" s="119"/>
      <c r="TOT47" s="119"/>
      <c r="TOU47" s="119"/>
      <c r="TOV47" s="119"/>
      <c r="TOW47" s="119"/>
      <c r="TOX47" s="119"/>
      <c r="TOY47" s="119"/>
      <c r="TOZ47" s="119"/>
      <c r="TPA47" s="119"/>
      <c r="TPB47" s="119"/>
      <c r="TPC47" s="119"/>
      <c r="TPD47" s="119"/>
      <c r="TPE47" s="119"/>
      <c r="TPF47" s="119"/>
      <c r="TPG47" s="119"/>
      <c r="TPH47" s="119"/>
      <c r="TPI47" s="119"/>
      <c r="TPJ47" s="119"/>
      <c r="TPK47" s="119"/>
      <c r="TPL47" s="119"/>
      <c r="TPM47" s="119"/>
      <c r="TPN47" s="119"/>
      <c r="TPO47" s="119"/>
      <c r="TPP47" s="119"/>
      <c r="TPQ47" s="119"/>
      <c r="TPR47" s="119"/>
      <c r="TPS47" s="119"/>
      <c r="TPT47" s="119"/>
      <c r="TPU47" s="119"/>
      <c r="TPV47" s="119"/>
      <c r="TPW47" s="119"/>
      <c r="TPX47" s="119"/>
      <c r="TPY47" s="119"/>
      <c r="TPZ47" s="119"/>
      <c r="TQA47" s="119"/>
      <c r="TQB47" s="119"/>
      <c r="TQC47" s="119"/>
      <c r="TQD47" s="119"/>
      <c r="TQE47" s="119"/>
      <c r="TQF47" s="119"/>
      <c r="TQG47" s="119"/>
      <c r="TQH47" s="119"/>
      <c r="TQI47" s="119"/>
      <c r="TQJ47" s="119"/>
      <c r="TQK47" s="119"/>
      <c r="TQL47" s="119"/>
      <c r="TQM47" s="119"/>
      <c r="TQN47" s="119"/>
      <c r="TQO47" s="119"/>
      <c r="TQP47" s="119"/>
      <c r="TQQ47" s="119"/>
      <c r="TQR47" s="119"/>
      <c r="TQS47" s="119"/>
      <c r="TQT47" s="119"/>
      <c r="TQU47" s="119"/>
      <c r="TQV47" s="119"/>
      <c r="TQW47" s="119"/>
      <c r="TQX47" s="119"/>
      <c r="TQY47" s="119"/>
      <c r="TQZ47" s="119"/>
      <c r="TRA47" s="119"/>
      <c r="TRB47" s="119"/>
      <c r="TRC47" s="119"/>
      <c r="TRD47" s="119"/>
      <c r="TRE47" s="119"/>
      <c r="TRF47" s="119"/>
      <c r="TRG47" s="119"/>
      <c r="TRH47" s="119"/>
      <c r="TRI47" s="119"/>
      <c r="TRJ47" s="119"/>
      <c r="TRK47" s="119"/>
      <c r="TRL47" s="119"/>
      <c r="TRM47" s="119"/>
      <c r="TRN47" s="119"/>
      <c r="TRO47" s="119"/>
      <c r="TRP47" s="119"/>
      <c r="TRQ47" s="119"/>
      <c r="TRR47" s="119"/>
      <c r="TRS47" s="119"/>
      <c r="TRT47" s="119"/>
      <c r="TRU47" s="119"/>
      <c r="TRV47" s="119"/>
      <c r="TRW47" s="119"/>
      <c r="TRX47" s="119"/>
      <c r="TRY47" s="119"/>
      <c r="TRZ47" s="119"/>
      <c r="TSA47" s="119"/>
      <c r="TSB47" s="119"/>
      <c r="TSC47" s="119"/>
      <c r="TSD47" s="119"/>
      <c r="TSE47" s="119"/>
      <c r="TSF47" s="119"/>
      <c r="TSG47" s="119"/>
      <c r="TSH47" s="119"/>
      <c r="TSI47" s="119"/>
      <c r="TSJ47" s="119"/>
      <c r="TSK47" s="119"/>
      <c r="TSL47" s="119"/>
      <c r="TSM47" s="119"/>
      <c r="TSN47" s="119"/>
      <c r="TSO47" s="119"/>
      <c r="TSP47" s="119"/>
      <c r="TSQ47" s="119"/>
      <c r="TSR47" s="119"/>
      <c r="TSS47" s="119"/>
      <c r="TST47" s="119"/>
      <c r="TSU47" s="119"/>
      <c r="TSV47" s="119"/>
      <c r="TSW47" s="119"/>
      <c r="TSX47" s="119"/>
      <c r="TSY47" s="119"/>
      <c r="TSZ47" s="119"/>
      <c r="TTA47" s="119"/>
      <c r="TTB47" s="119"/>
      <c r="TTC47" s="119"/>
      <c r="TTD47" s="119"/>
      <c r="TTE47" s="119"/>
      <c r="TTF47" s="119"/>
      <c r="TTG47" s="119"/>
      <c r="TTH47" s="119"/>
      <c r="TTI47" s="119"/>
      <c r="TTJ47" s="119"/>
      <c r="TTK47" s="119"/>
      <c r="TTL47" s="119"/>
      <c r="TTM47" s="119"/>
      <c r="TTN47" s="119"/>
      <c r="TTO47" s="119"/>
      <c r="TTP47" s="119"/>
      <c r="TTQ47" s="119"/>
      <c r="TTR47" s="119"/>
      <c r="TTS47" s="119"/>
      <c r="TTT47" s="119"/>
      <c r="TTU47" s="119"/>
      <c r="TTV47" s="119"/>
      <c r="TTW47" s="119"/>
      <c r="TTX47" s="119"/>
      <c r="TTY47" s="119"/>
      <c r="TTZ47" s="119"/>
      <c r="TUA47" s="119"/>
      <c r="TUB47" s="119"/>
      <c r="TUC47" s="119"/>
      <c r="TUD47" s="119"/>
      <c r="TUE47" s="119"/>
      <c r="TUF47" s="119"/>
      <c r="TUG47" s="119"/>
      <c r="TUH47" s="119"/>
      <c r="TUI47" s="119"/>
      <c r="TUJ47" s="119"/>
      <c r="TUK47" s="119"/>
      <c r="TUL47" s="119"/>
      <c r="TUM47" s="119"/>
      <c r="TUN47" s="119"/>
      <c r="TUO47" s="119"/>
      <c r="TUP47" s="119"/>
      <c r="TUQ47" s="119"/>
      <c r="TUR47" s="119"/>
      <c r="TUS47" s="119"/>
      <c r="TUT47" s="119"/>
      <c r="TUU47" s="119"/>
      <c r="TUV47" s="119"/>
      <c r="TUW47" s="119"/>
      <c r="TUX47" s="119"/>
      <c r="TUY47" s="119"/>
      <c r="TUZ47" s="119"/>
      <c r="TVA47" s="119"/>
      <c r="TVB47" s="119"/>
      <c r="TVC47" s="119"/>
      <c r="TVD47" s="119"/>
      <c r="TVE47" s="119"/>
      <c r="TVF47" s="119"/>
      <c r="TVG47" s="119"/>
      <c r="TVH47" s="119"/>
      <c r="TVI47" s="119"/>
      <c r="TVJ47" s="119"/>
      <c r="TVK47" s="119"/>
      <c r="TVL47" s="119"/>
      <c r="TVM47" s="119"/>
      <c r="TVN47" s="119"/>
      <c r="TVO47" s="119"/>
      <c r="TVP47" s="119"/>
      <c r="TVQ47" s="119"/>
      <c r="TVR47" s="119"/>
      <c r="TVS47" s="119"/>
      <c r="TVT47" s="119"/>
      <c r="TVU47" s="119"/>
      <c r="TVV47" s="119"/>
      <c r="TVW47" s="119"/>
      <c r="TVX47" s="119"/>
      <c r="TVY47" s="119"/>
      <c r="TVZ47" s="119"/>
      <c r="TWA47" s="119"/>
      <c r="TWB47" s="119"/>
      <c r="TWC47" s="119"/>
      <c r="TWD47" s="119"/>
      <c r="TWE47" s="119"/>
      <c r="TWF47" s="119"/>
      <c r="TWG47" s="119"/>
      <c r="TWH47" s="119"/>
      <c r="TWI47" s="119"/>
      <c r="TWJ47" s="119"/>
      <c r="TWK47" s="119"/>
      <c r="TWL47" s="119"/>
      <c r="TWM47" s="119"/>
      <c r="TWN47" s="119"/>
      <c r="TWO47" s="119"/>
      <c r="TWP47" s="119"/>
      <c r="TWQ47" s="119"/>
      <c r="TWR47" s="119"/>
      <c r="TWS47" s="119"/>
      <c r="TWT47" s="119"/>
      <c r="TWU47" s="119"/>
      <c r="TWV47" s="119"/>
      <c r="TWW47" s="119"/>
      <c r="TWX47" s="119"/>
      <c r="TWY47" s="119"/>
      <c r="TWZ47" s="119"/>
      <c r="TXA47" s="119"/>
      <c r="TXB47" s="119"/>
      <c r="TXC47" s="119"/>
      <c r="TXD47" s="119"/>
      <c r="TXE47" s="119"/>
      <c r="TXF47" s="119"/>
      <c r="TXG47" s="119"/>
      <c r="TXH47" s="119"/>
      <c r="TXI47" s="119"/>
      <c r="TXJ47" s="119"/>
      <c r="TXK47" s="119"/>
      <c r="TXL47" s="119"/>
      <c r="TXM47" s="119"/>
      <c r="TXN47" s="119"/>
      <c r="TXO47" s="119"/>
      <c r="TXP47" s="119"/>
      <c r="TXQ47" s="119"/>
      <c r="TXR47" s="119"/>
      <c r="TXS47" s="119"/>
      <c r="TXT47" s="119"/>
      <c r="TXU47" s="119"/>
      <c r="TXV47" s="119"/>
      <c r="TXW47" s="119"/>
      <c r="TXX47" s="119"/>
      <c r="TXY47" s="119"/>
      <c r="TXZ47" s="119"/>
      <c r="TYA47" s="119"/>
      <c r="TYB47" s="119"/>
      <c r="TYC47" s="119"/>
      <c r="TYD47" s="119"/>
      <c r="TYE47" s="119"/>
      <c r="TYF47" s="119"/>
      <c r="TYG47" s="119"/>
      <c r="TYH47" s="119"/>
      <c r="TYI47" s="119"/>
      <c r="TYJ47" s="119"/>
      <c r="TYK47" s="119"/>
      <c r="TYL47" s="119"/>
      <c r="TYM47" s="119"/>
      <c r="TYN47" s="119"/>
      <c r="TYO47" s="119"/>
      <c r="TYP47" s="119"/>
      <c r="TYQ47" s="119"/>
      <c r="TYR47" s="119"/>
      <c r="TYS47" s="119"/>
      <c r="TYT47" s="119"/>
      <c r="TYU47" s="119"/>
      <c r="TYV47" s="119"/>
      <c r="TYW47" s="119"/>
      <c r="TYX47" s="119"/>
      <c r="TYY47" s="119"/>
      <c r="TYZ47" s="119"/>
      <c r="TZA47" s="119"/>
      <c r="TZB47" s="119"/>
      <c r="TZC47" s="119"/>
      <c r="TZD47" s="119"/>
      <c r="TZE47" s="119"/>
      <c r="TZF47" s="119"/>
      <c r="TZG47" s="119"/>
      <c r="TZH47" s="119"/>
      <c r="TZI47" s="119"/>
      <c r="TZJ47" s="119"/>
      <c r="TZK47" s="119"/>
      <c r="TZL47" s="119"/>
      <c r="TZM47" s="119"/>
      <c r="TZN47" s="119"/>
      <c r="TZO47" s="119"/>
      <c r="TZP47" s="119"/>
      <c r="TZQ47" s="119"/>
      <c r="TZR47" s="119"/>
      <c r="TZS47" s="119"/>
      <c r="TZT47" s="119"/>
      <c r="TZU47" s="119"/>
      <c r="TZV47" s="119"/>
      <c r="TZW47" s="119"/>
      <c r="TZX47" s="119"/>
      <c r="TZY47" s="119"/>
      <c r="TZZ47" s="119"/>
      <c r="UAA47" s="119"/>
      <c r="UAB47" s="119"/>
      <c r="UAC47" s="119"/>
      <c r="UAD47" s="119"/>
      <c r="UAE47" s="119"/>
      <c r="UAF47" s="119"/>
      <c r="UAG47" s="119"/>
      <c r="UAH47" s="119"/>
      <c r="UAI47" s="119"/>
      <c r="UAJ47" s="119"/>
      <c r="UAK47" s="119"/>
      <c r="UAL47" s="119"/>
      <c r="UAM47" s="119"/>
      <c r="UAN47" s="119"/>
      <c r="UAO47" s="119"/>
      <c r="UAP47" s="119"/>
      <c r="UAQ47" s="119"/>
      <c r="UAR47" s="119"/>
      <c r="UAS47" s="119"/>
      <c r="UAT47" s="119"/>
      <c r="UAU47" s="119"/>
      <c r="UAV47" s="119"/>
      <c r="UAW47" s="119"/>
      <c r="UAX47" s="119"/>
      <c r="UAY47" s="119"/>
      <c r="UAZ47" s="119"/>
      <c r="UBA47" s="119"/>
      <c r="UBB47" s="119"/>
      <c r="UBC47" s="119"/>
      <c r="UBD47" s="119"/>
      <c r="UBE47" s="119"/>
      <c r="UBF47" s="119"/>
      <c r="UBG47" s="119"/>
      <c r="UBH47" s="119"/>
      <c r="UBI47" s="119"/>
      <c r="UBJ47" s="119"/>
      <c r="UBK47" s="119"/>
      <c r="UBL47" s="119"/>
      <c r="UBM47" s="119"/>
      <c r="UBN47" s="119"/>
      <c r="UBO47" s="119"/>
      <c r="UBP47" s="119"/>
      <c r="UBQ47" s="119"/>
      <c r="UBR47" s="119"/>
      <c r="UBS47" s="119"/>
      <c r="UBT47" s="119"/>
      <c r="UBU47" s="119"/>
      <c r="UBV47" s="119"/>
      <c r="UBW47" s="119"/>
      <c r="UBX47" s="119"/>
      <c r="UBY47" s="119"/>
      <c r="UBZ47" s="119"/>
      <c r="UCA47" s="119"/>
      <c r="UCB47" s="119"/>
      <c r="UCC47" s="119"/>
      <c r="UCD47" s="119"/>
      <c r="UCE47" s="119"/>
      <c r="UCF47" s="119"/>
      <c r="UCG47" s="119"/>
      <c r="UCH47" s="119"/>
      <c r="UCI47" s="119"/>
      <c r="UCJ47" s="119"/>
      <c r="UCK47" s="119"/>
      <c r="UCL47" s="119"/>
      <c r="UCM47" s="119"/>
      <c r="UCN47" s="119"/>
      <c r="UCO47" s="119"/>
      <c r="UCP47" s="119"/>
      <c r="UCQ47" s="119"/>
      <c r="UCR47" s="119"/>
      <c r="UCS47" s="119"/>
      <c r="UCT47" s="119"/>
      <c r="UCU47" s="119"/>
      <c r="UCV47" s="119"/>
      <c r="UCW47" s="119"/>
      <c r="UCX47" s="119"/>
      <c r="UCY47" s="119"/>
      <c r="UCZ47" s="119"/>
      <c r="UDA47" s="119"/>
      <c r="UDB47" s="119"/>
      <c r="UDC47" s="119"/>
      <c r="UDD47" s="119"/>
      <c r="UDE47" s="119"/>
      <c r="UDF47" s="119"/>
      <c r="UDG47" s="119"/>
      <c r="UDH47" s="119"/>
      <c r="UDI47" s="119"/>
      <c r="UDJ47" s="119"/>
      <c r="UDK47" s="119"/>
      <c r="UDL47" s="119"/>
      <c r="UDM47" s="119"/>
      <c r="UDN47" s="119"/>
      <c r="UDO47" s="119"/>
      <c r="UDP47" s="119"/>
      <c r="UDQ47" s="119"/>
      <c r="UDR47" s="119"/>
      <c r="UDS47" s="119"/>
      <c r="UDT47" s="119"/>
      <c r="UDU47" s="119"/>
      <c r="UDV47" s="119"/>
      <c r="UDW47" s="119"/>
      <c r="UDX47" s="119"/>
      <c r="UDY47" s="119"/>
      <c r="UDZ47" s="119"/>
      <c r="UEA47" s="119"/>
      <c r="UEB47" s="119"/>
      <c r="UEC47" s="119"/>
      <c r="UED47" s="119"/>
      <c r="UEE47" s="119"/>
      <c r="UEF47" s="119"/>
      <c r="UEG47" s="119"/>
      <c r="UEH47" s="119"/>
      <c r="UEI47" s="119"/>
      <c r="UEJ47" s="119"/>
      <c r="UEK47" s="119"/>
      <c r="UEL47" s="119"/>
      <c r="UEM47" s="119"/>
      <c r="UEN47" s="119"/>
      <c r="UEO47" s="119"/>
      <c r="UEP47" s="119"/>
      <c r="UEQ47" s="119"/>
      <c r="UER47" s="119"/>
      <c r="UES47" s="119"/>
      <c r="UET47" s="119"/>
      <c r="UEU47" s="119"/>
      <c r="UEV47" s="119"/>
      <c r="UEW47" s="119"/>
      <c r="UEX47" s="119"/>
      <c r="UEY47" s="119"/>
      <c r="UEZ47" s="119"/>
      <c r="UFA47" s="119"/>
      <c r="UFB47" s="119"/>
      <c r="UFC47" s="119"/>
      <c r="UFD47" s="119"/>
      <c r="UFE47" s="119"/>
      <c r="UFF47" s="119"/>
      <c r="UFG47" s="119"/>
      <c r="UFH47" s="119"/>
      <c r="UFI47" s="119"/>
      <c r="UFJ47" s="119"/>
      <c r="UFK47" s="119"/>
      <c r="UFL47" s="119"/>
      <c r="UFM47" s="119"/>
      <c r="UFN47" s="119"/>
      <c r="UFO47" s="119"/>
      <c r="UFP47" s="119"/>
      <c r="UFQ47" s="119"/>
      <c r="UFR47" s="119"/>
      <c r="UFS47" s="119"/>
      <c r="UFT47" s="119"/>
      <c r="UFU47" s="119"/>
      <c r="UFV47" s="119"/>
      <c r="UFW47" s="119"/>
      <c r="UFX47" s="119"/>
      <c r="UFY47" s="119"/>
      <c r="UFZ47" s="119"/>
      <c r="UGA47" s="119"/>
      <c r="UGB47" s="119"/>
      <c r="UGC47" s="119"/>
      <c r="UGD47" s="119"/>
      <c r="UGE47" s="119"/>
      <c r="UGF47" s="119"/>
      <c r="UGG47" s="119"/>
      <c r="UGH47" s="119"/>
      <c r="UGI47" s="119"/>
      <c r="UGJ47" s="119"/>
      <c r="UGK47" s="119"/>
      <c r="UGL47" s="119"/>
      <c r="UGM47" s="119"/>
      <c r="UGN47" s="119"/>
      <c r="UGO47" s="119"/>
      <c r="UGP47" s="119"/>
      <c r="UGQ47" s="119"/>
      <c r="UGR47" s="119"/>
      <c r="UGS47" s="119"/>
      <c r="UGT47" s="119"/>
      <c r="UGU47" s="119"/>
      <c r="UGV47" s="119"/>
      <c r="UGW47" s="119"/>
      <c r="UGX47" s="119"/>
      <c r="UGY47" s="119"/>
      <c r="UGZ47" s="119"/>
      <c r="UHA47" s="119"/>
      <c r="UHB47" s="119"/>
      <c r="UHC47" s="119"/>
      <c r="UHD47" s="119"/>
      <c r="UHE47" s="119"/>
      <c r="UHF47" s="119"/>
      <c r="UHG47" s="119"/>
      <c r="UHH47" s="119"/>
      <c r="UHI47" s="119"/>
      <c r="UHJ47" s="119"/>
      <c r="UHK47" s="119"/>
      <c r="UHL47" s="119"/>
      <c r="UHM47" s="119"/>
      <c r="UHN47" s="119"/>
      <c r="UHO47" s="119"/>
      <c r="UHP47" s="119"/>
      <c r="UHQ47" s="119"/>
      <c r="UHR47" s="119"/>
      <c r="UHS47" s="119"/>
      <c r="UHT47" s="119"/>
      <c r="UHU47" s="119"/>
      <c r="UHV47" s="119"/>
      <c r="UHW47" s="119"/>
      <c r="UHX47" s="119"/>
      <c r="UHY47" s="119"/>
      <c r="UHZ47" s="119"/>
      <c r="UIA47" s="119"/>
      <c r="UIB47" s="119"/>
      <c r="UIC47" s="119"/>
      <c r="UID47" s="119"/>
      <c r="UIE47" s="119"/>
      <c r="UIF47" s="119"/>
      <c r="UIG47" s="119"/>
      <c r="UIH47" s="119"/>
      <c r="UII47" s="119"/>
      <c r="UIJ47" s="119"/>
      <c r="UIK47" s="119"/>
      <c r="UIL47" s="119"/>
      <c r="UIM47" s="119"/>
      <c r="UIN47" s="119"/>
      <c r="UIO47" s="119"/>
      <c r="UIP47" s="119"/>
      <c r="UIQ47" s="119"/>
      <c r="UIR47" s="119"/>
      <c r="UIS47" s="119"/>
      <c r="UIT47" s="119"/>
      <c r="UIU47" s="119"/>
      <c r="UIV47" s="119"/>
      <c r="UIW47" s="119"/>
      <c r="UIX47" s="119"/>
      <c r="UIY47" s="119"/>
      <c r="UIZ47" s="119"/>
      <c r="UJA47" s="119"/>
      <c r="UJB47" s="119"/>
      <c r="UJC47" s="119"/>
      <c r="UJD47" s="119"/>
      <c r="UJE47" s="119"/>
      <c r="UJF47" s="119"/>
      <c r="UJG47" s="119"/>
      <c r="UJH47" s="119"/>
      <c r="UJI47" s="119"/>
      <c r="UJJ47" s="119"/>
      <c r="UJK47" s="119"/>
      <c r="UJL47" s="119"/>
      <c r="UJM47" s="119"/>
      <c r="UJN47" s="119"/>
      <c r="UJO47" s="119"/>
      <c r="UJP47" s="119"/>
      <c r="UJQ47" s="119"/>
      <c r="UJR47" s="119"/>
      <c r="UJS47" s="119"/>
      <c r="UJT47" s="119"/>
      <c r="UJU47" s="119"/>
      <c r="UJV47" s="119"/>
      <c r="UJW47" s="119"/>
      <c r="UJX47" s="119"/>
      <c r="UJY47" s="119"/>
      <c r="UJZ47" s="119"/>
      <c r="UKA47" s="119"/>
      <c r="UKB47" s="119"/>
      <c r="UKC47" s="119"/>
      <c r="UKD47" s="119"/>
      <c r="UKE47" s="119"/>
      <c r="UKF47" s="119"/>
      <c r="UKG47" s="119"/>
      <c r="UKH47" s="119"/>
      <c r="UKI47" s="119"/>
      <c r="UKJ47" s="119"/>
      <c r="UKK47" s="119"/>
      <c r="UKL47" s="119"/>
      <c r="UKM47" s="119"/>
      <c r="UKN47" s="119"/>
      <c r="UKO47" s="119"/>
      <c r="UKP47" s="119"/>
      <c r="UKQ47" s="119"/>
      <c r="UKR47" s="119"/>
      <c r="UKS47" s="119"/>
      <c r="UKT47" s="119"/>
      <c r="UKU47" s="119"/>
      <c r="UKV47" s="119"/>
      <c r="UKW47" s="119"/>
      <c r="UKX47" s="119"/>
      <c r="UKY47" s="119"/>
      <c r="UKZ47" s="119"/>
      <c r="ULA47" s="119"/>
      <c r="ULB47" s="119"/>
      <c r="ULC47" s="119"/>
      <c r="ULD47" s="119"/>
      <c r="ULE47" s="119"/>
      <c r="ULF47" s="119"/>
      <c r="ULG47" s="119"/>
      <c r="ULH47" s="119"/>
      <c r="ULI47" s="119"/>
      <c r="ULJ47" s="119"/>
      <c r="ULK47" s="119"/>
      <c r="ULL47" s="119"/>
      <c r="ULM47" s="119"/>
      <c r="ULN47" s="119"/>
      <c r="ULO47" s="119"/>
      <c r="ULP47" s="119"/>
      <c r="ULQ47" s="119"/>
      <c r="ULR47" s="119"/>
      <c r="ULS47" s="119"/>
      <c r="ULT47" s="119"/>
      <c r="ULU47" s="119"/>
      <c r="ULV47" s="119"/>
      <c r="ULW47" s="119"/>
      <c r="ULX47" s="119"/>
      <c r="ULY47" s="119"/>
      <c r="ULZ47" s="119"/>
      <c r="UMA47" s="119"/>
      <c r="UMB47" s="119"/>
      <c r="UMC47" s="119"/>
      <c r="UMD47" s="119"/>
      <c r="UME47" s="119"/>
      <c r="UMF47" s="119"/>
      <c r="UMG47" s="119"/>
      <c r="UMH47" s="119"/>
      <c r="UMI47" s="119"/>
      <c r="UMJ47" s="119"/>
      <c r="UMK47" s="119"/>
      <c r="UML47" s="119"/>
      <c r="UMM47" s="119"/>
      <c r="UMN47" s="119"/>
      <c r="UMO47" s="119"/>
      <c r="UMP47" s="119"/>
      <c r="UMQ47" s="119"/>
      <c r="UMR47" s="119"/>
      <c r="UMS47" s="119"/>
      <c r="UMT47" s="119"/>
      <c r="UMU47" s="119"/>
      <c r="UMV47" s="119"/>
      <c r="UMW47" s="119"/>
      <c r="UMX47" s="119"/>
      <c r="UMY47" s="119"/>
      <c r="UMZ47" s="119"/>
      <c r="UNA47" s="119"/>
      <c r="UNB47" s="119"/>
      <c r="UNC47" s="119"/>
      <c r="UND47" s="119"/>
      <c r="UNE47" s="119"/>
      <c r="UNF47" s="119"/>
      <c r="UNG47" s="119"/>
      <c r="UNH47" s="119"/>
      <c r="UNI47" s="119"/>
      <c r="UNJ47" s="119"/>
      <c r="UNK47" s="119"/>
      <c r="UNL47" s="119"/>
      <c r="UNM47" s="119"/>
      <c r="UNN47" s="119"/>
      <c r="UNO47" s="119"/>
      <c r="UNP47" s="119"/>
      <c r="UNQ47" s="119"/>
      <c r="UNR47" s="119"/>
      <c r="UNS47" s="119"/>
      <c r="UNT47" s="119"/>
      <c r="UNU47" s="119"/>
      <c r="UNV47" s="119"/>
      <c r="UNW47" s="119"/>
      <c r="UNX47" s="119"/>
      <c r="UNY47" s="119"/>
      <c r="UNZ47" s="119"/>
      <c r="UOA47" s="119"/>
      <c r="UOB47" s="119"/>
      <c r="UOC47" s="119"/>
      <c r="UOD47" s="119"/>
      <c r="UOE47" s="119"/>
      <c r="UOF47" s="119"/>
      <c r="UOG47" s="119"/>
      <c r="UOH47" s="119"/>
      <c r="UOI47" s="119"/>
      <c r="UOJ47" s="119"/>
      <c r="UOK47" s="119"/>
      <c r="UOL47" s="119"/>
      <c r="UOM47" s="119"/>
      <c r="UON47" s="119"/>
      <c r="UOO47" s="119"/>
      <c r="UOP47" s="119"/>
      <c r="UOQ47" s="119"/>
      <c r="UOR47" s="119"/>
      <c r="UOS47" s="119"/>
      <c r="UOT47" s="119"/>
      <c r="UOU47" s="119"/>
      <c r="UOV47" s="119"/>
      <c r="UOW47" s="119"/>
      <c r="UOX47" s="119"/>
      <c r="UOY47" s="119"/>
      <c r="UOZ47" s="119"/>
      <c r="UPA47" s="119"/>
      <c r="UPB47" s="119"/>
      <c r="UPC47" s="119"/>
      <c r="UPD47" s="119"/>
      <c r="UPE47" s="119"/>
      <c r="UPF47" s="119"/>
      <c r="UPG47" s="119"/>
      <c r="UPH47" s="119"/>
      <c r="UPI47" s="119"/>
      <c r="UPJ47" s="119"/>
      <c r="UPK47" s="119"/>
      <c r="UPL47" s="119"/>
      <c r="UPM47" s="119"/>
      <c r="UPN47" s="119"/>
      <c r="UPO47" s="119"/>
      <c r="UPP47" s="119"/>
      <c r="UPQ47" s="119"/>
      <c r="UPR47" s="119"/>
      <c r="UPS47" s="119"/>
      <c r="UPT47" s="119"/>
      <c r="UPU47" s="119"/>
      <c r="UPV47" s="119"/>
      <c r="UPW47" s="119"/>
      <c r="UPX47" s="119"/>
      <c r="UPY47" s="119"/>
      <c r="UPZ47" s="119"/>
      <c r="UQA47" s="119"/>
      <c r="UQB47" s="119"/>
      <c r="UQC47" s="119"/>
      <c r="UQD47" s="119"/>
      <c r="UQE47" s="119"/>
      <c r="UQF47" s="119"/>
      <c r="UQG47" s="119"/>
      <c r="UQH47" s="119"/>
      <c r="UQI47" s="119"/>
      <c r="UQJ47" s="119"/>
      <c r="UQK47" s="119"/>
      <c r="UQL47" s="119"/>
      <c r="UQM47" s="119"/>
      <c r="UQN47" s="119"/>
      <c r="UQO47" s="119"/>
      <c r="UQP47" s="119"/>
      <c r="UQQ47" s="119"/>
      <c r="UQR47" s="119"/>
      <c r="UQS47" s="119"/>
      <c r="UQT47" s="119"/>
      <c r="UQU47" s="119"/>
      <c r="UQV47" s="119"/>
      <c r="UQW47" s="119"/>
      <c r="UQX47" s="119"/>
      <c r="UQY47" s="119"/>
      <c r="UQZ47" s="119"/>
      <c r="URA47" s="119"/>
      <c r="URB47" s="119"/>
      <c r="URC47" s="119"/>
      <c r="URD47" s="119"/>
      <c r="URE47" s="119"/>
      <c r="URF47" s="119"/>
      <c r="URG47" s="119"/>
      <c r="URH47" s="119"/>
      <c r="URI47" s="119"/>
      <c r="URJ47" s="119"/>
      <c r="URK47" s="119"/>
      <c r="URL47" s="119"/>
      <c r="URM47" s="119"/>
      <c r="URN47" s="119"/>
      <c r="URO47" s="119"/>
      <c r="URP47" s="119"/>
      <c r="URQ47" s="119"/>
      <c r="URR47" s="119"/>
      <c r="URS47" s="119"/>
      <c r="URT47" s="119"/>
      <c r="URU47" s="119"/>
      <c r="URV47" s="119"/>
      <c r="URW47" s="119"/>
      <c r="URX47" s="119"/>
      <c r="URY47" s="119"/>
      <c r="URZ47" s="119"/>
      <c r="USA47" s="119"/>
      <c r="USB47" s="119"/>
      <c r="USC47" s="119"/>
      <c r="USD47" s="119"/>
      <c r="USE47" s="119"/>
      <c r="USF47" s="119"/>
      <c r="USG47" s="119"/>
      <c r="USH47" s="119"/>
      <c r="USI47" s="119"/>
      <c r="USJ47" s="119"/>
      <c r="USK47" s="119"/>
      <c r="USL47" s="119"/>
      <c r="USM47" s="119"/>
      <c r="USN47" s="119"/>
      <c r="USO47" s="119"/>
      <c r="USP47" s="119"/>
      <c r="USQ47" s="119"/>
      <c r="USR47" s="119"/>
      <c r="USS47" s="119"/>
      <c r="UST47" s="119"/>
      <c r="USU47" s="119"/>
      <c r="USV47" s="119"/>
      <c r="USW47" s="119"/>
      <c r="USX47" s="119"/>
      <c r="USY47" s="119"/>
      <c r="USZ47" s="119"/>
      <c r="UTA47" s="119"/>
      <c r="UTB47" s="119"/>
      <c r="UTC47" s="119"/>
      <c r="UTD47" s="119"/>
      <c r="UTE47" s="119"/>
      <c r="UTF47" s="119"/>
      <c r="UTG47" s="119"/>
      <c r="UTH47" s="119"/>
      <c r="UTI47" s="119"/>
      <c r="UTJ47" s="119"/>
      <c r="UTK47" s="119"/>
      <c r="UTL47" s="119"/>
      <c r="UTM47" s="119"/>
      <c r="UTN47" s="119"/>
      <c r="UTO47" s="119"/>
      <c r="UTP47" s="119"/>
      <c r="UTQ47" s="119"/>
      <c r="UTR47" s="119"/>
      <c r="UTS47" s="119"/>
      <c r="UTT47" s="119"/>
      <c r="UTU47" s="119"/>
      <c r="UTV47" s="119"/>
      <c r="UTW47" s="119"/>
      <c r="UTX47" s="119"/>
      <c r="UTY47" s="119"/>
      <c r="UTZ47" s="119"/>
      <c r="UUA47" s="119"/>
      <c r="UUB47" s="119"/>
      <c r="UUC47" s="119"/>
      <c r="UUD47" s="119"/>
      <c r="UUE47" s="119"/>
      <c r="UUF47" s="119"/>
      <c r="UUG47" s="119"/>
      <c r="UUH47" s="119"/>
      <c r="UUI47" s="119"/>
      <c r="UUJ47" s="119"/>
      <c r="UUK47" s="119"/>
      <c r="UUL47" s="119"/>
      <c r="UUM47" s="119"/>
      <c r="UUN47" s="119"/>
      <c r="UUO47" s="119"/>
      <c r="UUP47" s="119"/>
      <c r="UUQ47" s="119"/>
      <c r="UUR47" s="119"/>
      <c r="UUS47" s="119"/>
      <c r="UUT47" s="119"/>
      <c r="UUU47" s="119"/>
      <c r="UUV47" s="119"/>
      <c r="UUW47" s="119"/>
      <c r="UUX47" s="119"/>
      <c r="UUY47" s="119"/>
      <c r="UUZ47" s="119"/>
      <c r="UVA47" s="119"/>
      <c r="UVB47" s="119"/>
      <c r="UVC47" s="119"/>
      <c r="UVD47" s="119"/>
      <c r="UVE47" s="119"/>
      <c r="UVF47" s="119"/>
      <c r="UVG47" s="119"/>
      <c r="UVH47" s="119"/>
      <c r="UVI47" s="119"/>
      <c r="UVJ47" s="119"/>
      <c r="UVK47" s="119"/>
      <c r="UVL47" s="119"/>
      <c r="UVM47" s="119"/>
      <c r="UVN47" s="119"/>
      <c r="UVO47" s="119"/>
      <c r="UVP47" s="119"/>
      <c r="UVQ47" s="119"/>
      <c r="UVR47" s="119"/>
      <c r="UVS47" s="119"/>
      <c r="UVT47" s="119"/>
      <c r="UVU47" s="119"/>
      <c r="UVV47" s="119"/>
      <c r="UVW47" s="119"/>
      <c r="UVX47" s="119"/>
      <c r="UVY47" s="119"/>
      <c r="UVZ47" s="119"/>
      <c r="UWA47" s="119"/>
      <c r="UWB47" s="119"/>
      <c r="UWC47" s="119"/>
      <c r="UWD47" s="119"/>
      <c r="UWE47" s="119"/>
      <c r="UWF47" s="119"/>
      <c r="UWG47" s="119"/>
      <c r="UWH47" s="119"/>
      <c r="UWI47" s="119"/>
      <c r="UWJ47" s="119"/>
      <c r="UWK47" s="119"/>
      <c r="UWL47" s="119"/>
      <c r="UWM47" s="119"/>
      <c r="UWN47" s="119"/>
      <c r="UWO47" s="119"/>
      <c r="UWP47" s="119"/>
      <c r="UWQ47" s="119"/>
      <c r="UWR47" s="119"/>
      <c r="UWS47" s="119"/>
      <c r="UWT47" s="119"/>
      <c r="UWU47" s="119"/>
      <c r="UWV47" s="119"/>
      <c r="UWW47" s="119"/>
      <c r="UWX47" s="119"/>
      <c r="UWY47" s="119"/>
      <c r="UWZ47" s="119"/>
      <c r="UXA47" s="119"/>
      <c r="UXB47" s="119"/>
      <c r="UXC47" s="119"/>
      <c r="UXD47" s="119"/>
      <c r="UXE47" s="119"/>
      <c r="UXF47" s="119"/>
      <c r="UXG47" s="119"/>
      <c r="UXH47" s="119"/>
      <c r="UXI47" s="119"/>
      <c r="UXJ47" s="119"/>
      <c r="UXK47" s="119"/>
      <c r="UXL47" s="119"/>
      <c r="UXM47" s="119"/>
      <c r="UXN47" s="119"/>
      <c r="UXO47" s="119"/>
      <c r="UXP47" s="119"/>
      <c r="UXQ47" s="119"/>
      <c r="UXR47" s="119"/>
      <c r="UXS47" s="119"/>
      <c r="UXT47" s="119"/>
      <c r="UXU47" s="119"/>
      <c r="UXV47" s="119"/>
      <c r="UXW47" s="119"/>
      <c r="UXX47" s="119"/>
      <c r="UXY47" s="119"/>
      <c r="UXZ47" s="119"/>
      <c r="UYA47" s="119"/>
      <c r="UYB47" s="119"/>
      <c r="UYC47" s="119"/>
      <c r="UYD47" s="119"/>
      <c r="UYE47" s="119"/>
      <c r="UYF47" s="119"/>
      <c r="UYG47" s="119"/>
      <c r="UYH47" s="119"/>
      <c r="UYI47" s="119"/>
      <c r="UYJ47" s="119"/>
      <c r="UYK47" s="119"/>
      <c r="UYL47" s="119"/>
      <c r="UYM47" s="119"/>
      <c r="UYN47" s="119"/>
      <c r="UYO47" s="119"/>
      <c r="UYP47" s="119"/>
      <c r="UYQ47" s="119"/>
      <c r="UYR47" s="119"/>
      <c r="UYS47" s="119"/>
      <c r="UYT47" s="119"/>
      <c r="UYU47" s="119"/>
      <c r="UYV47" s="119"/>
      <c r="UYW47" s="119"/>
      <c r="UYX47" s="119"/>
      <c r="UYY47" s="119"/>
      <c r="UYZ47" s="119"/>
      <c r="UZA47" s="119"/>
      <c r="UZB47" s="119"/>
      <c r="UZC47" s="119"/>
      <c r="UZD47" s="119"/>
      <c r="UZE47" s="119"/>
      <c r="UZF47" s="119"/>
      <c r="UZG47" s="119"/>
      <c r="UZH47" s="119"/>
      <c r="UZI47" s="119"/>
      <c r="UZJ47" s="119"/>
      <c r="UZK47" s="119"/>
      <c r="UZL47" s="119"/>
      <c r="UZM47" s="119"/>
      <c r="UZN47" s="119"/>
      <c r="UZO47" s="119"/>
      <c r="UZP47" s="119"/>
      <c r="UZQ47" s="119"/>
      <c r="UZR47" s="119"/>
      <c r="UZS47" s="119"/>
      <c r="UZT47" s="119"/>
      <c r="UZU47" s="119"/>
      <c r="UZV47" s="119"/>
      <c r="UZW47" s="119"/>
      <c r="UZX47" s="119"/>
      <c r="UZY47" s="119"/>
      <c r="UZZ47" s="119"/>
      <c r="VAA47" s="119"/>
      <c r="VAB47" s="119"/>
      <c r="VAC47" s="119"/>
      <c r="VAD47" s="119"/>
      <c r="VAE47" s="119"/>
      <c r="VAF47" s="119"/>
      <c r="VAG47" s="119"/>
      <c r="VAH47" s="119"/>
      <c r="VAI47" s="119"/>
      <c r="VAJ47" s="119"/>
      <c r="VAK47" s="119"/>
      <c r="VAL47" s="119"/>
      <c r="VAM47" s="119"/>
      <c r="VAN47" s="119"/>
      <c r="VAO47" s="119"/>
      <c r="VAP47" s="119"/>
      <c r="VAQ47" s="119"/>
      <c r="VAR47" s="119"/>
      <c r="VAS47" s="119"/>
      <c r="VAT47" s="119"/>
      <c r="VAU47" s="119"/>
      <c r="VAV47" s="119"/>
      <c r="VAW47" s="119"/>
      <c r="VAX47" s="119"/>
      <c r="VAY47" s="119"/>
      <c r="VAZ47" s="119"/>
      <c r="VBA47" s="119"/>
      <c r="VBB47" s="119"/>
      <c r="VBC47" s="119"/>
      <c r="VBD47" s="119"/>
      <c r="VBE47" s="119"/>
      <c r="VBF47" s="119"/>
      <c r="VBG47" s="119"/>
      <c r="VBH47" s="119"/>
      <c r="VBI47" s="119"/>
      <c r="VBJ47" s="119"/>
      <c r="VBK47" s="119"/>
      <c r="VBL47" s="119"/>
      <c r="VBM47" s="119"/>
      <c r="VBN47" s="119"/>
      <c r="VBO47" s="119"/>
      <c r="VBP47" s="119"/>
      <c r="VBQ47" s="119"/>
      <c r="VBR47" s="119"/>
      <c r="VBS47" s="119"/>
      <c r="VBT47" s="119"/>
      <c r="VBU47" s="119"/>
      <c r="VBV47" s="119"/>
      <c r="VBW47" s="119"/>
      <c r="VBX47" s="119"/>
      <c r="VBY47" s="119"/>
      <c r="VBZ47" s="119"/>
      <c r="VCA47" s="119"/>
      <c r="VCB47" s="119"/>
      <c r="VCC47" s="119"/>
      <c r="VCD47" s="119"/>
      <c r="VCE47" s="119"/>
      <c r="VCF47" s="119"/>
      <c r="VCG47" s="119"/>
      <c r="VCH47" s="119"/>
      <c r="VCI47" s="119"/>
      <c r="VCJ47" s="119"/>
      <c r="VCK47" s="119"/>
      <c r="VCL47" s="119"/>
      <c r="VCM47" s="119"/>
      <c r="VCN47" s="119"/>
      <c r="VCO47" s="119"/>
      <c r="VCP47" s="119"/>
      <c r="VCQ47" s="119"/>
      <c r="VCR47" s="119"/>
      <c r="VCS47" s="119"/>
      <c r="VCT47" s="119"/>
      <c r="VCU47" s="119"/>
      <c r="VCV47" s="119"/>
      <c r="VCW47" s="119"/>
      <c r="VCX47" s="119"/>
      <c r="VCY47" s="119"/>
      <c r="VCZ47" s="119"/>
      <c r="VDA47" s="119"/>
      <c r="VDB47" s="119"/>
      <c r="VDC47" s="119"/>
      <c r="VDD47" s="119"/>
      <c r="VDE47" s="119"/>
      <c r="VDF47" s="119"/>
      <c r="VDG47" s="119"/>
      <c r="VDH47" s="119"/>
      <c r="VDI47" s="119"/>
      <c r="VDJ47" s="119"/>
      <c r="VDK47" s="119"/>
      <c r="VDL47" s="119"/>
      <c r="VDM47" s="119"/>
      <c r="VDN47" s="119"/>
      <c r="VDO47" s="119"/>
      <c r="VDP47" s="119"/>
      <c r="VDQ47" s="119"/>
      <c r="VDR47" s="119"/>
      <c r="VDS47" s="119"/>
      <c r="VDT47" s="119"/>
      <c r="VDU47" s="119"/>
      <c r="VDV47" s="119"/>
      <c r="VDW47" s="119"/>
      <c r="VDX47" s="119"/>
      <c r="VDY47" s="119"/>
      <c r="VDZ47" s="119"/>
      <c r="VEA47" s="119"/>
      <c r="VEB47" s="119"/>
      <c r="VEC47" s="119"/>
      <c r="VED47" s="119"/>
      <c r="VEE47" s="119"/>
      <c r="VEF47" s="119"/>
      <c r="VEG47" s="119"/>
      <c r="VEH47" s="119"/>
      <c r="VEI47" s="119"/>
      <c r="VEJ47" s="119"/>
      <c r="VEK47" s="119"/>
      <c r="VEL47" s="119"/>
      <c r="VEM47" s="119"/>
      <c r="VEN47" s="119"/>
      <c r="VEO47" s="119"/>
      <c r="VEP47" s="119"/>
      <c r="VEQ47" s="119"/>
      <c r="VER47" s="119"/>
      <c r="VES47" s="119"/>
      <c r="VET47" s="119"/>
      <c r="VEU47" s="119"/>
      <c r="VEV47" s="119"/>
      <c r="VEW47" s="119"/>
      <c r="VEX47" s="119"/>
      <c r="VEY47" s="119"/>
      <c r="VEZ47" s="119"/>
      <c r="VFA47" s="119"/>
      <c r="VFB47" s="119"/>
      <c r="VFC47" s="119"/>
      <c r="VFD47" s="119"/>
      <c r="VFE47" s="119"/>
      <c r="VFF47" s="119"/>
      <c r="VFG47" s="119"/>
      <c r="VFH47" s="119"/>
      <c r="VFI47" s="119"/>
      <c r="VFJ47" s="119"/>
      <c r="VFK47" s="119"/>
      <c r="VFL47" s="119"/>
      <c r="VFM47" s="119"/>
      <c r="VFN47" s="119"/>
      <c r="VFO47" s="119"/>
      <c r="VFP47" s="119"/>
      <c r="VFQ47" s="119"/>
      <c r="VFR47" s="119"/>
      <c r="VFS47" s="119"/>
      <c r="VFT47" s="119"/>
      <c r="VFU47" s="119"/>
      <c r="VFV47" s="119"/>
      <c r="VFW47" s="119"/>
      <c r="VFX47" s="119"/>
      <c r="VFY47" s="119"/>
      <c r="VFZ47" s="119"/>
      <c r="VGA47" s="119"/>
      <c r="VGB47" s="119"/>
      <c r="VGC47" s="119"/>
      <c r="VGD47" s="119"/>
      <c r="VGE47" s="119"/>
      <c r="VGF47" s="119"/>
      <c r="VGG47" s="119"/>
      <c r="VGH47" s="119"/>
      <c r="VGI47" s="119"/>
      <c r="VGJ47" s="119"/>
      <c r="VGK47" s="119"/>
      <c r="VGL47" s="119"/>
      <c r="VGM47" s="119"/>
      <c r="VGN47" s="119"/>
      <c r="VGO47" s="119"/>
      <c r="VGP47" s="119"/>
      <c r="VGQ47" s="119"/>
      <c r="VGR47" s="119"/>
      <c r="VGS47" s="119"/>
      <c r="VGT47" s="119"/>
      <c r="VGU47" s="119"/>
      <c r="VGV47" s="119"/>
      <c r="VGW47" s="119"/>
      <c r="VGX47" s="119"/>
      <c r="VGY47" s="119"/>
      <c r="VGZ47" s="119"/>
      <c r="VHA47" s="119"/>
      <c r="VHB47" s="119"/>
      <c r="VHC47" s="119"/>
      <c r="VHD47" s="119"/>
      <c r="VHE47" s="119"/>
      <c r="VHF47" s="119"/>
      <c r="VHG47" s="119"/>
      <c r="VHH47" s="119"/>
      <c r="VHI47" s="119"/>
      <c r="VHJ47" s="119"/>
      <c r="VHK47" s="119"/>
      <c r="VHL47" s="119"/>
      <c r="VHM47" s="119"/>
      <c r="VHN47" s="119"/>
      <c r="VHO47" s="119"/>
      <c r="VHP47" s="119"/>
      <c r="VHQ47" s="119"/>
      <c r="VHR47" s="119"/>
      <c r="VHS47" s="119"/>
      <c r="VHT47" s="119"/>
      <c r="VHU47" s="119"/>
      <c r="VHV47" s="119"/>
      <c r="VHW47" s="119"/>
      <c r="VHX47" s="119"/>
      <c r="VHY47" s="119"/>
      <c r="VHZ47" s="119"/>
      <c r="VIA47" s="119"/>
      <c r="VIB47" s="119"/>
      <c r="VIC47" s="119"/>
      <c r="VID47" s="119"/>
      <c r="VIE47" s="119"/>
      <c r="VIF47" s="119"/>
      <c r="VIG47" s="119"/>
      <c r="VIH47" s="119"/>
      <c r="VII47" s="119"/>
      <c r="VIJ47" s="119"/>
      <c r="VIK47" s="119"/>
      <c r="VIL47" s="119"/>
      <c r="VIM47" s="119"/>
      <c r="VIN47" s="119"/>
      <c r="VIO47" s="119"/>
      <c r="VIP47" s="119"/>
      <c r="VIQ47" s="119"/>
      <c r="VIR47" s="119"/>
      <c r="VIS47" s="119"/>
      <c r="VIT47" s="119"/>
      <c r="VIU47" s="119"/>
      <c r="VIV47" s="119"/>
      <c r="VIW47" s="119"/>
      <c r="VIX47" s="119"/>
      <c r="VIY47" s="119"/>
      <c r="VIZ47" s="119"/>
      <c r="VJA47" s="119"/>
      <c r="VJB47" s="119"/>
      <c r="VJC47" s="119"/>
      <c r="VJD47" s="119"/>
      <c r="VJE47" s="119"/>
      <c r="VJF47" s="119"/>
      <c r="VJG47" s="119"/>
      <c r="VJH47" s="119"/>
      <c r="VJI47" s="119"/>
      <c r="VJJ47" s="119"/>
      <c r="VJK47" s="119"/>
      <c r="VJL47" s="119"/>
      <c r="VJM47" s="119"/>
      <c r="VJN47" s="119"/>
      <c r="VJO47" s="119"/>
      <c r="VJP47" s="119"/>
      <c r="VJQ47" s="119"/>
      <c r="VJR47" s="119"/>
      <c r="VJS47" s="119"/>
      <c r="VJT47" s="119"/>
      <c r="VJU47" s="119"/>
      <c r="VJV47" s="119"/>
      <c r="VJW47" s="119"/>
      <c r="VJX47" s="119"/>
      <c r="VJY47" s="119"/>
      <c r="VJZ47" s="119"/>
      <c r="VKA47" s="119"/>
      <c r="VKB47" s="119"/>
      <c r="VKC47" s="119"/>
      <c r="VKD47" s="119"/>
      <c r="VKE47" s="119"/>
      <c r="VKF47" s="119"/>
      <c r="VKG47" s="119"/>
      <c r="VKH47" s="119"/>
      <c r="VKI47" s="119"/>
      <c r="VKJ47" s="119"/>
      <c r="VKK47" s="119"/>
      <c r="VKL47" s="119"/>
      <c r="VKM47" s="119"/>
      <c r="VKN47" s="119"/>
      <c r="VKO47" s="119"/>
      <c r="VKP47" s="119"/>
      <c r="VKQ47" s="119"/>
      <c r="VKR47" s="119"/>
      <c r="VKS47" s="119"/>
      <c r="VKT47" s="119"/>
      <c r="VKU47" s="119"/>
      <c r="VKV47" s="119"/>
      <c r="VKW47" s="119"/>
      <c r="VKX47" s="119"/>
      <c r="VKY47" s="119"/>
      <c r="VKZ47" s="119"/>
      <c r="VLA47" s="119"/>
      <c r="VLB47" s="119"/>
      <c r="VLC47" s="119"/>
      <c r="VLD47" s="119"/>
      <c r="VLE47" s="119"/>
      <c r="VLF47" s="119"/>
      <c r="VLG47" s="119"/>
      <c r="VLH47" s="119"/>
      <c r="VLI47" s="119"/>
      <c r="VLJ47" s="119"/>
      <c r="VLK47" s="119"/>
      <c r="VLL47" s="119"/>
      <c r="VLM47" s="119"/>
      <c r="VLN47" s="119"/>
      <c r="VLO47" s="119"/>
      <c r="VLP47" s="119"/>
      <c r="VLQ47" s="119"/>
      <c r="VLR47" s="119"/>
      <c r="VLS47" s="119"/>
      <c r="VLT47" s="119"/>
      <c r="VLU47" s="119"/>
      <c r="VLV47" s="119"/>
      <c r="VLW47" s="119"/>
      <c r="VLX47" s="119"/>
      <c r="VLY47" s="119"/>
      <c r="VLZ47" s="119"/>
      <c r="VMA47" s="119"/>
      <c r="VMB47" s="119"/>
      <c r="VMC47" s="119"/>
      <c r="VMD47" s="119"/>
      <c r="VME47" s="119"/>
      <c r="VMF47" s="119"/>
      <c r="VMG47" s="119"/>
      <c r="VMH47" s="119"/>
      <c r="VMI47" s="119"/>
      <c r="VMJ47" s="119"/>
      <c r="VMK47" s="119"/>
      <c r="VML47" s="119"/>
      <c r="VMM47" s="119"/>
      <c r="VMN47" s="119"/>
      <c r="VMO47" s="119"/>
      <c r="VMP47" s="119"/>
      <c r="VMQ47" s="119"/>
      <c r="VMR47" s="119"/>
      <c r="VMS47" s="119"/>
      <c r="VMT47" s="119"/>
      <c r="VMU47" s="119"/>
      <c r="VMV47" s="119"/>
      <c r="VMW47" s="119"/>
      <c r="VMX47" s="119"/>
      <c r="VMY47" s="119"/>
      <c r="VMZ47" s="119"/>
      <c r="VNA47" s="119"/>
      <c r="VNB47" s="119"/>
      <c r="VNC47" s="119"/>
      <c r="VND47" s="119"/>
      <c r="VNE47" s="119"/>
      <c r="VNF47" s="119"/>
      <c r="VNG47" s="119"/>
      <c r="VNH47" s="119"/>
      <c r="VNI47" s="119"/>
      <c r="VNJ47" s="119"/>
      <c r="VNK47" s="119"/>
      <c r="VNL47" s="119"/>
      <c r="VNM47" s="119"/>
      <c r="VNN47" s="119"/>
      <c r="VNO47" s="119"/>
      <c r="VNP47" s="119"/>
      <c r="VNQ47" s="119"/>
      <c r="VNR47" s="119"/>
      <c r="VNS47" s="119"/>
      <c r="VNT47" s="119"/>
      <c r="VNU47" s="119"/>
      <c r="VNV47" s="119"/>
      <c r="VNW47" s="119"/>
      <c r="VNX47" s="119"/>
      <c r="VNY47" s="119"/>
      <c r="VNZ47" s="119"/>
      <c r="VOA47" s="119"/>
      <c r="VOB47" s="119"/>
      <c r="VOC47" s="119"/>
      <c r="VOD47" s="119"/>
      <c r="VOE47" s="119"/>
      <c r="VOF47" s="119"/>
      <c r="VOG47" s="119"/>
      <c r="VOH47" s="119"/>
      <c r="VOI47" s="119"/>
      <c r="VOJ47" s="119"/>
      <c r="VOK47" s="119"/>
      <c r="VOL47" s="119"/>
      <c r="VOM47" s="119"/>
      <c r="VON47" s="119"/>
      <c r="VOO47" s="119"/>
      <c r="VOP47" s="119"/>
      <c r="VOQ47" s="119"/>
      <c r="VOR47" s="119"/>
      <c r="VOS47" s="119"/>
      <c r="VOT47" s="119"/>
      <c r="VOU47" s="119"/>
      <c r="VOV47" s="119"/>
      <c r="VOW47" s="119"/>
      <c r="VOX47" s="119"/>
      <c r="VOY47" s="119"/>
      <c r="VOZ47" s="119"/>
      <c r="VPA47" s="119"/>
      <c r="VPB47" s="119"/>
      <c r="VPC47" s="119"/>
      <c r="VPD47" s="119"/>
      <c r="VPE47" s="119"/>
      <c r="VPF47" s="119"/>
      <c r="VPG47" s="119"/>
      <c r="VPH47" s="119"/>
      <c r="VPI47" s="119"/>
      <c r="VPJ47" s="119"/>
      <c r="VPK47" s="119"/>
      <c r="VPL47" s="119"/>
      <c r="VPM47" s="119"/>
      <c r="VPN47" s="119"/>
      <c r="VPO47" s="119"/>
      <c r="VPP47" s="119"/>
      <c r="VPQ47" s="119"/>
      <c r="VPR47" s="119"/>
      <c r="VPS47" s="119"/>
      <c r="VPT47" s="119"/>
      <c r="VPU47" s="119"/>
      <c r="VPV47" s="119"/>
      <c r="VPW47" s="119"/>
      <c r="VPX47" s="119"/>
      <c r="VPY47" s="119"/>
      <c r="VPZ47" s="119"/>
      <c r="VQA47" s="119"/>
      <c r="VQB47" s="119"/>
      <c r="VQC47" s="119"/>
      <c r="VQD47" s="119"/>
      <c r="VQE47" s="119"/>
      <c r="VQF47" s="119"/>
      <c r="VQG47" s="119"/>
      <c r="VQH47" s="119"/>
      <c r="VQI47" s="119"/>
      <c r="VQJ47" s="119"/>
      <c r="VQK47" s="119"/>
      <c r="VQL47" s="119"/>
      <c r="VQM47" s="119"/>
      <c r="VQN47" s="119"/>
      <c r="VQO47" s="119"/>
      <c r="VQP47" s="119"/>
      <c r="VQQ47" s="119"/>
      <c r="VQR47" s="119"/>
      <c r="VQS47" s="119"/>
      <c r="VQT47" s="119"/>
      <c r="VQU47" s="119"/>
      <c r="VQV47" s="119"/>
      <c r="VQW47" s="119"/>
      <c r="VQX47" s="119"/>
      <c r="VQY47" s="119"/>
      <c r="VQZ47" s="119"/>
      <c r="VRA47" s="119"/>
      <c r="VRB47" s="119"/>
      <c r="VRC47" s="119"/>
      <c r="VRD47" s="119"/>
      <c r="VRE47" s="119"/>
      <c r="VRF47" s="119"/>
      <c r="VRG47" s="119"/>
      <c r="VRH47" s="119"/>
      <c r="VRI47" s="119"/>
      <c r="VRJ47" s="119"/>
      <c r="VRK47" s="119"/>
      <c r="VRL47" s="119"/>
      <c r="VRM47" s="119"/>
      <c r="VRN47" s="119"/>
      <c r="VRO47" s="119"/>
      <c r="VRP47" s="119"/>
      <c r="VRQ47" s="119"/>
      <c r="VRR47" s="119"/>
      <c r="VRS47" s="119"/>
      <c r="VRT47" s="119"/>
      <c r="VRU47" s="119"/>
      <c r="VRV47" s="119"/>
      <c r="VRW47" s="119"/>
      <c r="VRX47" s="119"/>
      <c r="VRY47" s="119"/>
      <c r="VRZ47" s="119"/>
      <c r="VSA47" s="119"/>
      <c r="VSB47" s="119"/>
      <c r="VSC47" s="119"/>
      <c r="VSD47" s="119"/>
      <c r="VSE47" s="119"/>
      <c r="VSF47" s="119"/>
      <c r="VSG47" s="119"/>
      <c r="VSH47" s="119"/>
      <c r="VSI47" s="119"/>
      <c r="VSJ47" s="119"/>
      <c r="VSK47" s="119"/>
      <c r="VSL47" s="119"/>
      <c r="VSM47" s="119"/>
      <c r="VSN47" s="119"/>
      <c r="VSO47" s="119"/>
      <c r="VSP47" s="119"/>
      <c r="VSQ47" s="119"/>
      <c r="VSR47" s="119"/>
      <c r="VSS47" s="119"/>
      <c r="VST47" s="119"/>
      <c r="VSU47" s="119"/>
      <c r="VSV47" s="119"/>
      <c r="VSW47" s="119"/>
      <c r="VSX47" s="119"/>
      <c r="VSY47" s="119"/>
      <c r="VSZ47" s="119"/>
      <c r="VTA47" s="119"/>
      <c r="VTB47" s="119"/>
      <c r="VTC47" s="119"/>
      <c r="VTD47" s="119"/>
      <c r="VTE47" s="119"/>
      <c r="VTF47" s="119"/>
      <c r="VTG47" s="119"/>
      <c r="VTH47" s="119"/>
      <c r="VTI47" s="119"/>
      <c r="VTJ47" s="119"/>
      <c r="VTK47" s="119"/>
      <c r="VTL47" s="119"/>
      <c r="VTM47" s="119"/>
      <c r="VTN47" s="119"/>
      <c r="VTO47" s="119"/>
      <c r="VTP47" s="119"/>
      <c r="VTQ47" s="119"/>
      <c r="VTR47" s="119"/>
      <c r="VTS47" s="119"/>
      <c r="VTT47" s="119"/>
      <c r="VTU47" s="119"/>
      <c r="VTV47" s="119"/>
      <c r="VTW47" s="119"/>
      <c r="VTX47" s="119"/>
      <c r="VTY47" s="119"/>
      <c r="VTZ47" s="119"/>
      <c r="VUA47" s="119"/>
      <c r="VUB47" s="119"/>
      <c r="VUC47" s="119"/>
      <c r="VUD47" s="119"/>
      <c r="VUE47" s="119"/>
      <c r="VUF47" s="119"/>
      <c r="VUG47" s="119"/>
      <c r="VUH47" s="119"/>
      <c r="VUI47" s="119"/>
      <c r="VUJ47" s="119"/>
      <c r="VUK47" s="119"/>
      <c r="VUL47" s="119"/>
      <c r="VUM47" s="119"/>
      <c r="VUN47" s="119"/>
      <c r="VUO47" s="119"/>
      <c r="VUP47" s="119"/>
      <c r="VUQ47" s="119"/>
      <c r="VUR47" s="119"/>
      <c r="VUS47" s="119"/>
      <c r="VUT47" s="119"/>
      <c r="VUU47" s="119"/>
      <c r="VUV47" s="119"/>
      <c r="VUW47" s="119"/>
      <c r="VUX47" s="119"/>
      <c r="VUY47" s="119"/>
      <c r="VUZ47" s="119"/>
      <c r="VVA47" s="119"/>
      <c r="VVB47" s="119"/>
      <c r="VVC47" s="119"/>
      <c r="VVD47" s="119"/>
      <c r="VVE47" s="119"/>
      <c r="VVF47" s="119"/>
      <c r="VVG47" s="119"/>
      <c r="VVH47" s="119"/>
      <c r="VVI47" s="119"/>
      <c r="VVJ47" s="119"/>
      <c r="VVK47" s="119"/>
      <c r="VVL47" s="119"/>
      <c r="VVM47" s="119"/>
      <c r="VVN47" s="119"/>
      <c r="VVO47" s="119"/>
      <c r="VVP47" s="119"/>
      <c r="VVQ47" s="119"/>
      <c r="VVR47" s="119"/>
      <c r="VVS47" s="119"/>
      <c r="VVT47" s="119"/>
      <c r="VVU47" s="119"/>
      <c r="VVV47" s="119"/>
      <c r="VVW47" s="119"/>
      <c r="VVX47" s="119"/>
      <c r="VVY47" s="119"/>
      <c r="VVZ47" s="119"/>
      <c r="VWA47" s="119"/>
      <c r="VWB47" s="119"/>
      <c r="VWC47" s="119"/>
      <c r="VWD47" s="119"/>
      <c r="VWE47" s="119"/>
      <c r="VWF47" s="119"/>
      <c r="VWG47" s="119"/>
      <c r="VWH47" s="119"/>
      <c r="VWI47" s="119"/>
      <c r="VWJ47" s="119"/>
      <c r="VWK47" s="119"/>
      <c r="VWL47" s="119"/>
      <c r="VWM47" s="119"/>
      <c r="VWN47" s="119"/>
      <c r="VWO47" s="119"/>
      <c r="VWP47" s="119"/>
      <c r="VWQ47" s="119"/>
      <c r="VWR47" s="119"/>
      <c r="VWS47" s="119"/>
      <c r="VWT47" s="119"/>
      <c r="VWU47" s="119"/>
      <c r="VWV47" s="119"/>
      <c r="VWW47" s="119"/>
      <c r="VWX47" s="119"/>
      <c r="VWY47" s="119"/>
      <c r="VWZ47" s="119"/>
      <c r="VXA47" s="119"/>
      <c r="VXB47" s="119"/>
      <c r="VXC47" s="119"/>
      <c r="VXD47" s="119"/>
      <c r="VXE47" s="119"/>
      <c r="VXF47" s="119"/>
      <c r="VXG47" s="119"/>
      <c r="VXH47" s="119"/>
      <c r="VXI47" s="119"/>
      <c r="VXJ47" s="119"/>
      <c r="VXK47" s="119"/>
      <c r="VXL47" s="119"/>
      <c r="VXM47" s="119"/>
      <c r="VXN47" s="119"/>
      <c r="VXO47" s="119"/>
      <c r="VXP47" s="119"/>
      <c r="VXQ47" s="119"/>
      <c r="VXR47" s="119"/>
      <c r="VXS47" s="119"/>
      <c r="VXT47" s="119"/>
      <c r="VXU47" s="119"/>
      <c r="VXV47" s="119"/>
      <c r="VXW47" s="119"/>
      <c r="VXX47" s="119"/>
      <c r="VXY47" s="119"/>
      <c r="VXZ47" s="119"/>
      <c r="VYA47" s="119"/>
      <c r="VYB47" s="119"/>
      <c r="VYC47" s="119"/>
      <c r="VYD47" s="119"/>
      <c r="VYE47" s="119"/>
      <c r="VYF47" s="119"/>
      <c r="VYG47" s="119"/>
      <c r="VYH47" s="119"/>
      <c r="VYI47" s="119"/>
      <c r="VYJ47" s="119"/>
      <c r="VYK47" s="119"/>
      <c r="VYL47" s="119"/>
      <c r="VYM47" s="119"/>
      <c r="VYN47" s="119"/>
      <c r="VYO47" s="119"/>
      <c r="VYP47" s="119"/>
      <c r="VYQ47" s="119"/>
      <c r="VYR47" s="119"/>
      <c r="VYS47" s="119"/>
      <c r="VYT47" s="119"/>
      <c r="VYU47" s="119"/>
      <c r="VYV47" s="119"/>
      <c r="VYW47" s="119"/>
      <c r="VYX47" s="119"/>
      <c r="VYY47" s="119"/>
      <c r="VYZ47" s="119"/>
      <c r="VZA47" s="119"/>
      <c r="VZB47" s="119"/>
      <c r="VZC47" s="119"/>
      <c r="VZD47" s="119"/>
      <c r="VZE47" s="119"/>
      <c r="VZF47" s="119"/>
      <c r="VZG47" s="119"/>
      <c r="VZH47" s="119"/>
      <c r="VZI47" s="119"/>
      <c r="VZJ47" s="119"/>
      <c r="VZK47" s="119"/>
      <c r="VZL47" s="119"/>
      <c r="VZM47" s="119"/>
      <c r="VZN47" s="119"/>
      <c r="VZO47" s="119"/>
      <c r="VZP47" s="119"/>
      <c r="VZQ47" s="119"/>
      <c r="VZR47" s="119"/>
      <c r="VZS47" s="119"/>
      <c r="VZT47" s="119"/>
      <c r="VZU47" s="119"/>
      <c r="VZV47" s="119"/>
      <c r="VZW47" s="119"/>
      <c r="VZX47" s="119"/>
      <c r="VZY47" s="119"/>
      <c r="VZZ47" s="119"/>
      <c r="WAA47" s="119"/>
      <c r="WAB47" s="119"/>
      <c r="WAC47" s="119"/>
      <c r="WAD47" s="119"/>
      <c r="WAE47" s="119"/>
      <c r="WAF47" s="119"/>
      <c r="WAG47" s="119"/>
      <c r="WAH47" s="119"/>
      <c r="WAI47" s="119"/>
      <c r="WAJ47" s="119"/>
      <c r="WAK47" s="119"/>
      <c r="WAL47" s="119"/>
      <c r="WAM47" s="119"/>
      <c r="WAN47" s="119"/>
      <c r="WAO47" s="119"/>
      <c r="WAP47" s="119"/>
      <c r="WAQ47" s="119"/>
      <c r="WAR47" s="119"/>
      <c r="WAS47" s="119"/>
      <c r="WAT47" s="119"/>
      <c r="WAU47" s="119"/>
      <c r="WAV47" s="119"/>
      <c r="WAW47" s="119"/>
      <c r="WAX47" s="119"/>
      <c r="WAY47" s="119"/>
      <c r="WAZ47" s="119"/>
      <c r="WBA47" s="119"/>
      <c r="WBB47" s="119"/>
      <c r="WBC47" s="119"/>
      <c r="WBD47" s="119"/>
      <c r="WBE47" s="119"/>
      <c r="WBF47" s="119"/>
      <c r="WBG47" s="119"/>
      <c r="WBH47" s="119"/>
      <c r="WBI47" s="119"/>
      <c r="WBJ47" s="119"/>
      <c r="WBK47" s="119"/>
      <c r="WBL47" s="119"/>
      <c r="WBM47" s="119"/>
      <c r="WBN47" s="119"/>
      <c r="WBO47" s="119"/>
      <c r="WBP47" s="119"/>
      <c r="WBQ47" s="119"/>
      <c r="WBR47" s="119"/>
      <c r="WBS47" s="119"/>
      <c r="WBT47" s="119"/>
      <c r="WBU47" s="119"/>
      <c r="WBV47" s="119"/>
      <c r="WBW47" s="119"/>
      <c r="WBX47" s="119"/>
      <c r="WBY47" s="119"/>
      <c r="WBZ47" s="119"/>
      <c r="WCA47" s="119"/>
      <c r="WCB47" s="119"/>
      <c r="WCC47" s="119"/>
      <c r="WCD47" s="119"/>
      <c r="WCE47" s="119"/>
      <c r="WCF47" s="119"/>
      <c r="WCG47" s="119"/>
      <c r="WCH47" s="119"/>
      <c r="WCI47" s="119"/>
      <c r="WCJ47" s="119"/>
      <c r="WCK47" s="119"/>
      <c r="WCL47" s="119"/>
      <c r="WCM47" s="119"/>
      <c r="WCN47" s="119"/>
      <c r="WCO47" s="119"/>
      <c r="WCP47" s="119"/>
      <c r="WCQ47" s="119"/>
      <c r="WCR47" s="119"/>
      <c r="WCS47" s="119"/>
      <c r="WCT47" s="119"/>
      <c r="WCU47" s="119"/>
      <c r="WCV47" s="119"/>
      <c r="WCW47" s="119"/>
      <c r="WCX47" s="119"/>
      <c r="WCY47" s="119"/>
      <c r="WCZ47" s="119"/>
      <c r="WDA47" s="119"/>
      <c r="WDB47" s="119"/>
      <c r="WDC47" s="119"/>
      <c r="WDD47" s="119"/>
      <c r="WDE47" s="119"/>
      <c r="WDF47" s="119"/>
      <c r="WDG47" s="119"/>
      <c r="WDH47" s="119"/>
      <c r="WDI47" s="119"/>
      <c r="WDJ47" s="119"/>
      <c r="WDK47" s="119"/>
      <c r="WDL47" s="119"/>
      <c r="WDM47" s="119"/>
      <c r="WDN47" s="119"/>
      <c r="WDO47" s="119"/>
      <c r="WDP47" s="119"/>
      <c r="WDQ47" s="119"/>
      <c r="WDR47" s="119"/>
      <c r="WDS47" s="119"/>
      <c r="WDT47" s="119"/>
      <c r="WDU47" s="119"/>
      <c r="WDV47" s="119"/>
      <c r="WDW47" s="119"/>
      <c r="WDX47" s="119"/>
      <c r="WDY47" s="119"/>
      <c r="WDZ47" s="119"/>
      <c r="WEA47" s="119"/>
      <c r="WEB47" s="119"/>
      <c r="WEC47" s="119"/>
      <c r="WED47" s="119"/>
      <c r="WEE47" s="119"/>
      <c r="WEF47" s="119"/>
      <c r="WEG47" s="119"/>
      <c r="WEH47" s="119"/>
      <c r="WEI47" s="119"/>
      <c r="WEJ47" s="119"/>
      <c r="WEK47" s="119"/>
      <c r="WEL47" s="119"/>
      <c r="WEM47" s="119"/>
      <c r="WEN47" s="119"/>
      <c r="WEO47" s="119"/>
      <c r="WEP47" s="119"/>
      <c r="WEQ47" s="119"/>
      <c r="WER47" s="119"/>
      <c r="WES47" s="119"/>
      <c r="WET47" s="119"/>
      <c r="WEU47" s="119"/>
      <c r="WEV47" s="119"/>
      <c r="WEW47" s="119"/>
      <c r="WEX47" s="119"/>
      <c r="WEY47" s="119"/>
      <c r="WEZ47" s="119"/>
      <c r="WFA47" s="119"/>
      <c r="WFB47" s="119"/>
      <c r="WFC47" s="119"/>
      <c r="WFD47" s="119"/>
      <c r="WFE47" s="119"/>
      <c r="WFF47" s="119"/>
      <c r="WFG47" s="119"/>
      <c r="WFH47" s="119"/>
      <c r="WFI47" s="119"/>
      <c r="WFJ47" s="119"/>
      <c r="WFK47" s="119"/>
      <c r="WFL47" s="119"/>
      <c r="WFM47" s="119"/>
      <c r="WFN47" s="119"/>
      <c r="WFO47" s="119"/>
      <c r="WFP47" s="119"/>
      <c r="WFQ47" s="119"/>
      <c r="WFR47" s="119"/>
      <c r="WFS47" s="119"/>
      <c r="WFT47" s="119"/>
      <c r="WFU47" s="119"/>
      <c r="WFV47" s="119"/>
      <c r="WFW47" s="119"/>
      <c r="WFX47" s="119"/>
      <c r="WFY47" s="119"/>
      <c r="WFZ47" s="119"/>
      <c r="WGA47" s="119"/>
      <c r="WGB47" s="119"/>
      <c r="WGC47" s="119"/>
      <c r="WGD47" s="119"/>
      <c r="WGE47" s="119"/>
      <c r="WGF47" s="119"/>
      <c r="WGG47" s="119"/>
      <c r="WGH47" s="119"/>
      <c r="WGI47" s="119"/>
      <c r="WGJ47" s="119"/>
      <c r="WGK47" s="119"/>
      <c r="WGL47" s="119"/>
      <c r="WGM47" s="119"/>
      <c r="WGN47" s="119"/>
      <c r="WGO47" s="119"/>
      <c r="WGP47" s="119"/>
      <c r="WGQ47" s="119"/>
      <c r="WGR47" s="119"/>
      <c r="WGS47" s="119"/>
      <c r="WGT47" s="119"/>
      <c r="WGU47" s="119"/>
      <c r="WGV47" s="119"/>
      <c r="WGW47" s="119"/>
      <c r="WGX47" s="119"/>
      <c r="WGY47" s="119"/>
      <c r="WGZ47" s="119"/>
      <c r="WHA47" s="119"/>
      <c r="WHB47" s="119"/>
      <c r="WHC47" s="119"/>
      <c r="WHD47" s="119"/>
      <c r="WHE47" s="119"/>
      <c r="WHF47" s="119"/>
      <c r="WHG47" s="119"/>
      <c r="WHH47" s="119"/>
      <c r="WHI47" s="119"/>
      <c r="WHJ47" s="119"/>
      <c r="WHK47" s="119"/>
      <c r="WHL47" s="119"/>
      <c r="WHM47" s="119"/>
      <c r="WHN47" s="119"/>
      <c r="WHO47" s="119"/>
      <c r="WHP47" s="119"/>
      <c r="WHQ47" s="119"/>
      <c r="WHR47" s="119"/>
      <c r="WHS47" s="119"/>
      <c r="WHT47" s="119"/>
      <c r="WHU47" s="119"/>
      <c r="WHV47" s="119"/>
      <c r="WHW47" s="119"/>
      <c r="WHX47" s="119"/>
      <c r="WHY47" s="119"/>
      <c r="WHZ47" s="119"/>
      <c r="WIA47" s="119"/>
      <c r="WIB47" s="119"/>
      <c r="WIC47" s="119"/>
      <c r="WID47" s="119"/>
      <c r="WIE47" s="119"/>
      <c r="WIF47" s="119"/>
      <c r="WIG47" s="119"/>
      <c r="WIH47" s="119"/>
      <c r="WII47" s="119"/>
      <c r="WIJ47" s="119"/>
      <c r="WIK47" s="119"/>
      <c r="WIL47" s="119"/>
      <c r="WIM47" s="119"/>
      <c r="WIN47" s="119"/>
      <c r="WIO47" s="119"/>
      <c r="WIP47" s="119"/>
      <c r="WIQ47" s="119"/>
      <c r="WIR47" s="119"/>
      <c r="WIS47" s="119"/>
      <c r="WIT47" s="119"/>
      <c r="WIU47" s="119"/>
      <c r="WIV47" s="119"/>
      <c r="WIW47" s="119"/>
      <c r="WIX47" s="119"/>
      <c r="WIY47" s="119"/>
      <c r="WIZ47" s="119"/>
      <c r="WJA47" s="119"/>
      <c r="WJB47" s="119"/>
      <c r="WJC47" s="119"/>
      <c r="WJD47" s="119"/>
      <c r="WJE47" s="119"/>
      <c r="WJF47" s="119"/>
      <c r="WJG47" s="119"/>
      <c r="WJH47" s="119"/>
      <c r="WJI47" s="119"/>
      <c r="WJJ47" s="119"/>
      <c r="WJK47" s="119"/>
      <c r="WJL47" s="119"/>
      <c r="WJM47" s="119"/>
      <c r="WJN47" s="119"/>
      <c r="WJO47" s="119"/>
      <c r="WJP47" s="119"/>
      <c r="WJQ47" s="119"/>
      <c r="WJR47" s="119"/>
      <c r="WJS47" s="119"/>
      <c r="WJT47" s="119"/>
      <c r="WJU47" s="119"/>
      <c r="WJV47" s="119"/>
      <c r="WJW47" s="119"/>
      <c r="WJX47" s="119"/>
      <c r="WJY47" s="119"/>
      <c r="WJZ47" s="119"/>
      <c r="WKA47" s="119"/>
      <c r="WKB47" s="119"/>
      <c r="WKC47" s="119"/>
      <c r="WKD47" s="119"/>
      <c r="WKE47" s="119"/>
      <c r="WKF47" s="119"/>
      <c r="WKG47" s="119"/>
      <c r="WKH47" s="119"/>
      <c r="WKI47" s="119"/>
      <c r="WKJ47" s="119"/>
      <c r="WKK47" s="119"/>
      <c r="WKL47" s="119"/>
      <c r="WKM47" s="119"/>
      <c r="WKN47" s="119"/>
      <c r="WKO47" s="119"/>
      <c r="WKP47" s="119"/>
      <c r="WKQ47" s="119"/>
      <c r="WKR47" s="119"/>
      <c r="WKS47" s="119"/>
      <c r="WKT47" s="119"/>
      <c r="WKU47" s="119"/>
      <c r="WKV47" s="119"/>
      <c r="WKW47" s="119"/>
      <c r="WKX47" s="119"/>
      <c r="WKY47" s="119"/>
      <c r="WKZ47" s="119"/>
      <c r="WLA47" s="119"/>
      <c r="WLB47" s="119"/>
      <c r="WLC47" s="119"/>
      <c r="WLD47" s="119"/>
      <c r="WLE47" s="119"/>
      <c r="WLF47" s="119"/>
      <c r="WLG47" s="119"/>
      <c r="WLH47" s="119"/>
      <c r="WLI47" s="119"/>
      <c r="WLJ47" s="119"/>
      <c r="WLK47" s="119"/>
      <c r="WLL47" s="119"/>
      <c r="WLM47" s="119"/>
      <c r="WLN47" s="119"/>
      <c r="WLO47" s="119"/>
      <c r="WLP47" s="119"/>
      <c r="WLQ47" s="119"/>
      <c r="WLR47" s="119"/>
      <c r="WLS47" s="119"/>
      <c r="WLT47" s="119"/>
      <c r="WLU47" s="119"/>
      <c r="WLV47" s="119"/>
      <c r="WLW47" s="119"/>
      <c r="WLX47" s="119"/>
      <c r="WLY47" s="119"/>
      <c r="WLZ47" s="119"/>
      <c r="WMA47" s="119"/>
      <c r="WMB47" s="119"/>
      <c r="WMC47" s="119"/>
      <c r="WMD47" s="119"/>
      <c r="WME47" s="119"/>
      <c r="WMF47" s="119"/>
      <c r="WMG47" s="119"/>
      <c r="WMH47" s="119"/>
      <c r="WMI47" s="119"/>
      <c r="WMJ47" s="119"/>
      <c r="WMK47" s="119"/>
      <c r="WML47" s="119"/>
      <c r="WMM47" s="119"/>
      <c r="WMN47" s="119"/>
      <c r="WMO47" s="119"/>
      <c r="WMP47" s="119"/>
      <c r="WMQ47" s="119"/>
      <c r="WMR47" s="119"/>
      <c r="WMS47" s="119"/>
      <c r="WMT47" s="119"/>
      <c r="WMU47" s="119"/>
      <c r="WMV47" s="119"/>
      <c r="WMW47" s="119"/>
      <c r="WMX47" s="119"/>
      <c r="WMY47" s="119"/>
      <c r="WMZ47" s="119"/>
      <c r="WNA47" s="119"/>
      <c r="WNB47" s="119"/>
      <c r="WNC47" s="119"/>
      <c r="WND47" s="119"/>
      <c r="WNE47" s="119"/>
      <c r="WNF47" s="119"/>
      <c r="WNG47" s="119"/>
      <c r="WNH47" s="119"/>
      <c r="WNI47" s="119"/>
      <c r="WNJ47" s="119"/>
      <c r="WNK47" s="119"/>
      <c r="WNL47" s="119"/>
      <c r="WNM47" s="119"/>
      <c r="WNN47" s="119"/>
      <c r="WNO47" s="119"/>
      <c r="WNP47" s="119"/>
      <c r="WNQ47" s="119"/>
      <c r="WNR47" s="119"/>
      <c r="WNS47" s="119"/>
      <c r="WNT47" s="119"/>
      <c r="WNU47" s="119"/>
      <c r="WNV47" s="119"/>
      <c r="WNW47" s="119"/>
      <c r="WNX47" s="119"/>
      <c r="WNY47" s="119"/>
      <c r="WNZ47" s="119"/>
      <c r="WOA47" s="119"/>
      <c r="WOB47" s="119"/>
      <c r="WOC47" s="119"/>
      <c r="WOD47" s="119"/>
      <c r="WOE47" s="119"/>
      <c r="WOF47" s="119"/>
      <c r="WOG47" s="119"/>
      <c r="WOH47" s="119"/>
      <c r="WOI47" s="119"/>
      <c r="WOJ47" s="119"/>
      <c r="WOK47" s="119"/>
      <c r="WOL47" s="119"/>
      <c r="WOM47" s="119"/>
      <c r="WON47" s="119"/>
      <c r="WOO47" s="119"/>
      <c r="WOP47" s="119"/>
      <c r="WOQ47" s="119"/>
      <c r="WOR47" s="119"/>
      <c r="WOS47" s="119"/>
      <c r="WOT47" s="119"/>
      <c r="WOU47" s="119"/>
      <c r="WOV47" s="119"/>
      <c r="WOW47" s="119"/>
      <c r="WOX47" s="119"/>
      <c r="WOY47" s="119"/>
      <c r="WOZ47" s="119"/>
      <c r="WPA47" s="119"/>
      <c r="WPB47" s="119"/>
      <c r="WPC47" s="119"/>
      <c r="WPD47" s="119"/>
      <c r="WPE47" s="119"/>
      <c r="WPF47" s="119"/>
      <c r="WPG47" s="119"/>
      <c r="WPH47" s="119"/>
      <c r="WPI47" s="119"/>
      <c r="WPJ47" s="119"/>
      <c r="WPK47" s="119"/>
      <c r="WPL47" s="119"/>
      <c r="WPM47" s="119"/>
      <c r="WPN47" s="119"/>
      <c r="WPO47" s="119"/>
      <c r="WPP47" s="119"/>
      <c r="WPQ47" s="119"/>
      <c r="WPR47" s="119"/>
      <c r="WPS47" s="119"/>
      <c r="WPT47" s="119"/>
      <c r="WPU47" s="119"/>
      <c r="WPV47" s="119"/>
      <c r="WPW47" s="119"/>
      <c r="WPX47" s="119"/>
      <c r="WPY47" s="119"/>
      <c r="WPZ47" s="119"/>
      <c r="WQA47" s="119"/>
      <c r="WQB47" s="119"/>
      <c r="WQC47" s="119"/>
      <c r="WQD47" s="119"/>
      <c r="WQE47" s="119"/>
      <c r="WQF47" s="119"/>
      <c r="WQG47" s="119"/>
      <c r="WQH47" s="119"/>
      <c r="WQI47" s="119"/>
      <c r="WQJ47" s="119"/>
      <c r="WQK47" s="119"/>
      <c r="WQL47" s="119"/>
      <c r="WQM47" s="119"/>
      <c r="WQN47" s="119"/>
      <c r="WQO47" s="119"/>
      <c r="WQP47" s="119"/>
      <c r="WQQ47" s="119"/>
      <c r="WQR47" s="119"/>
      <c r="WQS47" s="119"/>
      <c r="WQT47" s="119"/>
      <c r="WQU47" s="119"/>
      <c r="WQV47" s="119"/>
      <c r="WQW47" s="119"/>
      <c r="WQX47" s="119"/>
      <c r="WQY47" s="119"/>
      <c r="WQZ47" s="119"/>
      <c r="WRA47" s="119"/>
      <c r="WRB47" s="119"/>
      <c r="WRC47" s="119"/>
      <c r="WRD47" s="119"/>
      <c r="WRE47" s="119"/>
      <c r="WRF47" s="119"/>
      <c r="WRG47" s="119"/>
      <c r="WRH47" s="119"/>
      <c r="WRI47" s="119"/>
      <c r="WRJ47" s="119"/>
      <c r="WRK47" s="119"/>
      <c r="WRL47" s="119"/>
      <c r="WRM47" s="119"/>
      <c r="WRN47" s="119"/>
      <c r="WRO47" s="119"/>
      <c r="WRP47" s="119"/>
      <c r="WRQ47" s="119"/>
      <c r="WRR47" s="119"/>
      <c r="WRS47" s="119"/>
      <c r="WRT47" s="119"/>
      <c r="WRU47" s="119"/>
      <c r="WRV47" s="119"/>
      <c r="WRW47" s="119"/>
      <c r="WRX47" s="119"/>
      <c r="WRY47" s="119"/>
      <c r="WRZ47" s="119"/>
      <c r="WSA47" s="119"/>
      <c r="WSB47" s="119"/>
      <c r="WSC47" s="119"/>
      <c r="WSD47" s="119"/>
      <c r="WSE47" s="119"/>
      <c r="WSF47" s="119"/>
      <c r="WSG47" s="119"/>
      <c r="WSH47" s="119"/>
      <c r="WSI47" s="119"/>
      <c r="WSJ47" s="119"/>
      <c r="WSK47" s="119"/>
      <c r="WSL47" s="119"/>
      <c r="WSM47" s="119"/>
      <c r="WSN47" s="119"/>
      <c r="WSO47" s="119"/>
      <c r="WSP47" s="119"/>
      <c r="WSQ47" s="119"/>
      <c r="WSR47" s="119"/>
      <c r="WSS47" s="119"/>
      <c r="WST47" s="119"/>
      <c r="WSU47" s="119"/>
      <c r="WSV47" s="119"/>
      <c r="WSW47" s="119"/>
      <c r="WSX47" s="119"/>
      <c r="WSY47" s="119"/>
      <c r="WSZ47" s="119"/>
      <c r="WTA47" s="119"/>
      <c r="WTB47" s="119"/>
      <c r="WTC47" s="119"/>
      <c r="WTD47" s="119"/>
      <c r="WTE47" s="119"/>
      <c r="WTF47" s="119"/>
      <c r="WTG47" s="119"/>
      <c r="WTH47" s="119"/>
      <c r="WTI47" s="119"/>
      <c r="WTJ47" s="119"/>
      <c r="WTK47" s="119"/>
      <c r="WTL47" s="119"/>
      <c r="WTM47" s="119"/>
      <c r="WTN47" s="119"/>
      <c r="WTO47" s="119"/>
      <c r="WTP47" s="119"/>
      <c r="WTQ47" s="119"/>
      <c r="WTR47" s="119"/>
      <c r="WTS47" s="119"/>
      <c r="WTT47" s="119"/>
      <c r="WTU47" s="119"/>
      <c r="WTV47" s="119"/>
      <c r="WTW47" s="119"/>
      <c r="WTX47" s="119"/>
      <c r="WTY47" s="119"/>
      <c r="WTZ47" s="119"/>
      <c r="WUA47" s="119"/>
      <c r="WUB47" s="119"/>
      <c r="WUC47" s="119"/>
      <c r="WUD47" s="119"/>
      <c r="WUE47" s="119"/>
      <c r="WUF47" s="119"/>
      <c r="WUG47" s="119"/>
      <c r="WUH47" s="119"/>
      <c r="WUI47" s="119"/>
      <c r="WUJ47" s="119"/>
      <c r="WUK47" s="119"/>
      <c r="WUL47" s="119"/>
      <c r="WUM47" s="119"/>
      <c r="WUN47" s="119"/>
      <c r="WUO47" s="119"/>
      <c r="WUP47" s="119"/>
      <c r="WUQ47" s="119"/>
      <c r="WUR47" s="119"/>
      <c r="WUS47" s="119"/>
      <c r="WUT47" s="119"/>
      <c r="WUU47" s="119"/>
      <c r="WUV47" s="119"/>
      <c r="WUW47" s="119"/>
      <c r="WUX47" s="119"/>
      <c r="WUY47" s="119"/>
      <c r="WUZ47" s="119"/>
      <c r="WVA47" s="119"/>
      <c r="WVB47" s="119"/>
      <c r="WVC47" s="119"/>
      <c r="WVD47" s="119"/>
      <c r="WVE47" s="119"/>
      <c r="WVF47" s="119"/>
      <c r="WVG47" s="119"/>
      <c r="WVH47" s="119"/>
      <c r="WVI47" s="119"/>
      <c r="WVJ47" s="119"/>
      <c r="WVK47" s="119"/>
      <c r="WVL47" s="119"/>
      <c r="WVM47" s="119"/>
      <c r="WVN47" s="119"/>
      <c r="WVO47" s="119"/>
      <c r="WVP47" s="119"/>
      <c r="WVQ47" s="119"/>
      <c r="WVR47" s="119"/>
      <c r="WVS47" s="119"/>
      <c r="WVT47" s="119"/>
      <c r="WVU47" s="119"/>
      <c r="WVV47" s="119"/>
      <c r="WVW47" s="119"/>
      <c r="WVX47" s="119"/>
      <c r="WVY47" s="119"/>
      <c r="WVZ47" s="119"/>
      <c r="WWA47" s="119"/>
      <c r="WWB47" s="119"/>
      <c r="WWC47" s="119"/>
      <c r="WWD47" s="119"/>
      <c r="WWE47" s="119"/>
      <c r="WWF47" s="119"/>
      <c r="WWG47" s="119"/>
      <c r="WWH47" s="119"/>
      <c r="WWI47" s="119"/>
      <c r="WWJ47" s="119"/>
      <c r="WWK47" s="119"/>
      <c r="WWL47" s="119"/>
      <c r="WWM47" s="119"/>
      <c r="WWN47" s="119"/>
      <c r="WWO47" s="119"/>
      <c r="WWP47" s="119"/>
      <c r="WWQ47" s="119"/>
      <c r="WWR47" s="119"/>
      <c r="WWS47" s="119"/>
      <c r="WWT47" s="119"/>
      <c r="WWU47" s="119"/>
      <c r="WWV47" s="119"/>
      <c r="WWW47" s="119"/>
      <c r="WWX47" s="119"/>
      <c r="WWY47" s="119"/>
      <c r="WWZ47" s="119"/>
      <c r="WXA47" s="119"/>
      <c r="WXB47" s="119"/>
      <c r="WXC47" s="119"/>
      <c r="WXD47" s="119"/>
      <c r="WXE47" s="119"/>
      <c r="WXF47" s="119"/>
      <c r="WXG47" s="119"/>
      <c r="WXH47" s="119"/>
      <c r="WXI47" s="119"/>
      <c r="WXJ47" s="119"/>
      <c r="WXK47" s="119"/>
      <c r="WXL47" s="119"/>
      <c r="WXM47" s="119"/>
      <c r="WXN47" s="119"/>
      <c r="WXO47" s="119"/>
      <c r="WXP47" s="119"/>
      <c r="WXQ47" s="119"/>
      <c r="WXR47" s="119"/>
      <c r="WXS47" s="119"/>
      <c r="WXT47" s="119"/>
      <c r="WXU47" s="119"/>
      <c r="WXV47" s="119"/>
      <c r="WXW47" s="119"/>
      <c r="WXX47" s="119"/>
      <c r="WXY47" s="119"/>
      <c r="WXZ47" s="119"/>
      <c r="WYA47" s="119"/>
      <c r="WYB47" s="119"/>
      <c r="WYC47" s="119"/>
      <c r="WYD47" s="119"/>
      <c r="WYE47" s="119"/>
      <c r="WYF47" s="119"/>
      <c r="WYG47" s="119"/>
      <c r="WYH47" s="119"/>
      <c r="WYI47" s="119"/>
      <c r="WYJ47" s="119"/>
      <c r="WYK47" s="119"/>
      <c r="WYL47" s="119"/>
      <c r="WYM47" s="119"/>
      <c r="WYN47" s="119"/>
      <c r="WYO47" s="119"/>
      <c r="WYP47" s="119"/>
      <c r="WYQ47" s="119"/>
      <c r="WYR47" s="119"/>
      <c r="WYS47" s="119"/>
      <c r="WYT47" s="119"/>
      <c r="WYU47" s="119"/>
      <c r="WYV47" s="119"/>
      <c r="WYW47" s="119"/>
      <c r="WYX47" s="119"/>
      <c r="WYY47" s="119"/>
      <c r="WYZ47" s="119"/>
      <c r="WZA47" s="119"/>
      <c r="WZB47" s="119"/>
      <c r="WZC47" s="119"/>
      <c r="WZD47" s="119"/>
      <c r="WZE47" s="119"/>
      <c r="WZF47" s="119"/>
      <c r="WZG47" s="119"/>
      <c r="WZH47" s="119"/>
      <c r="WZI47" s="119"/>
      <c r="WZJ47" s="119"/>
      <c r="WZK47" s="119"/>
      <c r="WZL47" s="119"/>
      <c r="WZM47" s="119"/>
      <c r="WZN47" s="119"/>
      <c r="WZO47" s="119"/>
      <c r="WZP47" s="119"/>
      <c r="WZQ47" s="119"/>
      <c r="WZR47" s="119"/>
      <c r="WZS47" s="119"/>
      <c r="WZT47" s="119"/>
      <c r="WZU47" s="119"/>
      <c r="WZV47" s="119"/>
      <c r="WZW47" s="119"/>
      <c r="WZX47" s="119"/>
      <c r="WZY47" s="119"/>
      <c r="WZZ47" s="119"/>
      <c r="XAA47" s="119"/>
      <c r="XAB47" s="119"/>
      <c r="XAC47" s="119"/>
      <c r="XAD47" s="119"/>
      <c r="XAE47" s="119"/>
      <c r="XAF47" s="119"/>
      <c r="XAG47" s="119"/>
      <c r="XAH47" s="119"/>
      <c r="XAI47" s="119"/>
      <c r="XAJ47" s="119"/>
      <c r="XAK47" s="119"/>
      <c r="XAL47" s="119"/>
      <c r="XAM47" s="119"/>
      <c r="XAN47" s="119"/>
      <c r="XAO47" s="119"/>
      <c r="XAP47" s="119"/>
      <c r="XAQ47" s="119"/>
      <c r="XAR47" s="119"/>
      <c r="XAS47" s="119"/>
      <c r="XAT47" s="119"/>
      <c r="XAU47" s="119"/>
      <c r="XAV47" s="119"/>
      <c r="XAW47" s="119"/>
      <c r="XAX47" s="119"/>
      <c r="XAY47" s="119"/>
      <c r="XAZ47" s="119"/>
      <c r="XBA47" s="119"/>
      <c r="XBB47" s="119"/>
      <c r="XBC47" s="119"/>
      <c r="XBD47" s="119"/>
      <c r="XBE47" s="119"/>
      <c r="XBF47" s="119"/>
      <c r="XBG47" s="119"/>
      <c r="XBH47" s="119"/>
      <c r="XBI47" s="119"/>
      <c r="XBJ47" s="119"/>
      <c r="XBK47" s="119"/>
      <c r="XBL47" s="119"/>
      <c r="XBM47" s="119"/>
      <c r="XBN47" s="119"/>
      <c r="XBO47" s="119"/>
      <c r="XBP47" s="119"/>
      <c r="XBQ47" s="119"/>
      <c r="XBR47" s="119"/>
      <c r="XBS47" s="119"/>
      <c r="XBT47" s="119"/>
      <c r="XBU47" s="119"/>
      <c r="XBV47" s="119"/>
      <c r="XBW47" s="119"/>
      <c r="XBX47" s="119"/>
      <c r="XBY47" s="119"/>
      <c r="XBZ47" s="119"/>
      <c r="XCA47" s="119"/>
      <c r="XCB47" s="119"/>
      <c r="XCC47" s="119"/>
      <c r="XCD47" s="119"/>
      <c r="XCE47" s="119"/>
      <c r="XCF47" s="119"/>
      <c r="XCG47" s="119"/>
      <c r="XCH47" s="119"/>
      <c r="XCI47" s="119"/>
      <c r="XCJ47" s="119"/>
      <c r="XCK47" s="119"/>
      <c r="XCL47" s="119"/>
      <c r="XCM47" s="119"/>
      <c r="XCN47" s="119"/>
      <c r="XCO47" s="119"/>
      <c r="XCP47" s="119"/>
      <c r="XCQ47" s="119"/>
      <c r="XCR47" s="119"/>
      <c r="XCS47" s="119"/>
      <c r="XCT47" s="119"/>
      <c r="XCU47" s="119"/>
      <c r="XCV47" s="119"/>
      <c r="XCW47" s="119"/>
      <c r="XCX47" s="119"/>
      <c r="XCY47" s="119"/>
      <c r="XCZ47" s="119"/>
      <c r="XDA47" s="119"/>
      <c r="XDB47" s="119"/>
      <c r="XDC47" s="119"/>
      <c r="XDD47" s="119"/>
      <c r="XDE47" s="119"/>
      <c r="XDF47" s="119"/>
      <c r="XDG47" s="119"/>
      <c r="XDH47" s="119"/>
      <c r="XDI47" s="119"/>
      <c r="XDJ47" s="119"/>
      <c r="XDK47" s="119"/>
      <c r="XDL47" s="119"/>
      <c r="XDM47" s="119"/>
      <c r="XDN47" s="119"/>
      <c r="XDO47" s="119"/>
      <c r="XDP47" s="119"/>
      <c r="XDQ47" s="119"/>
      <c r="XDR47" s="119"/>
      <c r="XDS47" s="119"/>
      <c r="XDT47" s="119"/>
      <c r="XDU47" s="119"/>
      <c r="XDV47" s="119"/>
      <c r="XDW47" s="119"/>
      <c r="XDX47" s="119"/>
      <c r="XDY47" s="119"/>
      <c r="XDZ47" s="119"/>
      <c r="XEA47" s="119"/>
      <c r="XEB47" s="119"/>
      <c r="XEC47" s="119"/>
      <c r="XED47" s="119"/>
      <c r="XEE47" s="119"/>
      <c r="XEF47" s="119"/>
      <c r="XEG47" s="119"/>
      <c r="XEH47" s="119"/>
      <c r="XEI47" s="119"/>
      <c r="XEJ47" s="119"/>
      <c r="XEK47" s="119"/>
      <c r="XEL47" s="119"/>
      <c r="XEM47" s="119"/>
      <c r="XEN47" s="119"/>
      <c r="XEO47" s="119"/>
      <c r="XEP47" s="119"/>
      <c r="XEQ47" s="119"/>
      <c r="XER47" s="119"/>
      <c r="XES47" s="119"/>
      <c r="XET47" s="119"/>
      <c r="XEU47" s="119"/>
      <c r="XEV47" s="119"/>
      <c r="XEW47" s="119"/>
      <c r="XEX47" s="119"/>
      <c r="XEY47" s="119"/>
      <c r="XEZ47" s="119"/>
      <c r="XFA47" s="119"/>
      <c r="XFB47" s="119"/>
      <c r="XFC47" s="119"/>
      <c r="XFD47" s="119"/>
    </row>
    <row r="49" spans="1:16384">
      <c r="C49" s="740"/>
      <c r="D49" s="740"/>
      <c r="E49" s="740"/>
      <c r="F49" s="740"/>
      <c r="G49" s="740"/>
      <c r="H49" s="740"/>
      <c r="I49" s="740"/>
      <c r="J49" s="740"/>
      <c r="K49" s="740"/>
      <c r="L49" s="740"/>
      <c r="M49" s="740"/>
      <c r="N49" s="740"/>
      <c r="O49" s="740"/>
      <c r="P49" s="740"/>
      <c r="Q49" s="740"/>
      <c r="R49" s="740"/>
      <c r="S49" s="740"/>
      <c r="T49" s="740"/>
      <c r="U49" s="740"/>
      <c r="V49" s="740"/>
      <c r="W49" s="740"/>
      <c r="X49" s="740"/>
      <c r="Y49" s="740"/>
      <c r="Z49" s="740"/>
      <c r="AA49" s="740"/>
      <c r="AB49" s="740"/>
      <c r="AC49" s="740"/>
      <c r="AD49" s="740"/>
      <c r="AE49" s="740"/>
      <c r="AF49" s="740"/>
      <c r="AG49" s="740"/>
      <c r="AH49" s="740"/>
      <c r="AI49" s="740"/>
      <c r="AJ49" s="740"/>
      <c r="AK49" s="740"/>
      <c r="AL49" s="740"/>
      <c r="AM49" s="740"/>
      <c r="AN49" s="740"/>
      <c r="AO49" s="740"/>
      <c r="AP49" s="740"/>
      <c r="AQ49" s="740"/>
      <c r="AR49" s="740"/>
      <c r="AS49" s="740"/>
      <c r="AT49" s="740"/>
      <c r="AU49" s="740"/>
      <c r="AV49" s="740"/>
      <c r="AW49" s="740"/>
      <c r="AX49" s="740"/>
      <c r="AY49" s="740"/>
      <c r="AZ49" s="740"/>
      <c r="BA49" s="740"/>
      <c r="BB49" s="740"/>
      <c r="BC49" s="740"/>
      <c r="BD49" s="740"/>
      <c r="BE49" s="740"/>
      <c r="BF49" s="740"/>
      <c r="BG49" s="740"/>
      <c r="BH49" s="740"/>
      <c r="BI49" s="740"/>
      <c r="BJ49" s="740"/>
      <c r="BK49" s="740"/>
    </row>
    <row r="50" spans="1:16384" s="158" customFormat="1">
      <c r="A50" s="249"/>
      <c r="C50"/>
      <c r="D50"/>
      <c r="E50"/>
      <c r="F50"/>
      <c r="G50"/>
      <c r="H50"/>
      <c r="I50"/>
      <c r="J50"/>
      <c r="K50"/>
      <c r="L50"/>
      <c r="M50"/>
      <c r="N50" s="84"/>
      <c r="O50"/>
      <c r="P50"/>
      <c r="Q50"/>
      <c r="R50"/>
      <c r="S50"/>
      <c r="T50"/>
      <c r="U50"/>
      <c r="V50" s="84"/>
      <c r="W50"/>
      <c r="X50"/>
      <c r="Y50"/>
      <c r="Z50" s="84"/>
      <c r="AA50"/>
      <c r="AB50"/>
      <c r="AC50"/>
      <c r="AD50"/>
      <c r="AE50"/>
      <c r="AF50"/>
      <c r="AG50"/>
      <c r="AH50"/>
      <c r="AI50"/>
      <c r="AJ50"/>
      <c r="AK50"/>
      <c r="AL50"/>
      <c r="AM50"/>
      <c r="AN50"/>
      <c r="AO50"/>
      <c r="AP50"/>
      <c r="AQ50"/>
      <c r="AR50"/>
      <c r="AS50"/>
      <c r="AT50"/>
      <c r="AU50"/>
      <c r="AV50"/>
      <c r="AW50"/>
      <c r="AX50"/>
      <c r="AY50"/>
      <c r="AZ50"/>
      <c r="BA50"/>
      <c r="BB50"/>
      <c r="BC50" s="84"/>
      <c r="BD50"/>
      <c r="BE50"/>
      <c r="BF50"/>
      <c r="BG50"/>
      <c r="BH50"/>
      <c r="BI50" s="84"/>
      <c r="BJ50" s="84"/>
      <c r="BK50" s="106"/>
      <c r="BL50" s="49"/>
      <c r="BM50" s="83"/>
      <c r="BN50" s="83"/>
      <c r="BO50" s="83"/>
      <c r="BP50" s="83"/>
      <c r="BQ50" s="83"/>
      <c r="BR50" s="83"/>
      <c r="BS50" s="83"/>
      <c r="BT50" s="83"/>
      <c r="BU50" s="83"/>
      <c r="BV50" s="83"/>
      <c r="BW50" s="83"/>
      <c r="BX50" s="83"/>
      <c r="BY50" s="83"/>
      <c r="BZ50" s="83"/>
      <c r="CA50" s="83"/>
      <c r="CB50" s="83"/>
      <c r="CC50" s="83"/>
      <c r="CD50" s="83"/>
      <c r="CE50" s="83"/>
      <c r="CF50" s="83"/>
      <c r="CG50" s="83"/>
      <c r="CH50" s="83"/>
      <c r="CI50" s="83"/>
      <c r="CJ50" s="83"/>
      <c r="CK50" s="83"/>
      <c r="CL50" s="83"/>
      <c r="CM50" s="83"/>
      <c r="CN50" s="83"/>
      <c r="CO50" s="83"/>
      <c r="CP50" s="83"/>
      <c r="CQ50" s="83"/>
      <c r="CR50" s="83"/>
      <c r="CS50" s="83"/>
      <c r="CT50" s="83"/>
      <c r="CU50" s="83"/>
      <c r="CV50" s="83"/>
      <c r="CW50" s="83"/>
      <c r="CX50" s="83"/>
      <c r="CY50" s="83"/>
      <c r="CZ50" s="83"/>
      <c r="DA50" s="83"/>
      <c r="DB50" s="83"/>
      <c r="DC50" s="83"/>
      <c r="DD50" s="83"/>
      <c r="DE50" s="83"/>
      <c r="DF50" s="83"/>
      <c r="DG50" s="83"/>
      <c r="DH50" s="83"/>
      <c r="DI50" s="83"/>
      <c r="DJ50" s="83"/>
      <c r="DK50" s="83"/>
      <c r="DL50" s="83"/>
      <c r="DM50" s="83"/>
      <c r="DN50" s="83"/>
      <c r="DO50" s="83"/>
      <c r="DP50" s="83"/>
      <c r="DQ50" s="83"/>
      <c r="DR50" s="83"/>
      <c r="DS50" s="83"/>
      <c r="DT50" s="83"/>
      <c r="DU50" s="83"/>
      <c r="DV50" s="83"/>
      <c r="DW50" s="83"/>
      <c r="DX50" s="83"/>
      <c r="DY50" s="83"/>
      <c r="DZ50" s="83"/>
      <c r="EA50" s="83"/>
      <c r="EB50" s="83"/>
      <c r="EC50" s="83"/>
      <c r="ED50" s="83"/>
      <c r="EE50" s="83"/>
      <c r="EF50" s="83"/>
      <c r="EG50" s="83"/>
      <c r="EH50" s="83"/>
      <c r="EI50" s="83"/>
      <c r="EJ50" s="83"/>
      <c r="EK50" s="83"/>
      <c r="EL50" s="83"/>
      <c r="EM50" s="83"/>
      <c r="EN50" s="83"/>
      <c r="EO50" s="83"/>
      <c r="EP50" s="83"/>
      <c r="EQ50" s="83"/>
      <c r="ER50" s="83"/>
      <c r="ES50" s="83"/>
      <c r="ET50" s="83"/>
      <c r="EU50" s="83"/>
      <c r="EV50" s="83"/>
      <c r="EW50" s="83"/>
      <c r="EX50" s="83"/>
      <c r="EY50" s="83"/>
      <c r="EZ50" s="83"/>
      <c r="FA50" s="83"/>
      <c r="FB50" s="83"/>
      <c r="FC50" s="83"/>
      <c r="FD50" s="83"/>
      <c r="FE50" s="83"/>
      <c r="FF50" s="83"/>
      <c r="FG50" s="83"/>
      <c r="FH50" s="83"/>
      <c r="FI50" s="83"/>
      <c r="FJ50" s="83"/>
      <c r="FK50" s="83"/>
      <c r="FL50" s="83"/>
      <c r="FM50" s="83"/>
      <c r="FN50" s="83"/>
      <c r="FO50" s="83"/>
      <c r="FP50" s="83"/>
      <c r="FQ50" s="83"/>
      <c r="FR50" s="83"/>
      <c r="FS50" s="83"/>
      <c r="FT50" s="83"/>
      <c r="FU50" s="83"/>
      <c r="FV50" s="83"/>
      <c r="FW50" s="83"/>
      <c r="FX50" s="83"/>
      <c r="FY50" s="83"/>
      <c r="FZ50" s="83"/>
      <c r="GA50" s="83"/>
      <c r="GB50" s="83"/>
      <c r="GC50" s="83"/>
      <c r="GD50" s="83"/>
      <c r="GE50" s="83"/>
      <c r="GF50" s="83"/>
      <c r="GG50" s="83"/>
      <c r="GH50" s="83"/>
      <c r="GI50" s="83"/>
      <c r="GJ50" s="83"/>
      <c r="GK50" s="83"/>
      <c r="GL50" s="83"/>
      <c r="GM50" s="83"/>
      <c r="GN50" s="83"/>
      <c r="GO50" s="83"/>
      <c r="GP50" s="83"/>
      <c r="GQ50" s="83"/>
      <c r="GR50" s="83"/>
      <c r="GS50" s="83"/>
      <c r="GT50" s="83"/>
      <c r="GU50" s="83"/>
      <c r="GV50" s="83"/>
      <c r="GW50" s="83"/>
      <c r="GX50" s="83"/>
      <c r="GY50" s="83"/>
      <c r="GZ50" s="83"/>
      <c r="HA50" s="83"/>
      <c r="HB50" s="83"/>
      <c r="HC50" s="83"/>
      <c r="HD50" s="83"/>
      <c r="HE50" s="83"/>
      <c r="HF50" s="83"/>
      <c r="HG50" s="83"/>
      <c r="HH50" s="83"/>
      <c r="HI50" s="83"/>
      <c r="HJ50" s="83"/>
      <c r="HK50" s="83"/>
      <c r="HL50" s="83"/>
      <c r="HM50" s="83"/>
      <c r="HN50" s="83"/>
      <c r="HO50" s="83"/>
      <c r="HP50" s="83"/>
      <c r="HQ50" s="83"/>
      <c r="HR50" s="83"/>
      <c r="HS50" s="83"/>
      <c r="HT50" s="83"/>
      <c r="HU50" s="83"/>
      <c r="HV50" s="83"/>
      <c r="HW50" s="83"/>
      <c r="HX50" s="83"/>
      <c r="HY50" s="83"/>
      <c r="HZ50" s="83"/>
      <c r="IA50" s="83"/>
      <c r="IB50" s="83"/>
      <c r="IC50" s="83"/>
      <c r="ID50" s="83"/>
      <c r="IE50" s="83"/>
      <c r="IF50" s="83"/>
      <c r="IG50" s="83"/>
      <c r="IH50" s="83"/>
      <c r="II50" s="83"/>
      <c r="IJ50" s="83"/>
      <c r="IK50" s="83"/>
      <c r="IL50" s="83"/>
      <c r="IM50" s="83"/>
      <c r="IN50" s="83"/>
      <c r="IO50" s="83"/>
      <c r="IP50" s="83"/>
      <c r="IQ50" s="83"/>
      <c r="IR50" s="83"/>
      <c r="IS50" s="83"/>
      <c r="IT50" s="83"/>
      <c r="IU50" s="83"/>
      <c r="IV50" s="83"/>
      <c r="IW50" s="83"/>
      <c r="IX50" s="83"/>
      <c r="IY50" s="83"/>
      <c r="IZ50" s="83"/>
      <c r="JA50" s="83"/>
      <c r="JB50" s="83"/>
      <c r="JC50" s="83"/>
      <c r="JD50" s="83"/>
      <c r="JE50" s="83"/>
      <c r="JF50" s="83"/>
      <c r="JG50" s="83"/>
      <c r="JH50" s="83"/>
      <c r="JI50" s="83"/>
      <c r="JJ50" s="83"/>
      <c r="JK50" s="83"/>
      <c r="JL50" s="83"/>
      <c r="JM50" s="83"/>
      <c r="JN50" s="83"/>
      <c r="JO50" s="83"/>
      <c r="JP50" s="83"/>
      <c r="JQ50" s="83"/>
      <c r="JR50" s="83"/>
      <c r="JS50" s="83"/>
      <c r="JT50" s="83"/>
      <c r="JU50" s="83"/>
      <c r="JV50" s="83"/>
      <c r="JW50" s="83"/>
      <c r="JX50" s="83"/>
      <c r="JY50" s="83"/>
      <c r="JZ50" s="83"/>
      <c r="KA50" s="83"/>
      <c r="KB50" s="83"/>
      <c r="KC50" s="83"/>
      <c r="KD50" s="83"/>
      <c r="KE50" s="83"/>
      <c r="KF50" s="83"/>
      <c r="KG50" s="83"/>
      <c r="KH50" s="83"/>
      <c r="KI50" s="83"/>
      <c r="KJ50" s="83"/>
      <c r="KK50" s="83"/>
      <c r="KL50" s="83"/>
      <c r="KM50" s="83"/>
      <c r="KN50" s="83"/>
      <c r="KO50" s="83"/>
      <c r="KP50" s="83"/>
      <c r="KQ50" s="83"/>
      <c r="KR50" s="83"/>
      <c r="KS50" s="83"/>
      <c r="KT50" s="83"/>
      <c r="KU50" s="83"/>
      <c r="KV50" s="83"/>
      <c r="KW50" s="83"/>
      <c r="KX50" s="83"/>
      <c r="KY50" s="83"/>
      <c r="KZ50" s="83"/>
      <c r="LA50" s="83"/>
      <c r="LB50" s="83"/>
      <c r="LC50" s="83"/>
      <c r="LD50" s="83"/>
      <c r="LE50" s="83"/>
      <c r="LF50" s="83"/>
      <c r="LG50" s="83"/>
      <c r="LH50" s="83"/>
      <c r="LI50" s="83"/>
      <c r="LJ50" s="83"/>
      <c r="LK50" s="83"/>
      <c r="LL50" s="83"/>
      <c r="LM50" s="83"/>
      <c r="LN50" s="83"/>
      <c r="LO50" s="83"/>
      <c r="LP50" s="83"/>
      <c r="LQ50" s="83"/>
      <c r="LR50" s="83"/>
      <c r="LS50" s="83"/>
      <c r="LT50" s="83"/>
      <c r="LU50" s="83"/>
      <c r="LV50" s="83"/>
      <c r="LW50" s="83"/>
      <c r="LX50" s="83"/>
      <c r="LY50" s="83"/>
      <c r="LZ50" s="83"/>
      <c r="MA50" s="83"/>
      <c r="MB50" s="83"/>
      <c r="MC50" s="83"/>
      <c r="MD50" s="83"/>
      <c r="ME50" s="83"/>
      <c r="MF50" s="83"/>
      <c r="MG50" s="83"/>
      <c r="MH50" s="83"/>
      <c r="MI50" s="83"/>
      <c r="MJ50" s="83"/>
      <c r="MK50" s="83"/>
      <c r="ML50" s="83"/>
      <c r="MM50" s="83"/>
      <c r="MN50" s="83"/>
      <c r="MO50" s="83"/>
      <c r="MP50" s="83"/>
      <c r="MQ50" s="83"/>
      <c r="MR50" s="83"/>
      <c r="MS50" s="83"/>
      <c r="MT50" s="83"/>
      <c r="MU50" s="83"/>
      <c r="MV50" s="83"/>
      <c r="MW50" s="83"/>
      <c r="MX50" s="83"/>
      <c r="MY50" s="83"/>
      <c r="MZ50" s="83"/>
      <c r="NA50" s="83"/>
      <c r="NB50" s="83"/>
      <c r="NC50" s="83"/>
      <c r="ND50" s="83"/>
      <c r="NE50" s="83"/>
      <c r="NF50" s="83"/>
      <c r="NG50" s="83"/>
      <c r="NH50" s="83"/>
      <c r="NI50" s="83"/>
      <c r="NJ50" s="83"/>
      <c r="NK50" s="83"/>
      <c r="NL50" s="83"/>
      <c r="NM50" s="83"/>
      <c r="NN50" s="83"/>
      <c r="NO50" s="83"/>
      <c r="NP50" s="83"/>
      <c r="NQ50" s="83"/>
      <c r="NR50" s="83"/>
      <c r="NS50" s="83"/>
      <c r="NT50" s="83"/>
      <c r="NU50" s="83"/>
      <c r="NV50" s="83"/>
      <c r="NW50" s="83"/>
      <c r="NX50" s="83"/>
      <c r="NY50" s="83"/>
      <c r="NZ50" s="83"/>
      <c r="OA50" s="83"/>
      <c r="OB50" s="83"/>
      <c r="OC50" s="83"/>
      <c r="OD50" s="83"/>
      <c r="OE50" s="83"/>
      <c r="OF50" s="83"/>
      <c r="OG50" s="83"/>
      <c r="OH50" s="83"/>
      <c r="OI50" s="83"/>
      <c r="OJ50" s="83"/>
      <c r="OK50" s="83"/>
      <c r="OL50" s="83"/>
      <c r="OM50" s="83"/>
      <c r="ON50" s="83"/>
      <c r="OO50" s="83"/>
      <c r="OP50" s="83"/>
      <c r="OQ50" s="83"/>
      <c r="OR50" s="83"/>
      <c r="OS50" s="83"/>
      <c r="OT50" s="83"/>
      <c r="OU50" s="83"/>
      <c r="OV50" s="83"/>
      <c r="OW50" s="83"/>
      <c r="OX50" s="83"/>
      <c r="OY50" s="83"/>
      <c r="OZ50" s="83"/>
      <c r="PA50" s="83"/>
      <c r="PB50" s="83"/>
      <c r="PC50" s="83"/>
      <c r="PD50" s="83"/>
      <c r="PE50" s="83"/>
      <c r="PF50" s="83"/>
      <c r="PG50" s="83"/>
      <c r="PH50" s="83"/>
      <c r="PI50" s="83"/>
      <c r="PJ50" s="83"/>
      <c r="PK50" s="83"/>
      <c r="PL50" s="83"/>
      <c r="PM50" s="83"/>
      <c r="PN50" s="83"/>
      <c r="PO50" s="83"/>
      <c r="PP50" s="83"/>
      <c r="PQ50" s="83"/>
      <c r="PR50" s="83"/>
      <c r="PS50" s="83"/>
      <c r="PT50" s="83"/>
      <c r="PU50" s="83"/>
      <c r="PV50" s="83"/>
      <c r="PW50" s="83"/>
      <c r="PX50" s="83"/>
      <c r="PY50" s="83"/>
      <c r="PZ50" s="83"/>
      <c r="QA50" s="83"/>
      <c r="QB50" s="83"/>
      <c r="QC50" s="83"/>
      <c r="QD50" s="83"/>
      <c r="QE50" s="83"/>
      <c r="QF50" s="83"/>
      <c r="QG50" s="83"/>
      <c r="QH50" s="83"/>
      <c r="QI50" s="83"/>
      <c r="QJ50" s="83"/>
      <c r="QK50" s="83"/>
      <c r="QL50" s="83"/>
      <c r="QM50" s="83"/>
      <c r="QN50" s="83"/>
      <c r="QO50" s="83"/>
      <c r="QP50" s="83"/>
      <c r="QQ50" s="83"/>
      <c r="QR50" s="83"/>
      <c r="QS50" s="83"/>
      <c r="QT50" s="83"/>
      <c r="QU50" s="83"/>
      <c r="QV50" s="83"/>
      <c r="QW50" s="83"/>
      <c r="QX50" s="83"/>
      <c r="QY50" s="83"/>
      <c r="QZ50" s="83"/>
      <c r="RA50" s="83"/>
      <c r="RB50" s="83"/>
      <c r="RC50" s="83"/>
      <c r="RD50" s="83"/>
      <c r="RE50" s="83"/>
      <c r="RF50" s="83"/>
      <c r="RG50" s="83"/>
      <c r="RH50" s="83"/>
      <c r="RI50" s="83"/>
      <c r="RJ50" s="83"/>
      <c r="RK50" s="83"/>
      <c r="RL50" s="83"/>
      <c r="RM50" s="83"/>
      <c r="RN50" s="83"/>
      <c r="RO50" s="83"/>
      <c r="RP50" s="83"/>
      <c r="RQ50" s="83"/>
      <c r="RR50" s="83"/>
      <c r="RS50" s="83"/>
      <c r="RT50" s="83"/>
      <c r="RU50" s="83"/>
      <c r="RV50" s="83"/>
      <c r="RW50" s="83"/>
      <c r="RX50" s="83"/>
      <c r="RY50" s="83"/>
      <c r="RZ50" s="83"/>
      <c r="SA50" s="83"/>
      <c r="SB50" s="83"/>
      <c r="SC50" s="83"/>
      <c r="SD50" s="83"/>
      <c r="SE50" s="83"/>
      <c r="SF50" s="83"/>
      <c r="SG50" s="83"/>
      <c r="SH50" s="83"/>
      <c r="SI50" s="83"/>
      <c r="SJ50" s="83"/>
      <c r="SK50" s="83"/>
      <c r="SL50" s="83"/>
      <c r="SM50" s="83"/>
      <c r="SN50" s="83"/>
      <c r="SO50" s="83"/>
      <c r="SP50" s="83"/>
      <c r="SQ50" s="83"/>
      <c r="SR50" s="83"/>
      <c r="SS50" s="83"/>
      <c r="ST50" s="83"/>
      <c r="SU50" s="83"/>
      <c r="SV50" s="83"/>
      <c r="SW50" s="83"/>
      <c r="SX50" s="83"/>
      <c r="SY50" s="83"/>
      <c r="SZ50" s="83"/>
      <c r="TA50" s="83"/>
      <c r="TB50" s="83"/>
      <c r="TC50" s="83"/>
      <c r="TD50" s="83"/>
      <c r="TE50" s="83"/>
      <c r="TF50" s="83"/>
      <c r="TG50" s="83"/>
      <c r="TH50" s="83"/>
      <c r="TI50" s="83"/>
      <c r="TJ50" s="83"/>
      <c r="TK50" s="83"/>
      <c r="TL50" s="83"/>
      <c r="TM50" s="83"/>
      <c r="TN50" s="83"/>
      <c r="TO50" s="83"/>
      <c r="TP50" s="83"/>
      <c r="TQ50" s="83"/>
      <c r="TR50" s="83"/>
      <c r="TS50" s="83"/>
      <c r="TT50" s="83"/>
      <c r="TU50" s="83"/>
      <c r="TV50" s="83"/>
      <c r="TW50" s="83"/>
      <c r="TX50" s="83"/>
      <c r="TY50" s="83"/>
      <c r="TZ50" s="83"/>
      <c r="UA50" s="83"/>
      <c r="UB50" s="83"/>
      <c r="UC50" s="83"/>
      <c r="UD50" s="83"/>
      <c r="UE50" s="83"/>
      <c r="UF50" s="83"/>
      <c r="UG50" s="83"/>
      <c r="UH50" s="83"/>
      <c r="UI50" s="83"/>
      <c r="UJ50" s="83"/>
      <c r="UK50" s="83"/>
      <c r="UL50" s="83"/>
      <c r="UM50" s="83"/>
      <c r="UN50" s="83"/>
      <c r="UO50" s="83"/>
      <c r="UP50" s="83"/>
      <c r="UQ50" s="83"/>
      <c r="UR50" s="83"/>
      <c r="US50" s="83"/>
      <c r="UT50" s="83"/>
      <c r="UU50" s="83"/>
      <c r="UV50" s="83"/>
      <c r="UW50" s="83"/>
      <c r="UX50" s="83"/>
      <c r="UY50" s="83"/>
      <c r="UZ50" s="83"/>
      <c r="VA50" s="83"/>
      <c r="VB50" s="83"/>
      <c r="VC50" s="83"/>
      <c r="VD50" s="83"/>
      <c r="VE50" s="83"/>
      <c r="VF50" s="83"/>
      <c r="VG50" s="83"/>
      <c r="VH50" s="83"/>
      <c r="VI50" s="83"/>
      <c r="VJ50" s="83"/>
      <c r="VK50" s="83"/>
      <c r="VL50" s="83"/>
      <c r="VM50" s="83"/>
      <c r="VN50" s="83"/>
      <c r="VO50" s="83"/>
      <c r="VP50" s="83"/>
      <c r="VQ50" s="83"/>
      <c r="VR50" s="83"/>
      <c r="VS50" s="83"/>
      <c r="VT50" s="83"/>
      <c r="VU50" s="83"/>
      <c r="VV50" s="83"/>
      <c r="VW50" s="83"/>
      <c r="VX50" s="83"/>
      <c r="VY50" s="83"/>
      <c r="VZ50" s="83"/>
      <c r="WA50" s="83"/>
      <c r="WB50" s="83"/>
      <c r="WC50" s="83"/>
      <c r="WD50" s="83"/>
      <c r="WE50" s="83"/>
      <c r="WF50" s="83"/>
      <c r="WG50" s="83"/>
      <c r="WH50" s="83"/>
      <c r="WI50" s="83"/>
      <c r="WJ50" s="83"/>
      <c r="WK50" s="83"/>
      <c r="WL50" s="83"/>
      <c r="WM50" s="83"/>
      <c r="WN50" s="83"/>
      <c r="WO50" s="83"/>
      <c r="WP50" s="83"/>
      <c r="WQ50" s="83"/>
      <c r="WR50" s="83"/>
      <c r="WS50" s="83"/>
      <c r="WT50" s="83"/>
      <c r="WU50" s="83"/>
      <c r="WV50" s="83"/>
      <c r="WW50" s="83"/>
      <c r="WX50" s="83"/>
      <c r="WY50" s="83"/>
      <c r="WZ50" s="83"/>
      <c r="XA50" s="83"/>
      <c r="XB50" s="83"/>
      <c r="XC50" s="83"/>
      <c r="XD50" s="83"/>
      <c r="XE50" s="83"/>
      <c r="XF50" s="83"/>
      <c r="XG50" s="83"/>
      <c r="XH50" s="83"/>
      <c r="XI50" s="83"/>
      <c r="XJ50" s="83"/>
      <c r="XK50" s="83"/>
      <c r="XL50" s="83"/>
      <c r="XM50" s="83"/>
      <c r="XN50" s="83"/>
      <c r="XO50" s="83"/>
      <c r="XP50" s="83"/>
      <c r="XQ50" s="83"/>
      <c r="XR50" s="83"/>
      <c r="XS50" s="83"/>
      <c r="XT50" s="83"/>
      <c r="XU50" s="83"/>
      <c r="XV50" s="83"/>
      <c r="XW50" s="83"/>
      <c r="XX50" s="83"/>
      <c r="XY50" s="83"/>
      <c r="XZ50" s="83"/>
      <c r="YA50" s="83"/>
      <c r="YB50" s="83"/>
      <c r="YC50" s="83"/>
      <c r="YD50" s="83"/>
      <c r="YE50" s="83"/>
      <c r="YF50" s="83"/>
      <c r="YG50" s="83"/>
      <c r="YH50" s="83"/>
      <c r="YI50" s="83"/>
      <c r="YJ50" s="83"/>
      <c r="YK50" s="83"/>
      <c r="YL50" s="83"/>
      <c r="YM50" s="83"/>
      <c r="YN50" s="83"/>
      <c r="YO50" s="83"/>
      <c r="YP50" s="83"/>
      <c r="YQ50" s="83"/>
      <c r="YR50" s="83"/>
      <c r="YS50" s="83"/>
      <c r="YT50" s="83"/>
      <c r="YU50" s="83"/>
      <c r="YV50" s="83"/>
      <c r="YW50" s="83"/>
      <c r="YX50" s="83"/>
      <c r="YY50" s="83"/>
      <c r="YZ50" s="83"/>
      <c r="ZA50" s="83"/>
      <c r="ZB50" s="83"/>
      <c r="ZC50" s="83"/>
      <c r="ZD50" s="83"/>
      <c r="ZE50" s="83"/>
      <c r="ZF50" s="83"/>
      <c r="ZG50" s="83"/>
      <c r="ZH50" s="83"/>
      <c r="ZI50" s="83"/>
      <c r="ZJ50" s="83"/>
      <c r="ZK50" s="83"/>
      <c r="ZL50" s="83"/>
      <c r="ZM50" s="83"/>
      <c r="ZN50" s="83"/>
      <c r="ZO50" s="83"/>
      <c r="ZP50" s="83"/>
      <c r="ZQ50" s="83"/>
      <c r="ZR50" s="83"/>
      <c r="ZS50" s="83"/>
      <c r="ZT50" s="83"/>
      <c r="ZU50" s="83"/>
      <c r="ZV50" s="83"/>
      <c r="ZW50" s="83"/>
      <c r="ZX50" s="83"/>
      <c r="ZY50" s="83"/>
      <c r="ZZ50" s="83"/>
      <c r="AAA50" s="83"/>
      <c r="AAB50" s="83"/>
      <c r="AAC50" s="83"/>
      <c r="AAD50" s="83"/>
      <c r="AAE50" s="83"/>
      <c r="AAF50" s="83"/>
      <c r="AAG50" s="83"/>
      <c r="AAH50" s="83"/>
      <c r="AAI50" s="83"/>
      <c r="AAJ50" s="83"/>
      <c r="AAK50" s="83"/>
      <c r="AAL50" s="83"/>
      <c r="AAM50" s="83"/>
      <c r="AAN50" s="83"/>
      <c r="AAO50" s="83"/>
      <c r="AAP50" s="83"/>
      <c r="AAQ50" s="83"/>
      <c r="AAR50" s="83"/>
      <c r="AAS50" s="83"/>
      <c r="AAT50" s="83"/>
      <c r="AAU50" s="83"/>
      <c r="AAV50" s="83"/>
      <c r="AAW50" s="83"/>
      <c r="AAX50" s="83"/>
      <c r="AAY50" s="83"/>
      <c r="AAZ50" s="83"/>
      <c r="ABA50" s="83"/>
      <c r="ABB50" s="83"/>
      <c r="ABC50" s="83"/>
      <c r="ABD50" s="83"/>
      <c r="ABE50" s="83"/>
      <c r="ABF50" s="83"/>
      <c r="ABG50" s="83"/>
      <c r="ABH50" s="83"/>
      <c r="ABI50" s="83"/>
      <c r="ABJ50" s="83"/>
      <c r="ABK50" s="83"/>
      <c r="ABL50" s="83"/>
      <c r="ABM50" s="83"/>
      <c r="ABN50" s="83"/>
      <c r="ABO50" s="83"/>
      <c r="ABP50" s="83"/>
      <c r="ABQ50" s="83"/>
      <c r="ABR50" s="83"/>
      <c r="ABS50" s="83"/>
      <c r="ABT50" s="83"/>
      <c r="ABU50" s="83"/>
      <c r="ABV50" s="83"/>
      <c r="ABW50" s="83"/>
      <c r="ABX50" s="83"/>
      <c r="ABY50" s="83"/>
      <c r="ABZ50" s="83"/>
      <c r="ACA50" s="83"/>
      <c r="ACB50" s="83"/>
      <c r="ACC50" s="83"/>
      <c r="ACD50" s="83"/>
      <c r="ACE50" s="83"/>
      <c r="ACF50" s="83"/>
      <c r="ACG50" s="83"/>
      <c r="ACH50" s="83"/>
      <c r="ACI50" s="83"/>
      <c r="ACJ50" s="83"/>
      <c r="ACK50" s="83"/>
      <c r="ACL50" s="83"/>
      <c r="ACM50" s="83"/>
      <c r="ACN50" s="83"/>
      <c r="ACO50" s="83"/>
      <c r="ACP50" s="83"/>
      <c r="ACQ50" s="83"/>
      <c r="ACR50" s="83"/>
      <c r="ACS50" s="83"/>
      <c r="ACT50" s="83"/>
      <c r="ACU50" s="83"/>
      <c r="ACV50" s="83"/>
      <c r="ACW50" s="83"/>
      <c r="ACX50" s="83"/>
      <c r="ACY50" s="83"/>
      <c r="ACZ50" s="83"/>
      <c r="ADA50" s="83"/>
      <c r="ADB50" s="83"/>
      <c r="ADC50" s="83"/>
      <c r="ADD50" s="83"/>
      <c r="ADE50" s="83"/>
      <c r="ADF50" s="83"/>
      <c r="ADG50" s="83"/>
      <c r="ADH50" s="83"/>
      <c r="ADI50" s="83"/>
      <c r="ADJ50" s="83"/>
      <c r="ADK50" s="83"/>
      <c r="ADL50" s="83"/>
      <c r="ADM50" s="83"/>
      <c r="ADN50" s="83"/>
      <c r="ADO50" s="83"/>
      <c r="ADP50" s="83"/>
      <c r="ADQ50" s="83"/>
      <c r="ADR50" s="83"/>
      <c r="ADS50" s="83"/>
      <c r="ADT50" s="83"/>
      <c r="ADU50" s="83"/>
      <c r="ADV50" s="83"/>
      <c r="ADW50" s="83"/>
      <c r="ADX50" s="83"/>
      <c r="ADY50" s="83"/>
      <c r="ADZ50" s="83"/>
      <c r="AEA50" s="83"/>
      <c r="AEB50" s="83"/>
      <c r="AEC50" s="83"/>
      <c r="AED50" s="83"/>
      <c r="AEE50" s="83"/>
      <c r="AEF50" s="83"/>
      <c r="AEG50" s="83"/>
      <c r="AEH50" s="83"/>
      <c r="AEI50" s="83"/>
      <c r="AEJ50" s="83"/>
      <c r="AEK50" s="83"/>
      <c r="AEL50" s="83"/>
      <c r="AEM50" s="83"/>
      <c r="AEN50" s="83"/>
      <c r="AEO50" s="83"/>
      <c r="AEP50" s="83"/>
      <c r="AEQ50" s="83"/>
      <c r="AER50" s="83"/>
      <c r="AES50" s="83"/>
      <c r="AET50" s="83"/>
      <c r="AEU50" s="83"/>
      <c r="AEV50" s="83"/>
      <c r="AEW50" s="83"/>
      <c r="AEX50" s="83"/>
      <c r="AEY50" s="83"/>
      <c r="AEZ50" s="83"/>
      <c r="AFA50" s="83"/>
      <c r="AFB50" s="83"/>
      <c r="AFC50" s="83"/>
      <c r="AFD50" s="83"/>
      <c r="AFE50" s="83"/>
      <c r="AFF50" s="83"/>
      <c r="AFG50" s="83"/>
      <c r="AFH50" s="83"/>
      <c r="AFI50" s="83"/>
      <c r="AFJ50" s="83"/>
      <c r="AFK50" s="83"/>
      <c r="AFL50" s="83"/>
      <c r="AFM50" s="83"/>
      <c r="AFN50" s="83"/>
      <c r="AFO50" s="83"/>
      <c r="AFP50" s="83"/>
      <c r="AFQ50" s="83"/>
      <c r="AFR50" s="83"/>
      <c r="AFS50" s="83"/>
      <c r="AFT50" s="83"/>
      <c r="AFU50" s="83"/>
      <c r="AFV50" s="83"/>
      <c r="AFW50" s="83"/>
      <c r="AFX50" s="83"/>
      <c r="AFY50" s="83"/>
      <c r="AFZ50" s="83"/>
      <c r="AGA50" s="83"/>
      <c r="AGB50" s="83"/>
      <c r="AGC50" s="83"/>
      <c r="AGD50" s="83"/>
      <c r="AGE50" s="83"/>
      <c r="AGF50" s="83"/>
      <c r="AGG50" s="83"/>
      <c r="AGH50" s="83"/>
      <c r="AGI50" s="83"/>
      <c r="AGJ50" s="83"/>
      <c r="AGK50" s="83"/>
      <c r="AGL50" s="83"/>
      <c r="AGM50" s="83"/>
      <c r="AGN50" s="83"/>
      <c r="AGO50" s="83"/>
      <c r="AGP50" s="83"/>
      <c r="AGQ50" s="83"/>
      <c r="AGR50" s="83"/>
      <c r="AGS50" s="83"/>
      <c r="AGT50" s="83"/>
      <c r="AGU50" s="83"/>
      <c r="AGV50" s="83"/>
      <c r="AGW50" s="83"/>
      <c r="AGX50" s="83"/>
      <c r="AGY50" s="83"/>
      <c r="AGZ50" s="83"/>
      <c r="AHA50" s="83"/>
      <c r="AHB50" s="83"/>
      <c r="AHC50" s="83"/>
      <c r="AHD50" s="83"/>
      <c r="AHE50" s="83"/>
      <c r="AHF50" s="83"/>
      <c r="AHG50" s="83"/>
      <c r="AHH50" s="83"/>
      <c r="AHI50" s="83"/>
      <c r="AHJ50" s="83"/>
      <c r="AHK50" s="83"/>
      <c r="AHL50" s="83"/>
      <c r="AHM50" s="83"/>
      <c r="AHN50" s="83"/>
      <c r="AHO50" s="83"/>
      <c r="AHP50" s="83"/>
      <c r="AHQ50" s="83"/>
      <c r="AHR50" s="83"/>
      <c r="AHS50" s="83"/>
      <c r="AHT50" s="83"/>
      <c r="AHU50" s="83"/>
      <c r="AHV50" s="83"/>
      <c r="AHW50" s="83"/>
      <c r="AHX50" s="83"/>
      <c r="AHY50" s="83"/>
      <c r="AHZ50" s="83"/>
      <c r="AIA50" s="83"/>
      <c r="AIB50" s="83"/>
      <c r="AIC50" s="83"/>
      <c r="AID50" s="83"/>
      <c r="AIE50" s="83"/>
      <c r="AIF50" s="83"/>
      <c r="AIG50" s="83"/>
      <c r="AIH50" s="83"/>
      <c r="AII50" s="83"/>
      <c r="AIJ50" s="83"/>
      <c r="AIK50" s="83"/>
      <c r="AIL50" s="83"/>
      <c r="AIM50" s="83"/>
      <c r="AIN50" s="83"/>
      <c r="AIO50" s="83"/>
      <c r="AIP50" s="83"/>
      <c r="AIQ50" s="83"/>
      <c r="AIR50" s="83"/>
      <c r="AIS50" s="83"/>
      <c r="AIT50" s="83"/>
      <c r="AIU50" s="83"/>
      <c r="AIV50" s="83"/>
      <c r="AIW50" s="83"/>
      <c r="AIX50" s="83"/>
      <c r="AIY50" s="83"/>
      <c r="AIZ50" s="83"/>
      <c r="AJA50" s="83"/>
      <c r="AJB50" s="83"/>
      <c r="AJC50" s="83"/>
      <c r="AJD50" s="83"/>
      <c r="AJE50" s="83"/>
      <c r="AJF50" s="83"/>
      <c r="AJG50" s="83"/>
      <c r="AJH50" s="83"/>
      <c r="AJI50" s="83"/>
      <c r="AJJ50" s="83"/>
      <c r="AJK50" s="83"/>
      <c r="AJL50" s="83"/>
      <c r="AJM50" s="83"/>
      <c r="AJN50" s="83"/>
      <c r="AJO50" s="83"/>
      <c r="AJP50" s="83"/>
      <c r="AJQ50" s="83"/>
      <c r="AJR50" s="83"/>
      <c r="AJS50" s="83"/>
      <c r="AJT50" s="83"/>
      <c r="AJU50" s="83"/>
      <c r="AJV50" s="83"/>
      <c r="AJW50" s="83"/>
      <c r="AJX50" s="83"/>
      <c r="AJY50" s="83"/>
      <c r="AJZ50" s="83"/>
      <c r="AKA50" s="83"/>
      <c r="AKB50" s="83"/>
      <c r="AKC50" s="83"/>
      <c r="AKD50" s="83"/>
      <c r="AKE50" s="83"/>
      <c r="AKF50" s="83"/>
      <c r="AKG50" s="83"/>
      <c r="AKH50" s="83"/>
      <c r="AKI50" s="83"/>
      <c r="AKJ50" s="83"/>
      <c r="AKK50" s="83"/>
      <c r="AKL50" s="83"/>
      <c r="AKM50" s="83"/>
      <c r="AKN50" s="83"/>
      <c r="AKO50" s="83"/>
      <c r="AKP50" s="83"/>
      <c r="AKQ50" s="83"/>
      <c r="AKR50" s="83"/>
      <c r="AKS50" s="83"/>
      <c r="AKT50" s="83"/>
      <c r="AKU50" s="83"/>
      <c r="AKV50" s="83"/>
      <c r="AKW50" s="83"/>
      <c r="AKX50" s="83"/>
      <c r="AKY50" s="83"/>
      <c r="AKZ50" s="83"/>
      <c r="ALA50" s="83"/>
      <c r="ALB50" s="83"/>
      <c r="ALC50" s="83"/>
      <c r="ALD50" s="83"/>
      <c r="ALE50" s="83"/>
      <c r="ALF50" s="83"/>
      <c r="ALG50" s="83"/>
      <c r="ALH50" s="83"/>
      <c r="ALI50" s="83"/>
      <c r="ALJ50" s="83"/>
      <c r="ALK50" s="83"/>
      <c r="ALL50" s="83"/>
      <c r="ALM50" s="83"/>
      <c r="ALN50" s="83"/>
      <c r="ALO50" s="83"/>
      <c r="ALP50" s="83"/>
      <c r="ALQ50" s="83"/>
      <c r="ALR50" s="83"/>
      <c r="ALS50" s="83"/>
      <c r="ALT50" s="83"/>
      <c r="ALU50" s="83"/>
      <c r="ALV50" s="83"/>
      <c r="ALW50" s="83"/>
      <c r="ALX50" s="83"/>
      <c r="ALY50" s="83"/>
      <c r="ALZ50" s="83"/>
      <c r="AMA50" s="83"/>
      <c r="AMB50" s="83"/>
      <c r="AMC50" s="83"/>
      <c r="AMD50" s="83"/>
      <c r="AME50" s="83"/>
      <c r="AMF50" s="83"/>
      <c r="AMG50" s="83"/>
      <c r="AMH50" s="83"/>
      <c r="AMI50" s="83"/>
      <c r="AMJ50" s="83"/>
      <c r="AMK50" s="83"/>
      <c r="AML50" s="83"/>
      <c r="AMM50" s="83"/>
      <c r="AMN50" s="83"/>
      <c r="AMO50" s="83"/>
      <c r="AMP50" s="83"/>
      <c r="AMQ50" s="83"/>
      <c r="AMR50" s="83"/>
      <c r="AMS50" s="83"/>
      <c r="AMT50" s="83"/>
      <c r="AMU50" s="83"/>
      <c r="AMV50" s="83"/>
      <c r="AMW50" s="83"/>
      <c r="AMX50" s="83"/>
      <c r="AMY50" s="83"/>
      <c r="AMZ50" s="83"/>
      <c r="ANA50" s="83"/>
      <c r="ANB50" s="83"/>
      <c r="ANC50" s="83"/>
      <c r="AND50" s="83"/>
      <c r="ANE50" s="83"/>
      <c r="ANF50" s="83"/>
      <c r="ANG50" s="83"/>
      <c r="ANH50" s="83"/>
      <c r="ANI50" s="83"/>
      <c r="ANJ50" s="83"/>
      <c r="ANK50" s="83"/>
      <c r="ANL50" s="83"/>
      <c r="ANM50" s="83"/>
      <c r="ANN50" s="83"/>
      <c r="ANO50" s="83"/>
      <c r="ANP50" s="83"/>
      <c r="ANQ50" s="83"/>
      <c r="ANR50" s="83"/>
      <c r="ANS50" s="83"/>
      <c r="ANT50" s="83"/>
      <c r="ANU50" s="83"/>
      <c r="ANV50" s="83"/>
      <c r="ANW50" s="83"/>
      <c r="ANX50" s="83"/>
      <c r="ANY50" s="83"/>
      <c r="ANZ50" s="83"/>
      <c r="AOA50" s="83"/>
      <c r="AOB50" s="83"/>
      <c r="AOC50" s="83"/>
      <c r="AOD50" s="83"/>
      <c r="AOE50" s="83"/>
      <c r="AOF50" s="83"/>
      <c r="AOG50" s="83"/>
      <c r="AOH50" s="83"/>
      <c r="AOI50" s="83"/>
      <c r="AOJ50" s="83"/>
      <c r="AOK50" s="83"/>
      <c r="AOL50" s="83"/>
      <c r="AOM50" s="83"/>
      <c r="AON50" s="83"/>
      <c r="AOO50" s="83"/>
      <c r="AOP50" s="83"/>
      <c r="AOQ50" s="83"/>
      <c r="AOR50" s="83"/>
      <c r="AOS50" s="83"/>
      <c r="AOT50" s="83"/>
      <c r="AOU50" s="83"/>
      <c r="AOV50" s="83"/>
      <c r="AOW50" s="83"/>
      <c r="AOX50" s="83"/>
      <c r="AOY50" s="83"/>
      <c r="AOZ50" s="83"/>
      <c r="APA50" s="83"/>
      <c r="APB50" s="83"/>
      <c r="APC50" s="83"/>
      <c r="APD50" s="83"/>
      <c r="APE50" s="83"/>
      <c r="APF50" s="83"/>
      <c r="APG50" s="83"/>
      <c r="APH50" s="83"/>
      <c r="API50" s="83"/>
      <c r="APJ50" s="83"/>
      <c r="APK50" s="83"/>
      <c r="APL50" s="83"/>
      <c r="APM50" s="83"/>
      <c r="APN50" s="83"/>
      <c r="APO50" s="83"/>
      <c r="APP50" s="83"/>
      <c r="APQ50" s="83"/>
      <c r="APR50" s="83"/>
      <c r="APS50" s="83"/>
      <c r="APT50" s="83"/>
      <c r="APU50" s="83"/>
      <c r="APV50" s="83"/>
      <c r="APW50" s="83"/>
      <c r="APX50" s="83"/>
      <c r="APY50" s="83"/>
      <c r="APZ50" s="83"/>
      <c r="AQA50" s="83"/>
      <c r="AQB50" s="83"/>
      <c r="AQC50" s="83"/>
      <c r="AQD50" s="83"/>
      <c r="AQE50" s="83"/>
      <c r="AQF50" s="83"/>
      <c r="AQG50" s="83"/>
      <c r="AQH50" s="83"/>
      <c r="AQI50" s="83"/>
      <c r="AQJ50" s="83"/>
      <c r="AQK50" s="83"/>
      <c r="AQL50" s="83"/>
      <c r="AQM50" s="83"/>
      <c r="AQN50" s="83"/>
      <c r="AQO50" s="83"/>
      <c r="AQP50" s="83"/>
      <c r="AQQ50" s="83"/>
      <c r="AQR50" s="83"/>
      <c r="AQS50" s="83"/>
      <c r="AQT50" s="83"/>
      <c r="AQU50" s="83"/>
      <c r="AQV50" s="83"/>
      <c r="AQW50" s="83"/>
      <c r="AQX50" s="83"/>
      <c r="AQY50" s="83"/>
      <c r="AQZ50" s="83"/>
      <c r="ARA50" s="83"/>
      <c r="ARB50" s="83"/>
      <c r="ARC50" s="83"/>
      <c r="ARD50" s="83"/>
      <c r="ARE50" s="83"/>
      <c r="ARF50" s="83"/>
      <c r="ARG50" s="83"/>
      <c r="ARH50" s="83"/>
      <c r="ARI50" s="83"/>
      <c r="ARJ50" s="83"/>
      <c r="ARK50" s="83"/>
      <c r="ARL50" s="83"/>
      <c r="ARM50" s="83"/>
      <c r="ARN50" s="83"/>
      <c r="ARO50" s="83"/>
      <c r="ARP50" s="83"/>
      <c r="ARQ50" s="83"/>
      <c r="ARR50" s="83"/>
      <c r="ARS50" s="83"/>
      <c r="ART50" s="83"/>
      <c r="ARU50" s="83"/>
      <c r="ARV50" s="83"/>
      <c r="ARW50" s="83"/>
      <c r="ARX50" s="83"/>
      <c r="ARY50" s="83"/>
      <c r="ARZ50" s="83"/>
      <c r="ASA50" s="83"/>
      <c r="ASB50" s="83"/>
      <c r="ASC50" s="83"/>
      <c r="ASD50" s="83"/>
      <c r="ASE50" s="83"/>
      <c r="ASF50" s="83"/>
      <c r="ASG50" s="83"/>
      <c r="ASH50" s="83"/>
      <c r="ASI50" s="83"/>
      <c r="ASJ50" s="83"/>
      <c r="ASK50" s="83"/>
      <c r="ASL50" s="83"/>
      <c r="ASM50" s="83"/>
      <c r="ASN50" s="83"/>
      <c r="ASO50" s="83"/>
      <c r="ASP50" s="83"/>
      <c r="ASQ50" s="83"/>
      <c r="ASR50" s="83"/>
      <c r="ASS50" s="83"/>
      <c r="AST50" s="83"/>
      <c r="ASU50" s="83"/>
      <c r="ASV50" s="83"/>
      <c r="ASW50" s="83"/>
      <c r="ASX50" s="83"/>
      <c r="ASY50" s="83"/>
      <c r="ASZ50" s="83"/>
      <c r="ATA50" s="83"/>
      <c r="ATB50" s="83"/>
      <c r="ATC50" s="83"/>
      <c r="ATD50" s="83"/>
      <c r="ATE50" s="83"/>
      <c r="ATF50" s="83"/>
      <c r="ATG50" s="83"/>
      <c r="ATH50" s="83"/>
      <c r="ATI50" s="83"/>
      <c r="ATJ50" s="83"/>
      <c r="ATK50" s="83"/>
      <c r="ATL50" s="83"/>
      <c r="ATM50" s="83"/>
      <c r="ATN50" s="83"/>
      <c r="ATO50" s="83"/>
      <c r="ATP50" s="83"/>
      <c r="ATQ50" s="83"/>
      <c r="ATR50" s="83"/>
      <c r="ATS50" s="83"/>
      <c r="ATT50" s="83"/>
      <c r="ATU50" s="83"/>
      <c r="ATV50" s="83"/>
      <c r="ATW50" s="83"/>
      <c r="ATX50" s="83"/>
      <c r="ATY50" s="83"/>
      <c r="ATZ50" s="83"/>
      <c r="AUA50" s="83"/>
      <c r="AUB50" s="83"/>
      <c r="AUC50" s="83"/>
      <c r="AUD50" s="83"/>
      <c r="AUE50" s="83"/>
      <c r="AUF50" s="83"/>
      <c r="AUG50" s="83"/>
      <c r="AUH50" s="83"/>
      <c r="AUI50" s="83"/>
      <c r="AUJ50" s="83"/>
      <c r="AUK50" s="83"/>
      <c r="AUL50" s="83"/>
      <c r="AUM50" s="83"/>
      <c r="AUN50" s="83"/>
      <c r="AUO50" s="83"/>
      <c r="AUP50" s="83"/>
      <c r="AUQ50" s="83"/>
      <c r="AUR50" s="83"/>
      <c r="AUS50" s="83"/>
      <c r="AUT50" s="83"/>
      <c r="AUU50" s="83"/>
      <c r="AUV50" s="83"/>
      <c r="AUW50" s="83"/>
      <c r="AUX50" s="83"/>
      <c r="AUY50" s="83"/>
      <c r="AUZ50" s="83"/>
      <c r="AVA50" s="83"/>
      <c r="AVB50" s="83"/>
      <c r="AVC50" s="83"/>
      <c r="AVD50" s="83"/>
      <c r="AVE50" s="83"/>
      <c r="AVF50" s="83"/>
      <c r="AVG50" s="83"/>
      <c r="AVH50" s="83"/>
      <c r="AVI50" s="83"/>
      <c r="AVJ50" s="83"/>
      <c r="AVK50" s="83"/>
      <c r="AVL50" s="83"/>
      <c r="AVM50" s="83"/>
      <c r="AVN50" s="83"/>
      <c r="AVO50" s="83"/>
      <c r="AVP50" s="83"/>
      <c r="AVQ50" s="83"/>
      <c r="AVR50" s="83"/>
      <c r="AVS50" s="83"/>
      <c r="AVT50" s="83"/>
      <c r="AVU50" s="83"/>
      <c r="AVV50" s="83"/>
      <c r="AVW50" s="83"/>
      <c r="AVX50" s="83"/>
      <c r="AVY50" s="83"/>
      <c r="AVZ50" s="83"/>
      <c r="AWA50" s="83"/>
      <c r="AWB50" s="83"/>
      <c r="AWC50" s="83"/>
      <c r="AWD50" s="83"/>
      <c r="AWE50" s="83"/>
      <c r="AWF50" s="83"/>
      <c r="AWG50" s="83"/>
      <c r="AWH50" s="83"/>
      <c r="AWI50" s="83"/>
      <c r="AWJ50" s="83"/>
      <c r="AWK50" s="83"/>
      <c r="AWL50" s="83"/>
      <c r="AWM50" s="83"/>
      <c r="AWN50" s="83"/>
      <c r="AWO50" s="83"/>
      <c r="AWP50" s="83"/>
      <c r="AWQ50" s="83"/>
      <c r="AWR50" s="83"/>
      <c r="AWS50" s="83"/>
      <c r="AWT50" s="83"/>
      <c r="AWU50" s="83"/>
      <c r="AWV50" s="83"/>
      <c r="AWW50" s="83"/>
      <c r="AWX50" s="83"/>
      <c r="AWY50" s="83"/>
      <c r="AWZ50" s="83"/>
      <c r="AXA50" s="83"/>
      <c r="AXB50" s="83"/>
      <c r="AXC50" s="83"/>
      <c r="AXD50" s="83"/>
      <c r="AXE50" s="83"/>
      <c r="AXF50" s="83"/>
      <c r="AXG50" s="83"/>
      <c r="AXH50" s="83"/>
      <c r="AXI50" s="83"/>
      <c r="AXJ50" s="83"/>
      <c r="AXK50" s="83"/>
      <c r="AXL50" s="83"/>
      <c r="AXM50" s="83"/>
      <c r="AXN50" s="83"/>
      <c r="AXO50" s="83"/>
      <c r="AXP50" s="83"/>
      <c r="AXQ50" s="83"/>
      <c r="AXR50" s="83"/>
      <c r="AXS50" s="83"/>
      <c r="AXT50" s="83"/>
      <c r="AXU50" s="83"/>
      <c r="AXV50" s="83"/>
      <c r="AXW50" s="83"/>
      <c r="AXX50" s="83"/>
      <c r="AXY50" s="83"/>
      <c r="AXZ50" s="83"/>
      <c r="AYA50" s="83"/>
      <c r="AYB50" s="83"/>
      <c r="AYC50" s="83"/>
      <c r="AYD50" s="83"/>
      <c r="AYE50" s="83"/>
      <c r="AYF50" s="83"/>
      <c r="AYG50" s="83"/>
      <c r="AYH50" s="83"/>
      <c r="AYI50" s="83"/>
      <c r="AYJ50" s="83"/>
      <c r="AYK50" s="83"/>
      <c r="AYL50" s="83"/>
      <c r="AYM50" s="83"/>
      <c r="AYN50" s="83"/>
      <c r="AYO50" s="83"/>
      <c r="AYP50" s="83"/>
      <c r="AYQ50" s="83"/>
      <c r="AYR50" s="83"/>
      <c r="AYS50" s="83"/>
      <c r="AYT50" s="83"/>
      <c r="AYU50" s="83"/>
      <c r="AYV50" s="83"/>
      <c r="AYW50" s="83"/>
      <c r="AYX50" s="83"/>
      <c r="AYY50" s="83"/>
      <c r="AYZ50" s="83"/>
      <c r="AZA50" s="83"/>
      <c r="AZB50" s="83"/>
      <c r="AZC50" s="83"/>
      <c r="AZD50" s="83"/>
      <c r="AZE50" s="83"/>
      <c r="AZF50" s="83"/>
      <c r="AZG50" s="83"/>
      <c r="AZH50" s="83"/>
      <c r="AZI50" s="83"/>
      <c r="AZJ50" s="83"/>
      <c r="AZK50" s="83"/>
      <c r="AZL50" s="83"/>
      <c r="AZM50" s="83"/>
      <c r="AZN50" s="83"/>
      <c r="AZO50" s="83"/>
      <c r="AZP50" s="83"/>
      <c r="AZQ50" s="83"/>
      <c r="AZR50" s="83"/>
      <c r="AZS50" s="83"/>
      <c r="AZT50" s="83"/>
      <c r="AZU50" s="83"/>
      <c r="AZV50" s="83"/>
      <c r="AZW50" s="83"/>
      <c r="AZX50" s="83"/>
      <c r="AZY50" s="83"/>
      <c r="AZZ50" s="83"/>
      <c r="BAA50" s="83"/>
      <c r="BAB50" s="83"/>
      <c r="BAC50" s="83"/>
      <c r="BAD50" s="83"/>
      <c r="BAE50" s="83"/>
      <c r="BAF50" s="83"/>
      <c r="BAG50" s="83"/>
      <c r="BAH50" s="83"/>
      <c r="BAI50" s="83"/>
      <c r="BAJ50" s="83"/>
      <c r="BAK50" s="83"/>
      <c r="BAL50" s="83"/>
      <c r="BAM50" s="83"/>
      <c r="BAN50" s="83"/>
      <c r="BAO50" s="83"/>
      <c r="BAP50" s="83"/>
      <c r="BAQ50" s="83"/>
      <c r="BAR50" s="83"/>
      <c r="BAS50" s="83"/>
      <c r="BAT50" s="83"/>
      <c r="BAU50" s="83"/>
      <c r="BAV50" s="83"/>
      <c r="BAW50" s="83"/>
      <c r="BAX50" s="83"/>
      <c r="BAY50" s="83"/>
      <c r="BAZ50" s="83"/>
      <c r="BBA50" s="83"/>
      <c r="BBB50" s="83"/>
      <c r="BBC50" s="83"/>
      <c r="BBD50" s="83"/>
      <c r="BBE50" s="83"/>
      <c r="BBF50" s="83"/>
      <c r="BBG50" s="83"/>
      <c r="BBH50" s="83"/>
      <c r="BBI50" s="83"/>
      <c r="BBJ50" s="83"/>
      <c r="BBK50" s="83"/>
      <c r="BBL50" s="83"/>
      <c r="BBM50" s="83"/>
      <c r="BBN50" s="83"/>
      <c r="BBO50" s="83"/>
      <c r="BBP50" s="83"/>
      <c r="BBQ50" s="83"/>
      <c r="BBR50" s="83"/>
      <c r="BBS50" s="83"/>
      <c r="BBT50" s="83"/>
      <c r="BBU50" s="83"/>
      <c r="BBV50" s="83"/>
      <c r="BBW50" s="83"/>
      <c r="BBX50" s="83"/>
      <c r="BBY50" s="83"/>
      <c r="BBZ50" s="83"/>
      <c r="BCA50" s="83"/>
      <c r="BCB50" s="83"/>
      <c r="BCC50" s="83"/>
      <c r="BCD50" s="83"/>
      <c r="BCE50" s="83"/>
      <c r="BCF50" s="83"/>
      <c r="BCG50" s="83"/>
      <c r="BCH50" s="83"/>
      <c r="BCI50" s="83"/>
      <c r="BCJ50" s="83"/>
      <c r="BCK50" s="83"/>
      <c r="BCL50" s="83"/>
      <c r="BCM50" s="83"/>
      <c r="BCN50" s="83"/>
      <c r="BCO50" s="83"/>
      <c r="BCP50" s="83"/>
      <c r="BCQ50" s="83"/>
      <c r="BCR50" s="83"/>
      <c r="BCS50" s="83"/>
      <c r="BCT50" s="83"/>
      <c r="BCU50" s="83"/>
      <c r="BCV50" s="83"/>
      <c r="BCW50" s="83"/>
      <c r="BCX50" s="83"/>
      <c r="BCY50" s="83"/>
      <c r="BCZ50" s="83"/>
      <c r="BDA50" s="83"/>
      <c r="BDB50" s="83"/>
      <c r="BDC50" s="83"/>
      <c r="BDD50" s="83"/>
      <c r="BDE50" s="83"/>
      <c r="BDF50" s="83"/>
      <c r="BDG50" s="83"/>
      <c r="BDH50" s="83"/>
      <c r="BDI50" s="83"/>
      <c r="BDJ50" s="83"/>
      <c r="BDK50" s="83"/>
      <c r="BDL50" s="83"/>
      <c r="BDM50" s="83"/>
      <c r="BDN50" s="83"/>
      <c r="BDO50" s="83"/>
      <c r="BDP50" s="83"/>
      <c r="BDQ50" s="83"/>
      <c r="BDR50" s="83"/>
      <c r="BDS50" s="83"/>
      <c r="BDT50" s="83"/>
      <c r="BDU50" s="83"/>
      <c r="BDV50" s="83"/>
      <c r="BDW50" s="83"/>
      <c r="BDX50" s="83"/>
      <c r="BDY50" s="83"/>
      <c r="BDZ50" s="83"/>
      <c r="BEA50" s="83"/>
      <c r="BEB50" s="83"/>
      <c r="BEC50" s="83"/>
      <c r="BED50" s="83"/>
      <c r="BEE50" s="83"/>
      <c r="BEF50" s="83"/>
      <c r="BEG50" s="83"/>
      <c r="BEH50" s="83"/>
      <c r="BEI50" s="83"/>
      <c r="BEJ50" s="83"/>
      <c r="BEK50" s="83"/>
      <c r="BEL50" s="83"/>
      <c r="BEM50" s="83"/>
      <c r="BEN50" s="83"/>
      <c r="BEO50" s="83"/>
      <c r="BEP50" s="83"/>
      <c r="BEQ50" s="83"/>
      <c r="BER50" s="83"/>
      <c r="BES50" s="83"/>
      <c r="BET50" s="83"/>
      <c r="BEU50" s="83"/>
      <c r="BEV50" s="83"/>
      <c r="BEW50" s="83"/>
      <c r="BEX50" s="83"/>
      <c r="BEY50" s="83"/>
      <c r="BEZ50" s="83"/>
      <c r="BFA50" s="83"/>
      <c r="BFB50" s="83"/>
      <c r="BFC50" s="83"/>
      <c r="BFD50" s="83"/>
      <c r="BFE50" s="83"/>
      <c r="BFF50" s="83"/>
      <c r="BFG50" s="83"/>
      <c r="BFH50" s="83"/>
      <c r="BFI50" s="83"/>
      <c r="BFJ50" s="83"/>
      <c r="BFK50" s="83"/>
      <c r="BFL50" s="83"/>
      <c r="BFM50" s="83"/>
      <c r="BFN50" s="83"/>
      <c r="BFO50" s="83"/>
      <c r="BFP50" s="83"/>
      <c r="BFQ50" s="83"/>
      <c r="BFR50" s="83"/>
      <c r="BFS50" s="83"/>
      <c r="BFT50" s="83"/>
      <c r="BFU50" s="83"/>
      <c r="BFV50" s="83"/>
      <c r="BFW50" s="83"/>
      <c r="BFX50" s="83"/>
      <c r="BFY50" s="83"/>
      <c r="BFZ50" s="83"/>
      <c r="BGA50" s="83"/>
      <c r="BGB50" s="83"/>
      <c r="BGC50" s="83"/>
      <c r="BGD50" s="83"/>
      <c r="BGE50" s="83"/>
      <c r="BGF50" s="83"/>
      <c r="BGG50" s="83"/>
      <c r="BGH50" s="83"/>
      <c r="BGI50" s="83"/>
      <c r="BGJ50" s="83"/>
      <c r="BGK50" s="83"/>
      <c r="BGL50" s="83"/>
      <c r="BGM50" s="83"/>
      <c r="BGN50" s="83"/>
      <c r="BGO50" s="83"/>
      <c r="BGP50" s="83"/>
      <c r="BGQ50" s="83"/>
      <c r="BGR50" s="83"/>
      <c r="BGS50" s="83"/>
      <c r="BGT50" s="83"/>
      <c r="BGU50" s="83"/>
      <c r="BGV50" s="83"/>
      <c r="BGW50" s="83"/>
      <c r="BGX50" s="83"/>
      <c r="BGY50" s="83"/>
      <c r="BGZ50" s="83"/>
      <c r="BHA50" s="83"/>
      <c r="BHB50" s="83"/>
      <c r="BHC50" s="83"/>
      <c r="BHD50" s="83"/>
      <c r="BHE50" s="83"/>
      <c r="BHF50" s="83"/>
      <c r="BHG50" s="83"/>
      <c r="BHH50" s="83"/>
      <c r="BHI50" s="83"/>
      <c r="BHJ50" s="83"/>
      <c r="BHK50" s="83"/>
      <c r="BHL50" s="83"/>
      <c r="BHM50" s="83"/>
      <c r="BHN50" s="83"/>
      <c r="BHO50" s="83"/>
      <c r="BHP50" s="83"/>
      <c r="BHQ50" s="83"/>
      <c r="BHR50" s="83"/>
      <c r="BHS50" s="83"/>
      <c r="BHT50" s="83"/>
      <c r="BHU50" s="83"/>
      <c r="BHV50" s="83"/>
      <c r="BHW50" s="83"/>
      <c r="BHX50" s="83"/>
      <c r="BHY50" s="83"/>
      <c r="BHZ50" s="83"/>
      <c r="BIA50" s="83"/>
      <c r="BIB50" s="83"/>
      <c r="BIC50" s="83"/>
      <c r="BID50" s="83"/>
      <c r="BIE50" s="83"/>
      <c r="BIF50" s="83"/>
      <c r="BIG50" s="83"/>
      <c r="BIH50" s="83"/>
      <c r="BII50" s="83"/>
      <c r="BIJ50" s="83"/>
      <c r="BIK50" s="83"/>
      <c r="BIL50" s="83"/>
      <c r="BIM50" s="83"/>
      <c r="BIN50" s="83"/>
      <c r="BIO50" s="83"/>
      <c r="BIP50" s="83"/>
      <c r="BIQ50" s="83"/>
      <c r="BIR50" s="83"/>
      <c r="BIS50" s="83"/>
      <c r="BIT50" s="83"/>
      <c r="BIU50" s="83"/>
      <c r="BIV50" s="83"/>
      <c r="BIW50" s="83"/>
      <c r="BIX50" s="83"/>
      <c r="BIY50" s="83"/>
      <c r="BIZ50" s="83"/>
      <c r="BJA50" s="83"/>
      <c r="BJB50" s="83"/>
      <c r="BJC50" s="83"/>
      <c r="BJD50" s="83"/>
      <c r="BJE50" s="83"/>
      <c r="BJF50" s="83"/>
      <c r="BJG50" s="83"/>
      <c r="BJH50" s="83"/>
      <c r="BJI50" s="83"/>
      <c r="BJJ50" s="83"/>
      <c r="BJK50" s="83"/>
      <c r="BJL50" s="83"/>
      <c r="BJM50" s="83"/>
      <c r="BJN50" s="83"/>
      <c r="BJO50" s="83"/>
      <c r="BJP50" s="83"/>
      <c r="BJQ50" s="83"/>
      <c r="BJR50" s="83"/>
      <c r="BJS50" s="83"/>
      <c r="BJT50" s="83"/>
      <c r="BJU50" s="83"/>
      <c r="BJV50" s="83"/>
      <c r="BJW50" s="83"/>
      <c r="BJX50" s="83"/>
      <c r="BJY50" s="83"/>
      <c r="BJZ50" s="83"/>
      <c r="BKA50" s="83"/>
      <c r="BKB50" s="83"/>
      <c r="BKC50" s="83"/>
      <c r="BKD50" s="83"/>
      <c r="BKE50" s="83"/>
      <c r="BKF50" s="83"/>
      <c r="BKG50" s="83"/>
      <c r="BKH50" s="83"/>
      <c r="BKI50" s="83"/>
      <c r="BKJ50" s="83"/>
      <c r="BKK50" s="83"/>
      <c r="BKL50" s="83"/>
      <c r="BKM50" s="83"/>
      <c r="BKN50" s="83"/>
      <c r="BKO50" s="83"/>
      <c r="BKP50" s="83"/>
      <c r="BKQ50" s="83"/>
      <c r="BKR50" s="83"/>
      <c r="BKS50" s="83"/>
      <c r="BKT50" s="83"/>
      <c r="BKU50" s="83"/>
      <c r="BKV50" s="83"/>
      <c r="BKW50" s="83"/>
      <c r="BKX50" s="83"/>
      <c r="BKY50" s="83"/>
      <c r="BKZ50" s="83"/>
      <c r="BLA50" s="83"/>
      <c r="BLB50" s="83"/>
      <c r="BLC50" s="83"/>
      <c r="BLD50" s="83"/>
      <c r="BLE50" s="83"/>
      <c r="BLF50" s="83"/>
      <c r="BLG50" s="83"/>
      <c r="BLH50" s="83"/>
      <c r="BLI50" s="83"/>
      <c r="BLJ50" s="83"/>
      <c r="BLK50" s="83"/>
      <c r="BLL50" s="83"/>
      <c r="BLM50" s="83"/>
      <c r="BLN50" s="83"/>
      <c r="BLO50" s="83"/>
      <c r="BLP50" s="83"/>
      <c r="BLQ50" s="83"/>
      <c r="BLR50" s="83"/>
      <c r="BLS50" s="83"/>
      <c r="BLT50" s="83"/>
      <c r="BLU50" s="83"/>
      <c r="BLV50" s="83"/>
      <c r="BLW50" s="83"/>
      <c r="BLX50" s="83"/>
      <c r="BLY50" s="83"/>
      <c r="BLZ50" s="83"/>
      <c r="BMA50" s="83"/>
      <c r="BMB50" s="83"/>
      <c r="BMC50" s="83"/>
      <c r="BMD50" s="83"/>
      <c r="BME50" s="83"/>
      <c r="BMF50" s="83"/>
      <c r="BMG50" s="83"/>
      <c r="BMH50" s="83"/>
      <c r="BMI50" s="83"/>
      <c r="BMJ50" s="83"/>
      <c r="BMK50" s="83"/>
      <c r="BML50" s="83"/>
      <c r="BMM50" s="83"/>
      <c r="BMN50" s="83"/>
      <c r="BMO50" s="83"/>
      <c r="BMP50" s="83"/>
      <c r="BMQ50" s="83"/>
      <c r="BMR50" s="83"/>
      <c r="BMS50" s="83"/>
      <c r="BMT50" s="83"/>
      <c r="BMU50" s="83"/>
      <c r="BMV50" s="83"/>
      <c r="BMW50" s="83"/>
      <c r="BMX50" s="83"/>
      <c r="BMY50" s="83"/>
      <c r="BMZ50" s="83"/>
      <c r="BNA50" s="83"/>
      <c r="BNB50" s="83"/>
      <c r="BNC50" s="83"/>
      <c r="BND50" s="83"/>
      <c r="BNE50" s="83"/>
      <c r="BNF50" s="83"/>
      <c r="BNG50" s="83"/>
      <c r="BNH50" s="83"/>
      <c r="BNI50" s="83"/>
      <c r="BNJ50" s="83"/>
      <c r="BNK50" s="83"/>
      <c r="BNL50" s="83"/>
      <c r="BNM50" s="83"/>
      <c r="BNN50" s="83"/>
      <c r="BNO50" s="83"/>
      <c r="BNP50" s="83"/>
      <c r="BNQ50" s="83"/>
      <c r="BNR50" s="83"/>
      <c r="BNS50" s="83"/>
      <c r="BNT50" s="83"/>
      <c r="BNU50" s="83"/>
      <c r="BNV50" s="83"/>
      <c r="BNW50" s="83"/>
      <c r="BNX50" s="83"/>
      <c r="BNY50" s="83"/>
      <c r="BNZ50" s="83"/>
      <c r="BOA50" s="83"/>
      <c r="BOB50" s="83"/>
      <c r="BOC50" s="83"/>
      <c r="BOD50" s="83"/>
      <c r="BOE50" s="83"/>
      <c r="BOF50" s="83"/>
      <c r="BOG50" s="83"/>
      <c r="BOH50" s="83"/>
      <c r="BOI50" s="83"/>
      <c r="BOJ50" s="83"/>
      <c r="BOK50" s="83"/>
      <c r="BOL50" s="83"/>
      <c r="BOM50" s="83"/>
      <c r="BON50" s="83"/>
      <c r="BOO50" s="83"/>
      <c r="BOP50" s="83"/>
      <c r="BOQ50" s="83"/>
      <c r="BOR50" s="83"/>
      <c r="BOS50" s="83"/>
      <c r="BOT50" s="83"/>
      <c r="BOU50" s="83"/>
      <c r="BOV50" s="83"/>
      <c r="BOW50" s="83"/>
      <c r="BOX50" s="83"/>
      <c r="BOY50" s="83"/>
      <c r="BOZ50" s="83"/>
      <c r="BPA50" s="83"/>
      <c r="BPB50" s="83"/>
      <c r="BPC50" s="83"/>
      <c r="BPD50" s="83"/>
      <c r="BPE50" s="83"/>
      <c r="BPF50" s="83"/>
      <c r="BPG50" s="83"/>
      <c r="BPH50" s="83"/>
      <c r="BPI50" s="83"/>
      <c r="BPJ50" s="83"/>
      <c r="BPK50" s="83"/>
      <c r="BPL50" s="83"/>
      <c r="BPM50" s="83"/>
      <c r="BPN50" s="83"/>
      <c r="BPO50" s="83"/>
      <c r="BPP50" s="83"/>
      <c r="BPQ50" s="83"/>
      <c r="BPR50" s="83"/>
      <c r="BPS50" s="83"/>
      <c r="BPT50" s="83"/>
      <c r="BPU50" s="83"/>
      <c r="BPV50" s="83"/>
      <c r="BPW50" s="83"/>
      <c r="BPX50" s="83"/>
      <c r="BPY50" s="83"/>
      <c r="BPZ50" s="83"/>
      <c r="BQA50" s="83"/>
      <c r="BQB50" s="83"/>
      <c r="BQC50" s="83"/>
      <c r="BQD50" s="83"/>
      <c r="BQE50" s="83"/>
      <c r="BQF50" s="83"/>
      <c r="BQG50" s="83"/>
      <c r="BQH50" s="83"/>
      <c r="BQI50" s="83"/>
      <c r="BQJ50" s="83"/>
      <c r="BQK50" s="83"/>
      <c r="BQL50" s="83"/>
      <c r="BQM50" s="83"/>
      <c r="BQN50" s="83"/>
      <c r="BQO50" s="83"/>
      <c r="BQP50" s="83"/>
      <c r="BQQ50" s="83"/>
      <c r="BQR50" s="83"/>
      <c r="BQS50" s="83"/>
      <c r="BQT50" s="83"/>
      <c r="BQU50" s="83"/>
      <c r="BQV50" s="83"/>
      <c r="BQW50" s="83"/>
      <c r="BQX50" s="83"/>
      <c r="BQY50" s="83"/>
      <c r="BQZ50" s="83"/>
      <c r="BRA50" s="83"/>
      <c r="BRB50" s="83"/>
      <c r="BRC50" s="83"/>
      <c r="BRD50" s="83"/>
      <c r="BRE50" s="83"/>
      <c r="BRF50" s="83"/>
      <c r="BRG50" s="83"/>
      <c r="BRH50" s="83"/>
      <c r="BRI50" s="83"/>
      <c r="BRJ50" s="83"/>
      <c r="BRK50" s="83"/>
      <c r="BRL50" s="83"/>
      <c r="BRM50" s="83"/>
      <c r="BRN50" s="83"/>
      <c r="BRO50" s="83"/>
      <c r="BRP50" s="83"/>
      <c r="BRQ50" s="83"/>
      <c r="BRR50" s="83"/>
      <c r="BRS50" s="83"/>
      <c r="BRT50" s="83"/>
      <c r="BRU50" s="83"/>
      <c r="BRV50" s="83"/>
      <c r="BRW50" s="83"/>
      <c r="BRX50" s="83"/>
      <c r="BRY50" s="83"/>
      <c r="BRZ50" s="83"/>
      <c r="BSA50" s="83"/>
      <c r="BSB50" s="83"/>
      <c r="BSC50" s="83"/>
      <c r="BSD50" s="83"/>
      <c r="BSE50" s="83"/>
      <c r="BSF50" s="83"/>
      <c r="BSG50" s="83"/>
      <c r="BSH50" s="83"/>
      <c r="BSI50" s="83"/>
      <c r="BSJ50" s="83"/>
      <c r="BSK50" s="83"/>
      <c r="BSL50" s="83"/>
      <c r="BSM50" s="83"/>
      <c r="BSN50" s="83"/>
      <c r="BSO50" s="83"/>
      <c r="BSP50" s="83"/>
      <c r="BSQ50" s="83"/>
      <c r="BSR50" s="83"/>
      <c r="BSS50" s="83"/>
      <c r="BST50" s="83"/>
      <c r="BSU50" s="83"/>
      <c r="BSV50" s="83"/>
      <c r="BSW50" s="83"/>
      <c r="BSX50" s="83"/>
      <c r="BSY50" s="83"/>
      <c r="BSZ50" s="83"/>
      <c r="BTA50" s="83"/>
      <c r="BTB50" s="83"/>
      <c r="BTC50" s="83"/>
      <c r="BTD50" s="83"/>
      <c r="BTE50" s="83"/>
      <c r="BTF50" s="83"/>
      <c r="BTG50" s="83"/>
      <c r="BTH50" s="83"/>
      <c r="BTI50" s="83"/>
      <c r="BTJ50" s="83"/>
      <c r="BTK50" s="83"/>
      <c r="BTL50" s="83"/>
      <c r="BTM50" s="83"/>
      <c r="BTN50" s="83"/>
      <c r="BTO50" s="83"/>
      <c r="BTP50" s="83"/>
      <c r="BTQ50" s="83"/>
      <c r="BTR50" s="83"/>
      <c r="BTS50" s="83"/>
      <c r="BTT50" s="83"/>
      <c r="BTU50" s="83"/>
      <c r="BTV50" s="83"/>
      <c r="BTW50" s="83"/>
      <c r="BTX50" s="83"/>
      <c r="BTY50" s="83"/>
      <c r="BTZ50" s="83"/>
      <c r="BUA50" s="83"/>
      <c r="BUB50" s="83"/>
      <c r="BUC50" s="83"/>
      <c r="BUD50" s="83"/>
      <c r="BUE50" s="83"/>
      <c r="BUF50" s="83"/>
      <c r="BUG50" s="83"/>
      <c r="BUH50" s="83"/>
      <c r="BUI50" s="83"/>
      <c r="BUJ50" s="83"/>
      <c r="BUK50" s="83"/>
      <c r="BUL50" s="83"/>
      <c r="BUM50" s="83"/>
      <c r="BUN50" s="83"/>
      <c r="BUO50" s="83"/>
      <c r="BUP50" s="83"/>
      <c r="BUQ50" s="83"/>
      <c r="BUR50" s="83"/>
      <c r="BUS50" s="83"/>
      <c r="BUT50" s="83"/>
      <c r="BUU50" s="83"/>
      <c r="BUV50" s="83"/>
      <c r="BUW50" s="83"/>
      <c r="BUX50" s="83"/>
      <c r="BUY50" s="83"/>
      <c r="BUZ50" s="83"/>
      <c r="BVA50" s="83"/>
      <c r="BVB50" s="83"/>
      <c r="BVC50" s="83"/>
      <c r="BVD50" s="83"/>
      <c r="BVE50" s="83"/>
      <c r="BVF50" s="83"/>
      <c r="BVG50" s="83"/>
      <c r="BVH50" s="83"/>
      <c r="BVI50" s="83"/>
      <c r="BVJ50" s="83"/>
      <c r="BVK50" s="83"/>
      <c r="BVL50" s="83"/>
      <c r="BVM50" s="83"/>
      <c r="BVN50" s="83"/>
      <c r="BVO50" s="83"/>
      <c r="BVP50" s="83"/>
      <c r="BVQ50" s="83"/>
      <c r="BVR50" s="83"/>
      <c r="BVS50" s="83"/>
      <c r="BVT50" s="83"/>
      <c r="BVU50" s="83"/>
      <c r="BVV50" s="83"/>
      <c r="BVW50" s="83"/>
      <c r="BVX50" s="83"/>
      <c r="BVY50" s="83"/>
      <c r="BVZ50" s="83"/>
      <c r="BWA50" s="83"/>
      <c r="BWB50" s="83"/>
      <c r="BWC50" s="83"/>
      <c r="BWD50" s="83"/>
      <c r="BWE50" s="83"/>
      <c r="BWF50" s="83"/>
      <c r="BWG50" s="83"/>
      <c r="BWH50" s="83"/>
      <c r="BWI50" s="83"/>
      <c r="BWJ50" s="83"/>
      <c r="BWK50" s="83"/>
      <c r="BWL50" s="83"/>
      <c r="BWM50" s="83"/>
      <c r="BWN50" s="83"/>
      <c r="BWO50" s="83"/>
      <c r="BWP50" s="83"/>
      <c r="BWQ50" s="83"/>
      <c r="BWR50" s="83"/>
      <c r="BWS50" s="83"/>
      <c r="BWT50" s="83"/>
      <c r="BWU50" s="83"/>
      <c r="BWV50" s="83"/>
      <c r="BWW50" s="83"/>
      <c r="BWX50" s="83"/>
      <c r="BWY50" s="83"/>
      <c r="BWZ50" s="83"/>
      <c r="BXA50" s="83"/>
      <c r="BXB50" s="83"/>
      <c r="BXC50" s="83"/>
      <c r="BXD50" s="83"/>
      <c r="BXE50" s="83"/>
      <c r="BXF50" s="83"/>
      <c r="BXG50" s="83"/>
      <c r="BXH50" s="83"/>
      <c r="BXI50" s="83"/>
      <c r="BXJ50" s="83"/>
      <c r="BXK50" s="83"/>
      <c r="BXL50" s="83"/>
      <c r="BXM50" s="83"/>
      <c r="BXN50" s="83"/>
      <c r="BXO50" s="83"/>
      <c r="BXP50" s="83"/>
      <c r="BXQ50" s="83"/>
      <c r="BXR50" s="83"/>
      <c r="BXS50" s="83"/>
      <c r="BXT50" s="83"/>
      <c r="BXU50" s="83"/>
      <c r="BXV50" s="83"/>
      <c r="BXW50" s="83"/>
      <c r="BXX50" s="83"/>
      <c r="BXY50" s="83"/>
      <c r="BXZ50" s="83"/>
      <c r="BYA50" s="83"/>
      <c r="BYB50" s="83"/>
      <c r="BYC50" s="83"/>
      <c r="BYD50" s="83"/>
      <c r="BYE50" s="83"/>
      <c r="BYF50" s="83"/>
      <c r="BYG50" s="83"/>
      <c r="BYH50" s="83"/>
      <c r="BYI50" s="83"/>
      <c r="BYJ50" s="83"/>
      <c r="BYK50" s="83"/>
      <c r="BYL50" s="83"/>
      <c r="BYM50" s="83"/>
      <c r="BYN50" s="83"/>
      <c r="BYO50" s="83"/>
      <c r="BYP50" s="83"/>
      <c r="BYQ50" s="83"/>
      <c r="BYR50" s="83"/>
      <c r="BYS50" s="83"/>
      <c r="BYT50" s="83"/>
      <c r="BYU50" s="83"/>
      <c r="BYV50" s="83"/>
      <c r="BYW50" s="83"/>
      <c r="BYX50" s="83"/>
      <c r="BYY50" s="83"/>
      <c r="BYZ50" s="83"/>
      <c r="BZA50" s="83"/>
      <c r="BZB50" s="83"/>
      <c r="BZC50" s="83"/>
      <c r="BZD50" s="83"/>
      <c r="BZE50" s="83"/>
      <c r="BZF50" s="83"/>
      <c r="BZG50" s="83"/>
      <c r="BZH50" s="83"/>
      <c r="BZI50" s="83"/>
      <c r="BZJ50" s="83"/>
      <c r="BZK50" s="83"/>
      <c r="BZL50" s="83"/>
      <c r="BZM50" s="83"/>
      <c r="BZN50" s="83"/>
      <c r="BZO50" s="83"/>
      <c r="BZP50" s="83"/>
      <c r="BZQ50" s="83"/>
      <c r="BZR50" s="83"/>
      <c r="BZS50" s="83"/>
      <c r="BZT50" s="83"/>
      <c r="BZU50" s="83"/>
      <c r="BZV50" s="83"/>
      <c r="BZW50" s="83"/>
      <c r="BZX50" s="83"/>
      <c r="BZY50" s="83"/>
      <c r="BZZ50" s="83"/>
      <c r="CAA50" s="83"/>
      <c r="CAB50" s="83"/>
      <c r="CAC50" s="83"/>
      <c r="CAD50" s="83"/>
      <c r="CAE50" s="83"/>
      <c r="CAF50" s="83"/>
      <c r="CAG50" s="83"/>
      <c r="CAH50" s="83"/>
      <c r="CAI50" s="83"/>
      <c r="CAJ50" s="83"/>
      <c r="CAK50" s="83"/>
      <c r="CAL50" s="83"/>
      <c r="CAM50" s="83"/>
      <c r="CAN50" s="83"/>
      <c r="CAO50" s="83"/>
      <c r="CAP50" s="83"/>
      <c r="CAQ50" s="83"/>
      <c r="CAR50" s="83"/>
      <c r="CAS50" s="83"/>
      <c r="CAT50" s="83"/>
      <c r="CAU50" s="83"/>
      <c r="CAV50" s="83"/>
      <c r="CAW50" s="83"/>
      <c r="CAX50" s="83"/>
      <c r="CAY50" s="83"/>
      <c r="CAZ50" s="83"/>
      <c r="CBA50" s="83"/>
      <c r="CBB50" s="83"/>
      <c r="CBC50" s="83"/>
      <c r="CBD50" s="83"/>
      <c r="CBE50" s="83"/>
      <c r="CBF50" s="83"/>
      <c r="CBG50" s="83"/>
      <c r="CBH50" s="83"/>
      <c r="CBI50" s="83"/>
      <c r="CBJ50" s="83"/>
      <c r="CBK50" s="83"/>
      <c r="CBL50" s="83"/>
      <c r="CBM50" s="83"/>
      <c r="CBN50" s="83"/>
      <c r="CBO50" s="83"/>
      <c r="CBP50" s="83"/>
      <c r="CBQ50" s="83"/>
      <c r="CBR50" s="83"/>
      <c r="CBS50" s="83"/>
      <c r="CBT50" s="83"/>
      <c r="CBU50" s="83"/>
      <c r="CBV50" s="83"/>
      <c r="CBW50" s="83"/>
      <c r="CBX50" s="83"/>
      <c r="CBY50" s="83"/>
      <c r="CBZ50" s="83"/>
      <c r="CCA50" s="83"/>
      <c r="CCB50" s="83"/>
      <c r="CCC50" s="83"/>
      <c r="CCD50" s="83"/>
      <c r="CCE50" s="83"/>
      <c r="CCF50" s="83"/>
      <c r="CCG50" s="83"/>
      <c r="CCH50" s="83"/>
      <c r="CCI50" s="83"/>
      <c r="CCJ50" s="83"/>
      <c r="CCK50" s="83"/>
      <c r="CCL50" s="83"/>
      <c r="CCM50" s="83"/>
      <c r="CCN50" s="83"/>
      <c r="CCO50" s="83"/>
      <c r="CCP50" s="83"/>
      <c r="CCQ50" s="83"/>
      <c r="CCR50" s="83"/>
      <c r="CCS50" s="83"/>
      <c r="CCT50" s="83"/>
      <c r="CCU50" s="83"/>
      <c r="CCV50" s="83"/>
      <c r="CCW50" s="83"/>
      <c r="CCX50" s="83"/>
      <c r="CCY50" s="83"/>
      <c r="CCZ50" s="83"/>
      <c r="CDA50" s="83"/>
      <c r="CDB50" s="83"/>
      <c r="CDC50" s="83"/>
      <c r="CDD50" s="83"/>
      <c r="CDE50" s="83"/>
      <c r="CDF50" s="83"/>
      <c r="CDG50" s="83"/>
      <c r="CDH50" s="83"/>
      <c r="CDI50" s="83"/>
      <c r="CDJ50" s="83"/>
      <c r="CDK50" s="83"/>
      <c r="CDL50" s="83"/>
      <c r="CDM50" s="83"/>
      <c r="CDN50" s="83"/>
      <c r="CDO50" s="83"/>
      <c r="CDP50" s="83"/>
      <c r="CDQ50" s="83"/>
      <c r="CDR50" s="83"/>
      <c r="CDS50" s="83"/>
      <c r="CDT50" s="83"/>
      <c r="CDU50" s="83"/>
      <c r="CDV50" s="83"/>
      <c r="CDW50" s="83"/>
      <c r="CDX50" s="83"/>
      <c r="CDY50" s="83"/>
      <c r="CDZ50" s="83"/>
      <c r="CEA50" s="83"/>
      <c r="CEB50" s="83"/>
      <c r="CEC50" s="83"/>
      <c r="CED50" s="83"/>
      <c r="CEE50" s="83"/>
      <c r="CEF50" s="83"/>
      <c r="CEG50" s="83"/>
      <c r="CEH50" s="83"/>
      <c r="CEI50" s="83"/>
      <c r="CEJ50" s="83"/>
      <c r="CEK50" s="83"/>
      <c r="CEL50" s="83"/>
      <c r="CEM50" s="83"/>
      <c r="CEN50" s="83"/>
      <c r="CEO50" s="83"/>
      <c r="CEP50" s="83"/>
      <c r="CEQ50" s="83"/>
      <c r="CER50" s="83"/>
      <c r="CES50" s="83"/>
      <c r="CET50" s="83"/>
      <c r="CEU50" s="83"/>
      <c r="CEV50" s="83"/>
      <c r="CEW50" s="83"/>
      <c r="CEX50" s="83"/>
      <c r="CEY50" s="83"/>
      <c r="CEZ50" s="83"/>
      <c r="CFA50" s="83"/>
      <c r="CFB50" s="83"/>
      <c r="CFC50" s="83"/>
      <c r="CFD50" s="83"/>
      <c r="CFE50" s="83"/>
      <c r="CFF50" s="83"/>
      <c r="CFG50" s="83"/>
      <c r="CFH50" s="83"/>
      <c r="CFI50" s="83"/>
      <c r="CFJ50" s="83"/>
      <c r="CFK50" s="83"/>
      <c r="CFL50" s="83"/>
      <c r="CFM50" s="83"/>
      <c r="CFN50" s="83"/>
      <c r="CFO50" s="83"/>
      <c r="CFP50" s="83"/>
      <c r="CFQ50" s="83"/>
      <c r="CFR50" s="83"/>
      <c r="CFS50" s="83"/>
      <c r="CFT50" s="83"/>
      <c r="CFU50" s="83"/>
      <c r="CFV50" s="83"/>
      <c r="CFW50" s="83"/>
      <c r="CFX50" s="83"/>
      <c r="CFY50" s="83"/>
      <c r="CFZ50" s="83"/>
      <c r="CGA50" s="83"/>
      <c r="CGB50" s="83"/>
      <c r="CGC50" s="83"/>
      <c r="CGD50" s="83"/>
      <c r="CGE50" s="83"/>
      <c r="CGF50" s="83"/>
      <c r="CGG50" s="83"/>
      <c r="CGH50" s="83"/>
      <c r="CGI50" s="83"/>
      <c r="CGJ50" s="83"/>
      <c r="CGK50" s="83"/>
      <c r="CGL50" s="83"/>
      <c r="CGM50" s="83"/>
      <c r="CGN50" s="83"/>
      <c r="CGO50" s="83"/>
      <c r="CGP50" s="83"/>
      <c r="CGQ50" s="83"/>
      <c r="CGR50" s="83"/>
      <c r="CGS50" s="83"/>
      <c r="CGT50" s="83"/>
      <c r="CGU50" s="83"/>
      <c r="CGV50" s="83"/>
      <c r="CGW50" s="83"/>
      <c r="CGX50" s="83"/>
      <c r="CGY50" s="83"/>
      <c r="CGZ50" s="83"/>
      <c r="CHA50" s="83"/>
      <c r="CHB50" s="83"/>
      <c r="CHC50" s="83"/>
      <c r="CHD50" s="83"/>
      <c r="CHE50" s="83"/>
      <c r="CHF50" s="83"/>
      <c r="CHG50" s="83"/>
      <c r="CHH50" s="83"/>
      <c r="CHI50" s="83"/>
      <c r="CHJ50" s="83"/>
      <c r="CHK50" s="83"/>
      <c r="CHL50" s="83"/>
      <c r="CHM50" s="83"/>
      <c r="CHN50" s="83"/>
      <c r="CHO50" s="83"/>
      <c r="CHP50" s="83"/>
      <c r="CHQ50" s="83"/>
      <c r="CHR50" s="83"/>
      <c r="CHS50" s="83"/>
      <c r="CHT50" s="83"/>
      <c r="CHU50" s="83"/>
      <c r="CHV50" s="83"/>
      <c r="CHW50" s="83"/>
      <c r="CHX50" s="83"/>
      <c r="CHY50" s="83"/>
      <c r="CHZ50" s="83"/>
      <c r="CIA50" s="83"/>
      <c r="CIB50" s="83"/>
      <c r="CIC50" s="83"/>
      <c r="CID50" s="83"/>
      <c r="CIE50" s="83"/>
      <c r="CIF50" s="83"/>
      <c r="CIG50" s="83"/>
      <c r="CIH50" s="83"/>
      <c r="CII50" s="83"/>
      <c r="CIJ50" s="83"/>
      <c r="CIK50" s="83"/>
      <c r="CIL50" s="83"/>
      <c r="CIM50" s="83"/>
      <c r="CIN50" s="83"/>
      <c r="CIO50" s="83"/>
      <c r="CIP50" s="83"/>
      <c r="CIQ50" s="83"/>
      <c r="CIR50" s="83"/>
      <c r="CIS50" s="83"/>
      <c r="CIT50" s="83"/>
      <c r="CIU50" s="83"/>
      <c r="CIV50" s="83"/>
      <c r="CIW50" s="83"/>
      <c r="CIX50" s="83"/>
      <c r="CIY50" s="83"/>
      <c r="CIZ50" s="83"/>
      <c r="CJA50" s="83"/>
      <c r="CJB50" s="83"/>
      <c r="CJC50" s="83"/>
      <c r="CJD50" s="83"/>
      <c r="CJE50" s="83"/>
      <c r="CJF50" s="83"/>
      <c r="CJG50" s="83"/>
      <c r="CJH50" s="83"/>
      <c r="CJI50" s="83"/>
      <c r="CJJ50" s="83"/>
      <c r="CJK50" s="83"/>
      <c r="CJL50" s="83"/>
      <c r="CJM50" s="83"/>
      <c r="CJN50" s="83"/>
      <c r="CJO50" s="83"/>
      <c r="CJP50" s="83"/>
      <c r="CJQ50" s="83"/>
      <c r="CJR50" s="83"/>
      <c r="CJS50" s="83"/>
      <c r="CJT50" s="83"/>
      <c r="CJU50" s="83"/>
      <c r="CJV50" s="83"/>
      <c r="CJW50" s="83"/>
      <c r="CJX50" s="83"/>
      <c r="CJY50" s="83"/>
      <c r="CJZ50" s="83"/>
      <c r="CKA50" s="83"/>
      <c r="CKB50" s="83"/>
      <c r="CKC50" s="83"/>
      <c r="CKD50" s="83"/>
      <c r="CKE50" s="83"/>
      <c r="CKF50" s="83"/>
      <c r="CKG50" s="83"/>
      <c r="CKH50" s="83"/>
      <c r="CKI50" s="83"/>
      <c r="CKJ50" s="83"/>
      <c r="CKK50" s="83"/>
      <c r="CKL50" s="83"/>
      <c r="CKM50" s="83"/>
      <c r="CKN50" s="83"/>
      <c r="CKO50" s="83"/>
      <c r="CKP50" s="83"/>
      <c r="CKQ50" s="83"/>
      <c r="CKR50" s="83"/>
      <c r="CKS50" s="83"/>
      <c r="CKT50" s="83"/>
      <c r="CKU50" s="83"/>
      <c r="CKV50" s="83"/>
      <c r="CKW50" s="83"/>
      <c r="CKX50" s="83"/>
      <c r="CKY50" s="83"/>
      <c r="CKZ50" s="83"/>
      <c r="CLA50" s="83"/>
      <c r="CLB50" s="83"/>
      <c r="CLC50" s="83"/>
      <c r="CLD50" s="83"/>
      <c r="CLE50" s="83"/>
      <c r="CLF50" s="83"/>
      <c r="CLG50" s="83"/>
      <c r="CLH50" s="83"/>
      <c r="CLI50" s="83"/>
      <c r="CLJ50" s="83"/>
      <c r="CLK50" s="83"/>
      <c r="CLL50" s="83"/>
      <c r="CLM50" s="83"/>
      <c r="CLN50" s="83"/>
      <c r="CLO50" s="83"/>
      <c r="CLP50" s="83"/>
      <c r="CLQ50" s="83"/>
      <c r="CLR50" s="83"/>
      <c r="CLS50" s="83"/>
      <c r="CLT50" s="83"/>
      <c r="CLU50" s="83"/>
      <c r="CLV50" s="83"/>
      <c r="CLW50" s="83"/>
      <c r="CLX50" s="83"/>
      <c r="CLY50" s="83"/>
      <c r="CLZ50" s="83"/>
      <c r="CMA50" s="83"/>
      <c r="CMB50" s="83"/>
      <c r="CMC50" s="83"/>
      <c r="CMD50" s="83"/>
      <c r="CME50" s="83"/>
      <c r="CMF50" s="83"/>
      <c r="CMG50" s="83"/>
      <c r="CMH50" s="83"/>
      <c r="CMI50" s="83"/>
      <c r="CMJ50" s="83"/>
      <c r="CMK50" s="83"/>
      <c r="CML50" s="83"/>
      <c r="CMM50" s="83"/>
      <c r="CMN50" s="83"/>
      <c r="CMO50" s="83"/>
      <c r="CMP50" s="83"/>
      <c r="CMQ50" s="83"/>
      <c r="CMR50" s="83"/>
      <c r="CMS50" s="83"/>
      <c r="CMT50" s="83"/>
      <c r="CMU50" s="83"/>
      <c r="CMV50" s="83"/>
      <c r="CMW50" s="83"/>
      <c r="CMX50" s="83"/>
      <c r="CMY50" s="83"/>
      <c r="CMZ50" s="83"/>
      <c r="CNA50" s="83"/>
      <c r="CNB50" s="83"/>
      <c r="CNC50" s="83"/>
      <c r="CND50" s="83"/>
      <c r="CNE50" s="83"/>
      <c r="CNF50" s="83"/>
      <c r="CNG50" s="83"/>
      <c r="CNH50" s="83"/>
      <c r="CNI50" s="83"/>
      <c r="CNJ50" s="83"/>
      <c r="CNK50" s="83"/>
      <c r="CNL50" s="83"/>
      <c r="CNM50" s="83"/>
      <c r="CNN50" s="83"/>
      <c r="CNO50" s="83"/>
      <c r="CNP50" s="83"/>
      <c r="CNQ50" s="83"/>
      <c r="CNR50" s="83"/>
      <c r="CNS50" s="83"/>
      <c r="CNT50" s="83"/>
      <c r="CNU50" s="83"/>
      <c r="CNV50" s="83"/>
      <c r="CNW50" s="83"/>
      <c r="CNX50" s="83"/>
      <c r="CNY50" s="83"/>
      <c r="CNZ50" s="83"/>
      <c r="COA50" s="83"/>
      <c r="COB50" s="83"/>
      <c r="COC50" s="83"/>
      <c r="COD50" s="83"/>
      <c r="COE50" s="83"/>
      <c r="COF50" s="83"/>
      <c r="COG50" s="83"/>
      <c r="COH50" s="83"/>
      <c r="COI50" s="83"/>
      <c r="COJ50" s="83"/>
      <c r="COK50" s="83"/>
      <c r="COL50" s="83"/>
      <c r="COM50" s="83"/>
      <c r="CON50" s="83"/>
      <c r="COO50" s="83"/>
      <c r="COP50" s="83"/>
      <c r="COQ50" s="83"/>
      <c r="COR50" s="83"/>
      <c r="COS50" s="83"/>
      <c r="COT50" s="83"/>
      <c r="COU50" s="83"/>
      <c r="COV50" s="83"/>
      <c r="COW50" s="83"/>
      <c r="COX50" s="83"/>
      <c r="COY50" s="83"/>
      <c r="COZ50" s="83"/>
      <c r="CPA50" s="83"/>
      <c r="CPB50" s="83"/>
      <c r="CPC50" s="83"/>
      <c r="CPD50" s="83"/>
      <c r="CPE50" s="83"/>
      <c r="CPF50" s="83"/>
      <c r="CPG50" s="83"/>
      <c r="CPH50" s="83"/>
      <c r="CPI50" s="83"/>
      <c r="CPJ50" s="83"/>
      <c r="CPK50" s="83"/>
      <c r="CPL50" s="83"/>
      <c r="CPM50" s="83"/>
      <c r="CPN50" s="83"/>
      <c r="CPO50" s="83"/>
      <c r="CPP50" s="83"/>
      <c r="CPQ50" s="83"/>
      <c r="CPR50" s="83"/>
      <c r="CPS50" s="83"/>
      <c r="CPT50" s="83"/>
      <c r="CPU50" s="83"/>
      <c r="CPV50" s="83"/>
      <c r="CPW50" s="83"/>
      <c r="CPX50" s="83"/>
      <c r="CPY50" s="83"/>
      <c r="CPZ50" s="83"/>
      <c r="CQA50" s="83"/>
      <c r="CQB50" s="83"/>
      <c r="CQC50" s="83"/>
      <c r="CQD50" s="83"/>
      <c r="CQE50" s="83"/>
      <c r="CQF50" s="83"/>
      <c r="CQG50" s="83"/>
      <c r="CQH50" s="83"/>
      <c r="CQI50" s="83"/>
      <c r="CQJ50" s="83"/>
      <c r="CQK50" s="83"/>
      <c r="CQL50" s="83"/>
      <c r="CQM50" s="83"/>
      <c r="CQN50" s="83"/>
      <c r="CQO50" s="83"/>
      <c r="CQP50" s="83"/>
      <c r="CQQ50" s="83"/>
      <c r="CQR50" s="83"/>
      <c r="CQS50" s="83"/>
      <c r="CQT50" s="83"/>
      <c r="CQU50" s="83"/>
      <c r="CQV50" s="83"/>
      <c r="CQW50" s="83"/>
      <c r="CQX50" s="83"/>
      <c r="CQY50" s="83"/>
      <c r="CQZ50" s="83"/>
      <c r="CRA50" s="83"/>
      <c r="CRB50" s="83"/>
      <c r="CRC50" s="83"/>
      <c r="CRD50" s="83"/>
      <c r="CRE50" s="83"/>
      <c r="CRF50" s="83"/>
      <c r="CRG50" s="83"/>
      <c r="CRH50" s="83"/>
      <c r="CRI50" s="83"/>
      <c r="CRJ50" s="83"/>
      <c r="CRK50" s="83"/>
      <c r="CRL50" s="83"/>
      <c r="CRM50" s="83"/>
      <c r="CRN50" s="83"/>
      <c r="CRO50" s="83"/>
      <c r="CRP50" s="83"/>
      <c r="CRQ50" s="83"/>
      <c r="CRR50" s="83"/>
      <c r="CRS50" s="83"/>
      <c r="CRT50" s="83"/>
      <c r="CRU50" s="83"/>
      <c r="CRV50" s="83"/>
      <c r="CRW50" s="83"/>
      <c r="CRX50" s="83"/>
      <c r="CRY50" s="83"/>
      <c r="CRZ50" s="83"/>
      <c r="CSA50" s="83"/>
      <c r="CSB50" s="83"/>
      <c r="CSC50" s="83"/>
      <c r="CSD50" s="83"/>
      <c r="CSE50" s="83"/>
      <c r="CSF50" s="83"/>
      <c r="CSG50" s="83"/>
      <c r="CSH50" s="83"/>
      <c r="CSI50" s="83"/>
      <c r="CSJ50" s="83"/>
      <c r="CSK50" s="83"/>
      <c r="CSL50" s="83"/>
      <c r="CSM50" s="83"/>
      <c r="CSN50" s="83"/>
      <c r="CSO50" s="83"/>
      <c r="CSP50" s="83"/>
      <c r="CSQ50" s="83"/>
      <c r="CSR50" s="83"/>
      <c r="CSS50" s="83"/>
      <c r="CST50" s="83"/>
      <c r="CSU50" s="83"/>
      <c r="CSV50" s="83"/>
      <c r="CSW50" s="83"/>
      <c r="CSX50" s="83"/>
      <c r="CSY50" s="83"/>
      <c r="CSZ50" s="83"/>
      <c r="CTA50" s="83"/>
      <c r="CTB50" s="83"/>
      <c r="CTC50" s="83"/>
      <c r="CTD50" s="83"/>
      <c r="CTE50" s="83"/>
      <c r="CTF50" s="83"/>
      <c r="CTG50" s="83"/>
      <c r="CTH50" s="83"/>
      <c r="CTI50" s="83"/>
      <c r="CTJ50" s="83"/>
      <c r="CTK50" s="83"/>
      <c r="CTL50" s="83"/>
      <c r="CTM50" s="83"/>
      <c r="CTN50" s="83"/>
      <c r="CTO50" s="83"/>
      <c r="CTP50" s="83"/>
      <c r="CTQ50" s="83"/>
      <c r="CTR50" s="83"/>
      <c r="CTS50" s="83"/>
      <c r="CTT50" s="83"/>
      <c r="CTU50" s="83"/>
      <c r="CTV50" s="83"/>
      <c r="CTW50" s="83"/>
      <c r="CTX50" s="83"/>
      <c r="CTY50" s="83"/>
      <c r="CTZ50" s="83"/>
      <c r="CUA50" s="83"/>
      <c r="CUB50" s="83"/>
      <c r="CUC50" s="83"/>
      <c r="CUD50" s="83"/>
      <c r="CUE50" s="83"/>
      <c r="CUF50" s="83"/>
      <c r="CUG50" s="83"/>
      <c r="CUH50" s="83"/>
      <c r="CUI50" s="83"/>
      <c r="CUJ50" s="83"/>
      <c r="CUK50" s="83"/>
      <c r="CUL50" s="83"/>
      <c r="CUM50" s="83"/>
      <c r="CUN50" s="83"/>
      <c r="CUO50" s="83"/>
      <c r="CUP50" s="83"/>
      <c r="CUQ50" s="83"/>
      <c r="CUR50" s="83"/>
      <c r="CUS50" s="83"/>
      <c r="CUT50" s="83"/>
      <c r="CUU50" s="83"/>
      <c r="CUV50" s="83"/>
      <c r="CUW50" s="83"/>
      <c r="CUX50" s="83"/>
      <c r="CUY50" s="83"/>
      <c r="CUZ50" s="83"/>
      <c r="CVA50" s="83"/>
      <c r="CVB50" s="83"/>
      <c r="CVC50" s="83"/>
      <c r="CVD50" s="83"/>
      <c r="CVE50" s="83"/>
      <c r="CVF50" s="83"/>
      <c r="CVG50" s="83"/>
      <c r="CVH50" s="83"/>
      <c r="CVI50" s="83"/>
      <c r="CVJ50" s="83"/>
      <c r="CVK50" s="83"/>
      <c r="CVL50" s="83"/>
      <c r="CVM50" s="83"/>
      <c r="CVN50" s="83"/>
      <c r="CVO50" s="83"/>
      <c r="CVP50" s="83"/>
      <c r="CVQ50" s="83"/>
      <c r="CVR50" s="83"/>
      <c r="CVS50" s="83"/>
      <c r="CVT50" s="83"/>
      <c r="CVU50" s="83"/>
      <c r="CVV50" s="83"/>
      <c r="CVW50" s="83"/>
      <c r="CVX50" s="83"/>
      <c r="CVY50" s="83"/>
      <c r="CVZ50" s="83"/>
      <c r="CWA50" s="83"/>
      <c r="CWB50" s="83"/>
      <c r="CWC50" s="83"/>
      <c r="CWD50" s="83"/>
      <c r="CWE50" s="83"/>
      <c r="CWF50" s="83"/>
      <c r="CWG50" s="83"/>
      <c r="CWH50" s="83"/>
      <c r="CWI50" s="83"/>
      <c r="CWJ50" s="83"/>
      <c r="CWK50" s="83"/>
      <c r="CWL50" s="83"/>
      <c r="CWM50" s="83"/>
      <c r="CWN50" s="83"/>
      <c r="CWO50" s="83"/>
      <c r="CWP50" s="83"/>
      <c r="CWQ50" s="83"/>
      <c r="CWR50" s="83"/>
      <c r="CWS50" s="83"/>
      <c r="CWT50" s="83"/>
      <c r="CWU50" s="83"/>
      <c r="CWV50" s="83"/>
      <c r="CWW50" s="83"/>
      <c r="CWX50" s="83"/>
      <c r="CWY50" s="83"/>
      <c r="CWZ50" s="83"/>
      <c r="CXA50" s="83"/>
      <c r="CXB50" s="83"/>
      <c r="CXC50" s="83"/>
      <c r="CXD50" s="83"/>
      <c r="CXE50" s="83"/>
      <c r="CXF50" s="83"/>
      <c r="CXG50" s="83"/>
      <c r="CXH50" s="83"/>
      <c r="CXI50" s="83"/>
      <c r="CXJ50" s="83"/>
      <c r="CXK50" s="83"/>
      <c r="CXL50" s="83"/>
      <c r="CXM50" s="83"/>
      <c r="CXN50" s="83"/>
      <c r="CXO50" s="83"/>
      <c r="CXP50" s="83"/>
      <c r="CXQ50" s="83"/>
      <c r="CXR50" s="83"/>
      <c r="CXS50" s="83"/>
      <c r="CXT50" s="83"/>
      <c r="CXU50" s="83"/>
      <c r="CXV50" s="83"/>
      <c r="CXW50" s="83"/>
      <c r="CXX50" s="83"/>
      <c r="CXY50" s="83"/>
      <c r="CXZ50" s="83"/>
      <c r="CYA50" s="83"/>
      <c r="CYB50" s="83"/>
      <c r="CYC50" s="83"/>
      <c r="CYD50" s="83"/>
      <c r="CYE50" s="83"/>
      <c r="CYF50" s="83"/>
      <c r="CYG50" s="83"/>
      <c r="CYH50" s="83"/>
      <c r="CYI50" s="83"/>
      <c r="CYJ50" s="83"/>
      <c r="CYK50" s="83"/>
      <c r="CYL50" s="83"/>
      <c r="CYM50" s="83"/>
      <c r="CYN50" s="83"/>
      <c r="CYO50" s="83"/>
      <c r="CYP50" s="83"/>
      <c r="CYQ50" s="83"/>
      <c r="CYR50" s="83"/>
      <c r="CYS50" s="83"/>
      <c r="CYT50" s="83"/>
      <c r="CYU50" s="83"/>
      <c r="CYV50" s="83"/>
      <c r="CYW50" s="83"/>
      <c r="CYX50" s="83"/>
      <c r="CYY50" s="83"/>
      <c r="CYZ50" s="83"/>
      <c r="CZA50" s="83"/>
      <c r="CZB50" s="83"/>
      <c r="CZC50" s="83"/>
      <c r="CZD50" s="83"/>
      <c r="CZE50" s="83"/>
      <c r="CZF50" s="83"/>
      <c r="CZG50" s="83"/>
      <c r="CZH50" s="83"/>
      <c r="CZI50" s="83"/>
      <c r="CZJ50" s="83"/>
      <c r="CZK50" s="83"/>
      <c r="CZL50" s="83"/>
      <c r="CZM50" s="83"/>
      <c r="CZN50" s="83"/>
      <c r="CZO50" s="83"/>
      <c r="CZP50" s="83"/>
      <c r="CZQ50" s="83"/>
      <c r="CZR50" s="83"/>
      <c r="CZS50" s="83"/>
      <c r="CZT50" s="83"/>
      <c r="CZU50" s="83"/>
      <c r="CZV50" s="83"/>
      <c r="CZW50" s="83"/>
      <c r="CZX50" s="83"/>
      <c r="CZY50" s="83"/>
      <c r="CZZ50" s="83"/>
      <c r="DAA50" s="83"/>
      <c r="DAB50" s="83"/>
      <c r="DAC50" s="83"/>
      <c r="DAD50" s="83"/>
      <c r="DAE50" s="83"/>
      <c r="DAF50" s="83"/>
      <c r="DAG50" s="83"/>
      <c r="DAH50" s="83"/>
      <c r="DAI50" s="83"/>
      <c r="DAJ50" s="83"/>
      <c r="DAK50" s="83"/>
      <c r="DAL50" s="83"/>
      <c r="DAM50" s="83"/>
      <c r="DAN50" s="83"/>
      <c r="DAO50" s="83"/>
      <c r="DAP50" s="83"/>
      <c r="DAQ50" s="83"/>
      <c r="DAR50" s="83"/>
      <c r="DAS50" s="83"/>
      <c r="DAT50" s="83"/>
      <c r="DAU50" s="83"/>
      <c r="DAV50" s="83"/>
      <c r="DAW50" s="83"/>
      <c r="DAX50" s="83"/>
      <c r="DAY50" s="83"/>
      <c r="DAZ50" s="83"/>
      <c r="DBA50" s="83"/>
      <c r="DBB50" s="83"/>
      <c r="DBC50" s="83"/>
      <c r="DBD50" s="83"/>
      <c r="DBE50" s="83"/>
      <c r="DBF50" s="83"/>
      <c r="DBG50" s="83"/>
      <c r="DBH50" s="83"/>
      <c r="DBI50" s="83"/>
      <c r="DBJ50" s="83"/>
      <c r="DBK50" s="83"/>
      <c r="DBL50" s="83"/>
      <c r="DBM50" s="83"/>
      <c r="DBN50" s="83"/>
      <c r="DBO50" s="83"/>
      <c r="DBP50" s="83"/>
      <c r="DBQ50" s="83"/>
      <c r="DBR50" s="83"/>
      <c r="DBS50" s="83"/>
      <c r="DBT50" s="83"/>
      <c r="DBU50" s="83"/>
      <c r="DBV50" s="83"/>
      <c r="DBW50" s="83"/>
      <c r="DBX50" s="83"/>
      <c r="DBY50" s="83"/>
      <c r="DBZ50" s="83"/>
      <c r="DCA50" s="83"/>
      <c r="DCB50" s="83"/>
      <c r="DCC50" s="83"/>
      <c r="DCD50" s="83"/>
      <c r="DCE50" s="83"/>
      <c r="DCF50" s="83"/>
      <c r="DCG50" s="83"/>
      <c r="DCH50" s="83"/>
      <c r="DCI50" s="83"/>
      <c r="DCJ50" s="83"/>
      <c r="DCK50" s="83"/>
      <c r="DCL50" s="83"/>
      <c r="DCM50" s="83"/>
      <c r="DCN50" s="83"/>
      <c r="DCO50" s="83"/>
      <c r="DCP50" s="83"/>
      <c r="DCQ50" s="83"/>
      <c r="DCR50" s="83"/>
      <c r="DCS50" s="83"/>
      <c r="DCT50" s="83"/>
      <c r="DCU50" s="83"/>
      <c r="DCV50" s="83"/>
      <c r="DCW50" s="83"/>
      <c r="DCX50" s="83"/>
      <c r="DCY50" s="83"/>
      <c r="DCZ50" s="83"/>
      <c r="DDA50" s="83"/>
      <c r="DDB50" s="83"/>
      <c r="DDC50" s="83"/>
      <c r="DDD50" s="83"/>
      <c r="DDE50" s="83"/>
      <c r="DDF50" s="83"/>
      <c r="DDG50" s="83"/>
      <c r="DDH50" s="83"/>
      <c r="DDI50" s="83"/>
      <c r="DDJ50" s="83"/>
      <c r="DDK50" s="83"/>
      <c r="DDL50" s="83"/>
      <c r="DDM50" s="83"/>
      <c r="DDN50" s="83"/>
      <c r="DDO50" s="83"/>
      <c r="DDP50" s="83"/>
      <c r="DDQ50" s="83"/>
      <c r="DDR50" s="83"/>
      <c r="DDS50" s="83"/>
      <c r="DDT50" s="83"/>
      <c r="DDU50" s="83"/>
      <c r="DDV50" s="83"/>
      <c r="DDW50" s="83"/>
      <c r="DDX50" s="83"/>
      <c r="DDY50" s="83"/>
      <c r="DDZ50" s="83"/>
      <c r="DEA50" s="83"/>
      <c r="DEB50" s="83"/>
      <c r="DEC50" s="83"/>
      <c r="DED50" s="83"/>
      <c r="DEE50" s="83"/>
      <c r="DEF50" s="83"/>
      <c r="DEG50" s="83"/>
      <c r="DEH50" s="83"/>
      <c r="DEI50" s="83"/>
      <c r="DEJ50" s="83"/>
      <c r="DEK50" s="83"/>
      <c r="DEL50" s="83"/>
      <c r="DEM50" s="83"/>
      <c r="DEN50" s="83"/>
      <c r="DEO50" s="83"/>
      <c r="DEP50" s="83"/>
      <c r="DEQ50" s="83"/>
      <c r="DER50" s="83"/>
      <c r="DES50" s="83"/>
      <c r="DET50" s="83"/>
      <c r="DEU50" s="83"/>
      <c r="DEV50" s="83"/>
      <c r="DEW50" s="83"/>
      <c r="DEX50" s="83"/>
      <c r="DEY50" s="83"/>
      <c r="DEZ50" s="83"/>
      <c r="DFA50" s="83"/>
      <c r="DFB50" s="83"/>
      <c r="DFC50" s="83"/>
      <c r="DFD50" s="83"/>
      <c r="DFE50" s="83"/>
      <c r="DFF50" s="83"/>
      <c r="DFG50" s="83"/>
      <c r="DFH50" s="83"/>
      <c r="DFI50" s="83"/>
      <c r="DFJ50" s="83"/>
      <c r="DFK50" s="83"/>
      <c r="DFL50" s="83"/>
      <c r="DFM50" s="83"/>
      <c r="DFN50" s="83"/>
      <c r="DFO50" s="83"/>
      <c r="DFP50" s="83"/>
      <c r="DFQ50" s="83"/>
      <c r="DFR50" s="83"/>
      <c r="DFS50" s="83"/>
      <c r="DFT50" s="83"/>
      <c r="DFU50" s="83"/>
      <c r="DFV50" s="83"/>
      <c r="DFW50" s="83"/>
      <c r="DFX50" s="83"/>
      <c r="DFY50" s="83"/>
      <c r="DFZ50" s="83"/>
      <c r="DGA50" s="83"/>
      <c r="DGB50" s="83"/>
      <c r="DGC50" s="83"/>
      <c r="DGD50" s="83"/>
      <c r="DGE50" s="83"/>
      <c r="DGF50" s="83"/>
      <c r="DGG50" s="83"/>
      <c r="DGH50" s="83"/>
      <c r="DGI50" s="83"/>
      <c r="DGJ50" s="83"/>
      <c r="DGK50" s="83"/>
      <c r="DGL50" s="83"/>
      <c r="DGM50" s="83"/>
      <c r="DGN50" s="83"/>
      <c r="DGO50" s="83"/>
      <c r="DGP50" s="83"/>
      <c r="DGQ50" s="83"/>
      <c r="DGR50" s="83"/>
      <c r="DGS50" s="83"/>
      <c r="DGT50" s="83"/>
      <c r="DGU50" s="83"/>
      <c r="DGV50" s="83"/>
      <c r="DGW50" s="83"/>
      <c r="DGX50" s="83"/>
      <c r="DGY50" s="83"/>
      <c r="DGZ50" s="83"/>
      <c r="DHA50" s="83"/>
      <c r="DHB50" s="83"/>
      <c r="DHC50" s="83"/>
      <c r="DHD50" s="83"/>
      <c r="DHE50" s="83"/>
      <c r="DHF50" s="83"/>
      <c r="DHG50" s="83"/>
      <c r="DHH50" s="83"/>
      <c r="DHI50" s="83"/>
      <c r="DHJ50" s="83"/>
      <c r="DHK50" s="83"/>
      <c r="DHL50" s="83"/>
      <c r="DHM50" s="83"/>
      <c r="DHN50" s="83"/>
      <c r="DHO50" s="83"/>
      <c r="DHP50" s="83"/>
      <c r="DHQ50" s="83"/>
      <c r="DHR50" s="83"/>
      <c r="DHS50" s="83"/>
      <c r="DHT50" s="83"/>
      <c r="DHU50" s="83"/>
      <c r="DHV50" s="83"/>
      <c r="DHW50" s="83"/>
      <c r="DHX50" s="83"/>
      <c r="DHY50" s="83"/>
      <c r="DHZ50" s="83"/>
      <c r="DIA50" s="83"/>
      <c r="DIB50" s="83"/>
      <c r="DIC50" s="83"/>
      <c r="DID50" s="83"/>
      <c r="DIE50" s="83"/>
      <c r="DIF50" s="83"/>
      <c r="DIG50" s="83"/>
      <c r="DIH50" s="83"/>
      <c r="DII50" s="83"/>
      <c r="DIJ50" s="83"/>
      <c r="DIK50" s="83"/>
      <c r="DIL50" s="83"/>
      <c r="DIM50" s="83"/>
      <c r="DIN50" s="83"/>
      <c r="DIO50" s="83"/>
      <c r="DIP50" s="83"/>
      <c r="DIQ50" s="83"/>
      <c r="DIR50" s="83"/>
      <c r="DIS50" s="83"/>
      <c r="DIT50" s="83"/>
      <c r="DIU50" s="83"/>
      <c r="DIV50" s="83"/>
      <c r="DIW50" s="83"/>
      <c r="DIX50" s="83"/>
      <c r="DIY50" s="83"/>
      <c r="DIZ50" s="83"/>
      <c r="DJA50" s="83"/>
      <c r="DJB50" s="83"/>
      <c r="DJC50" s="83"/>
      <c r="DJD50" s="83"/>
      <c r="DJE50" s="83"/>
      <c r="DJF50" s="83"/>
      <c r="DJG50" s="83"/>
      <c r="DJH50" s="83"/>
      <c r="DJI50" s="83"/>
      <c r="DJJ50" s="83"/>
      <c r="DJK50" s="83"/>
      <c r="DJL50" s="83"/>
      <c r="DJM50" s="83"/>
      <c r="DJN50" s="83"/>
      <c r="DJO50" s="83"/>
      <c r="DJP50" s="83"/>
      <c r="DJQ50" s="83"/>
      <c r="DJR50" s="83"/>
      <c r="DJS50" s="83"/>
      <c r="DJT50" s="83"/>
      <c r="DJU50" s="83"/>
      <c r="DJV50" s="83"/>
      <c r="DJW50" s="83"/>
      <c r="DJX50" s="83"/>
      <c r="DJY50" s="83"/>
      <c r="DJZ50" s="83"/>
      <c r="DKA50" s="83"/>
      <c r="DKB50" s="83"/>
      <c r="DKC50" s="83"/>
      <c r="DKD50" s="83"/>
      <c r="DKE50" s="83"/>
      <c r="DKF50" s="83"/>
      <c r="DKG50" s="83"/>
      <c r="DKH50" s="83"/>
      <c r="DKI50" s="83"/>
      <c r="DKJ50" s="83"/>
      <c r="DKK50" s="83"/>
      <c r="DKL50" s="83"/>
      <c r="DKM50" s="83"/>
      <c r="DKN50" s="83"/>
      <c r="DKO50" s="83"/>
      <c r="DKP50" s="83"/>
      <c r="DKQ50" s="83"/>
      <c r="DKR50" s="83"/>
      <c r="DKS50" s="83"/>
      <c r="DKT50" s="83"/>
      <c r="DKU50" s="83"/>
      <c r="DKV50" s="83"/>
      <c r="DKW50" s="83"/>
      <c r="DKX50" s="83"/>
      <c r="DKY50" s="83"/>
      <c r="DKZ50" s="83"/>
      <c r="DLA50" s="83"/>
      <c r="DLB50" s="83"/>
      <c r="DLC50" s="83"/>
      <c r="DLD50" s="83"/>
      <c r="DLE50" s="83"/>
      <c r="DLF50" s="83"/>
      <c r="DLG50" s="83"/>
      <c r="DLH50" s="83"/>
      <c r="DLI50" s="83"/>
      <c r="DLJ50" s="83"/>
      <c r="DLK50" s="83"/>
      <c r="DLL50" s="83"/>
      <c r="DLM50" s="83"/>
      <c r="DLN50" s="83"/>
      <c r="DLO50" s="83"/>
      <c r="DLP50" s="83"/>
      <c r="DLQ50" s="83"/>
      <c r="DLR50" s="83"/>
      <c r="DLS50" s="83"/>
      <c r="DLT50" s="83"/>
      <c r="DLU50" s="83"/>
      <c r="DLV50" s="83"/>
      <c r="DLW50" s="83"/>
      <c r="DLX50" s="83"/>
      <c r="DLY50" s="83"/>
      <c r="DLZ50" s="83"/>
      <c r="DMA50" s="83"/>
      <c r="DMB50" s="83"/>
      <c r="DMC50" s="83"/>
      <c r="DMD50" s="83"/>
      <c r="DME50" s="83"/>
      <c r="DMF50" s="83"/>
      <c r="DMG50" s="83"/>
      <c r="DMH50" s="83"/>
      <c r="DMI50" s="83"/>
      <c r="DMJ50" s="83"/>
      <c r="DMK50" s="83"/>
      <c r="DML50" s="83"/>
      <c r="DMM50" s="83"/>
      <c r="DMN50" s="83"/>
      <c r="DMO50" s="83"/>
      <c r="DMP50" s="83"/>
      <c r="DMQ50" s="83"/>
      <c r="DMR50" s="83"/>
      <c r="DMS50" s="83"/>
      <c r="DMT50" s="83"/>
      <c r="DMU50" s="83"/>
      <c r="DMV50" s="83"/>
      <c r="DMW50" s="83"/>
      <c r="DMX50" s="83"/>
      <c r="DMY50" s="83"/>
      <c r="DMZ50" s="83"/>
      <c r="DNA50" s="83"/>
      <c r="DNB50" s="83"/>
      <c r="DNC50" s="83"/>
      <c r="DND50" s="83"/>
      <c r="DNE50" s="83"/>
      <c r="DNF50" s="83"/>
      <c r="DNG50" s="83"/>
      <c r="DNH50" s="83"/>
      <c r="DNI50" s="83"/>
      <c r="DNJ50" s="83"/>
      <c r="DNK50" s="83"/>
      <c r="DNL50" s="83"/>
      <c r="DNM50" s="83"/>
      <c r="DNN50" s="83"/>
      <c r="DNO50" s="83"/>
      <c r="DNP50" s="83"/>
      <c r="DNQ50" s="83"/>
      <c r="DNR50" s="83"/>
      <c r="DNS50" s="83"/>
      <c r="DNT50" s="83"/>
      <c r="DNU50" s="83"/>
      <c r="DNV50" s="83"/>
      <c r="DNW50" s="83"/>
      <c r="DNX50" s="83"/>
      <c r="DNY50" s="83"/>
      <c r="DNZ50" s="83"/>
      <c r="DOA50" s="83"/>
      <c r="DOB50" s="83"/>
      <c r="DOC50" s="83"/>
      <c r="DOD50" s="83"/>
      <c r="DOE50" s="83"/>
      <c r="DOF50" s="83"/>
      <c r="DOG50" s="83"/>
      <c r="DOH50" s="83"/>
      <c r="DOI50" s="83"/>
      <c r="DOJ50" s="83"/>
      <c r="DOK50" s="83"/>
      <c r="DOL50" s="83"/>
      <c r="DOM50" s="83"/>
      <c r="DON50" s="83"/>
      <c r="DOO50" s="83"/>
      <c r="DOP50" s="83"/>
      <c r="DOQ50" s="83"/>
      <c r="DOR50" s="83"/>
      <c r="DOS50" s="83"/>
      <c r="DOT50" s="83"/>
      <c r="DOU50" s="83"/>
      <c r="DOV50" s="83"/>
      <c r="DOW50" s="83"/>
      <c r="DOX50" s="83"/>
      <c r="DOY50" s="83"/>
      <c r="DOZ50" s="83"/>
      <c r="DPA50" s="83"/>
      <c r="DPB50" s="83"/>
      <c r="DPC50" s="83"/>
      <c r="DPD50" s="83"/>
      <c r="DPE50" s="83"/>
      <c r="DPF50" s="83"/>
      <c r="DPG50" s="83"/>
      <c r="DPH50" s="83"/>
      <c r="DPI50" s="83"/>
      <c r="DPJ50" s="83"/>
      <c r="DPK50" s="83"/>
      <c r="DPL50" s="83"/>
      <c r="DPM50" s="83"/>
      <c r="DPN50" s="83"/>
      <c r="DPO50" s="83"/>
      <c r="DPP50" s="83"/>
      <c r="DPQ50" s="83"/>
      <c r="DPR50" s="83"/>
      <c r="DPS50" s="83"/>
      <c r="DPT50" s="83"/>
      <c r="DPU50" s="83"/>
      <c r="DPV50" s="83"/>
      <c r="DPW50" s="83"/>
      <c r="DPX50" s="83"/>
      <c r="DPY50" s="83"/>
      <c r="DPZ50" s="83"/>
      <c r="DQA50" s="83"/>
      <c r="DQB50" s="83"/>
      <c r="DQC50" s="83"/>
      <c r="DQD50" s="83"/>
      <c r="DQE50" s="83"/>
      <c r="DQF50" s="83"/>
      <c r="DQG50" s="83"/>
      <c r="DQH50" s="83"/>
      <c r="DQI50" s="83"/>
      <c r="DQJ50" s="83"/>
      <c r="DQK50" s="83"/>
      <c r="DQL50" s="83"/>
      <c r="DQM50" s="83"/>
      <c r="DQN50" s="83"/>
      <c r="DQO50" s="83"/>
      <c r="DQP50" s="83"/>
      <c r="DQQ50" s="83"/>
      <c r="DQR50" s="83"/>
      <c r="DQS50" s="83"/>
      <c r="DQT50" s="83"/>
      <c r="DQU50" s="83"/>
      <c r="DQV50" s="83"/>
      <c r="DQW50" s="83"/>
      <c r="DQX50" s="83"/>
      <c r="DQY50" s="83"/>
      <c r="DQZ50" s="83"/>
      <c r="DRA50" s="83"/>
      <c r="DRB50" s="83"/>
      <c r="DRC50" s="83"/>
      <c r="DRD50" s="83"/>
      <c r="DRE50" s="83"/>
      <c r="DRF50" s="83"/>
      <c r="DRG50" s="83"/>
      <c r="DRH50" s="83"/>
      <c r="DRI50" s="83"/>
      <c r="DRJ50" s="83"/>
      <c r="DRK50" s="83"/>
      <c r="DRL50" s="83"/>
      <c r="DRM50" s="83"/>
      <c r="DRN50" s="83"/>
      <c r="DRO50" s="83"/>
      <c r="DRP50" s="83"/>
      <c r="DRQ50" s="83"/>
      <c r="DRR50" s="83"/>
      <c r="DRS50" s="83"/>
      <c r="DRT50" s="83"/>
      <c r="DRU50" s="83"/>
      <c r="DRV50" s="83"/>
      <c r="DRW50" s="83"/>
      <c r="DRX50" s="83"/>
      <c r="DRY50" s="83"/>
      <c r="DRZ50" s="83"/>
      <c r="DSA50" s="83"/>
      <c r="DSB50" s="83"/>
      <c r="DSC50" s="83"/>
      <c r="DSD50" s="83"/>
      <c r="DSE50" s="83"/>
      <c r="DSF50" s="83"/>
      <c r="DSG50" s="83"/>
      <c r="DSH50" s="83"/>
      <c r="DSI50" s="83"/>
      <c r="DSJ50" s="83"/>
      <c r="DSK50" s="83"/>
      <c r="DSL50" s="83"/>
      <c r="DSM50" s="83"/>
      <c r="DSN50" s="83"/>
      <c r="DSO50" s="83"/>
      <c r="DSP50" s="83"/>
      <c r="DSQ50" s="83"/>
      <c r="DSR50" s="83"/>
      <c r="DSS50" s="83"/>
      <c r="DST50" s="83"/>
      <c r="DSU50" s="83"/>
      <c r="DSV50" s="83"/>
      <c r="DSW50" s="83"/>
      <c r="DSX50" s="83"/>
      <c r="DSY50" s="83"/>
      <c r="DSZ50" s="83"/>
      <c r="DTA50" s="83"/>
      <c r="DTB50" s="83"/>
      <c r="DTC50" s="83"/>
      <c r="DTD50" s="83"/>
      <c r="DTE50" s="83"/>
      <c r="DTF50" s="83"/>
      <c r="DTG50" s="83"/>
      <c r="DTH50" s="83"/>
      <c r="DTI50" s="83"/>
      <c r="DTJ50" s="83"/>
      <c r="DTK50" s="83"/>
      <c r="DTL50" s="83"/>
      <c r="DTM50" s="83"/>
      <c r="DTN50" s="83"/>
      <c r="DTO50" s="83"/>
      <c r="DTP50" s="83"/>
      <c r="DTQ50" s="83"/>
      <c r="DTR50" s="83"/>
      <c r="DTS50" s="83"/>
      <c r="DTT50" s="83"/>
      <c r="DTU50" s="83"/>
      <c r="DTV50" s="83"/>
      <c r="DTW50" s="83"/>
      <c r="DTX50" s="83"/>
      <c r="DTY50" s="83"/>
      <c r="DTZ50" s="83"/>
      <c r="DUA50" s="83"/>
      <c r="DUB50" s="83"/>
      <c r="DUC50" s="83"/>
      <c r="DUD50" s="83"/>
      <c r="DUE50" s="83"/>
      <c r="DUF50" s="83"/>
      <c r="DUG50" s="83"/>
      <c r="DUH50" s="83"/>
      <c r="DUI50" s="83"/>
      <c r="DUJ50" s="83"/>
      <c r="DUK50" s="83"/>
      <c r="DUL50" s="83"/>
      <c r="DUM50" s="83"/>
      <c r="DUN50" s="83"/>
      <c r="DUO50" s="83"/>
      <c r="DUP50" s="83"/>
      <c r="DUQ50" s="83"/>
      <c r="DUR50" s="83"/>
      <c r="DUS50" s="83"/>
      <c r="DUT50" s="83"/>
      <c r="DUU50" s="83"/>
      <c r="DUV50" s="83"/>
      <c r="DUW50" s="83"/>
      <c r="DUX50" s="83"/>
      <c r="DUY50" s="83"/>
      <c r="DUZ50" s="83"/>
      <c r="DVA50" s="83"/>
      <c r="DVB50" s="83"/>
      <c r="DVC50" s="83"/>
      <c r="DVD50" s="83"/>
      <c r="DVE50" s="83"/>
      <c r="DVF50" s="83"/>
      <c r="DVG50" s="83"/>
      <c r="DVH50" s="83"/>
      <c r="DVI50" s="83"/>
      <c r="DVJ50" s="83"/>
      <c r="DVK50" s="83"/>
      <c r="DVL50" s="83"/>
      <c r="DVM50" s="83"/>
      <c r="DVN50" s="83"/>
      <c r="DVO50" s="83"/>
      <c r="DVP50" s="83"/>
      <c r="DVQ50" s="83"/>
      <c r="DVR50" s="83"/>
      <c r="DVS50" s="83"/>
      <c r="DVT50" s="83"/>
      <c r="DVU50" s="83"/>
      <c r="DVV50" s="83"/>
      <c r="DVW50" s="83"/>
      <c r="DVX50" s="83"/>
      <c r="DVY50" s="83"/>
      <c r="DVZ50" s="83"/>
      <c r="DWA50" s="83"/>
      <c r="DWB50" s="83"/>
      <c r="DWC50" s="83"/>
      <c r="DWD50" s="83"/>
      <c r="DWE50" s="83"/>
      <c r="DWF50" s="83"/>
      <c r="DWG50" s="83"/>
      <c r="DWH50" s="83"/>
      <c r="DWI50" s="83"/>
      <c r="DWJ50" s="83"/>
      <c r="DWK50" s="83"/>
      <c r="DWL50" s="83"/>
      <c r="DWM50" s="83"/>
      <c r="DWN50" s="83"/>
      <c r="DWO50" s="83"/>
      <c r="DWP50" s="83"/>
      <c r="DWQ50" s="83"/>
      <c r="DWR50" s="83"/>
      <c r="DWS50" s="83"/>
      <c r="DWT50" s="83"/>
      <c r="DWU50" s="83"/>
      <c r="DWV50" s="83"/>
      <c r="DWW50" s="83"/>
      <c r="DWX50" s="83"/>
      <c r="DWY50" s="83"/>
      <c r="DWZ50" s="83"/>
      <c r="DXA50" s="83"/>
      <c r="DXB50" s="83"/>
      <c r="DXC50" s="83"/>
      <c r="DXD50" s="83"/>
      <c r="DXE50" s="83"/>
      <c r="DXF50" s="83"/>
      <c r="DXG50" s="83"/>
      <c r="DXH50" s="83"/>
      <c r="DXI50" s="83"/>
      <c r="DXJ50" s="83"/>
      <c r="DXK50" s="83"/>
      <c r="DXL50" s="83"/>
      <c r="DXM50" s="83"/>
      <c r="DXN50" s="83"/>
      <c r="DXO50" s="83"/>
      <c r="DXP50" s="83"/>
      <c r="DXQ50" s="83"/>
      <c r="DXR50" s="83"/>
      <c r="DXS50" s="83"/>
      <c r="DXT50" s="83"/>
      <c r="DXU50" s="83"/>
      <c r="DXV50" s="83"/>
      <c r="DXW50" s="83"/>
      <c r="DXX50" s="83"/>
      <c r="DXY50" s="83"/>
      <c r="DXZ50" s="83"/>
      <c r="DYA50" s="83"/>
      <c r="DYB50" s="83"/>
      <c r="DYC50" s="83"/>
      <c r="DYD50" s="83"/>
      <c r="DYE50" s="83"/>
      <c r="DYF50" s="83"/>
      <c r="DYG50" s="83"/>
      <c r="DYH50" s="83"/>
      <c r="DYI50" s="83"/>
      <c r="DYJ50" s="83"/>
      <c r="DYK50" s="83"/>
      <c r="DYL50" s="83"/>
      <c r="DYM50" s="83"/>
      <c r="DYN50" s="83"/>
      <c r="DYO50" s="83"/>
      <c r="DYP50" s="83"/>
      <c r="DYQ50" s="83"/>
      <c r="DYR50" s="83"/>
      <c r="DYS50" s="83"/>
      <c r="DYT50" s="83"/>
      <c r="DYU50" s="83"/>
      <c r="DYV50" s="83"/>
      <c r="DYW50" s="83"/>
      <c r="DYX50" s="83"/>
      <c r="DYY50" s="83"/>
      <c r="DYZ50" s="83"/>
      <c r="DZA50" s="83"/>
      <c r="DZB50" s="83"/>
      <c r="DZC50" s="83"/>
      <c r="DZD50" s="83"/>
      <c r="DZE50" s="83"/>
      <c r="DZF50" s="83"/>
      <c r="DZG50" s="83"/>
      <c r="DZH50" s="83"/>
      <c r="DZI50" s="83"/>
      <c r="DZJ50" s="83"/>
      <c r="DZK50" s="83"/>
      <c r="DZL50" s="83"/>
      <c r="DZM50" s="83"/>
      <c r="DZN50" s="83"/>
      <c r="DZO50" s="83"/>
      <c r="DZP50" s="83"/>
      <c r="DZQ50" s="83"/>
      <c r="DZR50" s="83"/>
      <c r="DZS50" s="83"/>
      <c r="DZT50" s="83"/>
      <c r="DZU50" s="83"/>
      <c r="DZV50" s="83"/>
      <c r="DZW50" s="83"/>
      <c r="DZX50" s="83"/>
      <c r="DZY50" s="83"/>
      <c r="DZZ50" s="83"/>
      <c r="EAA50" s="83"/>
      <c r="EAB50" s="83"/>
      <c r="EAC50" s="83"/>
      <c r="EAD50" s="83"/>
      <c r="EAE50" s="83"/>
      <c r="EAF50" s="83"/>
      <c r="EAG50" s="83"/>
      <c r="EAH50" s="83"/>
      <c r="EAI50" s="83"/>
      <c r="EAJ50" s="83"/>
      <c r="EAK50" s="83"/>
      <c r="EAL50" s="83"/>
      <c r="EAM50" s="83"/>
      <c r="EAN50" s="83"/>
      <c r="EAO50" s="83"/>
      <c r="EAP50" s="83"/>
      <c r="EAQ50" s="83"/>
      <c r="EAR50" s="83"/>
      <c r="EAS50" s="83"/>
      <c r="EAT50" s="83"/>
      <c r="EAU50" s="83"/>
      <c r="EAV50" s="83"/>
      <c r="EAW50" s="83"/>
      <c r="EAX50" s="83"/>
      <c r="EAY50" s="83"/>
      <c r="EAZ50" s="83"/>
      <c r="EBA50" s="83"/>
      <c r="EBB50" s="83"/>
      <c r="EBC50" s="83"/>
      <c r="EBD50" s="83"/>
      <c r="EBE50" s="83"/>
      <c r="EBF50" s="83"/>
      <c r="EBG50" s="83"/>
      <c r="EBH50" s="83"/>
      <c r="EBI50" s="83"/>
      <c r="EBJ50" s="83"/>
      <c r="EBK50" s="83"/>
      <c r="EBL50" s="83"/>
      <c r="EBM50" s="83"/>
      <c r="EBN50" s="83"/>
      <c r="EBO50" s="83"/>
      <c r="EBP50" s="83"/>
      <c r="EBQ50" s="83"/>
      <c r="EBR50" s="83"/>
      <c r="EBS50" s="83"/>
      <c r="EBT50" s="83"/>
      <c r="EBU50" s="83"/>
      <c r="EBV50" s="83"/>
      <c r="EBW50" s="83"/>
      <c r="EBX50" s="83"/>
      <c r="EBY50" s="83"/>
      <c r="EBZ50" s="83"/>
      <c r="ECA50" s="83"/>
      <c r="ECB50" s="83"/>
      <c r="ECC50" s="83"/>
      <c r="ECD50" s="83"/>
      <c r="ECE50" s="83"/>
      <c r="ECF50" s="83"/>
      <c r="ECG50" s="83"/>
      <c r="ECH50" s="83"/>
      <c r="ECI50" s="83"/>
      <c r="ECJ50" s="83"/>
      <c r="ECK50" s="83"/>
      <c r="ECL50" s="83"/>
      <c r="ECM50" s="83"/>
      <c r="ECN50" s="83"/>
      <c r="ECO50" s="83"/>
      <c r="ECP50" s="83"/>
      <c r="ECQ50" s="83"/>
      <c r="ECR50" s="83"/>
      <c r="ECS50" s="83"/>
      <c r="ECT50" s="83"/>
      <c r="ECU50" s="83"/>
      <c r="ECV50" s="83"/>
      <c r="ECW50" s="83"/>
      <c r="ECX50" s="83"/>
      <c r="ECY50" s="83"/>
      <c r="ECZ50" s="83"/>
      <c r="EDA50" s="83"/>
      <c r="EDB50" s="83"/>
      <c r="EDC50" s="83"/>
      <c r="EDD50" s="83"/>
      <c r="EDE50" s="83"/>
      <c r="EDF50" s="83"/>
      <c r="EDG50" s="83"/>
      <c r="EDH50" s="83"/>
      <c r="EDI50" s="83"/>
      <c r="EDJ50" s="83"/>
      <c r="EDK50" s="83"/>
      <c r="EDL50" s="83"/>
      <c r="EDM50" s="83"/>
      <c r="EDN50" s="83"/>
      <c r="EDO50" s="83"/>
      <c r="EDP50" s="83"/>
      <c r="EDQ50" s="83"/>
      <c r="EDR50" s="83"/>
      <c r="EDS50" s="83"/>
      <c r="EDT50" s="83"/>
      <c r="EDU50" s="83"/>
      <c r="EDV50" s="83"/>
      <c r="EDW50" s="83"/>
      <c r="EDX50" s="83"/>
      <c r="EDY50" s="83"/>
      <c r="EDZ50" s="83"/>
      <c r="EEA50" s="83"/>
      <c r="EEB50" s="83"/>
      <c r="EEC50" s="83"/>
      <c r="EED50" s="83"/>
      <c r="EEE50" s="83"/>
      <c r="EEF50" s="83"/>
      <c r="EEG50" s="83"/>
      <c r="EEH50" s="83"/>
      <c r="EEI50" s="83"/>
      <c r="EEJ50" s="83"/>
      <c r="EEK50" s="83"/>
      <c r="EEL50" s="83"/>
      <c r="EEM50" s="83"/>
      <c r="EEN50" s="83"/>
      <c r="EEO50" s="83"/>
      <c r="EEP50" s="83"/>
      <c r="EEQ50" s="83"/>
      <c r="EER50" s="83"/>
      <c r="EES50" s="83"/>
      <c r="EET50" s="83"/>
      <c r="EEU50" s="83"/>
      <c r="EEV50" s="83"/>
      <c r="EEW50" s="83"/>
      <c r="EEX50" s="83"/>
      <c r="EEY50" s="83"/>
      <c r="EEZ50" s="83"/>
      <c r="EFA50" s="83"/>
      <c r="EFB50" s="83"/>
      <c r="EFC50" s="83"/>
      <c r="EFD50" s="83"/>
      <c r="EFE50" s="83"/>
      <c r="EFF50" s="83"/>
      <c r="EFG50" s="83"/>
      <c r="EFH50" s="83"/>
      <c r="EFI50" s="83"/>
      <c r="EFJ50" s="83"/>
      <c r="EFK50" s="83"/>
      <c r="EFL50" s="83"/>
      <c r="EFM50" s="83"/>
      <c r="EFN50" s="83"/>
      <c r="EFO50" s="83"/>
      <c r="EFP50" s="83"/>
      <c r="EFQ50" s="83"/>
      <c r="EFR50" s="83"/>
      <c r="EFS50" s="83"/>
      <c r="EFT50" s="83"/>
      <c r="EFU50" s="83"/>
      <c r="EFV50" s="83"/>
      <c r="EFW50" s="83"/>
      <c r="EFX50" s="83"/>
      <c r="EFY50" s="83"/>
      <c r="EFZ50" s="83"/>
      <c r="EGA50" s="83"/>
      <c r="EGB50" s="83"/>
      <c r="EGC50" s="83"/>
      <c r="EGD50" s="83"/>
      <c r="EGE50" s="83"/>
      <c r="EGF50" s="83"/>
      <c r="EGG50" s="83"/>
      <c r="EGH50" s="83"/>
      <c r="EGI50" s="83"/>
      <c r="EGJ50" s="83"/>
      <c r="EGK50" s="83"/>
      <c r="EGL50" s="83"/>
      <c r="EGM50" s="83"/>
      <c r="EGN50" s="83"/>
      <c r="EGO50" s="83"/>
      <c r="EGP50" s="83"/>
      <c r="EGQ50" s="83"/>
      <c r="EGR50" s="83"/>
      <c r="EGS50" s="83"/>
      <c r="EGT50" s="83"/>
      <c r="EGU50" s="83"/>
      <c r="EGV50" s="83"/>
      <c r="EGW50" s="83"/>
      <c r="EGX50" s="83"/>
      <c r="EGY50" s="83"/>
      <c r="EGZ50" s="83"/>
      <c r="EHA50" s="83"/>
      <c r="EHB50" s="83"/>
      <c r="EHC50" s="83"/>
      <c r="EHD50" s="83"/>
      <c r="EHE50" s="83"/>
      <c r="EHF50" s="83"/>
      <c r="EHG50" s="83"/>
      <c r="EHH50" s="83"/>
      <c r="EHI50" s="83"/>
      <c r="EHJ50" s="83"/>
      <c r="EHK50" s="83"/>
      <c r="EHL50" s="83"/>
      <c r="EHM50" s="83"/>
      <c r="EHN50" s="83"/>
      <c r="EHO50" s="83"/>
      <c r="EHP50" s="83"/>
      <c r="EHQ50" s="83"/>
      <c r="EHR50" s="83"/>
      <c r="EHS50" s="83"/>
      <c r="EHT50" s="83"/>
      <c r="EHU50" s="83"/>
      <c r="EHV50" s="83"/>
      <c r="EHW50" s="83"/>
      <c r="EHX50" s="83"/>
      <c r="EHY50" s="83"/>
      <c r="EHZ50" s="83"/>
      <c r="EIA50" s="83"/>
      <c r="EIB50" s="83"/>
      <c r="EIC50" s="83"/>
      <c r="EID50" s="83"/>
      <c r="EIE50" s="83"/>
      <c r="EIF50" s="83"/>
      <c r="EIG50" s="83"/>
      <c r="EIH50" s="83"/>
      <c r="EII50" s="83"/>
      <c r="EIJ50" s="83"/>
      <c r="EIK50" s="83"/>
      <c r="EIL50" s="83"/>
      <c r="EIM50" s="83"/>
      <c r="EIN50" s="83"/>
      <c r="EIO50" s="83"/>
      <c r="EIP50" s="83"/>
      <c r="EIQ50" s="83"/>
      <c r="EIR50" s="83"/>
      <c r="EIS50" s="83"/>
      <c r="EIT50" s="83"/>
      <c r="EIU50" s="83"/>
      <c r="EIV50" s="83"/>
      <c r="EIW50" s="83"/>
      <c r="EIX50" s="83"/>
      <c r="EIY50" s="83"/>
      <c r="EIZ50" s="83"/>
      <c r="EJA50" s="83"/>
      <c r="EJB50" s="83"/>
      <c r="EJC50" s="83"/>
      <c r="EJD50" s="83"/>
      <c r="EJE50" s="83"/>
      <c r="EJF50" s="83"/>
      <c r="EJG50" s="83"/>
      <c r="EJH50" s="83"/>
      <c r="EJI50" s="83"/>
      <c r="EJJ50" s="83"/>
      <c r="EJK50" s="83"/>
      <c r="EJL50" s="83"/>
      <c r="EJM50" s="83"/>
      <c r="EJN50" s="83"/>
      <c r="EJO50" s="83"/>
      <c r="EJP50" s="83"/>
      <c r="EJQ50" s="83"/>
      <c r="EJR50" s="83"/>
      <c r="EJS50" s="83"/>
      <c r="EJT50" s="83"/>
      <c r="EJU50" s="83"/>
      <c r="EJV50" s="83"/>
      <c r="EJW50" s="83"/>
      <c r="EJX50" s="83"/>
      <c r="EJY50" s="83"/>
      <c r="EJZ50" s="83"/>
      <c r="EKA50" s="83"/>
      <c r="EKB50" s="83"/>
      <c r="EKC50" s="83"/>
      <c r="EKD50" s="83"/>
      <c r="EKE50" s="83"/>
      <c r="EKF50" s="83"/>
      <c r="EKG50" s="83"/>
      <c r="EKH50" s="83"/>
      <c r="EKI50" s="83"/>
      <c r="EKJ50" s="83"/>
      <c r="EKK50" s="83"/>
      <c r="EKL50" s="83"/>
      <c r="EKM50" s="83"/>
      <c r="EKN50" s="83"/>
      <c r="EKO50" s="83"/>
      <c r="EKP50" s="83"/>
      <c r="EKQ50" s="83"/>
      <c r="EKR50" s="83"/>
      <c r="EKS50" s="83"/>
      <c r="EKT50" s="83"/>
      <c r="EKU50" s="83"/>
      <c r="EKV50" s="83"/>
      <c r="EKW50" s="83"/>
      <c r="EKX50" s="83"/>
      <c r="EKY50" s="83"/>
      <c r="EKZ50" s="83"/>
      <c r="ELA50" s="83"/>
      <c r="ELB50" s="83"/>
      <c r="ELC50" s="83"/>
      <c r="ELD50" s="83"/>
      <c r="ELE50" s="83"/>
      <c r="ELF50" s="83"/>
      <c r="ELG50" s="83"/>
      <c r="ELH50" s="83"/>
      <c r="ELI50" s="83"/>
      <c r="ELJ50" s="83"/>
      <c r="ELK50" s="83"/>
      <c r="ELL50" s="83"/>
      <c r="ELM50" s="83"/>
      <c r="ELN50" s="83"/>
      <c r="ELO50" s="83"/>
      <c r="ELP50" s="83"/>
      <c r="ELQ50" s="83"/>
      <c r="ELR50" s="83"/>
      <c r="ELS50" s="83"/>
      <c r="ELT50" s="83"/>
      <c r="ELU50" s="83"/>
      <c r="ELV50" s="83"/>
      <c r="ELW50" s="83"/>
      <c r="ELX50" s="83"/>
      <c r="ELY50" s="83"/>
      <c r="ELZ50" s="83"/>
      <c r="EMA50" s="83"/>
      <c r="EMB50" s="83"/>
      <c r="EMC50" s="83"/>
      <c r="EMD50" s="83"/>
      <c r="EME50" s="83"/>
      <c r="EMF50" s="83"/>
      <c r="EMG50" s="83"/>
      <c r="EMH50" s="83"/>
      <c r="EMI50" s="83"/>
      <c r="EMJ50" s="83"/>
      <c r="EMK50" s="83"/>
      <c r="EML50" s="83"/>
      <c r="EMM50" s="83"/>
      <c r="EMN50" s="83"/>
      <c r="EMO50" s="83"/>
      <c r="EMP50" s="83"/>
      <c r="EMQ50" s="83"/>
      <c r="EMR50" s="83"/>
      <c r="EMS50" s="83"/>
      <c r="EMT50" s="83"/>
      <c r="EMU50" s="83"/>
      <c r="EMV50" s="83"/>
      <c r="EMW50" s="83"/>
      <c r="EMX50" s="83"/>
      <c r="EMY50" s="83"/>
      <c r="EMZ50" s="83"/>
      <c r="ENA50" s="83"/>
      <c r="ENB50" s="83"/>
      <c r="ENC50" s="83"/>
      <c r="END50" s="83"/>
      <c r="ENE50" s="83"/>
      <c r="ENF50" s="83"/>
      <c r="ENG50" s="83"/>
      <c r="ENH50" s="83"/>
      <c r="ENI50" s="83"/>
      <c r="ENJ50" s="83"/>
      <c r="ENK50" s="83"/>
      <c r="ENL50" s="83"/>
      <c r="ENM50" s="83"/>
      <c r="ENN50" s="83"/>
      <c r="ENO50" s="83"/>
      <c r="ENP50" s="83"/>
      <c r="ENQ50" s="83"/>
      <c r="ENR50" s="83"/>
      <c r="ENS50" s="83"/>
      <c r="ENT50" s="83"/>
      <c r="ENU50" s="83"/>
      <c r="ENV50" s="83"/>
      <c r="ENW50" s="83"/>
      <c r="ENX50" s="83"/>
      <c r="ENY50" s="83"/>
      <c r="ENZ50" s="83"/>
      <c r="EOA50" s="83"/>
      <c r="EOB50" s="83"/>
      <c r="EOC50" s="83"/>
      <c r="EOD50" s="83"/>
      <c r="EOE50" s="83"/>
      <c r="EOF50" s="83"/>
      <c r="EOG50" s="83"/>
      <c r="EOH50" s="83"/>
      <c r="EOI50" s="83"/>
      <c r="EOJ50" s="83"/>
      <c r="EOK50" s="83"/>
      <c r="EOL50" s="83"/>
      <c r="EOM50" s="83"/>
      <c r="EON50" s="83"/>
      <c r="EOO50" s="83"/>
      <c r="EOP50" s="83"/>
      <c r="EOQ50" s="83"/>
      <c r="EOR50" s="83"/>
      <c r="EOS50" s="83"/>
      <c r="EOT50" s="83"/>
      <c r="EOU50" s="83"/>
      <c r="EOV50" s="83"/>
      <c r="EOW50" s="83"/>
      <c r="EOX50" s="83"/>
      <c r="EOY50" s="83"/>
      <c r="EOZ50" s="83"/>
      <c r="EPA50" s="83"/>
      <c r="EPB50" s="83"/>
      <c r="EPC50" s="83"/>
      <c r="EPD50" s="83"/>
      <c r="EPE50" s="83"/>
      <c r="EPF50" s="83"/>
      <c r="EPG50" s="83"/>
      <c r="EPH50" s="83"/>
      <c r="EPI50" s="83"/>
      <c r="EPJ50" s="83"/>
      <c r="EPK50" s="83"/>
      <c r="EPL50" s="83"/>
      <c r="EPM50" s="83"/>
      <c r="EPN50" s="83"/>
      <c r="EPO50" s="83"/>
      <c r="EPP50" s="83"/>
      <c r="EPQ50" s="83"/>
      <c r="EPR50" s="83"/>
      <c r="EPS50" s="83"/>
      <c r="EPT50" s="83"/>
      <c r="EPU50" s="83"/>
      <c r="EPV50" s="83"/>
      <c r="EPW50" s="83"/>
      <c r="EPX50" s="83"/>
      <c r="EPY50" s="83"/>
      <c r="EPZ50" s="83"/>
      <c r="EQA50" s="83"/>
      <c r="EQB50" s="83"/>
      <c r="EQC50" s="83"/>
      <c r="EQD50" s="83"/>
      <c r="EQE50" s="83"/>
      <c r="EQF50" s="83"/>
      <c r="EQG50" s="83"/>
      <c r="EQH50" s="83"/>
      <c r="EQI50" s="83"/>
      <c r="EQJ50" s="83"/>
      <c r="EQK50" s="83"/>
      <c r="EQL50" s="83"/>
      <c r="EQM50" s="83"/>
      <c r="EQN50" s="83"/>
      <c r="EQO50" s="83"/>
      <c r="EQP50" s="83"/>
      <c r="EQQ50" s="83"/>
      <c r="EQR50" s="83"/>
      <c r="EQS50" s="83"/>
      <c r="EQT50" s="83"/>
      <c r="EQU50" s="83"/>
      <c r="EQV50" s="83"/>
      <c r="EQW50" s="83"/>
      <c r="EQX50" s="83"/>
      <c r="EQY50" s="83"/>
      <c r="EQZ50" s="83"/>
      <c r="ERA50" s="83"/>
      <c r="ERB50" s="83"/>
      <c r="ERC50" s="83"/>
      <c r="ERD50" s="83"/>
      <c r="ERE50" s="83"/>
      <c r="ERF50" s="83"/>
      <c r="ERG50" s="83"/>
      <c r="ERH50" s="83"/>
      <c r="ERI50" s="83"/>
      <c r="ERJ50" s="83"/>
      <c r="ERK50" s="83"/>
      <c r="ERL50" s="83"/>
      <c r="ERM50" s="83"/>
      <c r="ERN50" s="83"/>
      <c r="ERO50" s="83"/>
      <c r="ERP50" s="83"/>
      <c r="ERQ50" s="83"/>
      <c r="ERR50" s="83"/>
      <c r="ERS50" s="83"/>
      <c r="ERT50" s="83"/>
      <c r="ERU50" s="83"/>
      <c r="ERV50" s="83"/>
      <c r="ERW50" s="83"/>
      <c r="ERX50" s="83"/>
      <c r="ERY50" s="83"/>
      <c r="ERZ50" s="83"/>
      <c r="ESA50" s="83"/>
      <c r="ESB50" s="83"/>
      <c r="ESC50" s="83"/>
      <c r="ESD50" s="83"/>
      <c r="ESE50" s="83"/>
      <c r="ESF50" s="83"/>
      <c r="ESG50" s="83"/>
      <c r="ESH50" s="83"/>
      <c r="ESI50" s="83"/>
      <c r="ESJ50" s="83"/>
      <c r="ESK50" s="83"/>
      <c r="ESL50" s="83"/>
      <c r="ESM50" s="83"/>
      <c r="ESN50" s="83"/>
      <c r="ESO50" s="83"/>
      <c r="ESP50" s="83"/>
      <c r="ESQ50" s="83"/>
      <c r="ESR50" s="83"/>
      <c r="ESS50" s="83"/>
      <c r="EST50" s="83"/>
      <c r="ESU50" s="83"/>
      <c r="ESV50" s="83"/>
      <c r="ESW50" s="83"/>
      <c r="ESX50" s="83"/>
      <c r="ESY50" s="83"/>
      <c r="ESZ50" s="83"/>
      <c r="ETA50" s="83"/>
      <c r="ETB50" s="83"/>
      <c r="ETC50" s="83"/>
      <c r="ETD50" s="83"/>
      <c r="ETE50" s="83"/>
      <c r="ETF50" s="83"/>
      <c r="ETG50" s="83"/>
      <c r="ETH50" s="83"/>
      <c r="ETI50" s="83"/>
      <c r="ETJ50" s="83"/>
      <c r="ETK50" s="83"/>
      <c r="ETL50" s="83"/>
      <c r="ETM50" s="83"/>
      <c r="ETN50" s="83"/>
      <c r="ETO50" s="83"/>
      <c r="ETP50" s="83"/>
      <c r="ETQ50" s="83"/>
      <c r="ETR50" s="83"/>
      <c r="ETS50" s="83"/>
      <c r="ETT50" s="83"/>
      <c r="ETU50" s="83"/>
      <c r="ETV50" s="83"/>
      <c r="ETW50" s="83"/>
      <c r="ETX50" s="83"/>
      <c r="ETY50" s="83"/>
      <c r="ETZ50" s="83"/>
      <c r="EUA50" s="83"/>
      <c r="EUB50" s="83"/>
      <c r="EUC50" s="83"/>
      <c r="EUD50" s="83"/>
      <c r="EUE50" s="83"/>
      <c r="EUF50" s="83"/>
      <c r="EUG50" s="83"/>
      <c r="EUH50" s="83"/>
      <c r="EUI50" s="83"/>
      <c r="EUJ50" s="83"/>
      <c r="EUK50" s="83"/>
      <c r="EUL50" s="83"/>
      <c r="EUM50" s="83"/>
      <c r="EUN50" s="83"/>
      <c r="EUO50" s="83"/>
      <c r="EUP50" s="83"/>
      <c r="EUQ50" s="83"/>
      <c r="EUR50" s="83"/>
      <c r="EUS50" s="83"/>
      <c r="EUT50" s="83"/>
      <c r="EUU50" s="83"/>
      <c r="EUV50" s="83"/>
      <c r="EUW50" s="83"/>
      <c r="EUX50" s="83"/>
      <c r="EUY50" s="83"/>
      <c r="EUZ50" s="83"/>
      <c r="EVA50" s="83"/>
      <c r="EVB50" s="83"/>
      <c r="EVC50" s="83"/>
      <c r="EVD50" s="83"/>
      <c r="EVE50" s="83"/>
      <c r="EVF50" s="83"/>
      <c r="EVG50" s="83"/>
      <c r="EVH50" s="83"/>
      <c r="EVI50" s="83"/>
      <c r="EVJ50" s="83"/>
      <c r="EVK50" s="83"/>
      <c r="EVL50" s="83"/>
      <c r="EVM50" s="83"/>
      <c r="EVN50" s="83"/>
      <c r="EVO50" s="83"/>
      <c r="EVP50" s="83"/>
      <c r="EVQ50" s="83"/>
      <c r="EVR50" s="83"/>
      <c r="EVS50" s="83"/>
      <c r="EVT50" s="83"/>
      <c r="EVU50" s="83"/>
      <c r="EVV50" s="83"/>
      <c r="EVW50" s="83"/>
      <c r="EVX50" s="83"/>
      <c r="EVY50" s="83"/>
      <c r="EVZ50" s="83"/>
      <c r="EWA50" s="83"/>
      <c r="EWB50" s="83"/>
      <c r="EWC50" s="83"/>
      <c r="EWD50" s="83"/>
      <c r="EWE50" s="83"/>
      <c r="EWF50" s="83"/>
      <c r="EWG50" s="83"/>
      <c r="EWH50" s="83"/>
      <c r="EWI50" s="83"/>
      <c r="EWJ50" s="83"/>
      <c r="EWK50" s="83"/>
      <c r="EWL50" s="83"/>
      <c r="EWM50" s="83"/>
      <c r="EWN50" s="83"/>
      <c r="EWO50" s="83"/>
      <c r="EWP50" s="83"/>
      <c r="EWQ50" s="83"/>
      <c r="EWR50" s="83"/>
      <c r="EWS50" s="83"/>
      <c r="EWT50" s="83"/>
      <c r="EWU50" s="83"/>
      <c r="EWV50" s="83"/>
      <c r="EWW50" s="83"/>
      <c r="EWX50" s="83"/>
      <c r="EWY50" s="83"/>
      <c r="EWZ50" s="83"/>
      <c r="EXA50" s="83"/>
      <c r="EXB50" s="83"/>
      <c r="EXC50" s="83"/>
      <c r="EXD50" s="83"/>
      <c r="EXE50" s="83"/>
      <c r="EXF50" s="83"/>
      <c r="EXG50" s="83"/>
      <c r="EXH50" s="83"/>
      <c r="EXI50" s="83"/>
      <c r="EXJ50" s="83"/>
      <c r="EXK50" s="83"/>
      <c r="EXL50" s="83"/>
      <c r="EXM50" s="83"/>
      <c r="EXN50" s="83"/>
      <c r="EXO50" s="83"/>
      <c r="EXP50" s="83"/>
      <c r="EXQ50" s="83"/>
      <c r="EXR50" s="83"/>
      <c r="EXS50" s="83"/>
      <c r="EXT50" s="83"/>
      <c r="EXU50" s="83"/>
      <c r="EXV50" s="83"/>
      <c r="EXW50" s="83"/>
      <c r="EXX50" s="83"/>
      <c r="EXY50" s="83"/>
      <c r="EXZ50" s="83"/>
      <c r="EYA50" s="83"/>
      <c r="EYB50" s="83"/>
      <c r="EYC50" s="83"/>
      <c r="EYD50" s="83"/>
      <c r="EYE50" s="83"/>
      <c r="EYF50" s="83"/>
      <c r="EYG50" s="83"/>
      <c r="EYH50" s="83"/>
      <c r="EYI50" s="83"/>
      <c r="EYJ50" s="83"/>
      <c r="EYK50" s="83"/>
      <c r="EYL50" s="83"/>
      <c r="EYM50" s="83"/>
      <c r="EYN50" s="83"/>
      <c r="EYO50" s="83"/>
      <c r="EYP50" s="83"/>
      <c r="EYQ50" s="83"/>
      <c r="EYR50" s="83"/>
      <c r="EYS50" s="83"/>
      <c r="EYT50" s="83"/>
      <c r="EYU50" s="83"/>
      <c r="EYV50" s="83"/>
      <c r="EYW50" s="83"/>
      <c r="EYX50" s="83"/>
      <c r="EYY50" s="83"/>
      <c r="EYZ50" s="83"/>
      <c r="EZA50" s="83"/>
      <c r="EZB50" s="83"/>
      <c r="EZC50" s="83"/>
      <c r="EZD50" s="83"/>
      <c r="EZE50" s="83"/>
      <c r="EZF50" s="83"/>
      <c r="EZG50" s="83"/>
      <c r="EZH50" s="83"/>
      <c r="EZI50" s="83"/>
      <c r="EZJ50" s="83"/>
      <c r="EZK50" s="83"/>
      <c r="EZL50" s="83"/>
      <c r="EZM50" s="83"/>
      <c r="EZN50" s="83"/>
      <c r="EZO50" s="83"/>
      <c r="EZP50" s="83"/>
      <c r="EZQ50" s="83"/>
      <c r="EZR50" s="83"/>
      <c r="EZS50" s="83"/>
      <c r="EZT50" s="83"/>
      <c r="EZU50" s="83"/>
      <c r="EZV50" s="83"/>
      <c r="EZW50" s="83"/>
      <c r="EZX50" s="83"/>
      <c r="EZY50" s="83"/>
      <c r="EZZ50" s="83"/>
      <c r="FAA50" s="83"/>
      <c r="FAB50" s="83"/>
      <c r="FAC50" s="83"/>
      <c r="FAD50" s="83"/>
      <c r="FAE50" s="83"/>
      <c r="FAF50" s="83"/>
      <c r="FAG50" s="83"/>
      <c r="FAH50" s="83"/>
      <c r="FAI50" s="83"/>
      <c r="FAJ50" s="83"/>
      <c r="FAK50" s="83"/>
      <c r="FAL50" s="83"/>
      <c r="FAM50" s="83"/>
      <c r="FAN50" s="83"/>
      <c r="FAO50" s="83"/>
      <c r="FAP50" s="83"/>
      <c r="FAQ50" s="83"/>
      <c r="FAR50" s="83"/>
      <c r="FAS50" s="83"/>
      <c r="FAT50" s="83"/>
      <c r="FAU50" s="83"/>
      <c r="FAV50" s="83"/>
      <c r="FAW50" s="83"/>
      <c r="FAX50" s="83"/>
      <c r="FAY50" s="83"/>
      <c r="FAZ50" s="83"/>
      <c r="FBA50" s="83"/>
      <c r="FBB50" s="83"/>
      <c r="FBC50" s="83"/>
      <c r="FBD50" s="83"/>
      <c r="FBE50" s="83"/>
      <c r="FBF50" s="83"/>
      <c r="FBG50" s="83"/>
      <c r="FBH50" s="83"/>
      <c r="FBI50" s="83"/>
      <c r="FBJ50" s="83"/>
      <c r="FBK50" s="83"/>
      <c r="FBL50" s="83"/>
      <c r="FBM50" s="83"/>
      <c r="FBN50" s="83"/>
      <c r="FBO50" s="83"/>
      <c r="FBP50" s="83"/>
      <c r="FBQ50" s="83"/>
      <c r="FBR50" s="83"/>
      <c r="FBS50" s="83"/>
      <c r="FBT50" s="83"/>
      <c r="FBU50" s="83"/>
      <c r="FBV50" s="83"/>
      <c r="FBW50" s="83"/>
      <c r="FBX50" s="83"/>
      <c r="FBY50" s="83"/>
      <c r="FBZ50" s="83"/>
      <c r="FCA50" s="83"/>
      <c r="FCB50" s="83"/>
      <c r="FCC50" s="83"/>
      <c r="FCD50" s="83"/>
      <c r="FCE50" s="83"/>
      <c r="FCF50" s="83"/>
      <c r="FCG50" s="83"/>
      <c r="FCH50" s="83"/>
      <c r="FCI50" s="83"/>
      <c r="FCJ50" s="83"/>
      <c r="FCK50" s="83"/>
      <c r="FCL50" s="83"/>
      <c r="FCM50" s="83"/>
      <c r="FCN50" s="83"/>
      <c r="FCO50" s="83"/>
      <c r="FCP50" s="83"/>
      <c r="FCQ50" s="83"/>
      <c r="FCR50" s="83"/>
      <c r="FCS50" s="83"/>
      <c r="FCT50" s="83"/>
      <c r="FCU50" s="83"/>
      <c r="FCV50" s="83"/>
      <c r="FCW50" s="83"/>
      <c r="FCX50" s="83"/>
      <c r="FCY50" s="83"/>
      <c r="FCZ50" s="83"/>
      <c r="FDA50" s="83"/>
      <c r="FDB50" s="83"/>
      <c r="FDC50" s="83"/>
      <c r="FDD50" s="83"/>
      <c r="FDE50" s="83"/>
      <c r="FDF50" s="83"/>
      <c r="FDG50" s="83"/>
      <c r="FDH50" s="83"/>
      <c r="FDI50" s="83"/>
      <c r="FDJ50" s="83"/>
      <c r="FDK50" s="83"/>
      <c r="FDL50" s="83"/>
      <c r="FDM50" s="83"/>
      <c r="FDN50" s="83"/>
      <c r="FDO50" s="83"/>
      <c r="FDP50" s="83"/>
      <c r="FDQ50" s="83"/>
      <c r="FDR50" s="83"/>
      <c r="FDS50" s="83"/>
      <c r="FDT50" s="83"/>
      <c r="FDU50" s="83"/>
      <c r="FDV50" s="83"/>
      <c r="FDW50" s="83"/>
      <c r="FDX50" s="83"/>
      <c r="FDY50" s="83"/>
      <c r="FDZ50" s="83"/>
      <c r="FEA50" s="83"/>
      <c r="FEB50" s="83"/>
      <c r="FEC50" s="83"/>
      <c r="FED50" s="83"/>
      <c r="FEE50" s="83"/>
      <c r="FEF50" s="83"/>
      <c r="FEG50" s="83"/>
      <c r="FEH50" s="83"/>
      <c r="FEI50" s="83"/>
      <c r="FEJ50" s="83"/>
      <c r="FEK50" s="83"/>
      <c r="FEL50" s="83"/>
      <c r="FEM50" s="83"/>
      <c r="FEN50" s="83"/>
      <c r="FEO50" s="83"/>
      <c r="FEP50" s="83"/>
      <c r="FEQ50" s="83"/>
      <c r="FER50" s="83"/>
      <c r="FES50" s="83"/>
      <c r="FET50" s="83"/>
      <c r="FEU50" s="83"/>
      <c r="FEV50" s="83"/>
      <c r="FEW50" s="83"/>
      <c r="FEX50" s="83"/>
      <c r="FEY50" s="83"/>
      <c r="FEZ50" s="83"/>
      <c r="FFA50" s="83"/>
      <c r="FFB50" s="83"/>
      <c r="FFC50" s="83"/>
      <c r="FFD50" s="83"/>
      <c r="FFE50" s="83"/>
      <c r="FFF50" s="83"/>
      <c r="FFG50" s="83"/>
      <c r="FFH50" s="83"/>
      <c r="FFI50" s="83"/>
      <c r="FFJ50" s="83"/>
      <c r="FFK50" s="83"/>
      <c r="FFL50" s="83"/>
      <c r="FFM50" s="83"/>
      <c r="FFN50" s="83"/>
      <c r="FFO50" s="83"/>
      <c r="FFP50" s="83"/>
      <c r="FFQ50" s="83"/>
      <c r="FFR50" s="83"/>
      <c r="FFS50" s="83"/>
      <c r="FFT50" s="83"/>
      <c r="FFU50" s="83"/>
      <c r="FFV50" s="83"/>
      <c r="FFW50" s="83"/>
      <c r="FFX50" s="83"/>
      <c r="FFY50" s="83"/>
      <c r="FFZ50" s="83"/>
      <c r="FGA50" s="83"/>
      <c r="FGB50" s="83"/>
      <c r="FGC50" s="83"/>
      <c r="FGD50" s="83"/>
      <c r="FGE50" s="83"/>
      <c r="FGF50" s="83"/>
      <c r="FGG50" s="83"/>
      <c r="FGH50" s="83"/>
      <c r="FGI50" s="83"/>
      <c r="FGJ50" s="83"/>
      <c r="FGK50" s="83"/>
      <c r="FGL50" s="83"/>
      <c r="FGM50" s="83"/>
      <c r="FGN50" s="83"/>
      <c r="FGO50" s="83"/>
      <c r="FGP50" s="83"/>
      <c r="FGQ50" s="83"/>
      <c r="FGR50" s="83"/>
      <c r="FGS50" s="83"/>
      <c r="FGT50" s="83"/>
      <c r="FGU50" s="83"/>
      <c r="FGV50" s="83"/>
      <c r="FGW50" s="83"/>
      <c r="FGX50" s="83"/>
      <c r="FGY50" s="83"/>
      <c r="FGZ50" s="83"/>
      <c r="FHA50" s="83"/>
      <c r="FHB50" s="83"/>
      <c r="FHC50" s="83"/>
      <c r="FHD50" s="83"/>
      <c r="FHE50" s="83"/>
      <c r="FHF50" s="83"/>
      <c r="FHG50" s="83"/>
      <c r="FHH50" s="83"/>
      <c r="FHI50" s="83"/>
      <c r="FHJ50" s="83"/>
      <c r="FHK50" s="83"/>
      <c r="FHL50" s="83"/>
      <c r="FHM50" s="83"/>
      <c r="FHN50" s="83"/>
      <c r="FHO50" s="83"/>
      <c r="FHP50" s="83"/>
      <c r="FHQ50" s="83"/>
      <c r="FHR50" s="83"/>
      <c r="FHS50" s="83"/>
      <c r="FHT50" s="83"/>
      <c r="FHU50" s="83"/>
      <c r="FHV50" s="83"/>
      <c r="FHW50" s="83"/>
      <c r="FHX50" s="83"/>
      <c r="FHY50" s="83"/>
      <c r="FHZ50" s="83"/>
      <c r="FIA50" s="83"/>
      <c r="FIB50" s="83"/>
      <c r="FIC50" s="83"/>
      <c r="FID50" s="83"/>
      <c r="FIE50" s="83"/>
      <c r="FIF50" s="83"/>
      <c r="FIG50" s="83"/>
      <c r="FIH50" s="83"/>
      <c r="FII50" s="83"/>
      <c r="FIJ50" s="83"/>
      <c r="FIK50" s="83"/>
      <c r="FIL50" s="83"/>
      <c r="FIM50" s="83"/>
      <c r="FIN50" s="83"/>
      <c r="FIO50" s="83"/>
      <c r="FIP50" s="83"/>
      <c r="FIQ50" s="83"/>
      <c r="FIR50" s="83"/>
      <c r="FIS50" s="83"/>
      <c r="FIT50" s="83"/>
      <c r="FIU50" s="83"/>
      <c r="FIV50" s="83"/>
      <c r="FIW50" s="83"/>
      <c r="FIX50" s="83"/>
      <c r="FIY50" s="83"/>
      <c r="FIZ50" s="83"/>
      <c r="FJA50" s="83"/>
      <c r="FJB50" s="83"/>
      <c r="FJC50" s="83"/>
      <c r="FJD50" s="83"/>
      <c r="FJE50" s="83"/>
      <c r="FJF50" s="83"/>
      <c r="FJG50" s="83"/>
      <c r="FJH50" s="83"/>
      <c r="FJI50" s="83"/>
      <c r="FJJ50" s="83"/>
      <c r="FJK50" s="83"/>
      <c r="FJL50" s="83"/>
      <c r="FJM50" s="83"/>
      <c r="FJN50" s="83"/>
      <c r="FJO50" s="83"/>
      <c r="FJP50" s="83"/>
      <c r="FJQ50" s="83"/>
      <c r="FJR50" s="83"/>
      <c r="FJS50" s="83"/>
      <c r="FJT50" s="83"/>
      <c r="FJU50" s="83"/>
      <c r="FJV50" s="83"/>
      <c r="FJW50" s="83"/>
      <c r="FJX50" s="83"/>
      <c r="FJY50" s="83"/>
      <c r="FJZ50" s="83"/>
      <c r="FKA50" s="83"/>
      <c r="FKB50" s="83"/>
      <c r="FKC50" s="83"/>
      <c r="FKD50" s="83"/>
      <c r="FKE50" s="83"/>
      <c r="FKF50" s="83"/>
      <c r="FKG50" s="83"/>
      <c r="FKH50" s="83"/>
      <c r="FKI50" s="83"/>
      <c r="FKJ50" s="83"/>
      <c r="FKK50" s="83"/>
      <c r="FKL50" s="83"/>
      <c r="FKM50" s="83"/>
      <c r="FKN50" s="83"/>
      <c r="FKO50" s="83"/>
      <c r="FKP50" s="83"/>
      <c r="FKQ50" s="83"/>
      <c r="FKR50" s="83"/>
      <c r="FKS50" s="83"/>
      <c r="FKT50" s="83"/>
      <c r="FKU50" s="83"/>
      <c r="FKV50" s="83"/>
      <c r="FKW50" s="83"/>
      <c r="FKX50" s="83"/>
      <c r="FKY50" s="83"/>
      <c r="FKZ50" s="83"/>
      <c r="FLA50" s="83"/>
      <c r="FLB50" s="83"/>
      <c r="FLC50" s="83"/>
      <c r="FLD50" s="83"/>
      <c r="FLE50" s="83"/>
      <c r="FLF50" s="83"/>
      <c r="FLG50" s="83"/>
      <c r="FLH50" s="83"/>
      <c r="FLI50" s="83"/>
      <c r="FLJ50" s="83"/>
      <c r="FLK50" s="83"/>
      <c r="FLL50" s="83"/>
      <c r="FLM50" s="83"/>
      <c r="FLN50" s="83"/>
      <c r="FLO50" s="83"/>
      <c r="FLP50" s="83"/>
      <c r="FLQ50" s="83"/>
      <c r="FLR50" s="83"/>
      <c r="FLS50" s="83"/>
      <c r="FLT50" s="83"/>
      <c r="FLU50" s="83"/>
      <c r="FLV50" s="83"/>
      <c r="FLW50" s="83"/>
      <c r="FLX50" s="83"/>
      <c r="FLY50" s="83"/>
      <c r="FLZ50" s="83"/>
      <c r="FMA50" s="83"/>
      <c r="FMB50" s="83"/>
      <c r="FMC50" s="83"/>
      <c r="FMD50" s="83"/>
      <c r="FME50" s="83"/>
      <c r="FMF50" s="83"/>
      <c r="FMG50" s="83"/>
      <c r="FMH50" s="83"/>
      <c r="FMI50" s="83"/>
      <c r="FMJ50" s="83"/>
      <c r="FMK50" s="83"/>
      <c r="FML50" s="83"/>
      <c r="FMM50" s="83"/>
      <c r="FMN50" s="83"/>
      <c r="FMO50" s="83"/>
      <c r="FMP50" s="83"/>
      <c r="FMQ50" s="83"/>
      <c r="FMR50" s="83"/>
      <c r="FMS50" s="83"/>
      <c r="FMT50" s="83"/>
      <c r="FMU50" s="83"/>
      <c r="FMV50" s="83"/>
      <c r="FMW50" s="83"/>
      <c r="FMX50" s="83"/>
      <c r="FMY50" s="83"/>
      <c r="FMZ50" s="83"/>
      <c r="FNA50" s="83"/>
      <c r="FNB50" s="83"/>
      <c r="FNC50" s="83"/>
      <c r="FND50" s="83"/>
      <c r="FNE50" s="83"/>
      <c r="FNF50" s="83"/>
      <c r="FNG50" s="83"/>
      <c r="FNH50" s="83"/>
      <c r="FNI50" s="83"/>
      <c r="FNJ50" s="83"/>
      <c r="FNK50" s="83"/>
      <c r="FNL50" s="83"/>
      <c r="FNM50" s="83"/>
      <c r="FNN50" s="83"/>
      <c r="FNO50" s="83"/>
      <c r="FNP50" s="83"/>
      <c r="FNQ50" s="83"/>
      <c r="FNR50" s="83"/>
      <c r="FNS50" s="83"/>
      <c r="FNT50" s="83"/>
      <c r="FNU50" s="83"/>
      <c r="FNV50" s="83"/>
      <c r="FNW50" s="83"/>
      <c r="FNX50" s="83"/>
      <c r="FNY50" s="83"/>
      <c r="FNZ50" s="83"/>
      <c r="FOA50" s="83"/>
      <c r="FOB50" s="83"/>
      <c r="FOC50" s="83"/>
      <c r="FOD50" s="83"/>
      <c r="FOE50" s="83"/>
      <c r="FOF50" s="83"/>
      <c r="FOG50" s="83"/>
      <c r="FOH50" s="83"/>
      <c r="FOI50" s="83"/>
      <c r="FOJ50" s="83"/>
      <c r="FOK50" s="83"/>
      <c r="FOL50" s="83"/>
      <c r="FOM50" s="83"/>
      <c r="FON50" s="83"/>
      <c r="FOO50" s="83"/>
      <c r="FOP50" s="83"/>
      <c r="FOQ50" s="83"/>
      <c r="FOR50" s="83"/>
      <c r="FOS50" s="83"/>
      <c r="FOT50" s="83"/>
      <c r="FOU50" s="83"/>
      <c r="FOV50" s="83"/>
      <c r="FOW50" s="83"/>
      <c r="FOX50" s="83"/>
      <c r="FOY50" s="83"/>
      <c r="FOZ50" s="83"/>
      <c r="FPA50" s="83"/>
      <c r="FPB50" s="83"/>
      <c r="FPC50" s="83"/>
      <c r="FPD50" s="83"/>
      <c r="FPE50" s="83"/>
      <c r="FPF50" s="83"/>
      <c r="FPG50" s="83"/>
      <c r="FPH50" s="83"/>
      <c r="FPI50" s="83"/>
      <c r="FPJ50" s="83"/>
      <c r="FPK50" s="83"/>
      <c r="FPL50" s="83"/>
      <c r="FPM50" s="83"/>
      <c r="FPN50" s="83"/>
      <c r="FPO50" s="83"/>
      <c r="FPP50" s="83"/>
      <c r="FPQ50" s="83"/>
      <c r="FPR50" s="83"/>
      <c r="FPS50" s="83"/>
      <c r="FPT50" s="83"/>
      <c r="FPU50" s="83"/>
      <c r="FPV50" s="83"/>
      <c r="FPW50" s="83"/>
      <c r="FPX50" s="83"/>
      <c r="FPY50" s="83"/>
      <c r="FPZ50" s="83"/>
      <c r="FQA50" s="83"/>
      <c r="FQB50" s="83"/>
      <c r="FQC50" s="83"/>
      <c r="FQD50" s="83"/>
      <c r="FQE50" s="83"/>
      <c r="FQF50" s="83"/>
      <c r="FQG50" s="83"/>
      <c r="FQH50" s="83"/>
      <c r="FQI50" s="83"/>
      <c r="FQJ50" s="83"/>
      <c r="FQK50" s="83"/>
      <c r="FQL50" s="83"/>
      <c r="FQM50" s="83"/>
      <c r="FQN50" s="83"/>
      <c r="FQO50" s="83"/>
      <c r="FQP50" s="83"/>
      <c r="FQQ50" s="83"/>
      <c r="FQR50" s="83"/>
      <c r="FQS50" s="83"/>
      <c r="FQT50" s="83"/>
      <c r="FQU50" s="83"/>
      <c r="FQV50" s="83"/>
      <c r="FQW50" s="83"/>
      <c r="FQX50" s="83"/>
      <c r="FQY50" s="83"/>
      <c r="FQZ50" s="83"/>
      <c r="FRA50" s="83"/>
      <c r="FRB50" s="83"/>
      <c r="FRC50" s="83"/>
      <c r="FRD50" s="83"/>
      <c r="FRE50" s="83"/>
      <c r="FRF50" s="83"/>
      <c r="FRG50" s="83"/>
      <c r="FRH50" s="83"/>
      <c r="FRI50" s="83"/>
      <c r="FRJ50" s="83"/>
      <c r="FRK50" s="83"/>
      <c r="FRL50" s="83"/>
      <c r="FRM50" s="83"/>
      <c r="FRN50" s="83"/>
      <c r="FRO50" s="83"/>
      <c r="FRP50" s="83"/>
      <c r="FRQ50" s="83"/>
      <c r="FRR50" s="83"/>
      <c r="FRS50" s="83"/>
      <c r="FRT50" s="83"/>
      <c r="FRU50" s="83"/>
      <c r="FRV50" s="83"/>
      <c r="FRW50" s="83"/>
      <c r="FRX50" s="83"/>
      <c r="FRY50" s="83"/>
      <c r="FRZ50" s="83"/>
      <c r="FSA50" s="83"/>
      <c r="FSB50" s="83"/>
      <c r="FSC50" s="83"/>
      <c r="FSD50" s="83"/>
      <c r="FSE50" s="83"/>
      <c r="FSF50" s="83"/>
      <c r="FSG50" s="83"/>
      <c r="FSH50" s="83"/>
      <c r="FSI50" s="83"/>
      <c r="FSJ50" s="83"/>
      <c r="FSK50" s="83"/>
      <c r="FSL50" s="83"/>
      <c r="FSM50" s="83"/>
      <c r="FSN50" s="83"/>
      <c r="FSO50" s="83"/>
      <c r="FSP50" s="83"/>
      <c r="FSQ50" s="83"/>
      <c r="FSR50" s="83"/>
      <c r="FSS50" s="83"/>
      <c r="FST50" s="83"/>
      <c r="FSU50" s="83"/>
      <c r="FSV50" s="83"/>
      <c r="FSW50" s="83"/>
      <c r="FSX50" s="83"/>
      <c r="FSY50" s="83"/>
      <c r="FSZ50" s="83"/>
      <c r="FTA50" s="83"/>
      <c r="FTB50" s="83"/>
      <c r="FTC50" s="83"/>
      <c r="FTD50" s="83"/>
      <c r="FTE50" s="83"/>
      <c r="FTF50" s="83"/>
      <c r="FTG50" s="83"/>
      <c r="FTH50" s="83"/>
      <c r="FTI50" s="83"/>
      <c r="FTJ50" s="83"/>
      <c r="FTK50" s="83"/>
      <c r="FTL50" s="83"/>
      <c r="FTM50" s="83"/>
      <c r="FTN50" s="83"/>
      <c r="FTO50" s="83"/>
      <c r="FTP50" s="83"/>
      <c r="FTQ50" s="83"/>
      <c r="FTR50" s="83"/>
      <c r="FTS50" s="83"/>
      <c r="FTT50" s="83"/>
      <c r="FTU50" s="83"/>
      <c r="FTV50" s="83"/>
      <c r="FTW50" s="83"/>
      <c r="FTX50" s="83"/>
      <c r="FTY50" s="83"/>
      <c r="FTZ50" s="83"/>
      <c r="FUA50" s="83"/>
      <c r="FUB50" s="83"/>
      <c r="FUC50" s="83"/>
      <c r="FUD50" s="83"/>
      <c r="FUE50" s="83"/>
      <c r="FUF50" s="83"/>
      <c r="FUG50" s="83"/>
      <c r="FUH50" s="83"/>
      <c r="FUI50" s="83"/>
      <c r="FUJ50" s="83"/>
      <c r="FUK50" s="83"/>
      <c r="FUL50" s="83"/>
      <c r="FUM50" s="83"/>
      <c r="FUN50" s="83"/>
      <c r="FUO50" s="83"/>
      <c r="FUP50" s="83"/>
      <c r="FUQ50" s="83"/>
      <c r="FUR50" s="83"/>
      <c r="FUS50" s="83"/>
      <c r="FUT50" s="83"/>
      <c r="FUU50" s="83"/>
      <c r="FUV50" s="83"/>
      <c r="FUW50" s="83"/>
      <c r="FUX50" s="83"/>
      <c r="FUY50" s="83"/>
      <c r="FUZ50" s="83"/>
      <c r="FVA50" s="83"/>
      <c r="FVB50" s="83"/>
      <c r="FVC50" s="83"/>
      <c r="FVD50" s="83"/>
      <c r="FVE50" s="83"/>
      <c r="FVF50" s="83"/>
      <c r="FVG50" s="83"/>
      <c r="FVH50" s="83"/>
      <c r="FVI50" s="83"/>
      <c r="FVJ50" s="83"/>
      <c r="FVK50" s="83"/>
      <c r="FVL50" s="83"/>
      <c r="FVM50" s="83"/>
      <c r="FVN50" s="83"/>
      <c r="FVO50" s="83"/>
      <c r="FVP50" s="83"/>
      <c r="FVQ50" s="83"/>
      <c r="FVR50" s="83"/>
      <c r="FVS50" s="83"/>
      <c r="FVT50" s="83"/>
      <c r="FVU50" s="83"/>
      <c r="FVV50" s="83"/>
      <c r="FVW50" s="83"/>
      <c r="FVX50" s="83"/>
      <c r="FVY50" s="83"/>
      <c r="FVZ50" s="83"/>
      <c r="FWA50" s="83"/>
      <c r="FWB50" s="83"/>
      <c r="FWC50" s="83"/>
      <c r="FWD50" s="83"/>
      <c r="FWE50" s="83"/>
      <c r="FWF50" s="83"/>
      <c r="FWG50" s="83"/>
      <c r="FWH50" s="83"/>
      <c r="FWI50" s="83"/>
      <c r="FWJ50" s="83"/>
      <c r="FWK50" s="83"/>
      <c r="FWL50" s="83"/>
      <c r="FWM50" s="83"/>
      <c r="FWN50" s="83"/>
      <c r="FWO50" s="83"/>
      <c r="FWP50" s="83"/>
      <c r="FWQ50" s="83"/>
      <c r="FWR50" s="83"/>
      <c r="FWS50" s="83"/>
      <c r="FWT50" s="83"/>
      <c r="FWU50" s="83"/>
      <c r="FWV50" s="83"/>
      <c r="FWW50" s="83"/>
      <c r="FWX50" s="83"/>
      <c r="FWY50" s="83"/>
      <c r="FWZ50" s="83"/>
      <c r="FXA50" s="83"/>
      <c r="FXB50" s="83"/>
      <c r="FXC50" s="83"/>
      <c r="FXD50" s="83"/>
      <c r="FXE50" s="83"/>
      <c r="FXF50" s="83"/>
      <c r="FXG50" s="83"/>
      <c r="FXH50" s="83"/>
      <c r="FXI50" s="83"/>
      <c r="FXJ50" s="83"/>
      <c r="FXK50" s="83"/>
      <c r="FXL50" s="83"/>
      <c r="FXM50" s="83"/>
      <c r="FXN50" s="83"/>
      <c r="FXO50" s="83"/>
      <c r="FXP50" s="83"/>
      <c r="FXQ50" s="83"/>
      <c r="FXR50" s="83"/>
      <c r="FXS50" s="83"/>
      <c r="FXT50" s="83"/>
      <c r="FXU50" s="83"/>
      <c r="FXV50" s="83"/>
      <c r="FXW50" s="83"/>
      <c r="FXX50" s="83"/>
      <c r="FXY50" s="83"/>
      <c r="FXZ50" s="83"/>
      <c r="FYA50" s="83"/>
      <c r="FYB50" s="83"/>
      <c r="FYC50" s="83"/>
      <c r="FYD50" s="83"/>
      <c r="FYE50" s="83"/>
      <c r="FYF50" s="83"/>
      <c r="FYG50" s="83"/>
      <c r="FYH50" s="83"/>
      <c r="FYI50" s="83"/>
      <c r="FYJ50" s="83"/>
      <c r="FYK50" s="83"/>
      <c r="FYL50" s="83"/>
      <c r="FYM50" s="83"/>
      <c r="FYN50" s="83"/>
      <c r="FYO50" s="83"/>
      <c r="FYP50" s="83"/>
      <c r="FYQ50" s="83"/>
      <c r="FYR50" s="83"/>
      <c r="FYS50" s="83"/>
      <c r="FYT50" s="83"/>
      <c r="FYU50" s="83"/>
      <c r="FYV50" s="83"/>
      <c r="FYW50" s="83"/>
      <c r="FYX50" s="83"/>
      <c r="FYY50" s="83"/>
      <c r="FYZ50" s="83"/>
      <c r="FZA50" s="83"/>
      <c r="FZB50" s="83"/>
      <c r="FZC50" s="83"/>
      <c r="FZD50" s="83"/>
      <c r="FZE50" s="83"/>
      <c r="FZF50" s="83"/>
      <c r="FZG50" s="83"/>
      <c r="FZH50" s="83"/>
      <c r="FZI50" s="83"/>
      <c r="FZJ50" s="83"/>
      <c r="FZK50" s="83"/>
      <c r="FZL50" s="83"/>
      <c r="FZM50" s="83"/>
      <c r="FZN50" s="83"/>
      <c r="FZO50" s="83"/>
      <c r="FZP50" s="83"/>
      <c r="FZQ50" s="83"/>
      <c r="FZR50" s="83"/>
      <c r="FZS50" s="83"/>
      <c r="FZT50" s="83"/>
      <c r="FZU50" s="83"/>
      <c r="FZV50" s="83"/>
      <c r="FZW50" s="83"/>
      <c r="FZX50" s="83"/>
      <c r="FZY50" s="83"/>
      <c r="FZZ50" s="83"/>
      <c r="GAA50" s="83"/>
      <c r="GAB50" s="83"/>
      <c r="GAC50" s="83"/>
      <c r="GAD50" s="83"/>
      <c r="GAE50" s="83"/>
      <c r="GAF50" s="83"/>
      <c r="GAG50" s="83"/>
      <c r="GAH50" s="83"/>
      <c r="GAI50" s="83"/>
      <c r="GAJ50" s="83"/>
      <c r="GAK50" s="83"/>
      <c r="GAL50" s="83"/>
      <c r="GAM50" s="83"/>
      <c r="GAN50" s="83"/>
      <c r="GAO50" s="83"/>
      <c r="GAP50" s="83"/>
      <c r="GAQ50" s="83"/>
      <c r="GAR50" s="83"/>
      <c r="GAS50" s="83"/>
      <c r="GAT50" s="83"/>
      <c r="GAU50" s="83"/>
      <c r="GAV50" s="83"/>
      <c r="GAW50" s="83"/>
      <c r="GAX50" s="83"/>
      <c r="GAY50" s="83"/>
      <c r="GAZ50" s="83"/>
      <c r="GBA50" s="83"/>
      <c r="GBB50" s="83"/>
      <c r="GBC50" s="83"/>
      <c r="GBD50" s="83"/>
      <c r="GBE50" s="83"/>
      <c r="GBF50" s="83"/>
      <c r="GBG50" s="83"/>
      <c r="GBH50" s="83"/>
      <c r="GBI50" s="83"/>
      <c r="GBJ50" s="83"/>
      <c r="GBK50" s="83"/>
      <c r="GBL50" s="83"/>
      <c r="GBM50" s="83"/>
      <c r="GBN50" s="83"/>
      <c r="GBO50" s="83"/>
      <c r="GBP50" s="83"/>
      <c r="GBQ50" s="83"/>
      <c r="GBR50" s="83"/>
      <c r="GBS50" s="83"/>
      <c r="GBT50" s="83"/>
      <c r="GBU50" s="83"/>
      <c r="GBV50" s="83"/>
      <c r="GBW50" s="83"/>
      <c r="GBX50" s="83"/>
      <c r="GBY50" s="83"/>
      <c r="GBZ50" s="83"/>
      <c r="GCA50" s="83"/>
      <c r="GCB50" s="83"/>
      <c r="GCC50" s="83"/>
      <c r="GCD50" s="83"/>
      <c r="GCE50" s="83"/>
      <c r="GCF50" s="83"/>
      <c r="GCG50" s="83"/>
      <c r="GCH50" s="83"/>
      <c r="GCI50" s="83"/>
      <c r="GCJ50" s="83"/>
      <c r="GCK50" s="83"/>
      <c r="GCL50" s="83"/>
      <c r="GCM50" s="83"/>
      <c r="GCN50" s="83"/>
      <c r="GCO50" s="83"/>
      <c r="GCP50" s="83"/>
      <c r="GCQ50" s="83"/>
      <c r="GCR50" s="83"/>
      <c r="GCS50" s="83"/>
      <c r="GCT50" s="83"/>
      <c r="GCU50" s="83"/>
      <c r="GCV50" s="83"/>
      <c r="GCW50" s="83"/>
      <c r="GCX50" s="83"/>
      <c r="GCY50" s="83"/>
      <c r="GCZ50" s="83"/>
      <c r="GDA50" s="83"/>
      <c r="GDB50" s="83"/>
      <c r="GDC50" s="83"/>
      <c r="GDD50" s="83"/>
      <c r="GDE50" s="83"/>
      <c r="GDF50" s="83"/>
      <c r="GDG50" s="83"/>
      <c r="GDH50" s="83"/>
      <c r="GDI50" s="83"/>
      <c r="GDJ50" s="83"/>
      <c r="GDK50" s="83"/>
      <c r="GDL50" s="83"/>
      <c r="GDM50" s="83"/>
      <c r="GDN50" s="83"/>
      <c r="GDO50" s="83"/>
      <c r="GDP50" s="83"/>
      <c r="GDQ50" s="83"/>
      <c r="GDR50" s="83"/>
      <c r="GDS50" s="83"/>
      <c r="GDT50" s="83"/>
      <c r="GDU50" s="83"/>
      <c r="GDV50" s="83"/>
      <c r="GDW50" s="83"/>
      <c r="GDX50" s="83"/>
      <c r="GDY50" s="83"/>
      <c r="GDZ50" s="83"/>
      <c r="GEA50" s="83"/>
      <c r="GEB50" s="83"/>
      <c r="GEC50" s="83"/>
      <c r="GED50" s="83"/>
      <c r="GEE50" s="83"/>
      <c r="GEF50" s="83"/>
      <c r="GEG50" s="83"/>
      <c r="GEH50" s="83"/>
      <c r="GEI50" s="83"/>
      <c r="GEJ50" s="83"/>
      <c r="GEK50" s="83"/>
      <c r="GEL50" s="83"/>
      <c r="GEM50" s="83"/>
      <c r="GEN50" s="83"/>
      <c r="GEO50" s="83"/>
      <c r="GEP50" s="83"/>
      <c r="GEQ50" s="83"/>
      <c r="GER50" s="83"/>
      <c r="GES50" s="83"/>
      <c r="GET50" s="83"/>
      <c r="GEU50" s="83"/>
      <c r="GEV50" s="83"/>
      <c r="GEW50" s="83"/>
      <c r="GEX50" s="83"/>
      <c r="GEY50" s="83"/>
      <c r="GEZ50" s="83"/>
      <c r="GFA50" s="83"/>
      <c r="GFB50" s="83"/>
      <c r="GFC50" s="83"/>
      <c r="GFD50" s="83"/>
      <c r="GFE50" s="83"/>
      <c r="GFF50" s="83"/>
      <c r="GFG50" s="83"/>
      <c r="GFH50" s="83"/>
      <c r="GFI50" s="83"/>
      <c r="GFJ50" s="83"/>
      <c r="GFK50" s="83"/>
      <c r="GFL50" s="83"/>
      <c r="GFM50" s="83"/>
      <c r="GFN50" s="83"/>
      <c r="GFO50" s="83"/>
      <c r="GFP50" s="83"/>
      <c r="GFQ50" s="83"/>
      <c r="GFR50" s="83"/>
      <c r="GFS50" s="83"/>
      <c r="GFT50" s="83"/>
      <c r="GFU50" s="83"/>
      <c r="GFV50" s="83"/>
      <c r="GFW50" s="83"/>
      <c r="GFX50" s="83"/>
      <c r="GFY50" s="83"/>
      <c r="GFZ50" s="83"/>
      <c r="GGA50" s="83"/>
      <c r="GGB50" s="83"/>
      <c r="GGC50" s="83"/>
      <c r="GGD50" s="83"/>
      <c r="GGE50" s="83"/>
      <c r="GGF50" s="83"/>
      <c r="GGG50" s="83"/>
      <c r="GGH50" s="83"/>
      <c r="GGI50" s="83"/>
      <c r="GGJ50" s="83"/>
      <c r="GGK50" s="83"/>
      <c r="GGL50" s="83"/>
      <c r="GGM50" s="83"/>
      <c r="GGN50" s="83"/>
      <c r="GGO50" s="83"/>
      <c r="GGP50" s="83"/>
      <c r="GGQ50" s="83"/>
      <c r="GGR50" s="83"/>
      <c r="GGS50" s="83"/>
      <c r="GGT50" s="83"/>
      <c r="GGU50" s="83"/>
      <c r="GGV50" s="83"/>
      <c r="GGW50" s="83"/>
      <c r="GGX50" s="83"/>
      <c r="GGY50" s="83"/>
      <c r="GGZ50" s="83"/>
      <c r="GHA50" s="83"/>
      <c r="GHB50" s="83"/>
      <c r="GHC50" s="83"/>
      <c r="GHD50" s="83"/>
      <c r="GHE50" s="83"/>
      <c r="GHF50" s="83"/>
      <c r="GHG50" s="83"/>
      <c r="GHH50" s="83"/>
      <c r="GHI50" s="83"/>
      <c r="GHJ50" s="83"/>
      <c r="GHK50" s="83"/>
      <c r="GHL50" s="83"/>
      <c r="GHM50" s="83"/>
      <c r="GHN50" s="83"/>
      <c r="GHO50" s="83"/>
      <c r="GHP50" s="83"/>
      <c r="GHQ50" s="83"/>
      <c r="GHR50" s="83"/>
      <c r="GHS50" s="83"/>
      <c r="GHT50" s="83"/>
      <c r="GHU50" s="83"/>
      <c r="GHV50" s="83"/>
      <c r="GHW50" s="83"/>
      <c r="GHX50" s="83"/>
      <c r="GHY50" s="83"/>
      <c r="GHZ50" s="83"/>
      <c r="GIA50" s="83"/>
      <c r="GIB50" s="83"/>
      <c r="GIC50" s="83"/>
      <c r="GID50" s="83"/>
      <c r="GIE50" s="83"/>
      <c r="GIF50" s="83"/>
      <c r="GIG50" s="83"/>
      <c r="GIH50" s="83"/>
      <c r="GII50" s="83"/>
      <c r="GIJ50" s="83"/>
      <c r="GIK50" s="83"/>
      <c r="GIL50" s="83"/>
      <c r="GIM50" s="83"/>
      <c r="GIN50" s="83"/>
      <c r="GIO50" s="83"/>
      <c r="GIP50" s="83"/>
      <c r="GIQ50" s="83"/>
      <c r="GIR50" s="83"/>
      <c r="GIS50" s="83"/>
      <c r="GIT50" s="83"/>
      <c r="GIU50" s="83"/>
      <c r="GIV50" s="83"/>
      <c r="GIW50" s="83"/>
      <c r="GIX50" s="83"/>
      <c r="GIY50" s="83"/>
      <c r="GIZ50" s="83"/>
      <c r="GJA50" s="83"/>
      <c r="GJB50" s="83"/>
      <c r="GJC50" s="83"/>
      <c r="GJD50" s="83"/>
      <c r="GJE50" s="83"/>
      <c r="GJF50" s="83"/>
      <c r="GJG50" s="83"/>
      <c r="GJH50" s="83"/>
      <c r="GJI50" s="83"/>
      <c r="GJJ50" s="83"/>
      <c r="GJK50" s="83"/>
      <c r="GJL50" s="83"/>
      <c r="GJM50" s="83"/>
      <c r="GJN50" s="83"/>
      <c r="GJO50" s="83"/>
      <c r="GJP50" s="83"/>
      <c r="GJQ50" s="83"/>
      <c r="GJR50" s="83"/>
      <c r="GJS50" s="83"/>
      <c r="GJT50" s="83"/>
      <c r="GJU50" s="83"/>
      <c r="GJV50" s="83"/>
      <c r="GJW50" s="83"/>
      <c r="GJX50" s="83"/>
      <c r="GJY50" s="83"/>
      <c r="GJZ50" s="83"/>
      <c r="GKA50" s="83"/>
      <c r="GKB50" s="83"/>
      <c r="GKC50" s="83"/>
      <c r="GKD50" s="83"/>
      <c r="GKE50" s="83"/>
      <c r="GKF50" s="83"/>
      <c r="GKG50" s="83"/>
      <c r="GKH50" s="83"/>
      <c r="GKI50" s="83"/>
      <c r="GKJ50" s="83"/>
      <c r="GKK50" s="83"/>
      <c r="GKL50" s="83"/>
      <c r="GKM50" s="83"/>
      <c r="GKN50" s="83"/>
      <c r="GKO50" s="83"/>
      <c r="GKP50" s="83"/>
      <c r="GKQ50" s="83"/>
      <c r="GKR50" s="83"/>
      <c r="GKS50" s="83"/>
      <c r="GKT50" s="83"/>
      <c r="GKU50" s="83"/>
      <c r="GKV50" s="83"/>
      <c r="GKW50" s="83"/>
      <c r="GKX50" s="83"/>
      <c r="GKY50" s="83"/>
      <c r="GKZ50" s="83"/>
      <c r="GLA50" s="83"/>
      <c r="GLB50" s="83"/>
      <c r="GLC50" s="83"/>
      <c r="GLD50" s="83"/>
      <c r="GLE50" s="83"/>
      <c r="GLF50" s="83"/>
      <c r="GLG50" s="83"/>
      <c r="GLH50" s="83"/>
      <c r="GLI50" s="83"/>
      <c r="GLJ50" s="83"/>
      <c r="GLK50" s="83"/>
      <c r="GLL50" s="83"/>
      <c r="GLM50" s="83"/>
      <c r="GLN50" s="83"/>
      <c r="GLO50" s="83"/>
      <c r="GLP50" s="83"/>
      <c r="GLQ50" s="83"/>
      <c r="GLR50" s="83"/>
      <c r="GLS50" s="83"/>
      <c r="GLT50" s="83"/>
      <c r="GLU50" s="83"/>
      <c r="GLV50" s="83"/>
      <c r="GLW50" s="83"/>
      <c r="GLX50" s="83"/>
      <c r="GLY50" s="83"/>
      <c r="GLZ50" s="83"/>
      <c r="GMA50" s="83"/>
      <c r="GMB50" s="83"/>
      <c r="GMC50" s="83"/>
      <c r="GMD50" s="83"/>
      <c r="GME50" s="83"/>
      <c r="GMF50" s="83"/>
      <c r="GMG50" s="83"/>
      <c r="GMH50" s="83"/>
      <c r="GMI50" s="83"/>
      <c r="GMJ50" s="83"/>
      <c r="GMK50" s="83"/>
      <c r="GML50" s="83"/>
      <c r="GMM50" s="83"/>
      <c r="GMN50" s="83"/>
      <c r="GMO50" s="83"/>
      <c r="GMP50" s="83"/>
      <c r="GMQ50" s="83"/>
      <c r="GMR50" s="83"/>
      <c r="GMS50" s="83"/>
      <c r="GMT50" s="83"/>
      <c r="GMU50" s="83"/>
      <c r="GMV50" s="83"/>
      <c r="GMW50" s="83"/>
      <c r="GMX50" s="83"/>
      <c r="GMY50" s="83"/>
      <c r="GMZ50" s="83"/>
      <c r="GNA50" s="83"/>
      <c r="GNB50" s="83"/>
      <c r="GNC50" s="83"/>
      <c r="GND50" s="83"/>
      <c r="GNE50" s="83"/>
      <c r="GNF50" s="83"/>
      <c r="GNG50" s="83"/>
      <c r="GNH50" s="83"/>
      <c r="GNI50" s="83"/>
      <c r="GNJ50" s="83"/>
      <c r="GNK50" s="83"/>
      <c r="GNL50" s="83"/>
      <c r="GNM50" s="83"/>
      <c r="GNN50" s="83"/>
      <c r="GNO50" s="83"/>
      <c r="GNP50" s="83"/>
      <c r="GNQ50" s="83"/>
      <c r="GNR50" s="83"/>
      <c r="GNS50" s="83"/>
      <c r="GNT50" s="83"/>
      <c r="GNU50" s="83"/>
      <c r="GNV50" s="83"/>
      <c r="GNW50" s="83"/>
      <c r="GNX50" s="83"/>
      <c r="GNY50" s="83"/>
      <c r="GNZ50" s="83"/>
      <c r="GOA50" s="83"/>
      <c r="GOB50" s="83"/>
      <c r="GOC50" s="83"/>
      <c r="GOD50" s="83"/>
      <c r="GOE50" s="83"/>
      <c r="GOF50" s="83"/>
      <c r="GOG50" s="83"/>
      <c r="GOH50" s="83"/>
      <c r="GOI50" s="83"/>
      <c r="GOJ50" s="83"/>
      <c r="GOK50" s="83"/>
      <c r="GOL50" s="83"/>
      <c r="GOM50" s="83"/>
      <c r="GON50" s="83"/>
      <c r="GOO50" s="83"/>
      <c r="GOP50" s="83"/>
      <c r="GOQ50" s="83"/>
      <c r="GOR50" s="83"/>
      <c r="GOS50" s="83"/>
      <c r="GOT50" s="83"/>
      <c r="GOU50" s="83"/>
      <c r="GOV50" s="83"/>
      <c r="GOW50" s="83"/>
      <c r="GOX50" s="83"/>
      <c r="GOY50" s="83"/>
      <c r="GOZ50" s="83"/>
      <c r="GPA50" s="83"/>
      <c r="GPB50" s="83"/>
      <c r="GPC50" s="83"/>
      <c r="GPD50" s="83"/>
      <c r="GPE50" s="83"/>
      <c r="GPF50" s="83"/>
      <c r="GPG50" s="83"/>
      <c r="GPH50" s="83"/>
      <c r="GPI50" s="83"/>
      <c r="GPJ50" s="83"/>
      <c r="GPK50" s="83"/>
      <c r="GPL50" s="83"/>
      <c r="GPM50" s="83"/>
      <c r="GPN50" s="83"/>
      <c r="GPO50" s="83"/>
      <c r="GPP50" s="83"/>
      <c r="GPQ50" s="83"/>
      <c r="GPR50" s="83"/>
      <c r="GPS50" s="83"/>
      <c r="GPT50" s="83"/>
      <c r="GPU50" s="83"/>
      <c r="GPV50" s="83"/>
      <c r="GPW50" s="83"/>
      <c r="GPX50" s="83"/>
      <c r="GPY50" s="83"/>
      <c r="GPZ50" s="83"/>
      <c r="GQA50" s="83"/>
      <c r="GQB50" s="83"/>
      <c r="GQC50" s="83"/>
      <c r="GQD50" s="83"/>
      <c r="GQE50" s="83"/>
      <c r="GQF50" s="83"/>
      <c r="GQG50" s="83"/>
      <c r="GQH50" s="83"/>
      <c r="GQI50" s="83"/>
      <c r="GQJ50" s="83"/>
      <c r="GQK50" s="83"/>
      <c r="GQL50" s="83"/>
      <c r="GQM50" s="83"/>
      <c r="GQN50" s="83"/>
      <c r="GQO50" s="83"/>
      <c r="GQP50" s="83"/>
      <c r="GQQ50" s="83"/>
      <c r="GQR50" s="83"/>
      <c r="GQS50" s="83"/>
      <c r="GQT50" s="83"/>
      <c r="GQU50" s="83"/>
      <c r="GQV50" s="83"/>
      <c r="GQW50" s="83"/>
      <c r="GQX50" s="83"/>
      <c r="GQY50" s="83"/>
      <c r="GQZ50" s="83"/>
      <c r="GRA50" s="83"/>
      <c r="GRB50" s="83"/>
      <c r="GRC50" s="83"/>
      <c r="GRD50" s="83"/>
      <c r="GRE50" s="83"/>
      <c r="GRF50" s="83"/>
      <c r="GRG50" s="83"/>
      <c r="GRH50" s="83"/>
      <c r="GRI50" s="83"/>
      <c r="GRJ50" s="83"/>
      <c r="GRK50" s="83"/>
      <c r="GRL50" s="83"/>
      <c r="GRM50" s="83"/>
      <c r="GRN50" s="83"/>
      <c r="GRO50" s="83"/>
      <c r="GRP50" s="83"/>
      <c r="GRQ50" s="83"/>
      <c r="GRR50" s="83"/>
      <c r="GRS50" s="83"/>
      <c r="GRT50" s="83"/>
      <c r="GRU50" s="83"/>
      <c r="GRV50" s="83"/>
      <c r="GRW50" s="83"/>
      <c r="GRX50" s="83"/>
      <c r="GRY50" s="83"/>
      <c r="GRZ50" s="83"/>
      <c r="GSA50" s="83"/>
      <c r="GSB50" s="83"/>
      <c r="GSC50" s="83"/>
      <c r="GSD50" s="83"/>
      <c r="GSE50" s="83"/>
      <c r="GSF50" s="83"/>
      <c r="GSG50" s="83"/>
      <c r="GSH50" s="83"/>
      <c r="GSI50" s="83"/>
      <c r="GSJ50" s="83"/>
      <c r="GSK50" s="83"/>
      <c r="GSL50" s="83"/>
      <c r="GSM50" s="83"/>
      <c r="GSN50" s="83"/>
      <c r="GSO50" s="83"/>
      <c r="GSP50" s="83"/>
      <c r="GSQ50" s="83"/>
      <c r="GSR50" s="83"/>
      <c r="GSS50" s="83"/>
      <c r="GST50" s="83"/>
      <c r="GSU50" s="83"/>
      <c r="GSV50" s="83"/>
      <c r="GSW50" s="83"/>
      <c r="GSX50" s="83"/>
      <c r="GSY50" s="83"/>
      <c r="GSZ50" s="83"/>
      <c r="GTA50" s="83"/>
      <c r="GTB50" s="83"/>
      <c r="GTC50" s="83"/>
      <c r="GTD50" s="83"/>
      <c r="GTE50" s="83"/>
      <c r="GTF50" s="83"/>
      <c r="GTG50" s="83"/>
      <c r="GTH50" s="83"/>
      <c r="GTI50" s="83"/>
      <c r="GTJ50" s="83"/>
      <c r="GTK50" s="83"/>
      <c r="GTL50" s="83"/>
      <c r="GTM50" s="83"/>
      <c r="GTN50" s="83"/>
      <c r="GTO50" s="83"/>
      <c r="GTP50" s="83"/>
      <c r="GTQ50" s="83"/>
      <c r="GTR50" s="83"/>
      <c r="GTS50" s="83"/>
      <c r="GTT50" s="83"/>
      <c r="GTU50" s="83"/>
      <c r="GTV50" s="83"/>
      <c r="GTW50" s="83"/>
      <c r="GTX50" s="83"/>
      <c r="GTY50" s="83"/>
      <c r="GTZ50" s="83"/>
      <c r="GUA50" s="83"/>
      <c r="GUB50" s="83"/>
      <c r="GUC50" s="83"/>
      <c r="GUD50" s="83"/>
      <c r="GUE50" s="83"/>
      <c r="GUF50" s="83"/>
      <c r="GUG50" s="83"/>
      <c r="GUH50" s="83"/>
      <c r="GUI50" s="83"/>
      <c r="GUJ50" s="83"/>
      <c r="GUK50" s="83"/>
      <c r="GUL50" s="83"/>
      <c r="GUM50" s="83"/>
      <c r="GUN50" s="83"/>
      <c r="GUO50" s="83"/>
      <c r="GUP50" s="83"/>
      <c r="GUQ50" s="83"/>
      <c r="GUR50" s="83"/>
      <c r="GUS50" s="83"/>
      <c r="GUT50" s="83"/>
      <c r="GUU50" s="83"/>
      <c r="GUV50" s="83"/>
      <c r="GUW50" s="83"/>
      <c r="GUX50" s="83"/>
      <c r="GUY50" s="83"/>
      <c r="GUZ50" s="83"/>
      <c r="GVA50" s="83"/>
      <c r="GVB50" s="83"/>
      <c r="GVC50" s="83"/>
      <c r="GVD50" s="83"/>
      <c r="GVE50" s="83"/>
      <c r="GVF50" s="83"/>
      <c r="GVG50" s="83"/>
      <c r="GVH50" s="83"/>
      <c r="GVI50" s="83"/>
      <c r="GVJ50" s="83"/>
      <c r="GVK50" s="83"/>
      <c r="GVL50" s="83"/>
      <c r="GVM50" s="83"/>
      <c r="GVN50" s="83"/>
      <c r="GVO50" s="83"/>
      <c r="GVP50" s="83"/>
      <c r="GVQ50" s="83"/>
      <c r="GVR50" s="83"/>
      <c r="GVS50" s="83"/>
      <c r="GVT50" s="83"/>
      <c r="GVU50" s="83"/>
      <c r="GVV50" s="83"/>
      <c r="GVW50" s="83"/>
      <c r="GVX50" s="83"/>
      <c r="GVY50" s="83"/>
      <c r="GVZ50" s="83"/>
      <c r="GWA50" s="83"/>
      <c r="GWB50" s="83"/>
      <c r="GWC50" s="83"/>
      <c r="GWD50" s="83"/>
      <c r="GWE50" s="83"/>
      <c r="GWF50" s="83"/>
      <c r="GWG50" s="83"/>
      <c r="GWH50" s="83"/>
      <c r="GWI50" s="83"/>
      <c r="GWJ50" s="83"/>
      <c r="GWK50" s="83"/>
      <c r="GWL50" s="83"/>
      <c r="GWM50" s="83"/>
      <c r="GWN50" s="83"/>
      <c r="GWO50" s="83"/>
      <c r="GWP50" s="83"/>
      <c r="GWQ50" s="83"/>
      <c r="GWR50" s="83"/>
      <c r="GWS50" s="83"/>
      <c r="GWT50" s="83"/>
      <c r="GWU50" s="83"/>
      <c r="GWV50" s="83"/>
      <c r="GWW50" s="83"/>
      <c r="GWX50" s="83"/>
      <c r="GWY50" s="83"/>
      <c r="GWZ50" s="83"/>
      <c r="GXA50" s="83"/>
      <c r="GXB50" s="83"/>
      <c r="GXC50" s="83"/>
      <c r="GXD50" s="83"/>
      <c r="GXE50" s="83"/>
      <c r="GXF50" s="83"/>
      <c r="GXG50" s="83"/>
      <c r="GXH50" s="83"/>
      <c r="GXI50" s="83"/>
      <c r="GXJ50" s="83"/>
      <c r="GXK50" s="83"/>
      <c r="GXL50" s="83"/>
      <c r="GXM50" s="83"/>
      <c r="GXN50" s="83"/>
      <c r="GXO50" s="83"/>
      <c r="GXP50" s="83"/>
      <c r="GXQ50" s="83"/>
      <c r="GXR50" s="83"/>
      <c r="GXS50" s="83"/>
      <c r="GXT50" s="83"/>
      <c r="GXU50" s="83"/>
      <c r="GXV50" s="83"/>
      <c r="GXW50" s="83"/>
      <c r="GXX50" s="83"/>
      <c r="GXY50" s="83"/>
      <c r="GXZ50" s="83"/>
      <c r="GYA50" s="83"/>
      <c r="GYB50" s="83"/>
      <c r="GYC50" s="83"/>
      <c r="GYD50" s="83"/>
      <c r="GYE50" s="83"/>
      <c r="GYF50" s="83"/>
      <c r="GYG50" s="83"/>
      <c r="GYH50" s="83"/>
      <c r="GYI50" s="83"/>
      <c r="GYJ50" s="83"/>
      <c r="GYK50" s="83"/>
      <c r="GYL50" s="83"/>
      <c r="GYM50" s="83"/>
      <c r="GYN50" s="83"/>
      <c r="GYO50" s="83"/>
      <c r="GYP50" s="83"/>
      <c r="GYQ50" s="83"/>
      <c r="GYR50" s="83"/>
      <c r="GYS50" s="83"/>
      <c r="GYT50" s="83"/>
      <c r="GYU50" s="83"/>
      <c r="GYV50" s="83"/>
      <c r="GYW50" s="83"/>
      <c r="GYX50" s="83"/>
      <c r="GYY50" s="83"/>
      <c r="GYZ50" s="83"/>
      <c r="GZA50" s="83"/>
      <c r="GZB50" s="83"/>
      <c r="GZC50" s="83"/>
      <c r="GZD50" s="83"/>
      <c r="GZE50" s="83"/>
      <c r="GZF50" s="83"/>
      <c r="GZG50" s="83"/>
      <c r="GZH50" s="83"/>
      <c r="GZI50" s="83"/>
      <c r="GZJ50" s="83"/>
      <c r="GZK50" s="83"/>
      <c r="GZL50" s="83"/>
      <c r="GZM50" s="83"/>
      <c r="GZN50" s="83"/>
      <c r="GZO50" s="83"/>
      <c r="GZP50" s="83"/>
      <c r="GZQ50" s="83"/>
      <c r="GZR50" s="83"/>
      <c r="GZS50" s="83"/>
      <c r="GZT50" s="83"/>
      <c r="GZU50" s="83"/>
      <c r="GZV50" s="83"/>
      <c r="GZW50" s="83"/>
      <c r="GZX50" s="83"/>
      <c r="GZY50" s="83"/>
      <c r="GZZ50" s="83"/>
      <c r="HAA50" s="83"/>
      <c r="HAB50" s="83"/>
      <c r="HAC50" s="83"/>
      <c r="HAD50" s="83"/>
      <c r="HAE50" s="83"/>
      <c r="HAF50" s="83"/>
      <c r="HAG50" s="83"/>
      <c r="HAH50" s="83"/>
      <c r="HAI50" s="83"/>
      <c r="HAJ50" s="83"/>
      <c r="HAK50" s="83"/>
      <c r="HAL50" s="83"/>
      <c r="HAM50" s="83"/>
      <c r="HAN50" s="83"/>
      <c r="HAO50" s="83"/>
      <c r="HAP50" s="83"/>
      <c r="HAQ50" s="83"/>
      <c r="HAR50" s="83"/>
      <c r="HAS50" s="83"/>
      <c r="HAT50" s="83"/>
      <c r="HAU50" s="83"/>
      <c r="HAV50" s="83"/>
      <c r="HAW50" s="83"/>
      <c r="HAX50" s="83"/>
      <c r="HAY50" s="83"/>
      <c r="HAZ50" s="83"/>
      <c r="HBA50" s="83"/>
      <c r="HBB50" s="83"/>
      <c r="HBC50" s="83"/>
      <c r="HBD50" s="83"/>
      <c r="HBE50" s="83"/>
      <c r="HBF50" s="83"/>
      <c r="HBG50" s="83"/>
      <c r="HBH50" s="83"/>
      <c r="HBI50" s="83"/>
      <c r="HBJ50" s="83"/>
      <c r="HBK50" s="83"/>
      <c r="HBL50" s="83"/>
      <c r="HBM50" s="83"/>
      <c r="HBN50" s="83"/>
      <c r="HBO50" s="83"/>
      <c r="HBP50" s="83"/>
      <c r="HBQ50" s="83"/>
      <c r="HBR50" s="83"/>
      <c r="HBS50" s="83"/>
      <c r="HBT50" s="83"/>
      <c r="HBU50" s="83"/>
      <c r="HBV50" s="83"/>
      <c r="HBW50" s="83"/>
      <c r="HBX50" s="83"/>
      <c r="HBY50" s="83"/>
      <c r="HBZ50" s="83"/>
      <c r="HCA50" s="83"/>
      <c r="HCB50" s="83"/>
      <c r="HCC50" s="83"/>
      <c r="HCD50" s="83"/>
      <c r="HCE50" s="83"/>
      <c r="HCF50" s="83"/>
      <c r="HCG50" s="83"/>
      <c r="HCH50" s="83"/>
      <c r="HCI50" s="83"/>
      <c r="HCJ50" s="83"/>
      <c r="HCK50" s="83"/>
      <c r="HCL50" s="83"/>
      <c r="HCM50" s="83"/>
      <c r="HCN50" s="83"/>
      <c r="HCO50" s="83"/>
      <c r="HCP50" s="83"/>
      <c r="HCQ50" s="83"/>
      <c r="HCR50" s="83"/>
      <c r="HCS50" s="83"/>
      <c r="HCT50" s="83"/>
      <c r="HCU50" s="83"/>
      <c r="HCV50" s="83"/>
      <c r="HCW50" s="83"/>
      <c r="HCX50" s="83"/>
      <c r="HCY50" s="83"/>
      <c r="HCZ50" s="83"/>
      <c r="HDA50" s="83"/>
      <c r="HDB50" s="83"/>
      <c r="HDC50" s="83"/>
      <c r="HDD50" s="83"/>
      <c r="HDE50" s="83"/>
      <c r="HDF50" s="83"/>
      <c r="HDG50" s="83"/>
      <c r="HDH50" s="83"/>
      <c r="HDI50" s="83"/>
      <c r="HDJ50" s="83"/>
      <c r="HDK50" s="83"/>
      <c r="HDL50" s="83"/>
      <c r="HDM50" s="83"/>
      <c r="HDN50" s="83"/>
      <c r="HDO50" s="83"/>
      <c r="HDP50" s="83"/>
      <c r="HDQ50" s="83"/>
      <c r="HDR50" s="83"/>
      <c r="HDS50" s="83"/>
      <c r="HDT50" s="83"/>
      <c r="HDU50" s="83"/>
      <c r="HDV50" s="83"/>
      <c r="HDW50" s="83"/>
      <c r="HDX50" s="83"/>
      <c r="HDY50" s="83"/>
      <c r="HDZ50" s="83"/>
      <c r="HEA50" s="83"/>
      <c r="HEB50" s="83"/>
      <c r="HEC50" s="83"/>
      <c r="HED50" s="83"/>
      <c r="HEE50" s="83"/>
      <c r="HEF50" s="83"/>
      <c r="HEG50" s="83"/>
      <c r="HEH50" s="83"/>
      <c r="HEI50" s="83"/>
      <c r="HEJ50" s="83"/>
      <c r="HEK50" s="83"/>
      <c r="HEL50" s="83"/>
      <c r="HEM50" s="83"/>
      <c r="HEN50" s="83"/>
      <c r="HEO50" s="83"/>
      <c r="HEP50" s="83"/>
      <c r="HEQ50" s="83"/>
      <c r="HER50" s="83"/>
      <c r="HES50" s="83"/>
      <c r="HET50" s="83"/>
      <c r="HEU50" s="83"/>
      <c r="HEV50" s="83"/>
      <c r="HEW50" s="83"/>
      <c r="HEX50" s="83"/>
      <c r="HEY50" s="83"/>
      <c r="HEZ50" s="83"/>
      <c r="HFA50" s="83"/>
      <c r="HFB50" s="83"/>
      <c r="HFC50" s="83"/>
      <c r="HFD50" s="83"/>
      <c r="HFE50" s="83"/>
      <c r="HFF50" s="83"/>
      <c r="HFG50" s="83"/>
      <c r="HFH50" s="83"/>
      <c r="HFI50" s="83"/>
      <c r="HFJ50" s="83"/>
      <c r="HFK50" s="83"/>
      <c r="HFL50" s="83"/>
      <c r="HFM50" s="83"/>
      <c r="HFN50" s="83"/>
      <c r="HFO50" s="83"/>
      <c r="HFP50" s="83"/>
      <c r="HFQ50" s="83"/>
      <c r="HFR50" s="83"/>
      <c r="HFS50" s="83"/>
      <c r="HFT50" s="83"/>
      <c r="HFU50" s="83"/>
      <c r="HFV50" s="83"/>
      <c r="HFW50" s="83"/>
      <c r="HFX50" s="83"/>
      <c r="HFY50" s="83"/>
      <c r="HFZ50" s="83"/>
      <c r="HGA50" s="83"/>
      <c r="HGB50" s="83"/>
      <c r="HGC50" s="83"/>
      <c r="HGD50" s="83"/>
      <c r="HGE50" s="83"/>
      <c r="HGF50" s="83"/>
      <c r="HGG50" s="83"/>
      <c r="HGH50" s="83"/>
      <c r="HGI50" s="83"/>
      <c r="HGJ50" s="83"/>
      <c r="HGK50" s="83"/>
      <c r="HGL50" s="83"/>
      <c r="HGM50" s="83"/>
      <c r="HGN50" s="83"/>
      <c r="HGO50" s="83"/>
      <c r="HGP50" s="83"/>
      <c r="HGQ50" s="83"/>
      <c r="HGR50" s="83"/>
      <c r="HGS50" s="83"/>
      <c r="HGT50" s="83"/>
      <c r="HGU50" s="83"/>
      <c r="HGV50" s="83"/>
      <c r="HGW50" s="83"/>
      <c r="HGX50" s="83"/>
      <c r="HGY50" s="83"/>
      <c r="HGZ50" s="83"/>
      <c r="HHA50" s="83"/>
      <c r="HHB50" s="83"/>
      <c r="HHC50" s="83"/>
      <c r="HHD50" s="83"/>
      <c r="HHE50" s="83"/>
      <c r="HHF50" s="83"/>
      <c r="HHG50" s="83"/>
      <c r="HHH50" s="83"/>
      <c r="HHI50" s="83"/>
      <c r="HHJ50" s="83"/>
      <c r="HHK50" s="83"/>
      <c r="HHL50" s="83"/>
      <c r="HHM50" s="83"/>
      <c r="HHN50" s="83"/>
      <c r="HHO50" s="83"/>
      <c r="HHP50" s="83"/>
      <c r="HHQ50" s="83"/>
      <c r="HHR50" s="83"/>
      <c r="HHS50" s="83"/>
      <c r="HHT50" s="83"/>
      <c r="HHU50" s="83"/>
      <c r="HHV50" s="83"/>
      <c r="HHW50" s="83"/>
      <c r="HHX50" s="83"/>
      <c r="HHY50" s="83"/>
      <c r="HHZ50" s="83"/>
      <c r="HIA50" s="83"/>
      <c r="HIB50" s="83"/>
      <c r="HIC50" s="83"/>
      <c r="HID50" s="83"/>
      <c r="HIE50" s="83"/>
      <c r="HIF50" s="83"/>
      <c r="HIG50" s="83"/>
      <c r="HIH50" s="83"/>
      <c r="HII50" s="83"/>
      <c r="HIJ50" s="83"/>
      <c r="HIK50" s="83"/>
      <c r="HIL50" s="83"/>
      <c r="HIM50" s="83"/>
      <c r="HIN50" s="83"/>
      <c r="HIO50" s="83"/>
      <c r="HIP50" s="83"/>
      <c r="HIQ50" s="83"/>
      <c r="HIR50" s="83"/>
      <c r="HIS50" s="83"/>
      <c r="HIT50" s="83"/>
      <c r="HIU50" s="83"/>
      <c r="HIV50" s="83"/>
      <c r="HIW50" s="83"/>
      <c r="HIX50" s="83"/>
      <c r="HIY50" s="83"/>
      <c r="HIZ50" s="83"/>
      <c r="HJA50" s="83"/>
      <c r="HJB50" s="83"/>
      <c r="HJC50" s="83"/>
      <c r="HJD50" s="83"/>
      <c r="HJE50" s="83"/>
      <c r="HJF50" s="83"/>
      <c r="HJG50" s="83"/>
      <c r="HJH50" s="83"/>
      <c r="HJI50" s="83"/>
      <c r="HJJ50" s="83"/>
      <c r="HJK50" s="83"/>
      <c r="HJL50" s="83"/>
      <c r="HJM50" s="83"/>
      <c r="HJN50" s="83"/>
      <c r="HJO50" s="83"/>
      <c r="HJP50" s="83"/>
      <c r="HJQ50" s="83"/>
      <c r="HJR50" s="83"/>
      <c r="HJS50" s="83"/>
      <c r="HJT50" s="83"/>
      <c r="HJU50" s="83"/>
      <c r="HJV50" s="83"/>
      <c r="HJW50" s="83"/>
      <c r="HJX50" s="83"/>
      <c r="HJY50" s="83"/>
      <c r="HJZ50" s="83"/>
      <c r="HKA50" s="83"/>
      <c r="HKB50" s="83"/>
      <c r="HKC50" s="83"/>
      <c r="HKD50" s="83"/>
      <c r="HKE50" s="83"/>
      <c r="HKF50" s="83"/>
      <c r="HKG50" s="83"/>
      <c r="HKH50" s="83"/>
      <c r="HKI50" s="83"/>
      <c r="HKJ50" s="83"/>
      <c r="HKK50" s="83"/>
      <c r="HKL50" s="83"/>
      <c r="HKM50" s="83"/>
      <c r="HKN50" s="83"/>
      <c r="HKO50" s="83"/>
      <c r="HKP50" s="83"/>
      <c r="HKQ50" s="83"/>
      <c r="HKR50" s="83"/>
      <c r="HKS50" s="83"/>
      <c r="HKT50" s="83"/>
      <c r="HKU50" s="83"/>
      <c r="HKV50" s="83"/>
      <c r="HKW50" s="83"/>
      <c r="HKX50" s="83"/>
      <c r="HKY50" s="83"/>
      <c r="HKZ50" s="83"/>
      <c r="HLA50" s="83"/>
      <c r="HLB50" s="83"/>
      <c r="HLC50" s="83"/>
      <c r="HLD50" s="83"/>
      <c r="HLE50" s="83"/>
      <c r="HLF50" s="83"/>
      <c r="HLG50" s="83"/>
      <c r="HLH50" s="83"/>
      <c r="HLI50" s="83"/>
      <c r="HLJ50" s="83"/>
      <c r="HLK50" s="83"/>
      <c r="HLL50" s="83"/>
      <c r="HLM50" s="83"/>
      <c r="HLN50" s="83"/>
      <c r="HLO50" s="83"/>
      <c r="HLP50" s="83"/>
      <c r="HLQ50" s="83"/>
      <c r="HLR50" s="83"/>
      <c r="HLS50" s="83"/>
      <c r="HLT50" s="83"/>
      <c r="HLU50" s="83"/>
      <c r="HLV50" s="83"/>
      <c r="HLW50" s="83"/>
      <c r="HLX50" s="83"/>
      <c r="HLY50" s="83"/>
      <c r="HLZ50" s="83"/>
      <c r="HMA50" s="83"/>
      <c r="HMB50" s="83"/>
      <c r="HMC50" s="83"/>
      <c r="HMD50" s="83"/>
      <c r="HME50" s="83"/>
      <c r="HMF50" s="83"/>
      <c r="HMG50" s="83"/>
      <c r="HMH50" s="83"/>
      <c r="HMI50" s="83"/>
      <c r="HMJ50" s="83"/>
      <c r="HMK50" s="83"/>
      <c r="HML50" s="83"/>
      <c r="HMM50" s="83"/>
      <c r="HMN50" s="83"/>
      <c r="HMO50" s="83"/>
      <c r="HMP50" s="83"/>
      <c r="HMQ50" s="83"/>
      <c r="HMR50" s="83"/>
      <c r="HMS50" s="83"/>
      <c r="HMT50" s="83"/>
      <c r="HMU50" s="83"/>
      <c r="HMV50" s="83"/>
      <c r="HMW50" s="83"/>
      <c r="HMX50" s="83"/>
      <c r="HMY50" s="83"/>
      <c r="HMZ50" s="83"/>
      <c r="HNA50" s="83"/>
      <c r="HNB50" s="83"/>
      <c r="HNC50" s="83"/>
      <c r="HND50" s="83"/>
      <c r="HNE50" s="83"/>
      <c r="HNF50" s="83"/>
      <c r="HNG50" s="83"/>
      <c r="HNH50" s="83"/>
      <c r="HNI50" s="83"/>
      <c r="HNJ50" s="83"/>
      <c r="HNK50" s="83"/>
      <c r="HNL50" s="83"/>
      <c r="HNM50" s="83"/>
      <c r="HNN50" s="83"/>
      <c r="HNO50" s="83"/>
      <c r="HNP50" s="83"/>
      <c r="HNQ50" s="83"/>
      <c r="HNR50" s="83"/>
      <c r="HNS50" s="83"/>
      <c r="HNT50" s="83"/>
      <c r="HNU50" s="83"/>
      <c r="HNV50" s="83"/>
      <c r="HNW50" s="83"/>
      <c r="HNX50" s="83"/>
      <c r="HNY50" s="83"/>
      <c r="HNZ50" s="83"/>
      <c r="HOA50" s="83"/>
      <c r="HOB50" s="83"/>
      <c r="HOC50" s="83"/>
      <c r="HOD50" s="83"/>
      <c r="HOE50" s="83"/>
      <c r="HOF50" s="83"/>
      <c r="HOG50" s="83"/>
      <c r="HOH50" s="83"/>
      <c r="HOI50" s="83"/>
      <c r="HOJ50" s="83"/>
      <c r="HOK50" s="83"/>
      <c r="HOL50" s="83"/>
      <c r="HOM50" s="83"/>
      <c r="HON50" s="83"/>
      <c r="HOO50" s="83"/>
      <c r="HOP50" s="83"/>
      <c r="HOQ50" s="83"/>
      <c r="HOR50" s="83"/>
      <c r="HOS50" s="83"/>
      <c r="HOT50" s="83"/>
      <c r="HOU50" s="83"/>
      <c r="HOV50" s="83"/>
      <c r="HOW50" s="83"/>
      <c r="HOX50" s="83"/>
      <c r="HOY50" s="83"/>
      <c r="HOZ50" s="83"/>
      <c r="HPA50" s="83"/>
      <c r="HPB50" s="83"/>
      <c r="HPC50" s="83"/>
      <c r="HPD50" s="83"/>
      <c r="HPE50" s="83"/>
      <c r="HPF50" s="83"/>
      <c r="HPG50" s="83"/>
      <c r="HPH50" s="83"/>
      <c r="HPI50" s="83"/>
      <c r="HPJ50" s="83"/>
      <c r="HPK50" s="83"/>
      <c r="HPL50" s="83"/>
      <c r="HPM50" s="83"/>
      <c r="HPN50" s="83"/>
      <c r="HPO50" s="83"/>
      <c r="HPP50" s="83"/>
      <c r="HPQ50" s="83"/>
      <c r="HPR50" s="83"/>
      <c r="HPS50" s="83"/>
      <c r="HPT50" s="83"/>
      <c r="HPU50" s="83"/>
      <c r="HPV50" s="83"/>
      <c r="HPW50" s="83"/>
      <c r="HPX50" s="83"/>
      <c r="HPY50" s="83"/>
      <c r="HPZ50" s="83"/>
      <c r="HQA50" s="83"/>
      <c r="HQB50" s="83"/>
      <c r="HQC50" s="83"/>
      <c r="HQD50" s="83"/>
      <c r="HQE50" s="83"/>
      <c r="HQF50" s="83"/>
      <c r="HQG50" s="83"/>
      <c r="HQH50" s="83"/>
      <c r="HQI50" s="83"/>
      <c r="HQJ50" s="83"/>
      <c r="HQK50" s="83"/>
      <c r="HQL50" s="83"/>
      <c r="HQM50" s="83"/>
      <c r="HQN50" s="83"/>
      <c r="HQO50" s="83"/>
      <c r="HQP50" s="83"/>
      <c r="HQQ50" s="83"/>
      <c r="HQR50" s="83"/>
      <c r="HQS50" s="83"/>
      <c r="HQT50" s="83"/>
      <c r="HQU50" s="83"/>
      <c r="HQV50" s="83"/>
      <c r="HQW50" s="83"/>
      <c r="HQX50" s="83"/>
      <c r="HQY50" s="83"/>
      <c r="HQZ50" s="83"/>
      <c r="HRA50" s="83"/>
      <c r="HRB50" s="83"/>
      <c r="HRC50" s="83"/>
      <c r="HRD50" s="83"/>
      <c r="HRE50" s="83"/>
      <c r="HRF50" s="83"/>
      <c r="HRG50" s="83"/>
      <c r="HRH50" s="83"/>
      <c r="HRI50" s="83"/>
      <c r="HRJ50" s="83"/>
      <c r="HRK50" s="83"/>
      <c r="HRL50" s="83"/>
      <c r="HRM50" s="83"/>
      <c r="HRN50" s="83"/>
      <c r="HRO50" s="83"/>
      <c r="HRP50" s="83"/>
      <c r="HRQ50" s="83"/>
      <c r="HRR50" s="83"/>
      <c r="HRS50" s="83"/>
      <c r="HRT50" s="83"/>
      <c r="HRU50" s="83"/>
      <c r="HRV50" s="83"/>
      <c r="HRW50" s="83"/>
      <c r="HRX50" s="83"/>
      <c r="HRY50" s="83"/>
      <c r="HRZ50" s="83"/>
      <c r="HSA50" s="83"/>
      <c r="HSB50" s="83"/>
      <c r="HSC50" s="83"/>
      <c r="HSD50" s="83"/>
      <c r="HSE50" s="83"/>
      <c r="HSF50" s="83"/>
      <c r="HSG50" s="83"/>
      <c r="HSH50" s="83"/>
      <c r="HSI50" s="83"/>
      <c r="HSJ50" s="83"/>
      <c r="HSK50" s="83"/>
      <c r="HSL50" s="83"/>
      <c r="HSM50" s="83"/>
      <c r="HSN50" s="83"/>
      <c r="HSO50" s="83"/>
      <c r="HSP50" s="83"/>
      <c r="HSQ50" s="83"/>
      <c r="HSR50" s="83"/>
      <c r="HSS50" s="83"/>
      <c r="HST50" s="83"/>
      <c r="HSU50" s="83"/>
      <c r="HSV50" s="83"/>
      <c r="HSW50" s="83"/>
      <c r="HSX50" s="83"/>
      <c r="HSY50" s="83"/>
      <c r="HSZ50" s="83"/>
      <c r="HTA50" s="83"/>
      <c r="HTB50" s="83"/>
      <c r="HTC50" s="83"/>
      <c r="HTD50" s="83"/>
      <c r="HTE50" s="83"/>
      <c r="HTF50" s="83"/>
      <c r="HTG50" s="83"/>
      <c r="HTH50" s="83"/>
      <c r="HTI50" s="83"/>
      <c r="HTJ50" s="83"/>
      <c r="HTK50" s="83"/>
      <c r="HTL50" s="83"/>
      <c r="HTM50" s="83"/>
      <c r="HTN50" s="83"/>
      <c r="HTO50" s="83"/>
      <c r="HTP50" s="83"/>
      <c r="HTQ50" s="83"/>
      <c r="HTR50" s="83"/>
      <c r="HTS50" s="83"/>
      <c r="HTT50" s="83"/>
      <c r="HTU50" s="83"/>
      <c r="HTV50" s="83"/>
      <c r="HTW50" s="83"/>
      <c r="HTX50" s="83"/>
      <c r="HTY50" s="83"/>
      <c r="HTZ50" s="83"/>
      <c r="HUA50" s="83"/>
      <c r="HUB50" s="83"/>
      <c r="HUC50" s="83"/>
      <c r="HUD50" s="83"/>
      <c r="HUE50" s="83"/>
      <c r="HUF50" s="83"/>
      <c r="HUG50" s="83"/>
      <c r="HUH50" s="83"/>
      <c r="HUI50" s="83"/>
      <c r="HUJ50" s="83"/>
      <c r="HUK50" s="83"/>
      <c r="HUL50" s="83"/>
      <c r="HUM50" s="83"/>
      <c r="HUN50" s="83"/>
      <c r="HUO50" s="83"/>
      <c r="HUP50" s="83"/>
      <c r="HUQ50" s="83"/>
      <c r="HUR50" s="83"/>
      <c r="HUS50" s="83"/>
      <c r="HUT50" s="83"/>
      <c r="HUU50" s="83"/>
      <c r="HUV50" s="83"/>
      <c r="HUW50" s="83"/>
      <c r="HUX50" s="83"/>
      <c r="HUY50" s="83"/>
      <c r="HUZ50" s="83"/>
      <c r="HVA50" s="83"/>
      <c r="HVB50" s="83"/>
      <c r="HVC50" s="83"/>
      <c r="HVD50" s="83"/>
      <c r="HVE50" s="83"/>
      <c r="HVF50" s="83"/>
      <c r="HVG50" s="83"/>
      <c r="HVH50" s="83"/>
      <c r="HVI50" s="83"/>
      <c r="HVJ50" s="83"/>
      <c r="HVK50" s="83"/>
      <c r="HVL50" s="83"/>
      <c r="HVM50" s="83"/>
      <c r="HVN50" s="83"/>
      <c r="HVO50" s="83"/>
      <c r="HVP50" s="83"/>
      <c r="HVQ50" s="83"/>
      <c r="HVR50" s="83"/>
      <c r="HVS50" s="83"/>
      <c r="HVT50" s="83"/>
      <c r="HVU50" s="83"/>
      <c r="HVV50" s="83"/>
      <c r="HVW50" s="83"/>
      <c r="HVX50" s="83"/>
      <c r="HVY50" s="83"/>
      <c r="HVZ50" s="83"/>
      <c r="HWA50" s="83"/>
      <c r="HWB50" s="83"/>
      <c r="HWC50" s="83"/>
      <c r="HWD50" s="83"/>
      <c r="HWE50" s="83"/>
      <c r="HWF50" s="83"/>
      <c r="HWG50" s="83"/>
      <c r="HWH50" s="83"/>
      <c r="HWI50" s="83"/>
      <c r="HWJ50" s="83"/>
      <c r="HWK50" s="83"/>
      <c r="HWL50" s="83"/>
      <c r="HWM50" s="83"/>
      <c r="HWN50" s="83"/>
      <c r="HWO50" s="83"/>
      <c r="HWP50" s="83"/>
      <c r="HWQ50" s="83"/>
      <c r="HWR50" s="83"/>
      <c r="HWS50" s="83"/>
      <c r="HWT50" s="83"/>
      <c r="HWU50" s="83"/>
      <c r="HWV50" s="83"/>
      <c r="HWW50" s="83"/>
      <c r="HWX50" s="83"/>
      <c r="HWY50" s="83"/>
      <c r="HWZ50" s="83"/>
      <c r="HXA50" s="83"/>
      <c r="HXB50" s="83"/>
      <c r="HXC50" s="83"/>
      <c r="HXD50" s="83"/>
      <c r="HXE50" s="83"/>
      <c r="HXF50" s="83"/>
      <c r="HXG50" s="83"/>
      <c r="HXH50" s="83"/>
      <c r="HXI50" s="83"/>
      <c r="HXJ50" s="83"/>
      <c r="HXK50" s="83"/>
      <c r="HXL50" s="83"/>
      <c r="HXM50" s="83"/>
      <c r="HXN50" s="83"/>
      <c r="HXO50" s="83"/>
      <c r="HXP50" s="83"/>
      <c r="HXQ50" s="83"/>
      <c r="HXR50" s="83"/>
      <c r="HXS50" s="83"/>
      <c r="HXT50" s="83"/>
      <c r="HXU50" s="83"/>
      <c r="HXV50" s="83"/>
      <c r="HXW50" s="83"/>
      <c r="HXX50" s="83"/>
      <c r="HXY50" s="83"/>
      <c r="HXZ50" s="83"/>
      <c r="HYA50" s="83"/>
      <c r="HYB50" s="83"/>
      <c r="HYC50" s="83"/>
      <c r="HYD50" s="83"/>
      <c r="HYE50" s="83"/>
      <c r="HYF50" s="83"/>
      <c r="HYG50" s="83"/>
      <c r="HYH50" s="83"/>
      <c r="HYI50" s="83"/>
      <c r="HYJ50" s="83"/>
      <c r="HYK50" s="83"/>
      <c r="HYL50" s="83"/>
      <c r="HYM50" s="83"/>
      <c r="HYN50" s="83"/>
      <c r="HYO50" s="83"/>
      <c r="HYP50" s="83"/>
      <c r="HYQ50" s="83"/>
      <c r="HYR50" s="83"/>
      <c r="HYS50" s="83"/>
      <c r="HYT50" s="83"/>
      <c r="HYU50" s="83"/>
      <c r="HYV50" s="83"/>
      <c r="HYW50" s="83"/>
      <c r="HYX50" s="83"/>
      <c r="HYY50" s="83"/>
      <c r="HYZ50" s="83"/>
      <c r="HZA50" s="83"/>
      <c r="HZB50" s="83"/>
      <c r="HZC50" s="83"/>
      <c r="HZD50" s="83"/>
      <c r="HZE50" s="83"/>
      <c r="HZF50" s="83"/>
      <c r="HZG50" s="83"/>
      <c r="HZH50" s="83"/>
      <c r="HZI50" s="83"/>
      <c r="HZJ50" s="83"/>
      <c r="HZK50" s="83"/>
      <c r="HZL50" s="83"/>
      <c r="HZM50" s="83"/>
      <c r="HZN50" s="83"/>
      <c r="HZO50" s="83"/>
      <c r="HZP50" s="83"/>
      <c r="HZQ50" s="83"/>
      <c r="HZR50" s="83"/>
      <c r="HZS50" s="83"/>
      <c r="HZT50" s="83"/>
      <c r="HZU50" s="83"/>
      <c r="HZV50" s="83"/>
      <c r="HZW50" s="83"/>
      <c r="HZX50" s="83"/>
      <c r="HZY50" s="83"/>
      <c r="HZZ50" s="83"/>
      <c r="IAA50" s="83"/>
      <c r="IAB50" s="83"/>
      <c r="IAC50" s="83"/>
      <c r="IAD50" s="83"/>
      <c r="IAE50" s="83"/>
      <c r="IAF50" s="83"/>
      <c r="IAG50" s="83"/>
      <c r="IAH50" s="83"/>
      <c r="IAI50" s="83"/>
      <c r="IAJ50" s="83"/>
      <c r="IAK50" s="83"/>
      <c r="IAL50" s="83"/>
      <c r="IAM50" s="83"/>
      <c r="IAN50" s="83"/>
      <c r="IAO50" s="83"/>
      <c r="IAP50" s="83"/>
      <c r="IAQ50" s="83"/>
      <c r="IAR50" s="83"/>
      <c r="IAS50" s="83"/>
      <c r="IAT50" s="83"/>
      <c r="IAU50" s="83"/>
      <c r="IAV50" s="83"/>
      <c r="IAW50" s="83"/>
      <c r="IAX50" s="83"/>
      <c r="IAY50" s="83"/>
      <c r="IAZ50" s="83"/>
      <c r="IBA50" s="83"/>
      <c r="IBB50" s="83"/>
      <c r="IBC50" s="83"/>
      <c r="IBD50" s="83"/>
      <c r="IBE50" s="83"/>
      <c r="IBF50" s="83"/>
      <c r="IBG50" s="83"/>
      <c r="IBH50" s="83"/>
      <c r="IBI50" s="83"/>
      <c r="IBJ50" s="83"/>
      <c r="IBK50" s="83"/>
      <c r="IBL50" s="83"/>
      <c r="IBM50" s="83"/>
      <c r="IBN50" s="83"/>
      <c r="IBO50" s="83"/>
      <c r="IBP50" s="83"/>
      <c r="IBQ50" s="83"/>
      <c r="IBR50" s="83"/>
      <c r="IBS50" s="83"/>
      <c r="IBT50" s="83"/>
      <c r="IBU50" s="83"/>
      <c r="IBV50" s="83"/>
      <c r="IBW50" s="83"/>
      <c r="IBX50" s="83"/>
      <c r="IBY50" s="83"/>
      <c r="IBZ50" s="83"/>
      <c r="ICA50" s="83"/>
      <c r="ICB50" s="83"/>
      <c r="ICC50" s="83"/>
      <c r="ICD50" s="83"/>
      <c r="ICE50" s="83"/>
      <c r="ICF50" s="83"/>
      <c r="ICG50" s="83"/>
      <c r="ICH50" s="83"/>
      <c r="ICI50" s="83"/>
      <c r="ICJ50" s="83"/>
      <c r="ICK50" s="83"/>
      <c r="ICL50" s="83"/>
      <c r="ICM50" s="83"/>
      <c r="ICN50" s="83"/>
      <c r="ICO50" s="83"/>
      <c r="ICP50" s="83"/>
      <c r="ICQ50" s="83"/>
      <c r="ICR50" s="83"/>
      <c r="ICS50" s="83"/>
      <c r="ICT50" s="83"/>
      <c r="ICU50" s="83"/>
      <c r="ICV50" s="83"/>
      <c r="ICW50" s="83"/>
      <c r="ICX50" s="83"/>
      <c r="ICY50" s="83"/>
      <c r="ICZ50" s="83"/>
      <c r="IDA50" s="83"/>
      <c r="IDB50" s="83"/>
      <c r="IDC50" s="83"/>
      <c r="IDD50" s="83"/>
      <c r="IDE50" s="83"/>
      <c r="IDF50" s="83"/>
      <c r="IDG50" s="83"/>
      <c r="IDH50" s="83"/>
      <c r="IDI50" s="83"/>
      <c r="IDJ50" s="83"/>
      <c r="IDK50" s="83"/>
      <c r="IDL50" s="83"/>
      <c r="IDM50" s="83"/>
      <c r="IDN50" s="83"/>
      <c r="IDO50" s="83"/>
      <c r="IDP50" s="83"/>
      <c r="IDQ50" s="83"/>
      <c r="IDR50" s="83"/>
      <c r="IDS50" s="83"/>
      <c r="IDT50" s="83"/>
      <c r="IDU50" s="83"/>
      <c r="IDV50" s="83"/>
      <c r="IDW50" s="83"/>
      <c r="IDX50" s="83"/>
      <c r="IDY50" s="83"/>
      <c r="IDZ50" s="83"/>
      <c r="IEA50" s="83"/>
      <c r="IEB50" s="83"/>
      <c r="IEC50" s="83"/>
      <c r="IED50" s="83"/>
      <c r="IEE50" s="83"/>
      <c r="IEF50" s="83"/>
      <c r="IEG50" s="83"/>
      <c r="IEH50" s="83"/>
      <c r="IEI50" s="83"/>
      <c r="IEJ50" s="83"/>
      <c r="IEK50" s="83"/>
      <c r="IEL50" s="83"/>
      <c r="IEM50" s="83"/>
      <c r="IEN50" s="83"/>
      <c r="IEO50" s="83"/>
      <c r="IEP50" s="83"/>
      <c r="IEQ50" s="83"/>
      <c r="IER50" s="83"/>
      <c r="IES50" s="83"/>
      <c r="IET50" s="83"/>
      <c r="IEU50" s="83"/>
      <c r="IEV50" s="83"/>
      <c r="IEW50" s="83"/>
      <c r="IEX50" s="83"/>
      <c r="IEY50" s="83"/>
      <c r="IEZ50" s="83"/>
      <c r="IFA50" s="83"/>
      <c r="IFB50" s="83"/>
      <c r="IFC50" s="83"/>
      <c r="IFD50" s="83"/>
      <c r="IFE50" s="83"/>
      <c r="IFF50" s="83"/>
      <c r="IFG50" s="83"/>
      <c r="IFH50" s="83"/>
      <c r="IFI50" s="83"/>
      <c r="IFJ50" s="83"/>
      <c r="IFK50" s="83"/>
      <c r="IFL50" s="83"/>
      <c r="IFM50" s="83"/>
      <c r="IFN50" s="83"/>
      <c r="IFO50" s="83"/>
      <c r="IFP50" s="83"/>
      <c r="IFQ50" s="83"/>
      <c r="IFR50" s="83"/>
      <c r="IFS50" s="83"/>
      <c r="IFT50" s="83"/>
      <c r="IFU50" s="83"/>
      <c r="IFV50" s="83"/>
      <c r="IFW50" s="83"/>
      <c r="IFX50" s="83"/>
      <c r="IFY50" s="83"/>
      <c r="IFZ50" s="83"/>
      <c r="IGA50" s="83"/>
      <c r="IGB50" s="83"/>
      <c r="IGC50" s="83"/>
      <c r="IGD50" s="83"/>
      <c r="IGE50" s="83"/>
      <c r="IGF50" s="83"/>
      <c r="IGG50" s="83"/>
      <c r="IGH50" s="83"/>
      <c r="IGI50" s="83"/>
      <c r="IGJ50" s="83"/>
      <c r="IGK50" s="83"/>
      <c r="IGL50" s="83"/>
      <c r="IGM50" s="83"/>
      <c r="IGN50" s="83"/>
      <c r="IGO50" s="83"/>
      <c r="IGP50" s="83"/>
      <c r="IGQ50" s="83"/>
      <c r="IGR50" s="83"/>
      <c r="IGS50" s="83"/>
      <c r="IGT50" s="83"/>
      <c r="IGU50" s="83"/>
      <c r="IGV50" s="83"/>
      <c r="IGW50" s="83"/>
      <c r="IGX50" s="83"/>
      <c r="IGY50" s="83"/>
      <c r="IGZ50" s="83"/>
      <c r="IHA50" s="83"/>
      <c r="IHB50" s="83"/>
      <c r="IHC50" s="83"/>
      <c r="IHD50" s="83"/>
      <c r="IHE50" s="83"/>
      <c r="IHF50" s="83"/>
      <c r="IHG50" s="83"/>
      <c r="IHH50" s="83"/>
      <c r="IHI50" s="83"/>
      <c r="IHJ50" s="83"/>
      <c r="IHK50" s="83"/>
      <c r="IHL50" s="83"/>
      <c r="IHM50" s="83"/>
      <c r="IHN50" s="83"/>
      <c r="IHO50" s="83"/>
      <c r="IHP50" s="83"/>
      <c r="IHQ50" s="83"/>
      <c r="IHR50" s="83"/>
      <c r="IHS50" s="83"/>
      <c r="IHT50" s="83"/>
      <c r="IHU50" s="83"/>
      <c r="IHV50" s="83"/>
      <c r="IHW50" s="83"/>
      <c r="IHX50" s="83"/>
      <c r="IHY50" s="83"/>
      <c r="IHZ50" s="83"/>
      <c r="IIA50" s="83"/>
      <c r="IIB50" s="83"/>
      <c r="IIC50" s="83"/>
      <c r="IID50" s="83"/>
      <c r="IIE50" s="83"/>
      <c r="IIF50" s="83"/>
      <c r="IIG50" s="83"/>
      <c r="IIH50" s="83"/>
      <c r="III50" s="83"/>
      <c r="IIJ50" s="83"/>
      <c r="IIK50" s="83"/>
      <c r="IIL50" s="83"/>
      <c r="IIM50" s="83"/>
      <c r="IIN50" s="83"/>
      <c r="IIO50" s="83"/>
      <c r="IIP50" s="83"/>
      <c r="IIQ50" s="83"/>
      <c r="IIR50" s="83"/>
      <c r="IIS50" s="83"/>
      <c r="IIT50" s="83"/>
      <c r="IIU50" s="83"/>
      <c r="IIV50" s="83"/>
      <c r="IIW50" s="83"/>
      <c r="IIX50" s="83"/>
      <c r="IIY50" s="83"/>
      <c r="IIZ50" s="83"/>
      <c r="IJA50" s="83"/>
      <c r="IJB50" s="83"/>
      <c r="IJC50" s="83"/>
      <c r="IJD50" s="83"/>
      <c r="IJE50" s="83"/>
      <c r="IJF50" s="83"/>
      <c r="IJG50" s="83"/>
      <c r="IJH50" s="83"/>
      <c r="IJI50" s="83"/>
      <c r="IJJ50" s="83"/>
      <c r="IJK50" s="83"/>
      <c r="IJL50" s="83"/>
      <c r="IJM50" s="83"/>
      <c r="IJN50" s="83"/>
      <c r="IJO50" s="83"/>
      <c r="IJP50" s="83"/>
      <c r="IJQ50" s="83"/>
      <c r="IJR50" s="83"/>
      <c r="IJS50" s="83"/>
      <c r="IJT50" s="83"/>
      <c r="IJU50" s="83"/>
      <c r="IJV50" s="83"/>
      <c r="IJW50" s="83"/>
      <c r="IJX50" s="83"/>
      <c r="IJY50" s="83"/>
      <c r="IJZ50" s="83"/>
      <c r="IKA50" s="83"/>
      <c r="IKB50" s="83"/>
      <c r="IKC50" s="83"/>
      <c r="IKD50" s="83"/>
      <c r="IKE50" s="83"/>
      <c r="IKF50" s="83"/>
      <c r="IKG50" s="83"/>
      <c r="IKH50" s="83"/>
      <c r="IKI50" s="83"/>
      <c r="IKJ50" s="83"/>
      <c r="IKK50" s="83"/>
      <c r="IKL50" s="83"/>
      <c r="IKM50" s="83"/>
      <c r="IKN50" s="83"/>
      <c r="IKO50" s="83"/>
      <c r="IKP50" s="83"/>
      <c r="IKQ50" s="83"/>
      <c r="IKR50" s="83"/>
      <c r="IKS50" s="83"/>
      <c r="IKT50" s="83"/>
      <c r="IKU50" s="83"/>
      <c r="IKV50" s="83"/>
      <c r="IKW50" s="83"/>
      <c r="IKX50" s="83"/>
      <c r="IKY50" s="83"/>
      <c r="IKZ50" s="83"/>
      <c r="ILA50" s="83"/>
      <c r="ILB50" s="83"/>
      <c r="ILC50" s="83"/>
      <c r="ILD50" s="83"/>
      <c r="ILE50" s="83"/>
      <c r="ILF50" s="83"/>
      <c r="ILG50" s="83"/>
      <c r="ILH50" s="83"/>
      <c r="ILI50" s="83"/>
      <c r="ILJ50" s="83"/>
      <c r="ILK50" s="83"/>
      <c r="ILL50" s="83"/>
      <c r="ILM50" s="83"/>
      <c r="ILN50" s="83"/>
      <c r="ILO50" s="83"/>
      <c r="ILP50" s="83"/>
      <c r="ILQ50" s="83"/>
      <c r="ILR50" s="83"/>
      <c r="ILS50" s="83"/>
      <c r="ILT50" s="83"/>
      <c r="ILU50" s="83"/>
      <c r="ILV50" s="83"/>
      <c r="ILW50" s="83"/>
      <c r="ILX50" s="83"/>
      <c r="ILY50" s="83"/>
      <c r="ILZ50" s="83"/>
      <c r="IMA50" s="83"/>
      <c r="IMB50" s="83"/>
      <c r="IMC50" s="83"/>
      <c r="IMD50" s="83"/>
      <c r="IME50" s="83"/>
      <c r="IMF50" s="83"/>
      <c r="IMG50" s="83"/>
      <c r="IMH50" s="83"/>
      <c r="IMI50" s="83"/>
      <c r="IMJ50" s="83"/>
      <c r="IMK50" s="83"/>
      <c r="IML50" s="83"/>
      <c r="IMM50" s="83"/>
      <c r="IMN50" s="83"/>
      <c r="IMO50" s="83"/>
      <c r="IMP50" s="83"/>
      <c r="IMQ50" s="83"/>
      <c r="IMR50" s="83"/>
      <c r="IMS50" s="83"/>
      <c r="IMT50" s="83"/>
      <c r="IMU50" s="83"/>
      <c r="IMV50" s="83"/>
      <c r="IMW50" s="83"/>
      <c r="IMX50" s="83"/>
      <c r="IMY50" s="83"/>
      <c r="IMZ50" s="83"/>
      <c r="INA50" s="83"/>
      <c r="INB50" s="83"/>
      <c r="INC50" s="83"/>
      <c r="IND50" s="83"/>
      <c r="INE50" s="83"/>
      <c r="INF50" s="83"/>
      <c r="ING50" s="83"/>
      <c r="INH50" s="83"/>
      <c r="INI50" s="83"/>
      <c r="INJ50" s="83"/>
      <c r="INK50" s="83"/>
      <c r="INL50" s="83"/>
      <c r="INM50" s="83"/>
      <c r="INN50" s="83"/>
      <c r="INO50" s="83"/>
      <c r="INP50" s="83"/>
      <c r="INQ50" s="83"/>
      <c r="INR50" s="83"/>
      <c r="INS50" s="83"/>
      <c r="INT50" s="83"/>
      <c r="INU50" s="83"/>
      <c r="INV50" s="83"/>
      <c r="INW50" s="83"/>
      <c r="INX50" s="83"/>
      <c r="INY50" s="83"/>
      <c r="INZ50" s="83"/>
      <c r="IOA50" s="83"/>
      <c r="IOB50" s="83"/>
      <c r="IOC50" s="83"/>
      <c r="IOD50" s="83"/>
      <c r="IOE50" s="83"/>
      <c r="IOF50" s="83"/>
      <c r="IOG50" s="83"/>
      <c r="IOH50" s="83"/>
      <c r="IOI50" s="83"/>
      <c r="IOJ50" s="83"/>
      <c r="IOK50" s="83"/>
      <c r="IOL50" s="83"/>
      <c r="IOM50" s="83"/>
      <c r="ION50" s="83"/>
      <c r="IOO50" s="83"/>
      <c r="IOP50" s="83"/>
      <c r="IOQ50" s="83"/>
      <c r="IOR50" s="83"/>
      <c r="IOS50" s="83"/>
      <c r="IOT50" s="83"/>
      <c r="IOU50" s="83"/>
      <c r="IOV50" s="83"/>
      <c r="IOW50" s="83"/>
      <c r="IOX50" s="83"/>
      <c r="IOY50" s="83"/>
      <c r="IOZ50" s="83"/>
      <c r="IPA50" s="83"/>
      <c r="IPB50" s="83"/>
      <c r="IPC50" s="83"/>
      <c r="IPD50" s="83"/>
      <c r="IPE50" s="83"/>
      <c r="IPF50" s="83"/>
      <c r="IPG50" s="83"/>
      <c r="IPH50" s="83"/>
      <c r="IPI50" s="83"/>
      <c r="IPJ50" s="83"/>
      <c r="IPK50" s="83"/>
      <c r="IPL50" s="83"/>
      <c r="IPM50" s="83"/>
      <c r="IPN50" s="83"/>
      <c r="IPO50" s="83"/>
      <c r="IPP50" s="83"/>
      <c r="IPQ50" s="83"/>
      <c r="IPR50" s="83"/>
      <c r="IPS50" s="83"/>
      <c r="IPT50" s="83"/>
      <c r="IPU50" s="83"/>
      <c r="IPV50" s="83"/>
      <c r="IPW50" s="83"/>
      <c r="IPX50" s="83"/>
      <c r="IPY50" s="83"/>
      <c r="IPZ50" s="83"/>
      <c r="IQA50" s="83"/>
      <c r="IQB50" s="83"/>
      <c r="IQC50" s="83"/>
      <c r="IQD50" s="83"/>
      <c r="IQE50" s="83"/>
      <c r="IQF50" s="83"/>
      <c r="IQG50" s="83"/>
      <c r="IQH50" s="83"/>
      <c r="IQI50" s="83"/>
      <c r="IQJ50" s="83"/>
      <c r="IQK50" s="83"/>
      <c r="IQL50" s="83"/>
      <c r="IQM50" s="83"/>
      <c r="IQN50" s="83"/>
      <c r="IQO50" s="83"/>
      <c r="IQP50" s="83"/>
      <c r="IQQ50" s="83"/>
      <c r="IQR50" s="83"/>
      <c r="IQS50" s="83"/>
      <c r="IQT50" s="83"/>
      <c r="IQU50" s="83"/>
      <c r="IQV50" s="83"/>
      <c r="IQW50" s="83"/>
      <c r="IQX50" s="83"/>
      <c r="IQY50" s="83"/>
      <c r="IQZ50" s="83"/>
      <c r="IRA50" s="83"/>
      <c r="IRB50" s="83"/>
      <c r="IRC50" s="83"/>
      <c r="IRD50" s="83"/>
      <c r="IRE50" s="83"/>
      <c r="IRF50" s="83"/>
      <c r="IRG50" s="83"/>
      <c r="IRH50" s="83"/>
      <c r="IRI50" s="83"/>
      <c r="IRJ50" s="83"/>
      <c r="IRK50" s="83"/>
      <c r="IRL50" s="83"/>
      <c r="IRM50" s="83"/>
      <c r="IRN50" s="83"/>
      <c r="IRO50" s="83"/>
      <c r="IRP50" s="83"/>
      <c r="IRQ50" s="83"/>
      <c r="IRR50" s="83"/>
      <c r="IRS50" s="83"/>
      <c r="IRT50" s="83"/>
      <c r="IRU50" s="83"/>
      <c r="IRV50" s="83"/>
      <c r="IRW50" s="83"/>
      <c r="IRX50" s="83"/>
      <c r="IRY50" s="83"/>
      <c r="IRZ50" s="83"/>
      <c r="ISA50" s="83"/>
      <c r="ISB50" s="83"/>
      <c r="ISC50" s="83"/>
      <c r="ISD50" s="83"/>
      <c r="ISE50" s="83"/>
      <c r="ISF50" s="83"/>
      <c r="ISG50" s="83"/>
      <c r="ISH50" s="83"/>
      <c r="ISI50" s="83"/>
      <c r="ISJ50" s="83"/>
      <c r="ISK50" s="83"/>
      <c r="ISL50" s="83"/>
      <c r="ISM50" s="83"/>
      <c r="ISN50" s="83"/>
      <c r="ISO50" s="83"/>
      <c r="ISP50" s="83"/>
      <c r="ISQ50" s="83"/>
      <c r="ISR50" s="83"/>
      <c r="ISS50" s="83"/>
      <c r="IST50" s="83"/>
      <c r="ISU50" s="83"/>
      <c r="ISV50" s="83"/>
      <c r="ISW50" s="83"/>
      <c r="ISX50" s="83"/>
      <c r="ISY50" s="83"/>
      <c r="ISZ50" s="83"/>
      <c r="ITA50" s="83"/>
      <c r="ITB50" s="83"/>
      <c r="ITC50" s="83"/>
      <c r="ITD50" s="83"/>
      <c r="ITE50" s="83"/>
      <c r="ITF50" s="83"/>
      <c r="ITG50" s="83"/>
      <c r="ITH50" s="83"/>
      <c r="ITI50" s="83"/>
      <c r="ITJ50" s="83"/>
      <c r="ITK50" s="83"/>
      <c r="ITL50" s="83"/>
      <c r="ITM50" s="83"/>
      <c r="ITN50" s="83"/>
      <c r="ITO50" s="83"/>
      <c r="ITP50" s="83"/>
      <c r="ITQ50" s="83"/>
      <c r="ITR50" s="83"/>
      <c r="ITS50" s="83"/>
      <c r="ITT50" s="83"/>
      <c r="ITU50" s="83"/>
      <c r="ITV50" s="83"/>
      <c r="ITW50" s="83"/>
      <c r="ITX50" s="83"/>
      <c r="ITY50" s="83"/>
      <c r="ITZ50" s="83"/>
      <c r="IUA50" s="83"/>
      <c r="IUB50" s="83"/>
      <c r="IUC50" s="83"/>
      <c r="IUD50" s="83"/>
      <c r="IUE50" s="83"/>
      <c r="IUF50" s="83"/>
      <c r="IUG50" s="83"/>
      <c r="IUH50" s="83"/>
      <c r="IUI50" s="83"/>
      <c r="IUJ50" s="83"/>
      <c r="IUK50" s="83"/>
      <c r="IUL50" s="83"/>
      <c r="IUM50" s="83"/>
      <c r="IUN50" s="83"/>
      <c r="IUO50" s="83"/>
      <c r="IUP50" s="83"/>
      <c r="IUQ50" s="83"/>
      <c r="IUR50" s="83"/>
      <c r="IUS50" s="83"/>
      <c r="IUT50" s="83"/>
      <c r="IUU50" s="83"/>
      <c r="IUV50" s="83"/>
      <c r="IUW50" s="83"/>
      <c r="IUX50" s="83"/>
      <c r="IUY50" s="83"/>
      <c r="IUZ50" s="83"/>
      <c r="IVA50" s="83"/>
      <c r="IVB50" s="83"/>
      <c r="IVC50" s="83"/>
      <c r="IVD50" s="83"/>
      <c r="IVE50" s="83"/>
      <c r="IVF50" s="83"/>
      <c r="IVG50" s="83"/>
      <c r="IVH50" s="83"/>
      <c r="IVI50" s="83"/>
      <c r="IVJ50" s="83"/>
      <c r="IVK50" s="83"/>
      <c r="IVL50" s="83"/>
      <c r="IVM50" s="83"/>
      <c r="IVN50" s="83"/>
      <c r="IVO50" s="83"/>
      <c r="IVP50" s="83"/>
      <c r="IVQ50" s="83"/>
      <c r="IVR50" s="83"/>
      <c r="IVS50" s="83"/>
      <c r="IVT50" s="83"/>
      <c r="IVU50" s="83"/>
      <c r="IVV50" s="83"/>
      <c r="IVW50" s="83"/>
      <c r="IVX50" s="83"/>
      <c r="IVY50" s="83"/>
      <c r="IVZ50" s="83"/>
      <c r="IWA50" s="83"/>
      <c r="IWB50" s="83"/>
      <c r="IWC50" s="83"/>
      <c r="IWD50" s="83"/>
      <c r="IWE50" s="83"/>
      <c r="IWF50" s="83"/>
      <c r="IWG50" s="83"/>
      <c r="IWH50" s="83"/>
      <c r="IWI50" s="83"/>
      <c r="IWJ50" s="83"/>
      <c r="IWK50" s="83"/>
      <c r="IWL50" s="83"/>
      <c r="IWM50" s="83"/>
      <c r="IWN50" s="83"/>
      <c r="IWO50" s="83"/>
      <c r="IWP50" s="83"/>
      <c r="IWQ50" s="83"/>
      <c r="IWR50" s="83"/>
      <c r="IWS50" s="83"/>
      <c r="IWT50" s="83"/>
      <c r="IWU50" s="83"/>
      <c r="IWV50" s="83"/>
      <c r="IWW50" s="83"/>
      <c r="IWX50" s="83"/>
      <c r="IWY50" s="83"/>
      <c r="IWZ50" s="83"/>
      <c r="IXA50" s="83"/>
      <c r="IXB50" s="83"/>
      <c r="IXC50" s="83"/>
      <c r="IXD50" s="83"/>
      <c r="IXE50" s="83"/>
      <c r="IXF50" s="83"/>
      <c r="IXG50" s="83"/>
      <c r="IXH50" s="83"/>
      <c r="IXI50" s="83"/>
      <c r="IXJ50" s="83"/>
      <c r="IXK50" s="83"/>
      <c r="IXL50" s="83"/>
      <c r="IXM50" s="83"/>
      <c r="IXN50" s="83"/>
      <c r="IXO50" s="83"/>
      <c r="IXP50" s="83"/>
      <c r="IXQ50" s="83"/>
      <c r="IXR50" s="83"/>
      <c r="IXS50" s="83"/>
      <c r="IXT50" s="83"/>
      <c r="IXU50" s="83"/>
      <c r="IXV50" s="83"/>
      <c r="IXW50" s="83"/>
      <c r="IXX50" s="83"/>
      <c r="IXY50" s="83"/>
      <c r="IXZ50" s="83"/>
      <c r="IYA50" s="83"/>
      <c r="IYB50" s="83"/>
      <c r="IYC50" s="83"/>
      <c r="IYD50" s="83"/>
      <c r="IYE50" s="83"/>
      <c r="IYF50" s="83"/>
      <c r="IYG50" s="83"/>
      <c r="IYH50" s="83"/>
      <c r="IYI50" s="83"/>
      <c r="IYJ50" s="83"/>
      <c r="IYK50" s="83"/>
      <c r="IYL50" s="83"/>
      <c r="IYM50" s="83"/>
      <c r="IYN50" s="83"/>
      <c r="IYO50" s="83"/>
      <c r="IYP50" s="83"/>
      <c r="IYQ50" s="83"/>
      <c r="IYR50" s="83"/>
      <c r="IYS50" s="83"/>
      <c r="IYT50" s="83"/>
      <c r="IYU50" s="83"/>
      <c r="IYV50" s="83"/>
      <c r="IYW50" s="83"/>
      <c r="IYX50" s="83"/>
      <c r="IYY50" s="83"/>
      <c r="IYZ50" s="83"/>
      <c r="IZA50" s="83"/>
      <c r="IZB50" s="83"/>
      <c r="IZC50" s="83"/>
      <c r="IZD50" s="83"/>
      <c r="IZE50" s="83"/>
      <c r="IZF50" s="83"/>
      <c r="IZG50" s="83"/>
      <c r="IZH50" s="83"/>
      <c r="IZI50" s="83"/>
      <c r="IZJ50" s="83"/>
      <c r="IZK50" s="83"/>
      <c r="IZL50" s="83"/>
      <c r="IZM50" s="83"/>
      <c r="IZN50" s="83"/>
      <c r="IZO50" s="83"/>
      <c r="IZP50" s="83"/>
      <c r="IZQ50" s="83"/>
      <c r="IZR50" s="83"/>
      <c r="IZS50" s="83"/>
      <c r="IZT50" s="83"/>
      <c r="IZU50" s="83"/>
      <c r="IZV50" s="83"/>
      <c r="IZW50" s="83"/>
      <c r="IZX50" s="83"/>
      <c r="IZY50" s="83"/>
      <c r="IZZ50" s="83"/>
      <c r="JAA50" s="83"/>
      <c r="JAB50" s="83"/>
      <c r="JAC50" s="83"/>
      <c r="JAD50" s="83"/>
      <c r="JAE50" s="83"/>
      <c r="JAF50" s="83"/>
      <c r="JAG50" s="83"/>
      <c r="JAH50" s="83"/>
      <c r="JAI50" s="83"/>
      <c r="JAJ50" s="83"/>
      <c r="JAK50" s="83"/>
      <c r="JAL50" s="83"/>
      <c r="JAM50" s="83"/>
      <c r="JAN50" s="83"/>
      <c r="JAO50" s="83"/>
      <c r="JAP50" s="83"/>
      <c r="JAQ50" s="83"/>
      <c r="JAR50" s="83"/>
      <c r="JAS50" s="83"/>
      <c r="JAT50" s="83"/>
      <c r="JAU50" s="83"/>
      <c r="JAV50" s="83"/>
      <c r="JAW50" s="83"/>
      <c r="JAX50" s="83"/>
      <c r="JAY50" s="83"/>
      <c r="JAZ50" s="83"/>
      <c r="JBA50" s="83"/>
      <c r="JBB50" s="83"/>
      <c r="JBC50" s="83"/>
      <c r="JBD50" s="83"/>
      <c r="JBE50" s="83"/>
      <c r="JBF50" s="83"/>
      <c r="JBG50" s="83"/>
      <c r="JBH50" s="83"/>
      <c r="JBI50" s="83"/>
      <c r="JBJ50" s="83"/>
      <c r="JBK50" s="83"/>
      <c r="JBL50" s="83"/>
      <c r="JBM50" s="83"/>
      <c r="JBN50" s="83"/>
      <c r="JBO50" s="83"/>
      <c r="JBP50" s="83"/>
      <c r="JBQ50" s="83"/>
      <c r="JBR50" s="83"/>
      <c r="JBS50" s="83"/>
      <c r="JBT50" s="83"/>
      <c r="JBU50" s="83"/>
      <c r="JBV50" s="83"/>
      <c r="JBW50" s="83"/>
      <c r="JBX50" s="83"/>
      <c r="JBY50" s="83"/>
      <c r="JBZ50" s="83"/>
      <c r="JCA50" s="83"/>
      <c r="JCB50" s="83"/>
      <c r="JCC50" s="83"/>
      <c r="JCD50" s="83"/>
      <c r="JCE50" s="83"/>
      <c r="JCF50" s="83"/>
      <c r="JCG50" s="83"/>
      <c r="JCH50" s="83"/>
      <c r="JCI50" s="83"/>
      <c r="JCJ50" s="83"/>
      <c r="JCK50" s="83"/>
      <c r="JCL50" s="83"/>
      <c r="JCM50" s="83"/>
      <c r="JCN50" s="83"/>
      <c r="JCO50" s="83"/>
      <c r="JCP50" s="83"/>
      <c r="JCQ50" s="83"/>
      <c r="JCR50" s="83"/>
      <c r="JCS50" s="83"/>
      <c r="JCT50" s="83"/>
      <c r="JCU50" s="83"/>
      <c r="JCV50" s="83"/>
      <c r="JCW50" s="83"/>
      <c r="JCX50" s="83"/>
      <c r="JCY50" s="83"/>
      <c r="JCZ50" s="83"/>
      <c r="JDA50" s="83"/>
      <c r="JDB50" s="83"/>
      <c r="JDC50" s="83"/>
      <c r="JDD50" s="83"/>
      <c r="JDE50" s="83"/>
      <c r="JDF50" s="83"/>
      <c r="JDG50" s="83"/>
      <c r="JDH50" s="83"/>
      <c r="JDI50" s="83"/>
      <c r="JDJ50" s="83"/>
      <c r="JDK50" s="83"/>
      <c r="JDL50" s="83"/>
      <c r="JDM50" s="83"/>
      <c r="JDN50" s="83"/>
      <c r="JDO50" s="83"/>
      <c r="JDP50" s="83"/>
      <c r="JDQ50" s="83"/>
      <c r="JDR50" s="83"/>
      <c r="JDS50" s="83"/>
      <c r="JDT50" s="83"/>
      <c r="JDU50" s="83"/>
      <c r="JDV50" s="83"/>
      <c r="JDW50" s="83"/>
      <c r="JDX50" s="83"/>
      <c r="JDY50" s="83"/>
      <c r="JDZ50" s="83"/>
      <c r="JEA50" s="83"/>
      <c r="JEB50" s="83"/>
      <c r="JEC50" s="83"/>
      <c r="JED50" s="83"/>
      <c r="JEE50" s="83"/>
      <c r="JEF50" s="83"/>
      <c r="JEG50" s="83"/>
      <c r="JEH50" s="83"/>
      <c r="JEI50" s="83"/>
      <c r="JEJ50" s="83"/>
      <c r="JEK50" s="83"/>
      <c r="JEL50" s="83"/>
      <c r="JEM50" s="83"/>
      <c r="JEN50" s="83"/>
      <c r="JEO50" s="83"/>
      <c r="JEP50" s="83"/>
      <c r="JEQ50" s="83"/>
      <c r="JER50" s="83"/>
      <c r="JES50" s="83"/>
      <c r="JET50" s="83"/>
      <c r="JEU50" s="83"/>
      <c r="JEV50" s="83"/>
      <c r="JEW50" s="83"/>
      <c r="JEX50" s="83"/>
      <c r="JEY50" s="83"/>
      <c r="JEZ50" s="83"/>
      <c r="JFA50" s="83"/>
      <c r="JFB50" s="83"/>
      <c r="JFC50" s="83"/>
      <c r="JFD50" s="83"/>
      <c r="JFE50" s="83"/>
      <c r="JFF50" s="83"/>
      <c r="JFG50" s="83"/>
      <c r="JFH50" s="83"/>
      <c r="JFI50" s="83"/>
      <c r="JFJ50" s="83"/>
      <c r="JFK50" s="83"/>
      <c r="JFL50" s="83"/>
      <c r="JFM50" s="83"/>
      <c r="JFN50" s="83"/>
      <c r="JFO50" s="83"/>
      <c r="JFP50" s="83"/>
      <c r="JFQ50" s="83"/>
      <c r="JFR50" s="83"/>
      <c r="JFS50" s="83"/>
      <c r="JFT50" s="83"/>
      <c r="JFU50" s="83"/>
      <c r="JFV50" s="83"/>
      <c r="JFW50" s="83"/>
      <c r="JFX50" s="83"/>
      <c r="JFY50" s="83"/>
      <c r="JFZ50" s="83"/>
      <c r="JGA50" s="83"/>
      <c r="JGB50" s="83"/>
      <c r="JGC50" s="83"/>
      <c r="JGD50" s="83"/>
      <c r="JGE50" s="83"/>
      <c r="JGF50" s="83"/>
      <c r="JGG50" s="83"/>
      <c r="JGH50" s="83"/>
      <c r="JGI50" s="83"/>
      <c r="JGJ50" s="83"/>
      <c r="JGK50" s="83"/>
      <c r="JGL50" s="83"/>
      <c r="JGM50" s="83"/>
      <c r="JGN50" s="83"/>
      <c r="JGO50" s="83"/>
      <c r="JGP50" s="83"/>
      <c r="JGQ50" s="83"/>
      <c r="JGR50" s="83"/>
      <c r="JGS50" s="83"/>
      <c r="JGT50" s="83"/>
      <c r="JGU50" s="83"/>
      <c r="JGV50" s="83"/>
      <c r="JGW50" s="83"/>
      <c r="JGX50" s="83"/>
      <c r="JGY50" s="83"/>
      <c r="JGZ50" s="83"/>
      <c r="JHA50" s="83"/>
      <c r="JHB50" s="83"/>
      <c r="JHC50" s="83"/>
      <c r="JHD50" s="83"/>
      <c r="JHE50" s="83"/>
      <c r="JHF50" s="83"/>
      <c r="JHG50" s="83"/>
      <c r="JHH50" s="83"/>
      <c r="JHI50" s="83"/>
      <c r="JHJ50" s="83"/>
      <c r="JHK50" s="83"/>
      <c r="JHL50" s="83"/>
      <c r="JHM50" s="83"/>
      <c r="JHN50" s="83"/>
      <c r="JHO50" s="83"/>
      <c r="JHP50" s="83"/>
      <c r="JHQ50" s="83"/>
      <c r="JHR50" s="83"/>
      <c r="JHS50" s="83"/>
      <c r="JHT50" s="83"/>
      <c r="JHU50" s="83"/>
      <c r="JHV50" s="83"/>
      <c r="JHW50" s="83"/>
      <c r="JHX50" s="83"/>
      <c r="JHY50" s="83"/>
      <c r="JHZ50" s="83"/>
      <c r="JIA50" s="83"/>
      <c r="JIB50" s="83"/>
      <c r="JIC50" s="83"/>
      <c r="JID50" s="83"/>
      <c r="JIE50" s="83"/>
      <c r="JIF50" s="83"/>
      <c r="JIG50" s="83"/>
      <c r="JIH50" s="83"/>
      <c r="JII50" s="83"/>
      <c r="JIJ50" s="83"/>
      <c r="JIK50" s="83"/>
      <c r="JIL50" s="83"/>
      <c r="JIM50" s="83"/>
      <c r="JIN50" s="83"/>
      <c r="JIO50" s="83"/>
      <c r="JIP50" s="83"/>
      <c r="JIQ50" s="83"/>
      <c r="JIR50" s="83"/>
      <c r="JIS50" s="83"/>
      <c r="JIT50" s="83"/>
      <c r="JIU50" s="83"/>
      <c r="JIV50" s="83"/>
      <c r="JIW50" s="83"/>
      <c r="JIX50" s="83"/>
      <c r="JIY50" s="83"/>
      <c r="JIZ50" s="83"/>
      <c r="JJA50" s="83"/>
      <c r="JJB50" s="83"/>
      <c r="JJC50" s="83"/>
      <c r="JJD50" s="83"/>
      <c r="JJE50" s="83"/>
      <c r="JJF50" s="83"/>
      <c r="JJG50" s="83"/>
      <c r="JJH50" s="83"/>
      <c r="JJI50" s="83"/>
      <c r="JJJ50" s="83"/>
      <c r="JJK50" s="83"/>
      <c r="JJL50" s="83"/>
      <c r="JJM50" s="83"/>
      <c r="JJN50" s="83"/>
      <c r="JJO50" s="83"/>
      <c r="JJP50" s="83"/>
      <c r="JJQ50" s="83"/>
      <c r="JJR50" s="83"/>
      <c r="JJS50" s="83"/>
      <c r="JJT50" s="83"/>
      <c r="JJU50" s="83"/>
      <c r="JJV50" s="83"/>
      <c r="JJW50" s="83"/>
      <c r="JJX50" s="83"/>
      <c r="JJY50" s="83"/>
      <c r="JJZ50" s="83"/>
      <c r="JKA50" s="83"/>
      <c r="JKB50" s="83"/>
      <c r="JKC50" s="83"/>
      <c r="JKD50" s="83"/>
      <c r="JKE50" s="83"/>
      <c r="JKF50" s="83"/>
      <c r="JKG50" s="83"/>
      <c r="JKH50" s="83"/>
      <c r="JKI50" s="83"/>
      <c r="JKJ50" s="83"/>
      <c r="JKK50" s="83"/>
      <c r="JKL50" s="83"/>
      <c r="JKM50" s="83"/>
      <c r="JKN50" s="83"/>
      <c r="JKO50" s="83"/>
      <c r="JKP50" s="83"/>
      <c r="JKQ50" s="83"/>
      <c r="JKR50" s="83"/>
      <c r="JKS50" s="83"/>
      <c r="JKT50" s="83"/>
      <c r="JKU50" s="83"/>
      <c r="JKV50" s="83"/>
      <c r="JKW50" s="83"/>
      <c r="JKX50" s="83"/>
      <c r="JKY50" s="83"/>
      <c r="JKZ50" s="83"/>
      <c r="JLA50" s="83"/>
      <c r="JLB50" s="83"/>
      <c r="JLC50" s="83"/>
      <c r="JLD50" s="83"/>
      <c r="JLE50" s="83"/>
      <c r="JLF50" s="83"/>
      <c r="JLG50" s="83"/>
      <c r="JLH50" s="83"/>
      <c r="JLI50" s="83"/>
      <c r="JLJ50" s="83"/>
      <c r="JLK50" s="83"/>
      <c r="JLL50" s="83"/>
      <c r="JLM50" s="83"/>
      <c r="JLN50" s="83"/>
      <c r="JLO50" s="83"/>
      <c r="JLP50" s="83"/>
      <c r="JLQ50" s="83"/>
      <c r="JLR50" s="83"/>
      <c r="JLS50" s="83"/>
      <c r="JLT50" s="83"/>
      <c r="JLU50" s="83"/>
      <c r="JLV50" s="83"/>
      <c r="JLW50" s="83"/>
      <c r="JLX50" s="83"/>
      <c r="JLY50" s="83"/>
      <c r="JLZ50" s="83"/>
      <c r="JMA50" s="83"/>
      <c r="JMB50" s="83"/>
      <c r="JMC50" s="83"/>
      <c r="JMD50" s="83"/>
      <c r="JME50" s="83"/>
      <c r="JMF50" s="83"/>
      <c r="JMG50" s="83"/>
      <c r="JMH50" s="83"/>
      <c r="JMI50" s="83"/>
      <c r="JMJ50" s="83"/>
      <c r="JMK50" s="83"/>
      <c r="JML50" s="83"/>
      <c r="JMM50" s="83"/>
      <c r="JMN50" s="83"/>
      <c r="JMO50" s="83"/>
      <c r="JMP50" s="83"/>
      <c r="JMQ50" s="83"/>
      <c r="JMR50" s="83"/>
      <c r="JMS50" s="83"/>
      <c r="JMT50" s="83"/>
      <c r="JMU50" s="83"/>
      <c r="JMV50" s="83"/>
      <c r="JMW50" s="83"/>
      <c r="JMX50" s="83"/>
      <c r="JMY50" s="83"/>
      <c r="JMZ50" s="83"/>
      <c r="JNA50" s="83"/>
      <c r="JNB50" s="83"/>
      <c r="JNC50" s="83"/>
      <c r="JND50" s="83"/>
      <c r="JNE50" s="83"/>
      <c r="JNF50" s="83"/>
      <c r="JNG50" s="83"/>
      <c r="JNH50" s="83"/>
      <c r="JNI50" s="83"/>
      <c r="JNJ50" s="83"/>
      <c r="JNK50" s="83"/>
      <c r="JNL50" s="83"/>
      <c r="JNM50" s="83"/>
      <c r="JNN50" s="83"/>
      <c r="JNO50" s="83"/>
      <c r="JNP50" s="83"/>
      <c r="JNQ50" s="83"/>
      <c r="JNR50" s="83"/>
      <c r="JNS50" s="83"/>
      <c r="JNT50" s="83"/>
      <c r="JNU50" s="83"/>
      <c r="JNV50" s="83"/>
      <c r="JNW50" s="83"/>
      <c r="JNX50" s="83"/>
      <c r="JNY50" s="83"/>
      <c r="JNZ50" s="83"/>
      <c r="JOA50" s="83"/>
      <c r="JOB50" s="83"/>
      <c r="JOC50" s="83"/>
      <c r="JOD50" s="83"/>
      <c r="JOE50" s="83"/>
      <c r="JOF50" s="83"/>
      <c r="JOG50" s="83"/>
      <c r="JOH50" s="83"/>
      <c r="JOI50" s="83"/>
      <c r="JOJ50" s="83"/>
      <c r="JOK50" s="83"/>
      <c r="JOL50" s="83"/>
      <c r="JOM50" s="83"/>
      <c r="JON50" s="83"/>
      <c r="JOO50" s="83"/>
      <c r="JOP50" s="83"/>
      <c r="JOQ50" s="83"/>
      <c r="JOR50" s="83"/>
      <c r="JOS50" s="83"/>
      <c r="JOT50" s="83"/>
      <c r="JOU50" s="83"/>
      <c r="JOV50" s="83"/>
      <c r="JOW50" s="83"/>
      <c r="JOX50" s="83"/>
      <c r="JOY50" s="83"/>
      <c r="JOZ50" s="83"/>
      <c r="JPA50" s="83"/>
      <c r="JPB50" s="83"/>
      <c r="JPC50" s="83"/>
      <c r="JPD50" s="83"/>
      <c r="JPE50" s="83"/>
      <c r="JPF50" s="83"/>
      <c r="JPG50" s="83"/>
      <c r="JPH50" s="83"/>
      <c r="JPI50" s="83"/>
      <c r="JPJ50" s="83"/>
      <c r="JPK50" s="83"/>
      <c r="JPL50" s="83"/>
      <c r="JPM50" s="83"/>
      <c r="JPN50" s="83"/>
      <c r="JPO50" s="83"/>
      <c r="JPP50" s="83"/>
      <c r="JPQ50" s="83"/>
      <c r="JPR50" s="83"/>
      <c r="JPS50" s="83"/>
      <c r="JPT50" s="83"/>
      <c r="JPU50" s="83"/>
      <c r="JPV50" s="83"/>
      <c r="JPW50" s="83"/>
      <c r="JPX50" s="83"/>
      <c r="JPY50" s="83"/>
      <c r="JPZ50" s="83"/>
      <c r="JQA50" s="83"/>
      <c r="JQB50" s="83"/>
      <c r="JQC50" s="83"/>
      <c r="JQD50" s="83"/>
      <c r="JQE50" s="83"/>
      <c r="JQF50" s="83"/>
      <c r="JQG50" s="83"/>
      <c r="JQH50" s="83"/>
      <c r="JQI50" s="83"/>
      <c r="JQJ50" s="83"/>
      <c r="JQK50" s="83"/>
      <c r="JQL50" s="83"/>
      <c r="JQM50" s="83"/>
      <c r="JQN50" s="83"/>
      <c r="JQO50" s="83"/>
      <c r="JQP50" s="83"/>
      <c r="JQQ50" s="83"/>
      <c r="JQR50" s="83"/>
      <c r="JQS50" s="83"/>
      <c r="JQT50" s="83"/>
      <c r="JQU50" s="83"/>
      <c r="JQV50" s="83"/>
      <c r="JQW50" s="83"/>
      <c r="JQX50" s="83"/>
      <c r="JQY50" s="83"/>
      <c r="JQZ50" s="83"/>
      <c r="JRA50" s="83"/>
      <c r="JRB50" s="83"/>
      <c r="JRC50" s="83"/>
      <c r="JRD50" s="83"/>
      <c r="JRE50" s="83"/>
      <c r="JRF50" s="83"/>
      <c r="JRG50" s="83"/>
      <c r="JRH50" s="83"/>
      <c r="JRI50" s="83"/>
      <c r="JRJ50" s="83"/>
      <c r="JRK50" s="83"/>
      <c r="JRL50" s="83"/>
      <c r="JRM50" s="83"/>
      <c r="JRN50" s="83"/>
      <c r="JRO50" s="83"/>
      <c r="JRP50" s="83"/>
      <c r="JRQ50" s="83"/>
      <c r="JRR50" s="83"/>
      <c r="JRS50" s="83"/>
      <c r="JRT50" s="83"/>
      <c r="JRU50" s="83"/>
      <c r="JRV50" s="83"/>
      <c r="JRW50" s="83"/>
      <c r="JRX50" s="83"/>
      <c r="JRY50" s="83"/>
      <c r="JRZ50" s="83"/>
      <c r="JSA50" s="83"/>
      <c r="JSB50" s="83"/>
      <c r="JSC50" s="83"/>
      <c r="JSD50" s="83"/>
      <c r="JSE50" s="83"/>
      <c r="JSF50" s="83"/>
      <c r="JSG50" s="83"/>
      <c r="JSH50" s="83"/>
      <c r="JSI50" s="83"/>
      <c r="JSJ50" s="83"/>
      <c r="JSK50" s="83"/>
      <c r="JSL50" s="83"/>
      <c r="JSM50" s="83"/>
      <c r="JSN50" s="83"/>
      <c r="JSO50" s="83"/>
      <c r="JSP50" s="83"/>
      <c r="JSQ50" s="83"/>
      <c r="JSR50" s="83"/>
      <c r="JSS50" s="83"/>
      <c r="JST50" s="83"/>
      <c r="JSU50" s="83"/>
      <c r="JSV50" s="83"/>
      <c r="JSW50" s="83"/>
      <c r="JSX50" s="83"/>
      <c r="JSY50" s="83"/>
      <c r="JSZ50" s="83"/>
      <c r="JTA50" s="83"/>
      <c r="JTB50" s="83"/>
      <c r="JTC50" s="83"/>
      <c r="JTD50" s="83"/>
      <c r="JTE50" s="83"/>
      <c r="JTF50" s="83"/>
      <c r="JTG50" s="83"/>
      <c r="JTH50" s="83"/>
      <c r="JTI50" s="83"/>
      <c r="JTJ50" s="83"/>
      <c r="JTK50" s="83"/>
      <c r="JTL50" s="83"/>
      <c r="JTM50" s="83"/>
      <c r="JTN50" s="83"/>
      <c r="JTO50" s="83"/>
      <c r="JTP50" s="83"/>
      <c r="JTQ50" s="83"/>
      <c r="JTR50" s="83"/>
      <c r="JTS50" s="83"/>
      <c r="JTT50" s="83"/>
      <c r="JTU50" s="83"/>
      <c r="JTV50" s="83"/>
      <c r="JTW50" s="83"/>
      <c r="JTX50" s="83"/>
      <c r="JTY50" s="83"/>
      <c r="JTZ50" s="83"/>
      <c r="JUA50" s="83"/>
      <c r="JUB50" s="83"/>
      <c r="JUC50" s="83"/>
      <c r="JUD50" s="83"/>
      <c r="JUE50" s="83"/>
      <c r="JUF50" s="83"/>
      <c r="JUG50" s="83"/>
      <c r="JUH50" s="83"/>
      <c r="JUI50" s="83"/>
      <c r="JUJ50" s="83"/>
      <c r="JUK50" s="83"/>
      <c r="JUL50" s="83"/>
      <c r="JUM50" s="83"/>
      <c r="JUN50" s="83"/>
      <c r="JUO50" s="83"/>
      <c r="JUP50" s="83"/>
      <c r="JUQ50" s="83"/>
      <c r="JUR50" s="83"/>
      <c r="JUS50" s="83"/>
      <c r="JUT50" s="83"/>
      <c r="JUU50" s="83"/>
      <c r="JUV50" s="83"/>
      <c r="JUW50" s="83"/>
      <c r="JUX50" s="83"/>
      <c r="JUY50" s="83"/>
      <c r="JUZ50" s="83"/>
      <c r="JVA50" s="83"/>
      <c r="JVB50" s="83"/>
      <c r="JVC50" s="83"/>
      <c r="JVD50" s="83"/>
      <c r="JVE50" s="83"/>
      <c r="JVF50" s="83"/>
      <c r="JVG50" s="83"/>
      <c r="JVH50" s="83"/>
      <c r="JVI50" s="83"/>
      <c r="JVJ50" s="83"/>
      <c r="JVK50" s="83"/>
      <c r="JVL50" s="83"/>
      <c r="JVM50" s="83"/>
      <c r="JVN50" s="83"/>
      <c r="JVO50" s="83"/>
      <c r="JVP50" s="83"/>
      <c r="JVQ50" s="83"/>
      <c r="JVR50" s="83"/>
      <c r="JVS50" s="83"/>
      <c r="JVT50" s="83"/>
      <c r="JVU50" s="83"/>
      <c r="JVV50" s="83"/>
      <c r="JVW50" s="83"/>
      <c r="JVX50" s="83"/>
      <c r="JVY50" s="83"/>
      <c r="JVZ50" s="83"/>
      <c r="JWA50" s="83"/>
      <c r="JWB50" s="83"/>
      <c r="JWC50" s="83"/>
      <c r="JWD50" s="83"/>
      <c r="JWE50" s="83"/>
      <c r="JWF50" s="83"/>
      <c r="JWG50" s="83"/>
      <c r="JWH50" s="83"/>
      <c r="JWI50" s="83"/>
      <c r="JWJ50" s="83"/>
      <c r="JWK50" s="83"/>
      <c r="JWL50" s="83"/>
      <c r="JWM50" s="83"/>
      <c r="JWN50" s="83"/>
      <c r="JWO50" s="83"/>
      <c r="JWP50" s="83"/>
      <c r="JWQ50" s="83"/>
      <c r="JWR50" s="83"/>
      <c r="JWS50" s="83"/>
      <c r="JWT50" s="83"/>
      <c r="JWU50" s="83"/>
      <c r="JWV50" s="83"/>
      <c r="JWW50" s="83"/>
      <c r="JWX50" s="83"/>
      <c r="JWY50" s="83"/>
      <c r="JWZ50" s="83"/>
      <c r="JXA50" s="83"/>
      <c r="JXB50" s="83"/>
      <c r="JXC50" s="83"/>
      <c r="JXD50" s="83"/>
      <c r="JXE50" s="83"/>
      <c r="JXF50" s="83"/>
      <c r="JXG50" s="83"/>
      <c r="JXH50" s="83"/>
      <c r="JXI50" s="83"/>
      <c r="JXJ50" s="83"/>
      <c r="JXK50" s="83"/>
      <c r="JXL50" s="83"/>
      <c r="JXM50" s="83"/>
      <c r="JXN50" s="83"/>
      <c r="JXO50" s="83"/>
      <c r="JXP50" s="83"/>
      <c r="JXQ50" s="83"/>
      <c r="JXR50" s="83"/>
      <c r="JXS50" s="83"/>
      <c r="JXT50" s="83"/>
      <c r="JXU50" s="83"/>
      <c r="JXV50" s="83"/>
      <c r="JXW50" s="83"/>
      <c r="JXX50" s="83"/>
      <c r="JXY50" s="83"/>
      <c r="JXZ50" s="83"/>
      <c r="JYA50" s="83"/>
      <c r="JYB50" s="83"/>
      <c r="JYC50" s="83"/>
      <c r="JYD50" s="83"/>
      <c r="JYE50" s="83"/>
      <c r="JYF50" s="83"/>
      <c r="JYG50" s="83"/>
      <c r="JYH50" s="83"/>
      <c r="JYI50" s="83"/>
      <c r="JYJ50" s="83"/>
      <c r="JYK50" s="83"/>
      <c r="JYL50" s="83"/>
      <c r="JYM50" s="83"/>
      <c r="JYN50" s="83"/>
      <c r="JYO50" s="83"/>
      <c r="JYP50" s="83"/>
      <c r="JYQ50" s="83"/>
      <c r="JYR50" s="83"/>
      <c r="JYS50" s="83"/>
      <c r="JYT50" s="83"/>
      <c r="JYU50" s="83"/>
      <c r="JYV50" s="83"/>
      <c r="JYW50" s="83"/>
      <c r="JYX50" s="83"/>
      <c r="JYY50" s="83"/>
      <c r="JYZ50" s="83"/>
      <c r="JZA50" s="83"/>
      <c r="JZB50" s="83"/>
      <c r="JZC50" s="83"/>
      <c r="JZD50" s="83"/>
      <c r="JZE50" s="83"/>
      <c r="JZF50" s="83"/>
      <c r="JZG50" s="83"/>
      <c r="JZH50" s="83"/>
      <c r="JZI50" s="83"/>
      <c r="JZJ50" s="83"/>
      <c r="JZK50" s="83"/>
      <c r="JZL50" s="83"/>
      <c r="JZM50" s="83"/>
      <c r="JZN50" s="83"/>
      <c r="JZO50" s="83"/>
      <c r="JZP50" s="83"/>
      <c r="JZQ50" s="83"/>
      <c r="JZR50" s="83"/>
      <c r="JZS50" s="83"/>
      <c r="JZT50" s="83"/>
      <c r="JZU50" s="83"/>
      <c r="JZV50" s="83"/>
      <c r="JZW50" s="83"/>
      <c r="JZX50" s="83"/>
      <c r="JZY50" s="83"/>
      <c r="JZZ50" s="83"/>
      <c r="KAA50" s="83"/>
      <c r="KAB50" s="83"/>
      <c r="KAC50" s="83"/>
      <c r="KAD50" s="83"/>
      <c r="KAE50" s="83"/>
      <c r="KAF50" s="83"/>
      <c r="KAG50" s="83"/>
      <c r="KAH50" s="83"/>
      <c r="KAI50" s="83"/>
      <c r="KAJ50" s="83"/>
      <c r="KAK50" s="83"/>
      <c r="KAL50" s="83"/>
      <c r="KAM50" s="83"/>
      <c r="KAN50" s="83"/>
      <c r="KAO50" s="83"/>
      <c r="KAP50" s="83"/>
      <c r="KAQ50" s="83"/>
      <c r="KAR50" s="83"/>
      <c r="KAS50" s="83"/>
      <c r="KAT50" s="83"/>
      <c r="KAU50" s="83"/>
      <c r="KAV50" s="83"/>
      <c r="KAW50" s="83"/>
      <c r="KAX50" s="83"/>
      <c r="KAY50" s="83"/>
      <c r="KAZ50" s="83"/>
      <c r="KBA50" s="83"/>
      <c r="KBB50" s="83"/>
      <c r="KBC50" s="83"/>
      <c r="KBD50" s="83"/>
      <c r="KBE50" s="83"/>
      <c r="KBF50" s="83"/>
      <c r="KBG50" s="83"/>
      <c r="KBH50" s="83"/>
      <c r="KBI50" s="83"/>
      <c r="KBJ50" s="83"/>
      <c r="KBK50" s="83"/>
      <c r="KBL50" s="83"/>
      <c r="KBM50" s="83"/>
      <c r="KBN50" s="83"/>
      <c r="KBO50" s="83"/>
      <c r="KBP50" s="83"/>
      <c r="KBQ50" s="83"/>
      <c r="KBR50" s="83"/>
      <c r="KBS50" s="83"/>
      <c r="KBT50" s="83"/>
      <c r="KBU50" s="83"/>
      <c r="KBV50" s="83"/>
      <c r="KBW50" s="83"/>
      <c r="KBX50" s="83"/>
      <c r="KBY50" s="83"/>
      <c r="KBZ50" s="83"/>
      <c r="KCA50" s="83"/>
      <c r="KCB50" s="83"/>
      <c r="KCC50" s="83"/>
      <c r="KCD50" s="83"/>
      <c r="KCE50" s="83"/>
      <c r="KCF50" s="83"/>
      <c r="KCG50" s="83"/>
      <c r="KCH50" s="83"/>
      <c r="KCI50" s="83"/>
      <c r="KCJ50" s="83"/>
      <c r="KCK50" s="83"/>
      <c r="KCL50" s="83"/>
      <c r="KCM50" s="83"/>
      <c r="KCN50" s="83"/>
      <c r="KCO50" s="83"/>
      <c r="KCP50" s="83"/>
      <c r="KCQ50" s="83"/>
      <c r="KCR50" s="83"/>
      <c r="KCS50" s="83"/>
      <c r="KCT50" s="83"/>
      <c r="KCU50" s="83"/>
      <c r="KCV50" s="83"/>
      <c r="KCW50" s="83"/>
      <c r="KCX50" s="83"/>
      <c r="KCY50" s="83"/>
      <c r="KCZ50" s="83"/>
      <c r="KDA50" s="83"/>
      <c r="KDB50" s="83"/>
      <c r="KDC50" s="83"/>
      <c r="KDD50" s="83"/>
      <c r="KDE50" s="83"/>
      <c r="KDF50" s="83"/>
      <c r="KDG50" s="83"/>
      <c r="KDH50" s="83"/>
      <c r="KDI50" s="83"/>
      <c r="KDJ50" s="83"/>
      <c r="KDK50" s="83"/>
      <c r="KDL50" s="83"/>
      <c r="KDM50" s="83"/>
      <c r="KDN50" s="83"/>
      <c r="KDO50" s="83"/>
      <c r="KDP50" s="83"/>
      <c r="KDQ50" s="83"/>
      <c r="KDR50" s="83"/>
      <c r="KDS50" s="83"/>
      <c r="KDT50" s="83"/>
      <c r="KDU50" s="83"/>
      <c r="KDV50" s="83"/>
      <c r="KDW50" s="83"/>
      <c r="KDX50" s="83"/>
      <c r="KDY50" s="83"/>
      <c r="KDZ50" s="83"/>
      <c r="KEA50" s="83"/>
      <c r="KEB50" s="83"/>
      <c r="KEC50" s="83"/>
      <c r="KED50" s="83"/>
      <c r="KEE50" s="83"/>
      <c r="KEF50" s="83"/>
      <c r="KEG50" s="83"/>
      <c r="KEH50" s="83"/>
      <c r="KEI50" s="83"/>
      <c r="KEJ50" s="83"/>
      <c r="KEK50" s="83"/>
      <c r="KEL50" s="83"/>
      <c r="KEM50" s="83"/>
      <c r="KEN50" s="83"/>
      <c r="KEO50" s="83"/>
      <c r="KEP50" s="83"/>
      <c r="KEQ50" s="83"/>
      <c r="KER50" s="83"/>
      <c r="KES50" s="83"/>
      <c r="KET50" s="83"/>
      <c r="KEU50" s="83"/>
      <c r="KEV50" s="83"/>
      <c r="KEW50" s="83"/>
      <c r="KEX50" s="83"/>
      <c r="KEY50" s="83"/>
      <c r="KEZ50" s="83"/>
      <c r="KFA50" s="83"/>
      <c r="KFB50" s="83"/>
      <c r="KFC50" s="83"/>
      <c r="KFD50" s="83"/>
      <c r="KFE50" s="83"/>
      <c r="KFF50" s="83"/>
      <c r="KFG50" s="83"/>
      <c r="KFH50" s="83"/>
      <c r="KFI50" s="83"/>
      <c r="KFJ50" s="83"/>
      <c r="KFK50" s="83"/>
      <c r="KFL50" s="83"/>
      <c r="KFM50" s="83"/>
      <c r="KFN50" s="83"/>
      <c r="KFO50" s="83"/>
      <c r="KFP50" s="83"/>
      <c r="KFQ50" s="83"/>
      <c r="KFR50" s="83"/>
      <c r="KFS50" s="83"/>
      <c r="KFT50" s="83"/>
      <c r="KFU50" s="83"/>
      <c r="KFV50" s="83"/>
      <c r="KFW50" s="83"/>
      <c r="KFX50" s="83"/>
      <c r="KFY50" s="83"/>
      <c r="KFZ50" s="83"/>
      <c r="KGA50" s="83"/>
      <c r="KGB50" s="83"/>
      <c r="KGC50" s="83"/>
      <c r="KGD50" s="83"/>
      <c r="KGE50" s="83"/>
      <c r="KGF50" s="83"/>
      <c r="KGG50" s="83"/>
      <c r="KGH50" s="83"/>
      <c r="KGI50" s="83"/>
      <c r="KGJ50" s="83"/>
      <c r="KGK50" s="83"/>
      <c r="KGL50" s="83"/>
      <c r="KGM50" s="83"/>
      <c r="KGN50" s="83"/>
      <c r="KGO50" s="83"/>
      <c r="KGP50" s="83"/>
      <c r="KGQ50" s="83"/>
      <c r="KGR50" s="83"/>
      <c r="KGS50" s="83"/>
      <c r="KGT50" s="83"/>
      <c r="KGU50" s="83"/>
      <c r="KGV50" s="83"/>
      <c r="KGW50" s="83"/>
      <c r="KGX50" s="83"/>
      <c r="KGY50" s="83"/>
      <c r="KGZ50" s="83"/>
      <c r="KHA50" s="83"/>
      <c r="KHB50" s="83"/>
      <c r="KHC50" s="83"/>
      <c r="KHD50" s="83"/>
      <c r="KHE50" s="83"/>
      <c r="KHF50" s="83"/>
      <c r="KHG50" s="83"/>
      <c r="KHH50" s="83"/>
      <c r="KHI50" s="83"/>
      <c r="KHJ50" s="83"/>
      <c r="KHK50" s="83"/>
      <c r="KHL50" s="83"/>
      <c r="KHM50" s="83"/>
      <c r="KHN50" s="83"/>
      <c r="KHO50" s="83"/>
      <c r="KHP50" s="83"/>
      <c r="KHQ50" s="83"/>
      <c r="KHR50" s="83"/>
      <c r="KHS50" s="83"/>
      <c r="KHT50" s="83"/>
      <c r="KHU50" s="83"/>
      <c r="KHV50" s="83"/>
      <c r="KHW50" s="83"/>
      <c r="KHX50" s="83"/>
      <c r="KHY50" s="83"/>
      <c r="KHZ50" s="83"/>
      <c r="KIA50" s="83"/>
      <c r="KIB50" s="83"/>
      <c r="KIC50" s="83"/>
      <c r="KID50" s="83"/>
      <c r="KIE50" s="83"/>
      <c r="KIF50" s="83"/>
      <c r="KIG50" s="83"/>
      <c r="KIH50" s="83"/>
      <c r="KII50" s="83"/>
      <c r="KIJ50" s="83"/>
      <c r="KIK50" s="83"/>
      <c r="KIL50" s="83"/>
      <c r="KIM50" s="83"/>
      <c r="KIN50" s="83"/>
      <c r="KIO50" s="83"/>
      <c r="KIP50" s="83"/>
      <c r="KIQ50" s="83"/>
      <c r="KIR50" s="83"/>
      <c r="KIS50" s="83"/>
      <c r="KIT50" s="83"/>
      <c r="KIU50" s="83"/>
      <c r="KIV50" s="83"/>
      <c r="KIW50" s="83"/>
      <c r="KIX50" s="83"/>
      <c r="KIY50" s="83"/>
      <c r="KIZ50" s="83"/>
      <c r="KJA50" s="83"/>
      <c r="KJB50" s="83"/>
      <c r="KJC50" s="83"/>
      <c r="KJD50" s="83"/>
      <c r="KJE50" s="83"/>
      <c r="KJF50" s="83"/>
      <c r="KJG50" s="83"/>
      <c r="KJH50" s="83"/>
      <c r="KJI50" s="83"/>
      <c r="KJJ50" s="83"/>
      <c r="KJK50" s="83"/>
      <c r="KJL50" s="83"/>
      <c r="KJM50" s="83"/>
      <c r="KJN50" s="83"/>
      <c r="KJO50" s="83"/>
      <c r="KJP50" s="83"/>
      <c r="KJQ50" s="83"/>
      <c r="KJR50" s="83"/>
      <c r="KJS50" s="83"/>
      <c r="KJT50" s="83"/>
      <c r="KJU50" s="83"/>
      <c r="KJV50" s="83"/>
      <c r="KJW50" s="83"/>
      <c r="KJX50" s="83"/>
      <c r="KJY50" s="83"/>
      <c r="KJZ50" s="83"/>
      <c r="KKA50" s="83"/>
      <c r="KKB50" s="83"/>
      <c r="KKC50" s="83"/>
      <c r="KKD50" s="83"/>
      <c r="KKE50" s="83"/>
      <c r="KKF50" s="83"/>
      <c r="KKG50" s="83"/>
      <c r="KKH50" s="83"/>
      <c r="KKI50" s="83"/>
      <c r="KKJ50" s="83"/>
      <c r="KKK50" s="83"/>
      <c r="KKL50" s="83"/>
      <c r="KKM50" s="83"/>
      <c r="KKN50" s="83"/>
      <c r="KKO50" s="83"/>
      <c r="KKP50" s="83"/>
      <c r="KKQ50" s="83"/>
      <c r="KKR50" s="83"/>
      <c r="KKS50" s="83"/>
      <c r="KKT50" s="83"/>
      <c r="KKU50" s="83"/>
      <c r="KKV50" s="83"/>
      <c r="KKW50" s="83"/>
      <c r="KKX50" s="83"/>
      <c r="KKY50" s="83"/>
      <c r="KKZ50" s="83"/>
      <c r="KLA50" s="83"/>
      <c r="KLB50" s="83"/>
      <c r="KLC50" s="83"/>
      <c r="KLD50" s="83"/>
      <c r="KLE50" s="83"/>
      <c r="KLF50" s="83"/>
      <c r="KLG50" s="83"/>
      <c r="KLH50" s="83"/>
      <c r="KLI50" s="83"/>
      <c r="KLJ50" s="83"/>
      <c r="KLK50" s="83"/>
      <c r="KLL50" s="83"/>
      <c r="KLM50" s="83"/>
      <c r="KLN50" s="83"/>
      <c r="KLO50" s="83"/>
      <c r="KLP50" s="83"/>
      <c r="KLQ50" s="83"/>
      <c r="KLR50" s="83"/>
      <c r="KLS50" s="83"/>
      <c r="KLT50" s="83"/>
      <c r="KLU50" s="83"/>
      <c r="KLV50" s="83"/>
      <c r="KLW50" s="83"/>
      <c r="KLX50" s="83"/>
      <c r="KLY50" s="83"/>
      <c r="KLZ50" s="83"/>
      <c r="KMA50" s="83"/>
      <c r="KMB50" s="83"/>
      <c r="KMC50" s="83"/>
      <c r="KMD50" s="83"/>
      <c r="KME50" s="83"/>
      <c r="KMF50" s="83"/>
      <c r="KMG50" s="83"/>
      <c r="KMH50" s="83"/>
      <c r="KMI50" s="83"/>
      <c r="KMJ50" s="83"/>
      <c r="KMK50" s="83"/>
      <c r="KML50" s="83"/>
      <c r="KMM50" s="83"/>
      <c r="KMN50" s="83"/>
      <c r="KMO50" s="83"/>
      <c r="KMP50" s="83"/>
      <c r="KMQ50" s="83"/>
      <c r="KMR50" s="83"/>
      <c r="KMS50" s="83"/>
      <c r="KMT50" s="83"/>
      <c r="KMU50" s="83"/>
      <c r="KMV50" s="83"/>
      <c r="KMW50" s="83"/>
      <c r="KMX50" s="83"/>
      <c r="KMY50" s="83"/>
      <c r="KMZ50" s="83"/>
      <c r="KNA50" s="83"/>
      <c r="KNB50" s="83"/>
      <c r="KNC50" s="83"/>
      <c r="KND50" s="83"/>
      <c r="KNE50" s="83"/>
      <c r="KNF50" s="83"/>
      <c r="KNG50" s="83"/>
      <c r="KNH50" s="83"/>
      <c r="KNI50" s="83"/>
      <c r="KNJ50" s="83"/>
      <c r="KNK50" s="83"/>
      <c r="KNL50" s="83"/>
      <c r="KNM50" s="83"/>
      <c r="KNN50" s="83"/>
      <c r="KNO50" s="83"/>
      <c r="KNP50" s="83"/>
      <c r="KNQ50" s="83"/>
      <c r="KNR50" s="83"/>
      <c r="KNS50" s="83"/>
      <c r="KNT50" s="83"/>
      <c r="KNU50" s="83"/>
      <c r="KNV50" s="83"/>
      <c r="KNW50" s="83"/>
      <c r="KNX50" s="83"/>
      <c r="KNY50" s="83"/>
      <c r="KNZ50" s="83"/>
      <c r="KOA50" s="83"/>
      <c r="KOB50" s="83"/>
      <c r="KOC50" s="83"/>
      <c r="KOD50" s="83"/>
      <c r="KOE50" s="83"/>
      <c r="KOF50" s="83"/>
      <c r="KOG50" s="83"/>
      <c r="KOH50" s="83"/>
      <c r="KOI50" s="83"/>
      <c r="KOJ50" s="83"/>
      <c r="KOK50" s="83"/>
      <c r="KOL50" s="83"/>
      <c r="KOM50" s="83"/>
      <c r="KON50" s="83"/>
      <c r="KOO50" s="83"/>
      <c r="KOP50" s="83"/>
      <c r="KOQ50" s="83"/>
      <c r="KOR50" s="83"/>
      <c r="KOS50" s="83"/>
      <c r="KOT50" s="83"/>
      <c r="KOU50" s="83"/>
      <c r="KOV50" s="83"/>
      <c r="KOW50" s="83"/>
      <c r="KOX50" s="83"/>
      <c r="KOY50" s="83"/>
      <c r="KOZ50" s="83"/>
      <c r="KPA50" s="83"/>
      <c r="KPB50" s="83"/>
      <c r="KPC50" s="83"/>
      <c r="KPD50" s="83"/>
      <c r="KPE50" s="83"/>
      <c r="KPF50" s="83"/>
      <c r="KPG50" s="83"/>
      <c r="KPH50" s="83"/>
      <c r="KPI50" s="83"/>
      <c r="KPJ50" s="83"/>
      <c r="KPK50" s="83"/>
      <c r="KPL50" s="83"/>
      <c r="KPM50" s="83"/>
      <c r="KPN50" s="83"/>
      <c r="KPO50" s="83"/>
      <c r="KPP50" s="83"/>
      <c r="KPQ50" s="83"/>
      <c r="KPR50" s="83"/>
      <c r="KPS50" s="83"/>
      <c r="KPT50" s="83"/>
      <c r="KPU50" s="83"/>
      <c r="KPV50" s="83"/>
      <c r="KPW50" s="83"/>
      <c r="KPX50" s="83"/>
      <c r="KPY50" s="83"/>
      <c r="KPZ50" s="83"/>
      <c r="KQA50" s="83"/>
      <c r="KQB50" s="83"/>
      <c r="KQC50" s="83"/>
      <c r="KQD50" s="83"/>
      <c r="KQE50" s="83"/>
      <c r="KQF50" s="83"/>
      <c r="KQG50" s="83"/>
      <c r="KQH50" s="83"/>
      <c r="KQI50" s="83"/>
      <c r="KQJ50" s="83"/>
      <c r="KQK50" s="83"/>
      <c r="KQL50" s="83"/>
      <c r="KQM50" s="83"/>
      <c r="KQN50" s="83"/>
      <c r="KQO50" s="83"/>
      <c r="KQP50" s="83"/>
      <c r="KQQ50" s="83"/>
      <c r="KQR50" s="83"/>
      <c r="KQS50" s="83"/>
      <c r="KQT50" s="83"/>
      <c r="KQU50" s="83"/>
      <c r="KQV50" s="83"/>
      <c r="KQW50" s="83"/>
      <c r="KQX50" s="83"/>
      <c r="KQY50" s="83"/>
      <c r="KQZ50" s="83"/>
      <c r="KRA50" s="83"/>
      <c r="KRB50" s="83"/>
      <c r="KRC50" s="83"/>
      <c r="KRD50" s="83"/>
      <c r="KRE50" s="83"/>
      <c r="KRF50" s="83"/>
      <c r="KRG50" s="83"/>
      <c r="KRH50" s="83"/>
      <c r="KRI50" s="83"/>
      <c r="KRJ50" s="83"/>
      <c r="KRK50" s="83"/>
      <c r="KRL50" s="83"/>
      <c r="KRM50" s="83"/>
      <c r="KRN50" s="83"/>
      <c r="KRO50" s="83"/>
      <c r="KRP50" s="83"/>
      <c r="KRQ50" s="83"/>
      <c r="KRR50" s="83"/>
      <c r="KRS50" s="83"/>
      <c r="KRT50" s="83"/>
      <c r="KRU50" s="83"/>
      <c r="KRV50" s="83"/>
      <c r="KRW50" s="83"/>
      <c r="KRX50" s="83"/>
      <c r="KRY50" s="83"/>
      <c r="KRZ50" s="83"/>
      <c r="KSA50" s="83"/>
      <c r="KSB50" s="83"/>
      <c r="KSC50" s="83"/>
      <c r="KSD50" s="83"/>
      <c r="KSE50" s="83"/>
      <c r="KSF50" s="83"/>
      <c r="KSG50" s="83"/>
      <c r="KSH50" s="83"/>
      <c r="KSI50" s="83"/>
      <c r="KSJ50" s="83"/>
      <c r="KSK50" s="83"/>
      <c r="KSL50" s="83"/>
      <c r="KSM50" s="83"/>
      <c r="KSN50" s="83"/>
      <c r="KSO50" s="83"/>
      <c r="KSP50" s="83"/>
      <c r="KSQ50" s="83"/>
      <c r="KSR50" s="83"/>
      <c r="KSS50" s="83"/>
      <c r="KST50" s="83"/>
      <c r="KSU50" s="83"/>
      <c r="KSV50" s="83"/>
      <c r="KSW50" s="83"/>
      <c r="KSX50" s="83"/>
      <c r="KSY50" s="83"/>
      <c r="KSZ50" s="83"/>
      <c r="KTA50" s="83"/>
      <c r="KTB50" s="83"/>
      <c r="KTC50" s="83"/>
      <c r="KTD50" s="83"/>
      <c r="KTE50" s="83"/>
      <c r="KTF50" s="83"/>
      <c r="KTG50" s="83"/>
      <c r="KTH50" s="83"/>
      <c r="KTI50" s="83"/>
      <c r="KTJ50" s="83"/>
      <c r="KTK50" s="83"/>
      <c r="KTL50" s="83"/>
      <c r="KTM50" s="83"/>
      <c r="KTN50" s="83"/>
      <c r="KTO50" s="83"/>
      <c r="KTP50" s="83"/>
      <c r="KTQ50" s="83"/>
      <c r="KTR50" s="83"/>
      <c r="KTS50" s="83"/>
      <c r="KTT50" s="83"/>
      <c r="KTU50" s="83"/>
      <c r="KTV50" s="83"/>
      <c r="KTW50" s="83"/>
      <c r="KTX50" s="83"/>
      <c r="KTY50" s="83"/>
      <c r="KTZ50" s="83"/>
      <c r="KUA50" s="83"/>
      <c r="KUB50" s="83"/>
      <c r="KUC50" s="83"/>
      <c r="KUD50" s="83"/>
      <c r="KUE50" s="83"/>
      <c r="KUF50" s="83"/>
      <c r="KUG50" s="83"/>
      <c r="KUH50" s="83"/>
      <c r="KUI50" s="83"/>
      <c r="KUJ50" s="83"/>
      <c r="KUK50" s="83"/>
      <c r="KUL50" s="83"/>
      <c r="KUM50" s="83"/>
      <c r="KUN50" s="83"/>
      <c r="KUO50" s="83"/>
      <c r="KUP50" s="83"/>
      <c r="KUQ50" s="83"/>
      <c r="KUR50" s="83"/>
      <c r="KUS50" s="83"/>
      <c r="KUT50" s="83"/>
      <c r="KUU50" s="83"/>
      <c r="KUV50" s="83"/>
      <c r="KUW50" s="83"/>
      <c r="KUX50" s="83"/>
      <c r="KUY50" s="83"/>
      <c r="KUZ50" s="83"/>
      <c r="KVA50" s="83"/>
      <c r="KVB50" s="83"/>
      <c r="KVC50" s="83"/>
      <c r="KVD50" s="83"/>
      <c r="KVE50" s="83"/>
      <c r="KVF50" s="83"/>
      <c r="KVG50" s="83"/>
      <c r="KVH50" s="83"/>
      <c r="KVI50" s="83"/>
      <c r="KVJ50" s="83"/>
      <c r="KVK50" s="83"/>
      <c r="KVL50" s="83"/>
      <c r="KVM50" s="83"/>
      <c r="KVN50" s="83"/>
      <c r="KVO50" s="83"/>
      <c r="KVP50" s="83"/>
      <c r="KVQ50" s="83"/>
      <c r="KVR50" s="83"/>
      <c r="KVS50" s="83"/>
      <c r="KVT50" s="83"/>
      <c r="KVU50" s="83"/>
      <c r="KVV50" s="83"/>
      <c r="KVW50" s="83"/>
      <c r="KVX50" s="83"/>
      <c r="KVY50" s="83"/>
      <c r="KVZ50" s="83"/>
      <c r="KWA50" s="83"/>
      <c r="KWB50" s="83"/>
      <c r="KWC50" s="83"/>
      <c r="KWD50" s="83"/>
      <c r="KWE50" s="83"/>
      <c r="KWF50" s="83"/>
      <c r="KWG50" s="83"/>
      <c r="KWH50" s="83"/>
      <c r="KWI50" s="83"/>
      <c r="KWJ50" s="83"/>
      <c r="KWK50" s="83"/>
      <c r="KWL50" s="83"/>
      <c r="KWM50" s="83"/>
      <c r="KWN50" s="83"/>
      <c r="KWO50" s="83"/>
      <c r="KWP50" s="83"/>
      <c r="KWQ50" s="83"/>
      <c r="KWR50" s="83"/>
      <c r="KWS50" s="83"/>
      <c r="KWT50" s="83"/>
      <c r="KWU50" s="83"/>
      <c r="KWV50" s="83"/>
      <c r="KWW50" s="83"/>
      <c r="KWX50" s="83"/>
      <c r="KWY50" s="83"/>
      <c r="KWZ50" s="83"/>
      <c r="KXA50" s="83"/>
      <c r="KXB50" s="83"/>
      <c r="KXC50" s="83"/>
      <c r="KXD50" s="83"/>
      <c r="KXE50" s="83"/>
      <c r="KXF50" s="83"/>
      <c r="KXG50" s="83"/>
      <c r="KXH50" s="83"/>
      <c r="KXI50" s="83"/>
      <c r="KXJ50" s="83"/>
      <c r="KXK50" s="83"/>
      <c r="KXL50" s="83"/>
      <c r="KXM50" s="83"/>
      <c r="KXN50" s="83"/>
      <c r="KXO50" s="83"/>
      <c r="KXP50" s="83"/>
      <c r="KXQ50" s="83"/>
      <c r="KXR50" s="83"/>
      <c r="KXS50" s="83"/>
      <c r="KXT50" s="83"/>
      <c r="KXU50" s="83"/>
      <c r="KXV50" s="83"/>
      <c r="KXW50" s="83"/>
      <c r="KXX50" s="83"/>
      <c r="KXY50" s="83"/>
      <c r="KXZ50" s="83"/>
      <c r="KYA50" s="83"/>
      <c r="KYB50" s="83"/>
      <c r="KYC50" s="83"/>
      <c r="KYD50" s="83"/>
      <c r="KYE50" s="83"/>
      <c r="KYF50" s="83"/>
      <c r="KYG50" s="83"/>
      <c r="KYH50" s="83"/>
      <c r="KYI50" s="83"/>
      <c r="KYJ50" s="83"/>
      <c r="KYK50" s="83"/>
      <c r="KYL50" s="83"/>
      <c r="KYM50" s="83"/>
      <c r="KYN50" s="83"/>
      <c r="KYO50" s="83"/>
      <c r="KYP50" s="83"/>
      <c r="KYQ50" s="83"/>
      <c r="KYR50" s="83"/>
      <c r="KYS50" s="83"/>
      <c r="KYT50" s="83"/>
      <c r="KYU50" s="83"/>
      <c r="KYV50" s="83"/>
      <c r="KYW50" s="83"/>
      <c r="KYX50" s="83"/>
      <c r="KYY50" s="83"/>
      <c r="KYZ50" s="83"/>
      <c r="KZA50" s="83"/>
      <c r="KZB50" s="83"/>
      <c r="KZC50" s="83"/>
      <c r="KZD50" s="83"/>
      <c r="KZE50" s="83"/>
      <c r="KZF50" s="83"/>
      <c r="KZG50" s="83"/>
      <c r="KZH50" s="83"/>
      <c r="KZI50" s="83"/>
      <c r="KZJ50" s="83"/>
      <c r="KZK50" s="83"/>
      <c r="KZL50" s="83"/>
      <c r="KZM50" s="83"/>
      <c r="KZN50" s="83"/>
      <c r="KZO50" s="83"/>
      <c r="KZP50" s="83"/>
      <c r="KZQ50" s="83"/>
      <c r="KZR50" s="83"/>
      <c r="KZS50" s="83"/>
      <c r="KZT50" s="83"/>
      <c r="KZU50" s="83"/>
      <c r="KZV50" s="83"/>
      <c r="KZW50" s="83"/>
      <c r="KZX50" s="83"/>
      <c r="KZY50" s="83"/>
      <c r="KZZ50" s="83"/>
      <c r="LAA50" s="83"/>
      <c r="LAB50" s="83"/>
      <c r="LAC50" s="83"/>
      <c r="LAD50" s="83"/>
      <c r="LAE50" s="83"/>
      <c r="LAF50" s="83"/>
      <c r="LAG50" s="83"/>
      <c r="LAH50" s="83"/>
      <c r="LAI50" s="83"/>
      <c r="LAJ50" s="83"/>
      <c r="LAK50" s="83"/>
      <c r="LAL50" s="83"/>
      <c r="LAM50" s="83"/>
      <c r="LAN50" s="83"/>
      <c r="LAO50" s="83"/>
      <c r="LAP50" s="83"/>
      <c r="LAQ50" s="83"/>
      <c r="LAR50" s="83"/>
      <c r="LAS50" s="83"/>
      <c r="LAT50" s="83"/>
      <c r="LAU50" s="83"/>
      <c r="LAV50" s="83"/>
      <c r="LAW50" s="83"/>
      <c r="LAX50" s="83"/>
      <c r="LAY50" s="83"/>
      <c r="LAZ50" s="83"/>
      <c r="LBA50" s="83"/>
      <c r="LBB50" s="83"/>
      <c r="LBC50" s="83"/>
      <c r="LBD50" s="83"/>
      <c r="LBE50" s="83"/>
      <c r="LBF50" s="83"/>
      <c r="LBG50" s="83"/>
      <c r="LBH50" s="83"/>
      <c r="LBI50" s="83"/>
      <c r="LBJ50" s="83"/>
      <c r="LBK50" s="83"/>
      <c r="LBL50" s="83"/>
      <c r="LBM50" s="83"/>
      <c r="LBN50" s="83"/>
      <c r="LBO50" s="83"/>
      <c r="LBP50" s="83"/>
      <c r="LBQ50" s="83"/>
      <c r="LBR50" s="83"/>
      <c r="LBS50" s="83"/>
      <c r="LBT50" s="83"/>
      <c r="LBU50" s="83"/>
      <c r="LBV50" s="83"/>
      <c r="LBW50" s="83"/>
      <c r="LBX50" s="83"/>
      <c r="LBY50" s="83"/>
      <c r="LBZ50" s="83"/>
      <c r="LCA50" s="83"/>
      <c r="LCB50" s="83"/>
      <c r="LCC50" s="83"/>
      <c r="LCD50" s="83"/>
      <c r="LCE50" s="83"/>
      <c r="LCF50" s="83"/>
      <c r="LCG50" s="83"/>
      <c r="LCH50" s="83"/>
      <c r="LCI50" s="83"/>
      <c r="LCJ50" s="83"/>
      <c r="LCK50" s="83"/>
      <c r="LCL50" s="83"/>
      <c r="LCM50" s="83"/>
      <c r="LCN50" s="83"/>
      <c r="LCO50" s="83"/>
      <c r="LCP50" s="83"/>
      <c r="LCQ50" s="83"/>
      <c r="LCR50" s="83"/>
      <c r="LCS50" s="83"/>
      <c r="LCT50" s="83"/>
      <c r="LCU50" s="83"/>
      <c r="LCV50" s="83"/>
      <c r="LCW50" s="83"/>
      <c r="LCX50" s="83"/>
      <c r="LCY50" s="83"/>
      <c r="LCZ50" s="83"/>
      <c r="LDA50" s="83"/>
      <c r="LDB50" s="83"/>
      <c r="LDC50" s="83"/>
      <c r="LDD50" s="83"/>
      <c r="LDE50" s="83"/>
      <c r="LDF50" s="83"/>
      <c r="LDG50" s="83"/>
      <c r="LDH50" s="83"/>
      <c r="LDI50" s="83"/>
      <c r="LDJ50" s="83"/>
      <c r="LDK50" s="83"/>
      <c r="LDL50" s="83"/>
      <c r="LDM50" s="83"/>
      <c r="LDN50" s="83"/>
      <c r="LDO50" s="83"/>
      <c r="LDP50" s="83"/>
      <c r="LDQ50" s="83"/>
      <c r="LDR50" s="83"/>
      <c r="LDS50" s="83"/>
      <c r="LDT50" s="83"/>
      <c r="LDU50" s="83"/>
      <c r="LDV50" s="83"/>
      <c r="LDW50" s="83"/>
      <c r="LDX50" s="83"/>
      <c r="LDY50" s="83"/>
      <c r="LDZ50" s="83"/>
      <c r="LEA50" s="83"/>
      <c r="LEB50" s="83"/>
      <c r="LEC50" s="83"/>
      <c r="LED50" s="83"/>
      <c r="LEE50" s="83"/>
      <c r="LEF50" s="83"/>
      <c r="LEG50" s="83"/>
      <c r="LEH50" s="83"/>
      <c r="LEI50" s="83"/>
      <c r="LEJ50" s="83"/>
      <c r="LEK50" s="83"/>
      <c r="LEL50" s="83"/>
      <c r="LEM50" s="83"/>
      <c r="LEN50" s="83"/>
      <c r="LEO50" s="83"/>
      <c r="LEP50" s="83"/>
      <c r="LEQ50" s="83"/>
      <c r="LER50" s="83"/>
      <c r="LES50" s="83"/>
      <c r="LET50" s="83"/>
      <c r="LEU50" s="83"/>
      <c r="LEV50" s="83"/>
      <c r="LEW50" s="83"/>
      <c r="LEX50" s="83"/>
      <c r="LEY50" s="83"/>
      <c r="LEZ50" s="83"/>
      <c r="LFA50" s="83"/>
      <c r="LFB50" s="83"/>
      <c r="LFC50" s="83"/>
      <c r="LFD50" s="83"/>
      <c r="LFE50" s="83"/>
      <c r="LFF50" s="83"/>
      <c r="LFG50" s="83"/>
      <c r="LFH50" s="83"/>
      <c r="LFI50" s="83"/>
      <c r="LFJ50" s="83"/>
      <c r="LFK50" s="83"/>
      <c r="LFL50" s="83"/>
      <c r="LFM50" s="83"/>
      <c r="LFN50" s="83"/>
      <c r="LFO50" s="83"/>
      <c r="LFP50" s="83"/>
      <c r="LFQ50" s="83"/>
      <c r="LFR50" s="83"/>
      <c r="LFS50" s="83"/>
      <c r="LFT50" s="83"/>
      <c r="LFU50" s="83"/>
      <c r="LFV50" s="83"/>
      <c r="LFW50" s="83"/>
      <c r="LFX50" s="83"/>
      <c r="LFY50" s="83"/>
      <c r="LFZ50" s="83"/>
      <c r="LGA50" s="83"/>
      <c r="LGB50" s="83"/>
      <c r="LGC50" s="83"/>
      <c r="LGD50" s="83"/>
      <c r="LGE50" s="83"/>
      <c r="LGF50" s="83"/>
      <c r="LGG50" s="83"/>
      <c r="LGH50" s="83"/>
      <c r="LGI50" s="83"/>
      <c r="LGJ50" s="83"/>
      <c r="LGK50" s="83"/>
      <c r="LGL50" s="83"/>
      <c r="LGM50" s="83"/>
      <c r="LGN50" s="83"/>
      <c r="LGO50" s="83"/>
      <c r="LGP50" s="83"/>
      <c r="LGQ50" s="83"/>
      <c r="LGR50" s="83"/>
      <c r="LGS50" s="83"/>
      <c r="LGT50" s="83"/>
      <c r="LGU50" s="83"/>
      <c r="LGV50" s="83"/>
      <c r="LGW50" s="83"/>
      <c r="LGX50" s="83"/>
      <c r="LGY50" s="83"/>
      <c r="LGZ50" s="83"/>
      <c r="LHA50" s="83"/>
      <c r="LHB50" s="83"/>
      <c r="LHC50" s="83"/>
      <c r="LHD50" s="83"/>
      <c r="LHE50" s="83"/>
      <c r="LHF50" s="83"/>
      <c r="LHG50" s="83"/>
      <c r="LHH50" s="83"/>
      <c r="LHI50" s="83"/>
      <c r="LHJ50" s="83"/>
      <c r="LHK50" s="83"/>
      <c r="LHL50" s="83"/>
      <c r="LHM50" s="83"/>
      <c r="LHN50" s="83"/>
      <c r="LHO50" s="83"/>
      <c r="LHP50" s="83"/>
      <c r="LHQ50" s="83"/>
      <c r="LHR50" s="83"/>
      <c r="LHS50" s="83"/>
      <c r="LHT50" s="83"/>
      <c r="LHU50" s="83"/>
      <c r="LHV50" s="83"/>
      <c r="LHW50" s="83"/>
      <c r="LHX50" s="83"/>
      <c r="LHY50" s="83"/>
      <c r="LHZ50" s="83"/>
      <c r="LIA50" s="83"/>
      <c r="LIB50" s="83"/>
      <c r="LIC50" s="83"/>
      <c r="LID50" s="83"/>
      <c r="LIE50" s="83"/>
      <c r="LIF50" s="83"/>
      <c r="LIG50" s="83"/>
      <c r="LIH50" s="83"/>
      <c r="LII50" s="83"/>
      <c r="LIJ50" s="83"/>
      <c r="LIK50" s="83"/>
      <c r="LIL50" s="83"/>
      <c r="LIM50" s="83"/>
      <c r="LIN50" s="83"/>
      <c r="LIO50" s="83"/>
      <c r="LIP50" s="83"/>
      <c r="LIQ50" s="83"/>
      <c r="LIR50" s="83"/>
      <c r="LIS50" s="83"/>
      <c r="LIT50" s="83"/>
      <c r="LIU50" s="83"/>
      <c r="LIV50" s="83"/>
      <c r="LIW50" s="83"/>
      <c r="LIX50" s="83"/>
      <c r="LIY50" s="83"/>
      <c r="LIZ50" s="83"/>
      <c r="LJA50" s="83"/>
      <c r="LJB50" s="83"/>
      <c r="LJC50" s="83"/>
      <c r="LJD50" s="83"/>
      <c r="LJE50" s="83"/>
      <c r="LJF50" s="83"/>
      <c r="LJG50" s="83"/>
      <c r="LJH50" s="83"/>
      <c r="LJI50" s="83"/>
      <c r="LJJ50" s="83"/>
      <c r="LJK50" s="83"/>
      <c r="LJL50" s="83"/>
      <c r="LJM50" s="83"/>
      <c r="LJN50" s="83"/>
      <c r="LJO50" s="83"/>
      <c r="LJP50" s="83"/>
      <c r="LJQ50" s="83"/>
      <c r="LJR50" s="83"/>
      <c r="LJS50" s="83"/>
      <c r="LJT50" s="83"/>
      <c r="LJU50" s="83"/>
      <c r="LJV50" s="83"/>
      <c r="LJW50" s="83"/>
      <c r="LJX50" s="83"/>
      <c r="LJY50" s="83"/>
      <c r="LJZ50" s="83"/>
      <c r="LKA50" s="83"/>
      <c r="LKB50" s="83"/>
      <c r="LKC50" s="83"/>
      <c r="LKD50" s="83"/>
      <c r="LKE50" s="83"/>
      <c r="LKF50" s="83"/>
      <c r="LKG50" s="83"/>
      <c r="LKH50" s="83"/>
      <c r="LKI50" s="83"/>
      <c r="LKJ50" s="83"/>
      <c r="LKK50" s="83"/>
      <c r="LKL50" s="83"/>
      <c r="LKM50" s="83"/>
      <c r="LKN50" s="83"/>
      <c r="LKO50" s="83"/>
      <c r="LKP50" s="83"/>
      <c r="LKQ50" s="83"/>
      <c r="LKR50" s="83"/>
      <c r="LKS50" s="83"/>
      <c r="LKT50" s="83"/>
      <c r="LKU50" s="83"/>
      <c r="LKV50" s="83"/>
      <c r="LKW50" s="83"/>
      <c r="LKX50" s="83"/>
      <c r="LKY50" s="83"/>
      <c r="LKZ50" s="83"/>
      <c r="LLA50" s="83"/>
      <c r="LLB50" s="83"/>
      <c r="LLC50" s="83"/>
      <c r="LLD50" s="83"/>
      <c r="LLE50" s="83"/>
      <c r="LLF50" s="83"/>
      <c r="LLG50" s="83"/>
      <c r="LLH50" s="83"/>
      <c r="LLI50" s="83"/>
      <c r="LLJ50" s="83"/>
      <c r="LLK50" s="83"/>
      <c r="LLL50" s="83"/>
      <c r="LLM50" s="83"/>
      <c r="LLN50" s="83"/>
      <c r="LLO50" s="83"/>
      <c r="LLP50" s="83"/>
      <c r="LLQ50" s="83"/>
      <c r="LLR50" s="83"/>
      <c r="LLS50" s="83"/>
      <c r="LLT50" s="83"/>
      <c r="LLU50" s="83"/>
      <c r="LLV50" s="83"/>
      <c r="LLW50" s="83"/>
      <c r="LLX50" s="83"/>
      <c r="LLY50" s="83"/>
      <c r="LLZ50" s="83"/>
      <c r="LMA50" s="83"/>
      <c r="LMB50" s="83"/>
      <c r="LMC50" s="83"/>
      <c r="LMD50" s="83"/>
      <c r="LME50" s="83"/>
      <c r="LMF50" s="83"/>
      <c r="LMG50" s="83"/>
      <c r="LMH50" s="83"/>
      <c r="LMI50" s="83"/>
      <c r="LMJ50" s="83"/>
      <c r="LMK50" s="83"/>
      <c r="LML50" s="83"/>
      <c r="LMM50" s="83"/>
      <c r="LMN50" s="83"/>
      <c r="LMO50" s="83"/>
      <c r="LMP50" s="83"/>
      <c r="LMQ50" s="83"/>
      <c r="LMR50" s="83"/>
      <c r="LMS50" s="83"/>
      <c r="LMT50" s="83"/>
      <c r="LMU50" s="83"/>
      <c r="LMV50" s="83"/>
      <c r="LMW50" s="83"/>
      <c r="LMX50" s="83"/>
      <c r="LMY50" s="83"/>
      <c r="LMZ50" s="83"/>
      <c r="LNA50" s="83"/>
      <c r="LNB50" s="83"/>
      <c r="LNC50" s="83"/>
      <c r="LND50" s="83"/>
      <c r="LNE50" s="83"/>
      <c r="LNF50" s="83"/>
      <c r="LNG50" s="83"/>
      <c r="LNH50" s="83"/>
      <c r="LNI50" s="83"/>
      <c r="LNJ50" s="83"/>
      <c r="LNK50" s="83"/>
      <c r="LNL50" s="83"/>
      <c r="LNM50" s="83"/>
      <c r="LNN50" s="83"/>
      <c r="LNO50" s="83"/>
      <c r="LNP50" s="83"/>
      <c r="LNQ50" s="83"/>
      <c r="LNR50" s="83"/>
      <c r="LNS50" s="83"/>
      <c r="LNT50" s="83"/>
      <c r="LNU50" s="83"/>
      <c r="LNV50" s="83"/>
      <c r="LNW50" s="83"/>
      <c r="LNX50" s="83"/>
      <c r="LNY50" s="83"/>
      <c r="LNZ50" s="83"/>
      <c r="LOA50" s="83"/>
      <c r="LOB50" s="83"/>
      <c r="LOC50" s="83"/>
      <c r="LOD50" s="83"/>
      <c r="LOE50" s="83"/>
      <c r="LOF50" s="83"/>
      <c r="LOG50" s="83"/>
      <c r="LOH50" s="83"/>
      <c r="LOI50" s="83"/>
      <c r="LOJ50" s="83"/>
      <c r="LOK50" s="83"/>
      <c r="LOL50" s="83"/>
      <c r="LOM50" s="83"/>
      <c r="LON50" s="83"/>
      <c r="LOO50" s="83"/>
      <c r="LOP50" s="83"/>
      <c r="LOQ50" s="83"/>
      <c r="LOR50" s="83"/>
      <c r="LOS50" s="83"/>
      <c r="LOT50" s="83"/>
      <c r="LOU50" s="83"/>
      <c r="LOV50" s="83"/>
      <c r="LOW50" s="83"/>
      <c r="LOX50" s="83"/>
      <c r="LOY50" s="83"/>
      <c r="LOZ50" s="83"/>
      <c r="LPA50" s="83"/>
      <c r="LPB50" s="83"/>
      <c r="LPC50" s="83"/>
      <c r="LPD50" s="83"/>
      <c r="LPE50" s="83"/>
      <c r="LPF50" s="83"/>
      <c r="LPG50" s="83"/>
      <c r="LPH50" s="83"/>
      <c r="LPI50" s="83"/>
      <c r="LPJ50" s="83"/>
      <c r="LPK50" s="83"/>
      <c r="LPL50" s="83"/>
      <c r="LPM50" s="83"/>
      <c r="LPN50" s="83"/>
      <c r="LPO50" s="83"/>
      <c r="LPP50" s="83"/>
      <c r="LPQ50" s="83"/>
      <c r="LPR50" s="83"/>
      <c r="LPS50" s="83"/>
      <c r="LPT50" s="83"/>
      <c r="LPU50" s="83"/>
      <c r="LPV50" s="83"/>
      <c r="LPW50" s="83"/>
      <c r="LPX50" s="83"/>
      <c r="LPY50" s="83"/>
      <c r="LPZ50" s="83"/>
      <c r="LQA50" s="83"/>
      <c r="LQB50" s="83"/>
      <c r="LQC50" s="83"/>
      <c r="LQD50" s="83"/>
      <c r="LQE50" s="83"/>
      <c r="LQF50" s="83"/>
      <c r="LQG50" s="83"/>
      <c r="LQH50" s="83"/>
      <c r="LQI50" s="83"/>
      <c r="LQJ50" s="83"/>
      <c r="LQK50" s="83"/>
      <c r="LQL50" s="83"/>
      <c r="LQM50" s="83"/>
      <c r="LQN50" s="83"/>
      <c r="LQO50" s="83"/>
      <c r="LQP50" s="83"/>
      <c r="LQQ50" s="83"/>
      <c r="LQR50" s="83"/>
      <c r="LQS50" s="83"/>
      <c r="LQT50" s="83"/>
      <c r="LQU50" s="83"/>
      <c r="LQV50" s="83"/>
      <c r="LQW50" s="83"/>
      <c r="LQX50" s="83"/>
      <c r="LQY50" s="83"/>
      <c r="LQZ50" s="83"/>
      <c r="LRA50" s="83"/>
      <c r="LRB50" s="83"/>
      <c r="LRC50" s="83"/>
      <c r="LRD50" s="83"/>
      <c r="LRE50" s="83"/>
      <c r="LRF50" s="83"/>
      <c r="LRG50" s="83"/>
      <c r="LRH50" s="83"/>
      <c r="LRI50" s="83"/>
      <c r="LRJ50" s="83"/>
      <c r="LRK50" s="83"/>
      <c r="LRL50" s="83"/>
      <c r="LRM50" s="83"/>
      <c r="LRN50" s="83"/>
      <c r="LRO50" s="83"/>
      <c r="LRP50" s="83"/>
      <c r="LRQ50" s="83"/>
      <c r="LRR50" s="83"/>
      <c r="LRS50" s="83"/>
      <c r="LRT50" s="83"/>
      <c r="LRU50" s="83"/>
      <c r="LRV50" s="83"/>
      <c r="LRW50" s="83"/>
      <c r="LRX50" s="83"/>
      <c r="LRY50" s="83"/>
      <c r="LRZ50" s="83"/>
      <c r="LSA50" s="83"/>
      <c r="LSB50" s="83"/>
      <c r="LSC50" s="83"/>
      <c r="LSD50" s="83"/>
      <c r="LSE50" s="83"/>
      <c r="LSF50" s="83"/>
      <c r="LSG50" s="83"/>
      <c r="LSH50" s="83"/>
      <c r="LSI50" s="83"/>
      <c r="LSJ50" s="83"/>
      <c r="LSK50" s="83"/>
      <c r="LSL50" s="83"/>
      <c r="LSM50" s="83"/>
      <c r="LSN50" s="83"/>
      <c r="LSO50" s="83"/>
      <c r="LSP50" s="83"/>
      <c r="LSQ50" s="83"/>
      <c r="LSR50" s="83"/>
      <c r="LSS50" s="83"/>
      <c r="LST50" s="83"/>
      <c r="LSU50" s="83"/>
      <c r="LSV50" s="83"/>
      <c r="LSW50" s="83"/>
      <c r="LSX50" s="83"/>
      <c r="LSY50" s="83"/>
      <c r="LSZ50" s="83"/>
      <c r="LTA50" s="83"/>
      <c r="LTB50" s="83"/>
      <c r="LTC50" s="83"/>
      <c r="LTD50" s="83"/>
      <c r="LTE50" s="83"/>
      <c r="LTF50" s="83"/>
      <c r="LTG50" s="83"/>
      <c r="LTH50" s="83"/>
      <c r="LTI50" s="83"/>
      <c r="LTJ50" s="83"/>
      <c r="LTK50" s="83"/>
      <c r="LTL50" s="83"/>
      <c r="LTM50" s="83"/>
      <c r="LTN50" s="83"/>
      <c r="LTO50" s="83"/>
      <c r="LTP50" s="83"/>
      <c r="LTQ50" s="83"/>
      <c r="LTR50" s="83"/>
      <c r="LTS50" s="83"/>
      <c r="LTT50" s="83"/>
      <c r="LTU50" s="83"/>
      <c r="LTV50" s="83"/>
      <c r="LTW50" s="83"/>
      <c r="LTX50" s="83"/>
      <c r="LTY50" s="83"/>
      <c r="LTZ50" s="83"/>
      <c r="LUA50" s="83"/>
      <c r="LUB50" s="83"/>
      <c r="LUC50" s="83"/>
      <c r="LUD50" s="83"/>
      <c r="LUE50" s="83"/>
      <c r="LUF50" s="83"/>
      <c r="LUG50" s="83"/>
      <c r="LUH50" s="83"/>
      <c r="LUI50" s="83"/>
      <c r="LUJ50" s="83"/>
      <c r="LUK50" s="83"/>
      <c r="LUL50" s="83"/>
      <c r="LUM50" s="83"/>
      <c r="LUN50" s="83"/>
      <c r="LUO50" s="83"/>
      <c r="LUP50" s="83"/>
      <c r="LUQ50" s="83"/>
      <c r="LUR50" s="83"/>
      <c r="LUS50" s="83"/>
      <c r="LUT50" s="83"/>
      <c r="LUU50" s="83"/>
      <c r="LUV50" s="83"/>
      <c r="LUW50" s="83"/>
      <c r="LUX50" s="83"/>
      <c r="LUY50" s="83"/>
      <c r="LUZ50" s="83"/>
      <c r="LVA50" s="83"/>
      <c r="LVB50" s="83"/>
      <c r="LVC50" s="83"/>
      <c r="LVD50" s="83"/>
      <c r="LVE50" s="83"/>
      <c r="LVF50" s="83"/>
      <c r="LVG50" s="83"/>
      <c r="LVH50" s="83"/>
      <c r="LVI50" s="83"/>
      <c r="LVJ50" s="83"/>
      <c r="LVK50" s="83"/>
      <c r="LVL50" s="83"/>
      <c r="LVM50" s="83"/>
      <c r="LVN50" s="83"/>
      <c r="LVO50" s="83"/>
      <c r="LVP50" s="83"/>
      <c r="LVQ50" s="83"/>
      <c r="LVR50" s="83"/>
      <c r="LVS50" s="83"/>
      <c r="LVT50" s="83"/>
      <c r="LVU50" s="83"/>
      <c r="LVV50" s="83"/>
      <c r="LVW50" s="83"/>
      <c r="LVX50" s="83"/>
      <c r="LVY50" s="83"/>
      <c r="LVZ50" s="83"/>
      <c r="LWA50" s="83"/>
      <c r="LWB50" s="83"/>
      <c r="LWC50" s="83"/>
      <c r="LWD50" s="83"/>
      <c r="LWE50" s="83"/>
      <c r="LWF50" s="83"/>
      <c r="LWG50" s="83"/>
      <c r="LWH50" s="83"/>
      <c r="LWI50" s="83"/>
      <c r="LWJ50" s="83"/>
      <c r="LWK50" s="83"/>
      <c r="LWL50" s="83"/>
      <c r="LWM50" s="83"/>
      <c r="LWN50" s="83"/>
      <c r="LWO50" s="83"/>
      <c r="LWP50" s="83"/>
      <c r="LWQ50" s="83"/>
      <c r="LWR50" s="83"/>
      <c r="LWS50" s="83"/>
      <c r="LWT50" s="83"/>
      <c r="LWU50" s="83"/>
      <c r="LWV50" s="83"/>
      <c r="LWW50" s="83"/>
      <c r="LWX50" s="83"/>
      <c r="LWY50" s="83"/>
      <c r="LWZ50" s="83"/>
      <c r="LXA50" s="83"/>
      <c r="LXB50" s="83"/>
      <c r="LXC50" s="83"/>
      <c r="LXD50" s="83"/>
      <c r="LXE50" s="83"/>
      <c r="LXF50" s="83"/>
      <c r="LXG50" s="83"/>
      <c r="LXH50" s="83"/>
      <c r="LXI50" s="83"/>
      <c r="LXJ50" s="83"/>
      <c r="LXK50" s="83"/>
      <c r="LXL50" s="83"/>
      <c r="LXM50" s="83"/>
      <c r="LXN50" s="83"/>
      <c r="LXO50" s="83"/>
      <c r="LXP50" s="83"/>
      <c r="LXQ50" s="83"/>
      <c r="LXR50" s="83"/>
      <c r="LXS50" s="83"/>
      <c r="LXT50" s="83"/>
      <c r="LXU50" s="83"/>
      <c r="LXV50" s="83"/>
      <c r="LXW50" s="83"/>
      <c r="LXX50" s="83"/>
      <c r="LXY50" s="83"/>
      <c r="LXZ50" s="83"/>
      <c r="LYA50" s="83"/>
      <c r="LYB50" s="83"/>
      <c r="LYC50" s="83"/>
      <c r="LYD50" s="83"/>
      <c r="LYE50" s="83"/>
      <c r="LYF50" s="83"/>
      <c r="LYG50" s="83"/>
      <c r="LYH50" s="83"/>
      <c r="LYI50" s="83"/>
      <c r="LYJ50" s="83"/>
      <c r="LYK50" s="83"/>
      <c r="LYL50" s="83"/>
      <c r="LYM50" s="83"/>
      <c r="LYN50" s="83"/>
      <c r="LYO50" s="83"/>
      <c r="LYP50" s="83"/>
      <c r="LYQ50" s="83"/>
      <c r="LYR50" s="83"/>
      <c r="LYS50" s="83"/>
      <c r="LYT50" s="83"/>
      <c r="LYU50" s="83"/>
      <c r="LYV50" s="83"/>
      <c r="LYW50" s="83"/>
      <c r="LYX50" s="83"/>
      <c r="LYY50" s="83"/>
      <c r="LYZ50" s="83"/>
      <c r="LZA50" s="83"/>
      <c r="LZB50" s="83"/>
      <c r="LZC50" s="83"/>
      <c r="LZD50" s="83"/>
      <c r="LZE50" s="83"/>
      <c r="LZF50" s="83"/>
      <c r="LZG50" s="83"/>
      <c r="LZH50" s="83"/>
      <c r="LZI50" s="83"/>
      <c r="LZJ50" s="83"/>
      <c r="LZK50" s="83"/>
      <c r="LZL50" s="83"/>
      <c r="LZM50" s="83"/>
      <c r="LZN50" s="83"/>
      <c r="LZO50" s="83"/>
      <c r="LZP50" s="83"/>
      <c r="LZQ50" s="83"/>
      <c r="LZR50" s="83"/>
      <c r="LZS50" s="83"/>
      <c r="LZT50" s="83"/>
      <c r="LZU50" s="83"/>
      <c r="LZV50" s="83"/>
      <c r="LZW50" s="83"/>
      <c r="LZX50" s="83"/>
      <c r="LZY50" s="83"/>
      <c r="LZZ50" s="83"/>
      <c r="MAA50" s="83"/>
      <c r="MAB50" s="83"/>
      <c r="MAC50" s="83"/>
      <c r="MAD50" s="83"/>
      <c r="MAE50" s="83"/>
      <c r="MAF50" s="83"/>
      <c r="MAG50" s="83"/>
      <c r="MAH50" s="83"/>
      <c r="MAI50" s="83"/>
      <c r="MAJ50" s="83"/>
      <c r="MAK50" s="83"/>
      <c r="MAL50" s="83"/>
      <c r="MAM50" s="83"/>
      <c r="MAN50" s="83"/>
      <c r="MAO50" s="83"/>
      <c r="MAP50" s="83"/>
      <c r="MAQ50" s="83"/>
      <c r="MAR50" s="83"/>
      <c r="MAS50" s="83"/>
      <c r="MAT50" s="83"/>
      <c r="MAU50" s="83"/>
      <c r="MAV50" s="83"/>
      <c r="MAW50" s="83"/>
      <c r="MAX50" s="83"/>
      <c r="MAY50" s="83"/>
      <c r="MAZ50" s="83"/>
      <c r="MBA50" s="83"/>
      <c r="MBB50" s="83"/>
      <c r="MBC50" s="83"/>
      <c r="MBD50" s="83"/>
      <c r="MBE50" s="83"/>
      <c r="MBF50" s="83"/>
      <c r="MBG50" s="83"/>
      <c r="MBH50" s="83"/>
      <c r="MBI50" s="83"/>
      <c r="MBJ50" s="83"/>
      <c r="MBK50" s="83"/>
      <c r="MBL50" s="83"/>
      <c r="MBM50" s="83"/>
      <c r="MBN50" s="83"/>
      <c r="MBO50" s="83"/>
      <c r="MBP50" s="83"/>
      <c r="MBQ50" s="83"/>
      <c r="MBR50" s="83"/>
      <c r="MBS50" s="83"/>
      <c r="MBT50" s="83"/>
      <c r="MBU50" s="83"/>
      <c r="MBV50" s="83"/>
      <c r="MBW50" s="83"/>
      <c r="MBX50" s="83"/>
      <c r="MBY50" s="83"/>
      <c r="MBZ50" s="83"/>
      <c r="MCA50" s="83"/>
      <c r="MCB50" s="83"/>
      <c r="MCC50" s="83"/>
      <c r="MCD50" s="83"/>
      <c r="MCE50" s="83"/>
      <c r="MCF50" s="83"/>
      <c r="MCG50" s="83"/>
      <c r="MCH50" s="83"/>
      <c r="MCI50" s="83"/>
      <c r="MCJ50" s="83"/>
      <c r="MCK50" s="83"/>
      <c r="MCL50" s="83"/>
      <c r="MCM50" s="83"/>
      <c r="MCN50" s="83"/>
      <c r="MCO50" s="83"/>
      <c r="MCP50" s="83"/>
      <c r="MCQ50" s="83"/>
      <c r="MCR50" s="83"/>
      <c r="MCS50" s="83"/>
      <c r="MCT50" s="83"/>
      <c r="MCU50" s="83"/>
      <c r="MCV50" s="83"/>
      <c r="MCW50" s="83"/>
      <c r="MCX50" s="83"/>
      <c r="MCY50" s="83"/>
      <c r="MCZ50" s="83"/>
      <c r="MDA50" s="83"/>
      <c r="MDB50" s="83"/>
      <c r="MDC50" s="83"/>
      <c r="MDD50" s="83"/>
      <c r="MDE50" s="83"/>
      <c r="MDF50" s="83"/>
      <c r="MDG50" s="83"/>
      <c r="MDH50" s="83"/>
      <c r="MDI50" s="83"/>
      <c r="MDJ50" s="83"/>
      <c r="MDK50" s="83"/>
      <c r="MDL50" s="83"/>
      <c r="MDM50" s="83"/>
      <c r="MDN50" s="83"/>
      <c r="MDO50" s="83"/>
      <c r="MDP50" s="83"/>
      <c r="MDQ50" s="83"/>
      <c r="MDR50" s="83"/>
      <c r="MDS50" s="83"/>
      <c r="MDT50" s="83"/>
      <c r="MDU50" s="83"/>
      <c r="MDV50" s="83"/>
      <c r="MDW50" s="83"/>
      <c r="MDX50" s="83"/>
      <c r="MDY50" s="83"/>
      <c r="MDZ50" s="83"/>
      <c r="MEA50" s="83"/>
      <c r="MEB50" s="83"/>
      <c r="MEC50" s="83"/>
      <c r="MED50" s="83"/>
      <c r="MEE50" s="83"/>
      <c r="MEF50" s="83"/>
      <c r="MEG50" s="83"/>
      <c r="MEH50" s="83"/>
      <c r="MEI50" s="83"/>
      <c r="MEJ50" s="83"/>
      <c r="MEK50" s="83"/>
      <c r="MEL50" s="83"/>
      <c r="MEM50" s="83"/>
      <c r="MEN50" s="83"/>
      <c r="MEO50" s="83"/>
      <c r="MEP50" s="83"/>
      <c r="MEQ50" s="83"/>
      <c r="MER50" s="83"/>
      <c r="MES50" s="83"/>
      <c r="MET50" s="83"/>
      <c r="MEU50" s="83"/>
      <c r="MEV50" s="83"/>
      <c r="MEW50" s="83"/>
      <c r="MEX50" s="83"/>
      <c r="MEY50" s="83"/>
      <c r="MEZ50" s="83"/>
      <c r="MFA50" s="83"/>
      <c r="MFB50" s="83"/>
      <c r="MFC50" s="83"/>
      <c r="MFD50" s="83"/>
      <c r="MFE50" s="83"/>
      <c r="MFF50" s="83"/>
      <c r="MFG50" s="83"/>
      <c r="MFH50" s="83"/>
      <c r="MFI50" s="83"/>
      <c r="MFJ50" s="83"/>
      <c r="MFK50" s="83"/>
      <c r="MFL50" s="83"/>
      <c r="MFM50" s="83"/>
      <c r="MFN50" s="83"/>
      <c r="MFO50" s="83"/>
      <c r="MFP50" s="83"/>
      <c r="MFQ50" s="83"/>
      <c r="MFR50" s="83"/>
      <c r="MFS50" s="83"/>
      <c r="MFT50" s="83"/>
      <c r="MFU50" s="83"/>
      <c r="MFV50" s="83"/>
      <c r="MFW50" s="83"/>
      <c r="MFX50" s="83"/>
      <c r="MFY50" s="83"/>
      <c r="MFZ50" s="83"/>
      <c r="MGA50" s="83"/>
      <c r="MGB50" s="83"/>
      <c r="MGC50" s="83"/>
      <c r="MGD50" s="83"/>
      <c r="MGE50" s="83"/>
      <c r="MGF50" s="83"/>
      <c r="MGG50" s="83"/>
      <c r="MGH50" s="83"/>
      <c r="MGI50" s="83"/>
      <c r="MGJ50" s="83"/>
      <c r="MGK50" s="83"/>
      <c r="MGL50" s="83"/>
      <c r="MGM50" s="83"/>
      <c r="MGN50" s="83"/>
      <c r="MGO50" s="83"/>
      <c r="MGP50" s="83"/>
      <c r="MGQ50" s="83"/>
      <c r="MGR50" s="83"/>
      <c r="MGS50" s="83"/>
      <c r="MGT50" s="83"/>
      <c r="MGU50" s="83"/>
      <c r="MGV50" s="83"/>
      <c r="MGW50" s="83"/>
      <c r="MGX50" s="83"/>
      <c r="MGY50" s="83"/>
      <c r="MGZ50" s="83"/>
      <c r="MHA50" s="83"/>
      <c r="MHB50" s="83"/>
      <c r="MHC50" s="83"/>
      <c r="MHD50" s="83"/>
      <c r="MHE50" s="83"/>
      <c r="MHF50" s="83"/>
      <c r="MHG50" s="83"/>
      <c r="MHH50" s="83"/>
      <c r="MHI50" s="83"/>
      <c r="MHJ50" s="83"/>
      <c r="MHK50" s="83"/>
      <c r="MHL50" s="83"/>
      <c r="MHM50" s="83"/>
      <c r="MHN50" s="83"/>
      <c r="MHO50" s="83"/>
      <c r="MHP50" s="83"/>
      <c r="MHQ50" s="83"/>
      <c r="MHR50" s="83"/>
      <c r="MHS50" s="83"/>
      <c r="MHT50" s="83"/>
      <c r="MHU50" s="83"/>
      <c r="MHV50" s="83"/>
      <c r="MHW50" s="83"/>
      <c r="MHX50" s="83"/>
      <c r="MHY50" s="83"/>
      <c r="MHZ50" s="83"/>
      <c r="MIA50" s="83"/>
      <c r="MIB50" s="83"/>
      <c r="MIC50" s="83"/>
      <c r="MID50" s="83"/>
      <c r="MIE50" s="83"/>
      <c r="MIF50" s="83"/>
      <c r="MIG50" s="83"/>
      <c r="MIH50" s="83"/>
      <c r="MII50" s="83"/>
      <c r="MIJ50" s="83"/>
      <c r="MIK50" s="83"/>
      <c r="MIL50" s="83"/>
      <c r="MIM50" s="83"/>
      <c r="MIN50" s="83"/>
      <c r="MIO50" s="83"/>
      <c r="MIP50" s="83"/>
      <c r="MIQ50" s="83"/>
      <c r="MIR50" s="83"/>
      <c r="MIS50" s="83"/>
      <c r="MIT50" s="83"/>
      <c r="MIU50" s="83"/>
      <c r="MIV50" s="83"/>
      <c r="MIW50" s="83"/>
      <c r="MIX50" s="83"/>
      <c r="MIY50" s="83"/>
      <c r="MIZ50" s="83"/>
      <c r="MJA50" s="83"/>
      <c r="MJB50" s="83"/>
      <c r="MJC50" s="83"/>
      <c r="MJD50" s="83"/>
      <c r="MJE50" s="83"/>
      <c r="MJF50" s="83"/>
      <c r="MJG50" s="83"/>
      <c r="MJH50" s="83"/>
      <c r="MJI50" s="83"/>
      <c r="MJJ50" s="83"/>
      <c r="MJK50" s="83"/>
      <c r="MJL50" s="83"/>
      <c r="MJM50" s="83"/>
      <c r="MJN50" s="83"/>
      <c r="MJO50" s="83"/>
      <c r="MJP50" s="83"/>
      <c r="MJQ50" s="83"/>
      <c r="MJR50" s="83"/>
      <c r="MJS50" s="83"/>
      <c r="MJT50" s="83"/>
      <c r="MJU50" s="83"/>
      <c r="MJV50" s="83"/>
      <c r="MJW50" s="83"/>
      <c r="MJX50" s="83"/>
      <c r="MJY50" s="83"/>
      <c r="MJZ50" s="83"/>
      <c r="MKA50" s="83"/>
      <c r="MKB50" s="83"/>
      <c r="MKC50" s="83"/>
      <c r="MKD50" s="83"/>
      <c r="MKE50" s="83"/>
      <c r="MKF50" s="83"/>
      <c r="MKG50" s="83"/>
      <c r="MKH50" s="83"/>
      <c r="MKI50" s="83"/>
      <c r="MKJ50" s="83"/>
      <c r="MKK50" s="83"/>
      <c r="MKL50" s="83"/>
      <c r="MKM50" s="83"/>
      <c r="MKN50" s="83"/>
      <c r="MKO50" s="83"/>
      <c r="MKP50" s="83"/>
      <c r="MKQ50" s="83"/>
      <c r="MKR50" s="83"/>
      <c r="MKS50" s="83"/>
      <c r="MKT50" s="83"/>
      <c r="MKU50" s="83"/>
      <c r="MKV50" s="83"/>
      <c r="MKW50" s="83"/>
      <c r="MKX50" s="83"/>
      <c r="MKY50" s="83"/>
      <c r="MKZ50" s="83"/>
      <c r="MLA50" s="83"/>
      <c r="MLB50" s="83"/>
      <c r="MLC50" s="83"/>
      <c r="MLD50" s="83"/>
      <c r="MLE50" s="83"/>
      <c r="MLF50" s="83"/>
      <c r="MLG50" s="83"/>
      <c r="MLH50" s="83"/>
      <c r="MLI50" s="83"/>
      <c r="MLJ50" s="83"/>
      <c r="MLK50" s="83"/>
      <c r="MLL50" s="83"/>
      <c r="MLM50" s="83"/>
      <c r="MLN50" s="83"/>
      <c r="MLO50" s="83"/>
      <c r="MLP50" s="83"/>
      <c r="MLQ50" s="83"/>
      <c r="MLR50" s="83"/>
      <c r="MLS50" s="83"/>
      <c r="MLT50" s="83"/>
      <c r="MLU50" s="83"/>
      <c r="MLV50" s="83"/>
      <c r="MLW50" s="83"/>
      <c r="MLX50" s="83"/>
      <c r="MLY50" s="83"/>
      <c r="MLZ50" s="83"/>
      <c r="MMA50" s="83"/>
      <c r="MMB50" s="83"/>
      <c r="MMC50" s="83"/>
      <c r="MMD50" s="83"/>
      <c r="MME50" s="83"/>
      <c r="MMF50" s="83"/>
      <c r="MMG50" s="83"/>
      <c r="MMH50" s="83"/>
      <c r="MMI50" s="83"/>
      <c r="MMJ50" s="83"/>
      <c r="MMK50" s="83"/>
      <c r="MML50" s="83"/>
      <c r="MMM50" s="83"/>
      <c r="MMN50" s="83"/>
      <c r="MMO50" s="83"/>
      <c r="MMP50" s="83"/>
      <c r="MMQ50" s="83"/>
      <c r="MMR50" s="83"/>
      <c r="MMS50" s="83"/>
      <c r="MMT50" s="83"/>
      <c r="MMU50" s="83"/>
      <c r="MMV50" s="83"/>
      <c r="MMW50" s="83"/>
      <c r="MMX50" s="83"/>
      <c r="MMY50" s="83"/>
      <c r="MMZ50" s="83"/>
      <c r="MNA50" s="83"/>
      <c r="MNB50" s="83"/>
      <c r="MNC50" s="83"/>
      <c r="MND50" s="83"/>
      <c r="MNE50" s="83"/>
      <c r="MNF50" s="83"/>
      <c r="MNG50" s="83"/>
      <c r="MNH50" s="83"/>
      <c r="MNI50" s="83"/>
      <c r="MNJ50" s="83"/>
      <c r="MNK50" s="83"/>
      <c r="MNL50" s="83"/>
      <c r="MNM50" s="83"/>
      <c r="MNN50" s="83"/>
      <c r="MNO50" s="83"/>
      <c r="MNP50" s="83"/>
      <c r="MNQ50" s="83"/>
      <c r="MNR50" s="83"/>
      <c r="MNS50" s="83"/>
      <c r="MNT50" s="83"/>
      <c r="MNU50" s="83"/>
      <c r="MNV50" s="83"/>
      <c r="MNW50" s="83"/>
      <c r="MNX50" s="83"/>
      <c r="MNY50" s="83"/>
      <c r="MNZ50" s="83"/>
      <c r="MOA50" s="83"/>
      <c r="MOB50" s="83"/>
      <c r="MOC50" s="83"/>
      <c r="MOD50" s="83"/>
      <c r="MOE50" s="83"/>
      <c r="MOF50" s="83"/>
      <c r="MOG50" s="83"/>
      <c r="MOH50" s="83"/>
      <c r="MOI50" s="83"/>
      <c r="MOJ50" s="83"/>
      <c r="MOK50" s="83"/>
      <c r="MOL50" s="83"/>
      <c r="MOM50" s="83"/>
      <c r="MON50" s="83"/>
      <c r="MOO50" s="83"/>
      <c r="MOP50" s="83"/>
      <c r="MOQ50" s="83"/>
      <c r="MOR50" s="83"/>
      <c r="MOS50" s="83"/>
      <c r="MOT50" s="83"/>
      <c r="MOU50" s="83"/>
      <c r="MOV50" s="83"/>
      <c r="MOW50" s="83"/>
      <c r="MOX50" s="83"/>
      <c r="MOY50" s="83"/>
      <c r="MOZ50" s="83"/>
      <c r="MPA50" s="83"/>
      <c r="MPB50" s="83"/>
      <c r="MPC50" s="83"/>
      <c r="MPD50" s="83"/>
      <c r="MPE50" s="83"/>
      <c r="MPF50" s="83"/>
      <c r="MPG50" s="83"/>
      <c r="MPH50" s="83"/>
      <c r="MPI50" s="83"/>
      <c r="MPJ50" s="83"/>
      <c r="MPK50" s="83"/>
      <c r="MPL50" s="83"/>
      <c r="MPM50" s="83"/>
      <c r="MPN50" s="83"/>
      <c r="MPO50" s="83"/>
      <c r="MPP50" s="83"/>
      <c r="MPQ50" s="83"/>
      <c r="MPR50" s="83"/>
      <c r="MPS50" s="83"/>
      <c r="MPT50" s="83"/>
      <c r="MPU50" s="83"/>
      <c r="MPV50" s="83"/>
      <c r="MPW50" s="83"/>
      <c r="MPX50" s="83"/>
      <c r="MPY50" s="83"/>
      <c r="MPZ50" s="83"/>
      <c r="MQA50" s="83"/>
      <c r="MQB50" s="83"/>
      <c r="MQC50" s="83"/>
      <c r="MQD50" s="83"/>
      <c r="MQE50" s="83"/>
      <c r="MQF50" s="83"/>
      <c r="MQG50" s="83"/>
      <c r="MQH50" s="83"/>
      <c r="MQI50" s="83"/>
      <c r="MQJ50" s="83"/>
      <c r="MQK50" s="83"/>
      <c r="MQL50" s="83"/>
      <c r="MQM50" s="83"/>
      <c r="MQN50" s="83"/>
      <c r="MQO50" s="83"/>
      <c r="MQP50" s="83"/>
      <c r="MQQ50" s="83"/>
      <c r="MQR50" s="83"/>
      <c r="MQS50" s="83"/>
      <c r="MQT50" s="83"/>
      <c r="MQU50" s="83"/>
      <c r="MQV50" s="83"/>
      <c r="MQW50" s="83"/>
      <c r="MQX50" s="83"/>
      <c r="MQY50" s="83"/>
      <c r="MQZ50" s="83"/>
      <c r="MRA50" s="83"/>
      <c r="MRB50" s="83"/>
      <c r="MRC50" s="83"/>
      <c r="MRD50" s="83"/>
      <c r="MRE50" s="83"/>
      <c r="MRF50" s="83"/>
      <c r="MRG50" s="83"/>
      <c r="MRH50" s="83"/>
      <c r="MRI50" s="83"/>
      <c r="MRJ50" s="83"/>
      <c r="MRK50" s="83"/>
      <c r="MRL50" s="83"/>
      <c r="MRM50" s="83"/>
      <c r="MRN50" s="83"/>
      <c r="MRO50" s="83"/>
      <c r="MRP50" s="83"/>
      <c r="MRQ50" s="83"/>
      <c r="MRR50" s="83"/>
      <c r="MRS50" s="83"/>
      <c r="MRT50" s="83"/>
      <c r="MRU50" s="83"/>
      <c r="MRV50" s="83"/>
      <c r="MRW50" s="83"/>
      <c r="MRX50" s="83"/>
      <c r="MRY50" s="83"/>
      <c r="MRZ50" s="83"/>
      <c r="MSA50" s="83"/>
      <c r="MSB50" s="83"/>
      <c r="MSC50" s="83"/>
      <c r="MSD50" s="83"/>
      <c r="MSE50" s="83"/>
      <c r="MSF50" s="83"/>
      <c r="MSG50" s="83"/>
      <c r="MSH50" s="83"/>
      <c r="MSI50" s="83"/>
      <c r="MSJ50" s="83"/>
      <c r="MSK50" s="83"/>
      <c r="MSL50" s="83"/>
      <c r="MSM50" s="83"/>
      <c r="MSN50" s="83"/>
      <c r="MSO50" s="83"/>
      <c r="MSP50" s="83"/>
      <c r="MSQ50" s="83"/>
      <c r="MSR50" s="83"/>
      <c r="MSS50" s="83"/>
      <c r="MST50" s="83"/>
      <c r="MSU50" s="83"/>
      <c r="MSV50" s="83"/>
      <c r="MSW50" s="83"/>
      <c r="MSX50" s="83"/>
      <c r="MSY50" s="83"/>
      <c r="MSZ50" s="83"/>
      <c r="MTA50" s="83"/>
      <c r="MTB50" s="83"/>
      <c r="MTC50" s="83"/>
      <c r="MTD50" s="83"/>
      <c r="MTE50" s="83"/>
      <c r="MTF50" s="83"/>
      <c r="MTG50" s="83"/>
      <c r="MTH50" s="83"/>
      <c r="MTI50" s="83"/>
      <c r="MTJ50" s="83"/>
      <c r="MTK50" s="83"/>
      <c r="MTL50" s="83"/>
      <c r="MTM50" s="83"/>
      <c r="MTN50" s="83"/>
      <c r="MTO50" s="83"/>
      <c r="MTP50" s="83"/>
      <c r="MTQ50" s="83"/>
      <c r="MTR50" s="83"/>
      <c r="MTS50" s="83"/>
      <c r="MTT50" s="83"/>
      <c r="MTU50" s="83"/>
      <c r="MTV50" s="83"/>
      <c r="MTW50" s="83"/>
      <c r="MTX50" s="83"/>
      <c r="MTY50" s="83"/>
      <c r="MTZ50" s="83"/>
      <c r="MUA50" s="83"/>
      <c r="MUB50" s="83"/>
      <c r="MUC50" s="83"/>
      <c r="MUD50" s="83"/>
      <c r="MUE50" s="83"/>
      <c r="MUF50" s="83"/>
      <c r="MUG50" s="83"/>
      <c r="MUH50" s="83"/>
      <c r="MUI50" s="83"/>
      <c r="MUJ50" s="83"/>
      <c r="MUK50" s="83"/>
      <c r="MUL50" s="83"/>
      <c r="MUM50" s="83"/>
      <c r="MUN50" s="83"/>
      <c r="MUO50" s="83"/>
      <c r="MUP50" s="83"/>
      <c r="MUQ50" s="83"/>
      <c r="MUR50" s="83"/>
      <c r="MUS50" s="83"/>
      <c r="MUT50" s="83"/>
      <c r="MUU50" s="83"/>
      <c r="MUV50" s="83"/>
      <c r="MUW50" s="83"/>
      <c r="MUX50" s="83"/>
      <c r="MUY50" s="83"/>
      <c r="MUZ50" s="83"/>
      <c r="MVA50" s="83"/>
      <c r="MVB50" s="83"/>
      <c r="MVC50" s="83"/>
      <c r="MVD50" s="83"/>
      <c r="MVE50" s="83"/>
      <c r="MVF50" s="83"/>
      <c r="MVG50" s="83"/>
      <c r="MVH50" s="83"/>
      <c r="MVI50" s="83"/>
      <c r="MVJ50" s="83"/>
      <c r="MVK50" s="83"/>
      <c r="MVL50" s="83"/>
      <c r="MVM50" s="83"/>
      <c r="MVN50" s="83"/>
      <c r="MVO50" s="83"/>
      <c r="MVP50" s="83"/>
      <c r="MVQ50" s="83"/>
      <c r="MVR50" s="83"/>
      <c r="MVS50" s="83"/>
      <c r="MVT50" s="83"/>
      <c r="MVU50" s="83"/>
      <c r="MVV50" s="83"/>
      <c r="MVW50" s="83"/>
      <c r="MVX50" s="83"/>
      <c r="MVY50" s="83"/>
      <c r="MVZ50" s="83"/>
      <c r="MWA50" s="83"/>
      <c r="MWB50" s="83"/>
      <c r="MWC50" s="83"/>
      <c r="MWD50" s="83"/>
      <c r="MWE50" s="83"/>
      <c r="MWF50" s="83"/>
      <c r="MWG50" s="83"/>
      <c r="MWH50" s="83"/>
      <c r="MWI50" s="83"/>
      <c r="MWJ50" s="83"/>
      <c r="MWK50" s="83"/>
      <c r="MWL50" s="83"/>
      <c r="MWM50" s="83"/>
      <c r="MWN50" s="83"/>
      <c r="MWO50" s="83"/>
      <c r="MWP50" s="83"/>
      <c r="MWQ50" s="83"/>
      <c r="MWR50" s="83"/>
      <c r="MWS50" s="83"/>
      <c r="MWT50" s="83"/>
      <c r="MWU50" s="83"/>
      <c r="MWV50" s="83"/>
      <c r="MWW50" s="83"/>
      <c r="MWX50" s="83"/>
      <c r="MWY50" s="83"/>
      <c r="MWZ50" s="83"/>
      <c r="MXA50" s="83"/>
      <c r="MXB50" s="83"/>
      <c r="MXC50" s="83"/>
      <c r="MXD50" s="83"/>
      <c r="MXE50" s="83"/>
      <c r="MXF50" s="83"/>
      <c r="MXG50" s="83"/>
      <c r="MXH50" s="83"/>
      <c r="MXI50" s="83"/>
      <c r="MXJ50" s="83"/>
      <c r="MXK50" s="83"/>
      <c r="MXL50" s="83"/>
      <c r="MXM50" s="83"/>
      <c r="MXN50" s="83"/>
      <c r="MXO50" s="83"/>
      <c r="MXP50" s="83"/>
      <c r="MXQ50" s="83"/>
      <c r="MXR50" s="83"/>
      <c r="MXS50" s="83"/>
      <c r="MXT50" s="83"/>
      <c r="MXU50" s="83"/>
      <c r="MXV50" s="83"/>
      <c r="MXW50" s="83"/>
      <c r="MXX50" s="83"/>
      <c r="MXY50" s="83"/>
      <c r="MXZ50" s="83"/>
      <c r="MYA50" s="83"/>
      <c r="MYB50" s="83"/>
      <c r="MYC50" s="83"/>
      <c r="MYD50" s="83"/>
      <c r="MYE50" s="83"/>
      <c r="MYF50" s="83"/>
      <c r="MYG50" s="83"/>
      <c r="MYH50" s="83"/>
      <c r="MYI50" s="83"/>
      <c r="MYJ50" s="83"/>
      <c r="MYK50" s="83"/>
      <c r="MYL50" s="83"/>
      <c r="MYM50" s="83"/>
      <c r="MYN50" s="83"/>
      <c r="MYO50" s="83"/>
      <c r="MYP50" s="83"/>
      <c r="MYQ50" s="83"/>
      <c r="MYR50" s="83"/>
      <c r="MYS50" s="83"/>
      <c r="MYT50" s="83"/>
      <c r="MYU50" s="83"/>
      <c r="MYV50" s="83"/>
      <c r="MYW50" s="83"/>
      <c r="MYX50" s="83"/>
      <c r="MYY50" s="83"/>
      <c r="MYZ50" s="83"/>
      <c r="MZA50" s="83"/>
      <c r="MZB50" s="83"/>
      <c r="MZC50" s="83"/>
      <c r="MZD50" s="83"/>
      <c r="MZE50" s="83"/>
      <c r="MZF50" s="83"/>
      <c r="MZG50" s="83"/>
      <c r="MZH50" s="83"/>
      <c r="MZI50" s="83"/>
      <c r="MZJ50" s="83"/>
      <c r="MZK50" s="83"/>
      <c r="MZL50" s="83"/>
      <c r="MZM50" s="83"/>
      <c r="MZN50" s="83"/>
      <c r="MZO50" s="83"/>
      <c r="MZP50" s="83"/>
      <c r="MZQ50" s="83"/>
      <c r="MZR50" s="83"/>
      <c r="MZS50" s="83"/>
      <c r="MZT50" s="83"/>
      <c r="MZU50" s="83"/>
      <c r="MZV50" s="83"/>
      <c r="MZW50" s="83"/>
      <c r="MZX50" s="83"/>
      <c r="MZY50" s="83"/>
      <c r="MZZ50" s="83"/>
      <c r="NAA50" s="83"/>
      <c r="NAB50" s="83"/>
      <c r="NAC50" s="83"/>
      <c r="NAD50" s="83"/>
      <c r="NAE50" s="83"/>
      <c r="NAF50" s="83"/>
      <c r="NAG50" s="83"/>
      <c r="NAH50" s="83"/>
      <c r="NAI50" s="83"/>
      <c r="NAJ50" s="83"/>
      <c r="NAK50" s="83"/>
      <c r="NAL50" s="83"/>
      <c r="NAM50" s="83"/>
      <c r="NAN50" s="83"/>
      <c r="NAO50" s="83"/>
      <c r="NAP50" s="83"/>
      <c r="NAQ50" s="83"/>
      <c r="NAR50" s="83"/>
      <c r="NAS50" s="83"/>
      <c r="NAT50" s="83"/>
      <c r="NAU50" s="83"/>
      <c r="NAV50" s="83"/>
      <c r="NAW50" s="83"/>
      <c r="NAX50" s="83"/>
      <c r="NAY50" s="83"/>
      <c r="NAZ50" s="83"/>
      <c r="NBA50" s="83"/>
      <c r="NBB50" s="83"/>
      <c r="NBC50" s="83"/>
      <c r="NBD50" s="83"/>
      <c r="NBE50" s="83"/>
      <c r="NBF50" s="83"/>
      <c r="NBG50" s="83"/>
      <c r="NBH50" s="83"/>
      <c r="NBI50" s="83"/>
      <c r="NBJ50" s="83"/>
      <c r="NBK50" s="83"/>
      <c r="NBL50" s="83"/>
      <c r="NBM50" s="83"/>
      <c r="NBN50" s="83"/>
      <c r="NBO50" s="83"/>
      <c r="NBP50" s="83"/>
      <c r="NBQ50" s="83"/>
      <c r="NBR50" s="83"/>
      <c r="NBS50" s="83"/>
      <c r="NBT50" s="83"/>
      <c r="NBU50" s="83"/>
      <c r="NBV50" s="83"/>
      <c r="NBW50" s="83"/>
      <c r="NBX50" s="83"/>
      <c r="NBY50" s="83"/>
      <c r="NBZ50" s="83"/>
      <c r="NCA50" s="83"/>
      <c r="NCB50" s="83"/>
      <c r="NCC50" s="83"/>
      <c r="NCD50" s="83"/>
      <c r="NCE50" s="83"/>
      <c r="NCF50" s="83"/>
      <c r="NCG50" s="83"/>
      <c r="NCH50" s="83"/>
      <c r="NCI50" s="83"/>
      <c r="NCJ50" s="83"/>
      <c r="NCK50" s="83"/>
      <c r="NCL50" s="83"/>
      <c r="NCM50" s="83"/>
      <c r="NCN50" s="83"/>
      <c r="NCO50" s="83"/>
      <c r="NCP50" s="83"/>
      <c r="NCQ50" s="83"/>
      <c r="NCR50" s="83"/>
      <c r="NCS50" s="83"/>
      <c r="NCT50" s="83"/>
      <c r="NCU50" s="83"/>
      <c r="NCV50" s="83"/>
      <c r="NCW50" s="83"/>
      <c r="NCX50" s="83"/>
      <c r="NCY50" s="83"/>
      <c r="NCZ50" s="83"/>
      <c r="NDA50" s="83"/>
      <c r="NDB50" s="83"/>
      <c r="NDC50" s="83"/>
      <c r="NDD50" s="83"/>
      <c r="NDE50" s="83"/>
      <c r="NDF50" s="83"/>
      <c r="NDG50" s="83"/>
      <c r="NDH50" s="83"/>
      <c r="NDI50" s="83"/>
      <c r="NDJ50" s="83"/>
      <c r="NDK50" s="83"/>
      <c r="NDL50" s="83"/>
      <c r="NDM50" s="83"/>
      <c r="NDN50" s="83"/>
      <c r="NDO50" s="83"/>
      <c r="NDP50" s="83"/>
      <c r="NDQ50" s="83"/>
      <c r="NDR50" s="83"/>
      <c r="NDS50" s="83"/>
      <c r="NDT50" s="83"/>
      <c r="NDU50" s="83"/>
      <c r="NDV50" s="83"/>
      <c r="NDW50" s="83"/>
      <c r="NDX50" s="83"/>
      <c r="NDY50" s="83"/>
      <c r="NDZ50" s="83"/>
      <c r="NEA50" s="83"/>
      <c r="NEB50" s="83"/>
      <c r="NEC50" s="83"/>
      <c r="NED50" s="83"/>
      <c r="NEE50" s="83"/>
      <c r="NEF50" s="83"/>
      <c r="NEG50" s="83"/>
      <c r="NEH50" s="83"/>
      <c r="NEI50" s="83"/>
      <c r="NEJ50" s="83"/>
      <c r="NEK50" s="83"/>
      <c r="NEL50" s="83"/>
      <c r="NEM50" s="83"/>
      <c r="NEN50" s="83"/>
      <c r="NEO50" s="83"/>
      <c r="NEP50" s="83"/>
      <c r="NEQ50" s="83"/>
      <c r="NER50" s="83"/>
      <c r="NES50" s="83"/>
      <c r="NET50" s="83"/>
      <c r="NEU50" s="83"/>
      <c r="NEV50" s="83"/>
      <c r="NEW50" s="83"/>
      <c r="NEX50" s="83"/>
      <c r="NEY50" s="83"/>
      <c r="NEZ50" s="83"/>
      <c r="NFA50" s="83"/>
      <c r="NFB50" s="83"/>
      <c r="NFC50" s="83"/>
      <c r="NFD50" s="83"/>
      <c r="NFE50" s="83"/>
      <c r="NFF50" s="83"/>
      <c r="NFG50" s="83"/>
      <c r="NFH50" s="83"/>
      <c r="NFI50" s="83"/>
      <c r="NFJ50" s="83"/>
      <c r="NFK50" s="83"/>
      <c r="NFL50" s="83"/>
      <c r="NFM50" s="83"/>
      <c r="NFN50" s="83"/>
      <c r="NFO50" s="83"/>
      <c r="NFP50" s="83"/>
      <c r="NFQ50" s="83"/>
      <c r="NFR50" s="83"/>
      <c r="NFS50" s="83"/>
      <c r="NFT50" s="83"/>
      <c r="NFU50" s="83"/>
      <c r="NFV50" s="83"/>
      <c r="NFW50" s="83"/>
      <c r="NFX50" s="83"/>
      <c r="NFY50" s="83"/>
      <c r="NFZ50" s="83"/>
      <c r="NGA50" s="83"/>
      <c r="NGB50" s="83"/>
      <c r="NGC50" s="83"/>
      <c r="NGD50" s="83"/>
      <c r="NGE50" s="83"/>
      <c r="NGF50" s="83"/>
      <c r="NGG50" s="83"/>
      <c r="NGH50" s="83"/>
      <c r="NGI50" s="83"/>
      <c r="NGJ50" s="83"/>
      <c r="NGK50" s="83"/>
      <c r="NGL50" s="83"/>
      <c r="NGM50" s="83"/>
      <c r="NGN50" s="83"/>
      <c r="NGO50" s="83"/>
      <c r="NGP50" s="83"/>
      <c r="NGQ50" s="83"/>
      <c r="NGR50" s="83"/>
      <c r="NGS50" s="83"/>
      <c r="NGT50" s="83"/>
      <c r="NGU50" s="83"/>
      <c r="NGV50" s="83"/>
      <c r="NGW50" s="83"/>
      <c r="NGX50" s="83"/>
      <c r="NGY50" s="83"/>
      <c r="NGZ50" s="83"/>
      <c r="NHA50" s="83"/>
      <c r="NHB50" s="83"/>
      <c r="NHC50" s="83"/>
      <c r="NHD50" s="83"/>
      <c r="NHE50" s="83"/>
      <c r="NHF50" s="83"/>
      <c r="NHG50" s="83"/>
      <c r="NHH50" s="83"/>
      <c r="NHI50" s="83"/>
      <c r="NHJ50" s="83"/>
      <c r="NHK50" s="83"/>
      <c r="NHL50" s="83"/>
      <c r="NHM50" s="83"/>
      <c r="NHN50" s="83"/>
      <c r="NHO50" s="83"/>
      <c r="NHP50" s="83"/>
      <c r="NHQ50" s="83"/>
      <c r="NHR50" s="83"/>
      <c r="NHS50" s="83"/>
      <c r="NHT50" s="83"/>
      <c r="NHU50" s="83"/>
      <c r="NHV50" s="83"/>
      <c r="NHW50" s="83"/>
      <c r="NHX50" s="83"/>
      <c r="NHY50" s="83"/>
      <c r="NHZ50" s="83"/>
      <c r="NIA50" s="83"/>
      <c r="NIB50" s="83"/>
      <c r="NIC50" s="83"/>
      <c r="NID50" s="83"/>
      <c r="NIE50" s="83"/>
      <c r="NIF50" s="83"/>
      <c r="NIG50" s="83"/>
      <c r="NIH50" s="83"/>
      <c r="NII50" s="83"/>
      <c r="NIJ50" s="83"/>
      <c r="NIK50" s="83"/>
      <c r="NIL50" s="83"/>
      <c r="NIM50" s="83"/>
      <c r="NIN50" s="83"/>
      <c r="NIO50" s="83"/>
      <c r="NIP50" s="83"/>
      <c r="NIQ50" s="83"/>
      <c r="NIR50" s="83"/>
      <c r="NIS50" s="83"/>
      <c r="NIT50" s="83"/>
      <c r="NIU50" s="83"/>
      <c r="NIV50" s="83"/>
      <c r="NIW50" s="83"/>
      <c r="NIX50" s="83"/>
      <c r="NIY50" s="83"/>
      <c r="NIZ50" s="83"/>
      <c r="NJA50" s="83"/>
      <c r="NJB50" s="83"/>
      <c r="NJC50" s="83"/>
      <c r="NJD50" s="83"/>
      <c r="NJE50" s="83"/>
      <c r="NJF50" s="83"/>
      <c r="NJG50" s="83"/>
      <c r="NJH50" s="83"/>
      <c r="NJI50" s="83"/>
      <c r="NJJ50" s="83"/>
      <c r="NJK50" s="83"/>
      <c r="NJL50" s="83"/>
      <c r="NJM50" s="83"/>
      <c r="NJN50" s="83"/>
      <c r="NJO50" s="83"/>
      <c r="NJP50" s="83"/>
      <c r="NJQ50" s="83"/>
      <c r="NJR50" s="83"/>
      <c r="NJS50" s="83"/>
      <c r="NJT50" s="83"/>
      <c r="NJU50" s="83"/>
      <c r="NJV50" s="83"/>
      <c r="NJW50" s="83"/>
      <c r="NJX50" s="83"/>
      <c r="NJY50" s="83"/>
      <c r="NJZ50" s="83"/>
      <c r="NKA50" s="83"/>
      <c r="NKB50" s="83"/>
      <c r="NKC50" s="83"/>
      <c r="NKD50" s="83"/>
      <c r="NKE50" s="83"/>
      <c r="NKF50" s="83"/>
      <c r="NKG50" s="83"/>
      <c r="NKH50" s="83"/>
      <c r="NKI50" s="83"/>
      <c r="NKJ50" s="83"/>
      <c r="NKK50" s="83"/>
      <c r="NKL50" s="83"/>
      <c r="NKM50" s="83"/>
      <c r="NKN50" s="83"/>
      <c r="NKO50" s="83"/>
      <c r="NKP50" s="83"/>
      <c r="NKQ50" s="83"/>
      <c r="NKR50" s="83"/>
      <c r="NKS50" s="83"/>
      <c r="NKT50" s="83"/>
      <c r="NKU50" s="83"/>
      <c r="NKV50" s="83"/>
      <c r="NKW50" s="83"/>
      <c r="NKX50" s="83"/>
      <c r="NKY50" s="83"/>
      <c r="NKZ50" s="83"/>
      <c r="NLA50" s="83"/>
      <c r="NLB50" s="83"/>
      <c r="NLC50" s="83"/>
      <c r="NLD50" s="83"/>
      <c r="NLE50" s="83"/>
      <c r="NLF50" s="83"/>
      <c r="NLG50" s="83"/>
      <c r="NLH50" s="83"/>
      <c r="NLI50" s="83"/>
      <c r="NLJ50" s="83"/>
      <c r="NLK50" s="83"/>
      <c r="NLL50" s="83"/>
      <c r="NLM50" s="83"/>
      <c r="NLN50" s="83"/>
      <c r="NLO50" s="83"/>
      <c r="NLP50" s="83"/>
      <c r="NLQ50" s="83"/>
      <c r="NLR50" s="83"/>
      <c r="NLS50" s="83"/>
      <c r="NLT50" s="83"/>
      <c r="NLU50" s="83"/>
      <c r="NLV50" s="83"/>
      <c r="NLW50" s="83"/>
      <c r="NLX50" s="83"/>
      <c r="NLY50" s="83"/>
      <c r="NLZ50" s="83"/>
      <c r="NMA50" s="83"/>
      <c r="NMB50" s="83"/>
      <c r="NMC50" s="83"/>
      <c r="NMD50" s="83"/>
      <c r="NME50" s="83"/>
      <c r="NMF50" s="83"/>
      <c r="NMG50" s="83"/>
      <c r="NMH50" s="83"/>
      <c r="NMI50" s="83"/>
      <c r="NMJ50" s="83"/>
      <c r="NMK50" s="83"/>
      <c r="NML50" s="83"/>
      <c r="NMM50" s="83"/>
      <c r="NMN50" s="83"/>
      <c r="NMO50" s="83"/>
      <c r="NMP50" s="83"/>
      <c r="NMQ50" s="83"/>
      <c r="NMR50" s="83"/>
      <c r="NMS50" s="83"/>
      <c r="NMT50" s="83"/>
      <c r="NMU50" s="83"/>
      <c r="NMV50" s="83"/>
      <c r="NMW50" s="83"/>
      <c r="NMX50" s="83"/>
      <c r="NMY50" s="83"/>
      <c r="NMZ50" s="83"/>
      <c r="NNA50" s="83"/>
      <c r="NNB50" s="83"/>
      <c r="NNC50" s="83"/>
      <c r="NND50" s="83"/>
      <c r="NNE50" s="83"/>
      <c r="NNF50" s="83"/>
      <c r="NNG50" s="83"/>
      <c r="NNH50" s="83"/>
      <c r="NNI50" s="83"/>
      <c r="NNJ50" s="83"/>
      <c r="NNK50" s="83"/>
      <c r="NNL50" s="83"/>
      <c r="NNM50" s="83"/>
      <c r="NNN50" s="83"/>
      <c r="NNO50" s="83"/>
      <c r="NNP50" s="83"/>
      <c r="NNQ50" s="83"/>
      <c r="NNR50" s="83"/>
      <c r="NNS50" s="83"/>
      <c r="NNT50" s="83"/>
      <c r="NNU50" s="83"/>
      <c r="NNV50" s="83"/>
      <c r="NNW50" s="83"/>
      <c r="NNX50" s="83"/>
      <c r="NNY50" s="83"/>
      <c r="NNZ50" s="83"/>
      <c r="NOA50" s="83"/>
      <c r="NOB50" s="83"/>
      <c r="NOC50" s="83"/>
      <c r="NOD50" s="83"/>
      <c r="NOE50" s="83"/>
      <c r="NOF50" s="83"/>
      <c r="NOG50" s="83"/>
      <c r="NOH50" s="83"/>
      <c r="NOI50" s="83"/>
      <c r="NOJ50" s="83"/>
      <c r="NOK50" s="83"/>
      <c r="NOL50" s="83"/>
      <c r="NOM50" s="83"/>
      <c r="NON50" s="83"/>
      <c r="NOO50" s="83"/>
      <c r="NOP50" s="83"/>
      <c r="NOQ50" s="83"/>
      <c r="NOR50" s="83"/>
      <c r="NOS50" s="83"/>
      <c r="NOT50" s="83"/>
      <c r="NOU50" s="83"/>
      <c r="NOV50" s="83"/>
      <c r="NOW50" s="83"/>
      <c r="NOX50" s="83"/>
      <c r="NOY50" s="83"/>
      <c r="NOZ50" s="83"/>
      <c r="NPA50" s="83"/>
      <c r="NPB50" s="83"/>
      <c r="NPC50" s="83"/>
      <c r="NPD50" s="83"/>
      <c r="NPE50" s="83"/>
      <c r="NPF50" s="83"/>
      <c r="NPG50" s="83"/>
      <c r="NPH50" s="83"/>
      <c r="NPI50" s="83"/>
      <c r="NPJ50" s="83"/>
      <c r="NPK50" s="83"/>
      <c r="NPL50" s="83"/>
      <c r="NPM50" s="83"/>
      <c r="NPN50" s="83"/>
      <c r="NPO50" s="83"/>
      <c r="NPP50" s="83"/>
      <c r="NPQ50" s="83"/>
      <c r="NPR50" s="83"/>
      <c r="NPS50" s="83"/>
      <c r="NPT50" s="83"/>
      <c r="NPU50" s="83"/>
      <c r="NPV50" s="83"/>
      <c r="NPW50" s="83"/>
      <c r="NPX50" s="83"/>
      <c r="NPY50" s="83"/>
      <c r="NPZ50" s="83"/>
      <c r="NQA50" s="83"/>
      <c r="NQB50" s="83"/>
      <c r="NQC50" s="83"/>
      <c r="NQD50" s="83"/>
      <c r="NQE50" s="83"/>
      <c r="NQF50" s="83"/>
      <c r="NQG50" s="83"/>
      <c r="NQH50" s="83"/>
      <c r="NQI50" s="83"/>
      <c r="NQJ50" s="83"/>
      <c r="NQK50" s="83"/>
      <c r="NQL50" s="83"/>
      <c r="NQM50" s="83"/>
      <c r="NQN50" s="83"/>
      <c r="NQO50" s="83"/>
      <c r="NQP50" s="83"/>
      <c r="NQQ50" s="83"/>
      <c r="NQR50" s="83"/>
      <c r="NQS50" s="83"/>
      <c r="NQT50" s="83"/>
      <c r="NQU50" s="83"/>
      <c r="NQV50" s="83"/>
      <c r="NQW50" s="83"/>
      <c r="NQX50" s="83"/>
      <c r="NQY50" s="83"/>
      <c r="NQZ50" s="83"/>
      <c r="NRA50" s="83"/>
      <c r="NRB50" s="83"/>
      <c r="NRC50" s="83"/>
      <c r="NRD50" s="83"/>
      <c r="NRE50" s="83"/>
      <c r="NRF50" s="83"/>
      <c r="NRG50" s="83"/>
      <c r="NRH50" s="83"/>
      <c r="NRI50" s="83"/>
      <c r="NRJ50" s="83"/>
      <c r="NRK50" s="83"/>
      <c r="NRL50" s="83"/>
      <c r="NRM50" s="83"/>
      <c r="NRN50" s="83"/>
      <c r="NRO50" s="83"/>
      <c r="NRP50" s="83"/>
      <c r="NRQ50" s="83"/>
      <c r="NRR50" s="83"/>
      <c r="NRS50" s="83"/>
      <c r="NRT50" s="83"/>
      <c r="NRU50" s="83"/>
      <c r="NRV50" s="83"/>
      <c r="NRW50" s="83"/>
      <c r="NRX50" s="83"/>
      <c r="NRY50" s="83"/>
      <c r="NRZ50" s="83"/>
      <c r="NSA50" s="83"/>
      <c r="NSB50" s="83"/>
      <c r="NSC50" s="83"/>
      <c r="NSD50" s="83"/>
      <c r="NSE50" s="83"/>
      <c r="NSF50" s="83"/>
      <c r="NSG50" s="83"/>
      <c r="NSH50" s="83"/>
      <c r="NSI50" s="83"/>
      <c r="NSJ50" s="83"/>
      <c r="NSK50" s="83"/>
      <c r="NSL50" s="83"/>
      <c r="NSM50" s="83"/>
      <c r="NSN50" s="83"/>
      <c r="NSO50" s="83"/>
      <c r="NSP50" s="83"/>
      <c r="NSQ50" s="83"/>
      <c r="NSR50" s="83"/>
      <c r="NSS50" s="83"/>
      <c r="NST50" s="83"/>
      <c r="NSU50" s="83"/>
      <c r="NSV50" s="83"/>
      <c r="NSW50" s="83"/>
      <c r="NSX50" s="83"/>
      <c r="NSY50" s="83"/>
      <c r="NSZ50" s="83"/>
      <c r="NTA50" s="83"/>
      <c r="NTB50" s="83"/>
      <c r="NTC50" s="83"/>
      <c r="NTD50" s="83"/>
      <c r="NTE50" s="83"/>
      <c r="NTF50" s="83"/>
      <c r="NTG50" s="83"/>
      <c r="NTH50" s="83"/>
      <c r="NTI50" s="83"/>
      <c r="NTJ50" s="83"/>
      <c r="NTK50" s="83"/>
      <c r="NTL50" s="83"/>
      <c r="NTM50" s="83"/>
      <c r="NTN50" s="83"/>
      <c r="NTO50" s="83"/>
      <c r="NTP50" s="83"/>
      <c r="NTQ50" s="83"/>
      <c r="NTR50" s="83"/>
      <c r="NTS50" s="83"/>
      <c r="NTT50" s="83"/>
      <c r="NTU50" s="83"/>
      <c r="NTV50" s="83"/>
      <c r="NTW50" s="83"/>
      <c r="NTX50" s="83"/>
      <c r="NTY50" s="83"/>
      <c r="NTZ50" s="83"/>
      <c r="NUA50" s="83"/>
      <c r="NUB50" s="83"/>
      <c r="NUC50" s="83"/>
      <c r="NUD50" s="83"/>
      <c r="NUE50" s="83"/>
      <c r="NUF50" s="83"/>
      <c r="NUG50" s="83"/>
      <c r="NUH50" s="83"/>
      <c r="NUI50" s="83"/>
      <c r="NUJ50" s="83"/>
      <c r="NUK50" s="83"/>
      <c r="NUL50" s="83"/>
      <c r="NUM50" s="83"/>
      <c r="NUN50" s="83"/>
      <c r="NUO50" s="83"/>
      <c r="NUP50" s="83"/>
      <c r="NUQ50" s="83"/>
      <c r="NUR50" s="83"/>
      <c r="NUS50" s="83"/>
      <c r="NUT50" s="83"/>
      <c r="NUU50" s="83"/>
      <c r="NUV50" s="83"/>
      <c r="NUW50" s="83"/>
      <c r="NUX50" s="83"/>
      <c r="NUY50" s="83"/>
      <c r="NUZ50" s="83"/>
      <c r="NVA50" s="83"/>
      <c r="NVB50" s="83"/>
      <c r="NVC50" s="83"/>
      <c r="NVD50" s="83"/>
      <c r="NVE50" s="83"/>
      <c r="NVF50" s="83"/>
      <c r="NVG50" s="83"/>
      <c r="NVH50" s="83"/>
      <c r="NVI50" s="83"/>
      <c r="NVJ50" s="83"/>
      <c r="NVK50" s="83"/>
      <c r="NVL50" s="83"/>
      <c r="NVM50" s="83"/>
      <c r="NVN50" s="83"/>
      <c r="NVO50" s="83"/>
      <c r="NVP50" s="83"/>
      <c r="NVQ50" s="83"/>
      <c r="NVR50" s="83"/>
      <c r="NVS50" s="83"/>
      <c r="NVT50" s="83"/>
      <c r="NVU50" s="83"/>
      <c r="NVV50" s="83"/>
      <c r="NVW50" s="83"/>
      <c r="NVX50" s="83"/>
      <c r="NVY50" s="83"/>
      <c r="NVZ50" s="83"/>
      <c r="NWA50" s="83"/>
      <c r="NWB50" s="83"/>
      <c r="NWC50" s="83"/>
      <c r="NWD50" s="83"/>
      <c r="NWE50" s="83"/>
      <c r="NWF50" s="83"/>
      <c r="NWG50" s="83"/>
      <c r="NWH50" s="83"/>
      <c r="NWI50" s="83"/>
      <c r="NWJ50" s="83"/>
      <c r="NWK50" s="83"/>
      <c r="NWL50" s="83"/>
      <c r="NWM50" s="83"/>
      <c r="NWN50" s="83"/>
      <c r="NWO50" s="83"/>
      <c r="NWP50" s="83"/>
      <c r="NWQ50" s="83"/>
      <c r="NWR50" s="83"/>
      <c r="NWS50" s="83"/>
      <c r="NWT50" s="83"/>
      <c r="NWU50" s="83"/>
      <c r="NWV50" s="83"/>
      <c r="NWW50" s="83"/>
      <c r="NWX50" s="83"/>
      <c r="NWY50" s="83"/>
      <c r="NWZ50" s="83"/>
      <c r="NXA50" s="83"/>
      <c r="NXB50" s="83"/>
      <c r="NXC50" s="83"/>
      <c r="NXD50" s="83"/>
      <c r="NXE50" s="83"/>
      <c r="NXF50" s="83"/>
      <c r="NXG50" s="83"/>
      <c r="NXH50" s="83"/>
      <c r="NXI50" s="83"/>
      <c r="NXJ50" s="83"/>
      <c r="NXK50" s="83"/>
      <c r="NXL50" s="83"/>
      <c r="NXM50" s="83"/>
      <c r="NXN50" s="83"/>
      <c r="NXO50" s="83"/>
      <c r="NXP50" s="83"/>
      <c r="NXQ50" s="83"/>
      <c r="NXR50" s="83"/>
      <c r="NXS50" s="83"/>
      <c r="NXT50" s="83"/>
      <c r="NXU50" s="83"/>
      <c r="NXV50" s="83"/>
      <c r="NXW50" s="83"/>
      <c r="NXX50" s="83"/>
      <c r="NXY50" s="83"/>
      <c r="NXZ50" s="83"/>
      <c r="NYA50" s="83"/>
      <c r="NYB50" s="83"/>
      <c r="NYC50" s="83"/>
      <c r="NYD50" s="83"/>
      <c r="NYE50" s="83"/>
      <c r="NYF50" s="83"/>
      <c r="NYG50" s="83"/>
      <c r="NYH50" s="83"/>
      <c r="NYI50" s="83"/>
      <c r="NYJ50" s="83"/>
      <c r="NYK50" s="83"/>
      <c r="NYL50" s="83"/>
      <c r="NYM50" s="83"/>
      <c r="NYN50" s="83"/>
      <c r="NYO50" s="83"/>
      <c r="NYP50" s="83"/>
      <c r="NYQ50" s="83"/>
      <c r="NYR50" s="83"/>
      <c r="NYS50" s="83"/>
      <c r="NYT50" s="83"/>
      <c r="NYU50" s="83"/>
      <c r="NYV50" s="83"/>
      <c r="NYW50" s="83"/>
      <c r="NYX50" s="83"/>
      <c r="NYY50" s="83"/>
      <c r="NYZ50" s="83"/>
      <c r="NZA50" s="83"/>
      <c r="NZB50" s="83"/>
      <c r="NZC50" s="83"/>
      <c r="NZD50" s="83"/>
      <c r="NZE50" s="83"/>
      <c r="NZF50" s="83"/>
      <c r="NZG50" s="83"/>
      <c r="NZH50" s="83"/>
      <c r="NZI50" s="83"/>
      <c r="NZJ50" s="83"/>
      <c r="NZK50" s="83"/>
      <c r="NZL50" s="83"/>
      <c r="NZM50" s="83"/>
      <c r="NZN50" s="83"/>
      <c r="NZO50" s="83"/>
      <c r="NZP50" s="83"/>
      <c r="NZQ50" s="83"/>
      <c r="NZR50" s="83"/>
      <c r="NZS50" s="83"/>
      <c r="NZT50" s="83"/>
      <c r="NZU50" s="83"/>
      <c r="NZV50" s="83"/>
      <c r="NZW50" s="83"/>
      <c r="NZX50" s="83"/>
      <c r="NZY50" s="83"/>
      <c r="NZZ50" s="83"/>
      <c r="OAA50" s="83"/>
      <c r="OAB50" s="83"/>
      <c r="OAC50" s="83"/>
      <c r="OAD50" s="83"/>
      <c r="OAE50" s="83"/>
      <c r="OAF50" s="83"/>
      <c r="OAG50" s="83"/>
      <c r="OAH50" s="83"/>
      <c r="OAI50" s="83"/>
      <c r="OAJ50" s="83"/>
      <c r="OAK50" s="83"/>
      <c r="OAL50" s="83"/>
      <c r="OAM50" s="83"/>
      <c r="OAN50" s="83"/>
      <c r="OAO50" s="83"/>
      <c r="OAP50" s="83"/>
      <c r="OAQ50" s="83"/>
      <c r="OAR50" s="83"/>
      <c r="OAS50" s="83"/>
      <c r="OAT50" s="83"/>
      <c r="OAU50" s="83"/>
      <c r="OAV50" s="83"/>
      <c r="OAW50" s="83"/>
      <c r="OAX50" s="83"/>
      <c r="OAY50" s="83"/>
      <c r="OAZ50" s="83"/>
      <c r="OBA50" s="83"/>
      <c r="OBB50" s="83"/>
      <c r="OBC50" s="83"/>
      <c r="OBD50" s="83"/>
      <c r="OBE50" s="83"/>
      <c r="OBF50" s="83"/>
      <c r="OBG50" s="83"/>
      <c r="OBH50" s="83"/>
      <c r="OBI50" s="83"/>
      <c r="OBJ50" s="83"/>
      <c r="OBK50" s="83"/>
      <c r="OBL50" s="83"/>
      <c r="OBM50" s="83"/>
      <c r="OBN50" s="83"/>
      <c r="OBO50" s="83"/>
      <c r="OBP50" s="83"/>
      <c r="OBQ50" s="83"/>
      <c r="OBR50" s="83"/>
      <c r="OBS50" s="83"/>
      <c r="OBT50" s="83"/>
      <c r="OBU50" s="83"/>
      <c r="OBV50" s="83"/>
      <c r="OBW50" s="83"/>
      <c r="OBX50" s="83"/>
      <c r="OBY50" s="83"/>
      <c r="OBZ50" s="83"/>
      <c r="OCA50" s="83"/>
      <c r="OCB50" s="83"/>
      <c r="OCC50" s="83"/>
      <c r="OCD50" s="83"/>
      <c r="OCE50" s="83"/>
      <c r="OCF50" s="83"/>
      <c r="OCG50" s="83"/>
      <c r="OCH50" s="83"/>
      <c r="OCI50" s="83"/>
      <c r="OCJ50" s="83"/>
      <c r="OCK50" s="83"/>
      <c r="OCL50" s="83"/>
      <c r="OCM50" s="83"/>
      <c r="OCN50" s="83"/>
      <c r="OCO50" s="83"/>
      <c r="OCP50" s="83"/>
      <c r="OCQ50" s="83"/>
      <c r="OCR50" s="83"/>
      <c r="OCS50" s="83"/>
      <c r="OCT50" s="83"/>
      <c r="OCU50" s="83"/>
      <c r="OCV50" s="83"/>
      <c r="OCW50" s="83"/>
      <c r="OCX50" s="83"/>
      <c r="OCY50" s="83"/>
      <c r="OCZ50" s="83"/>
      <c r="ODA50" s="83"/>
      <c r="ODB50" s="83"/>
      <c r="ODC50" s="83"/>
      <c r="ODD50" s="83"/>
      <c r="ODE50" s="83"/>
      <c r="ODF50" s="83"/>
      <c r="ODG50" s="83"/>
      <c r="ODH50" s="83"/>
      <c r="ODI50" s="83"/>
      <c r="ODJ50" s="83"/>
      <c r="ODK50" s="83"/>
      <c r="ODL50" s="83"/>
      <c r="ODM50" s="83"/>
      <c r="ODN50" s="83"/>
      <c r="ODO50" s="83"/>
      <c r="ODP50" s="83"/>
      <c r="ODQ50" s="83"/>
      <c r="ODR50" s="83"/>
      <c r="ODS50" s="83"/>
      <c r="ODT50" s="83"/>
      <c r="ODU50" s="83"/>
      <c r="ODV50" s="83"/>
      <c r="ODW50" s="83"/>
      <c r="ODX50" s="83"/>
      <c r="ODY50" s="83"/>
      <c r="ODZ50" s="83"/>
      <c r="OEA50" s="83"/>
      <c r="OEB50" s="83"/>
      <c r="OEC50" s="83"/>
      <c r="OED50" s="83"/>
      <c r="OEE50" s="83"/>
      <c r="OEF50" s="83"/>
      <c r="OEG50" s="83"/>
      <c r="OEH50" s="83"/>
      <c r="OEI50" s="83"/>
      <c r="OEJ50" s="83"/>
      <c r="OEK50" s="83"/>
      <c r="OEL50" s="83"/>
      <c r="OEM50" s="83"/>
      <c r="OEN50" s="83"/>
      <c r="OEO50" s="83"/>
      <c r="OEP50" s="83"/>
      <c r="OEQ50" s="83"/>
      <c r="OER50" s="83"/>
      <c r="OES50" s="83"/>
      <c r="OET50" s="83"/>
      <c r="OEU50" s="83"/>
      <c r="OEV50" s="83"/>
      <c r="OEW50" s="83"/>
      <c r="OEX50" s="83"/>
      <c r="OEY50" s="83"/>
      <c r="OEZ50" s="83"/>
      <c r="OFA50" s="83"/>
      <c r="OFB50" s="83"/>
      <c r="OFC50" s="83"/>
      <c r="OFD50" s="83"/>
      <c r="OFE50" s="83"/>
      <c r="OFF50" s="83"/>
      <c r="OFG50" s="83"/>
      <c r="OFH50" s="83"/>
      <c r="OFI50" s="83"/>
      <c r="OFJ50" s="83"/>
      <c r="OFK50" s="83"/>
      <c r="OFL50" s="83"/>
      <c r="OFM50" s="83"/>
      <c r="OFN50" s="83"/>
      <c r="OFO50" s="83"/>
      <c r="OFP50" s="83"/>
      <c r="OFQ50" s="83"/>
      <c r="OFR50" s="83"/>
      <c r="OFS50" s="83"/>
      <c r="OFT50" s="83"/>
      <c r="OFU50" s="83"/>
      <c r="OFV50" s="83"/>
      <c r="OFW50" s="83"/>
      <c r="OFX50" s="83"/>
      <c r="OFY50" s="83"/>
      <c r="OFZ50" s="83"/>
      <c r="OGA50" s="83"/>
      <c r="OGB50" s="83"/>
      <c r="OGC50" s="83"/>
      <c r="OGD50" s="83"/>
      <c r="OGE50" s="83"/>
      <c r="OGF50" s="83"/>
      <c r="OGG50" s="83"/>
      <c r="OGH50" s="83"/>
      <c r="OGI50" s="83"/>
      <c r="OGJ50" s="83"/>
      <c r="OGK50" s="83"/>
      <c r="OGL50" s="83"/>
      <c r="OGM50" s="83"/>
      <c r="OGN50" s="83"/>
      <c r="OGO50" s="83"/>
      <c r="OGP50" s="83"/>
      <c r="OGQ50" s="83"/>
      <c r="OGR50" s="83"/>
      <c r="OGS50" s="83"/>
      <c r="OGT50" s="83"/>
      <c r="OGU50" s="83"/>
      <c r="OGV50" s="83"/>
      <c r="OGW50" s="83"/>
      <c r="OGX50" s="83"/>
      <c r="OGY50" s="83"/>
      <c r="OGZ50" s="83"/>
      <c r="OHA50" s="83"/>
      <c r="OHB50" s="83"/>
      <c r="OHC50" s="83"/>
      <c r="OHD50" s="83"/>
      <c r="OHE50" s="83"/>
      <c r="OHF50" s="83"/>
      <c r="OHG50" s="83"/>
      <c r="OHH50" s="83"/>
      <c r="OHI50" s="83"/>
      <c r="OHJ50" s="83"/>
      <c r="OHK50" s="83"/>
      <c r="OHL50" s="83"/>
      <c r="OHM50" s="83"/>
      <c r="OHN50" s="83"/>
      <c r="OHO50" s="83"/>
      <c r="OHP50" s="83"/>
      <c r="OHQ50" s="83"/>
      <c r="OHR50" s="83"/>
      <c r="OHS50" s="83"/>
      <c r="OHT50" s="83"/>
      <c r="OHU50" s="83"/>
      <c r="OHV50" s="83"/>
      <c r="OHW50" s="83"/>
      <c r="OHX50" s="83"/>
      <c r="OHY50" s="83"/>
      <c r="OHZ50" s="83"/>
      <c r="OIA50" s="83"/>
      <c r="OIB50" s="83"/>
      <c r="OIC50" s="83"/>
      <c r="OID50" s="83"/>
      <c r="OIE50" s="83"/>
      <c r="OIF50" s="83"/>
      <c r="OIG50" s="83"/>
      <c r="OIH50" s="83"/>
      <c r="OII50" s="83"/>
      <c r="OIJ50" s="83"/>
      <c r="OIK50" s="83"/>
      <c r="OIL50" s="83"/>
      <c r="OIM50" s="83"/>
      <c r="OIN50" s="83"/>
      <c r="OIO50" s="83"/>
      <c r="OIP50" s="83"/>
      <c r="OIQ50" s="83"/>
      <c r="OIR50" s="83"/>
      <c r="OIS50" s="83"/>
      <c r="OIT50" s="83"/>
      <c r="OIU50" s="83"/>
      <c r="OIV50" s="83"/>
      <c r="OIW50" s="83"/>
      <c r="OIX50" s="83"/>
      <c r="OIY50" s="83"/>
      <c r="OIZ50" s="83"/>
      <c r="OJA50" s="83"/>
      <c r="OJB50" s="83"/>
      <c r="OJC50" s="83"/>
      <c r="OJD50" s="83"/>
      <c r="OJE50" s="83"/>
      <c r="OJF50" s="83"/>
      <c r="OJG50" s="83"/>
      <c r="OJH50" s="83"/>
      <c r="OJI50" s="83"/>
      <c r="OJJ50" s="83"/>
      <c r="OJK50" s="83"/>
      <c r="OJL50" s="83"/>
      <c r="OJM50" s="83"/>
      <c r="OJN50" s="83"/>
      <c r="OJO50" s="83"/>
      <c r="OJP50" s="83"/>
      <c r="OJQ50" s="83"/>
      <c r="OJR50" s="83"/>
      <c r="OJS50" s="83"/>
      <c r="OJT50" s="83"/>
      <c r="OJU50" s="83"/>
      <c r="OJV50" s="83"/>
      <c r="OJW50" s="83"/>
      <c r="OJX50" s="83"/>
      <c r="OJY50" s="83"/>
      <c r="OJZ50" s="83"/>
      <c r="OKA50" s="83"/>
      <c r="OKB50" s="83"/>
      <c r="OKC50" s="83"/>
      <c r="OKD50" s="83"/>
      <c r="OKE50" s="83"/>
      <c r="OKF50" s="83"/>
      <c r="OKG50" s="83"/>
      <c r="OKH50" s="83"/>
      <c r="OKI50" s="83"/>
      <c r="OKJ50" s="83"/>
      <c r="OKK50" s="83"/>
      <c r="OKL50" s="83"/>
      <c r="OKM50" s="83"/>
      <c r="OKN50" s="83"/>
      <c r="OKO50" s="83"/>
      <c r="OKP50" s="83"/>
      <c r="OKQ50" s="83"/>
      <c r="OKR50" s="83"/>
      <c r="OKS50" s="83"/>
      <c r="OKT50" s="83"/>
      <c r="OKU50" s="83"/>
      <c r="OKV50" s="83"/>
      <c r="OKW50" s="83"/>
      <c r="OKX50" s="83"/>
      <c r="OKY50" s="83"/>
      <c r="OKZ50" s="83"/>
      <c r="OLA50" s="83"/>
      <c r="OLB50" s="83"/>
      <c r="OLC50" s="83"/>
      <c r="OLD50" s="83"/>
      <c r="OLE50" s="83"/>
      <c r="OLF50" s="83"/>
      <c r="OLG50" s="83"/>
      <c r="OLH50" s="83"/>
      <c r="OLI50" s="83"/>
      <c r="OLJ50" s="83"/>
      <c r="OLK50" s="83"/>
      <c r="OLL50" s="83"/>
      <c r="OLM50" s="83"/>
      <c r="OLN50" s="83"/>
      <c r="OLO50" s="83"/>
      <c r="OLP50" s="83"/>
      <c r="OLQ50" s="83"/>
      <c r="OLR50" s="83"/>
      <c r="OLS50" s="83"/>
      <c r="OLT50" s="83"/>
      <c r="OLU50" s="83"/>
      <c r="OLV50" s="83"/>
      <c r="OLW50" s="83"/>
      <c r="OLX50" s="83"/>
      <c r="OLY50" s="83"/>
      <c r="OLZ50" s="83"/>
      <c r="OMA50" s="83"/>
      <c r="OMB50" s="83"/>
      <c r="OMC50" s="83"/>
      <c r="OMD50" s="83"/>
      <c r="OME50" s="83"/>
      <c r="OMF50" s="83"/>
      <c r="OMG50" s="83"/>
      <c r="OMH50" s="83"/>
      <c r="OMI50" s="83"/>
      <c r="OMJ50" s="83"/>
      <c r="OMK50" s="83"/>
      <c r="OML50" s="83"/>
      <c r="OMM50" s="83"/>
      <c r="OMN50" s="83"/>
      <c r="OMO50" s="83"/>
      <c r="OMP50" s="83"/>
      <c r="OMQ50" s="83"/>
      <c r="OMR50" s="83"/>
      <c r="OMS50" s="83"/>
      <c r="OMT50" s="83"/>
      <c r="OMU50" s="83"/>
      <c r="OMV50" s="83"/>
      <c r="OMW50" s="83"/>
      <c r="OMX50" s="83"/>
      <c r="OMY50" s="83"/>
      <c r="OMZ50" s="83"/>
      <c r="ONA50" s="83"/>
      <c r="ONB50" s="83"/>
      <c r="ONC50" s="83"/>
      <c r="OND50" s="83"/>
      <c r="ONE50" s="83"/>
      <c r="ONF50" s="83"/>
      <c r="ONG50" s="83"/>
      <c r="ONH50" s="83"/>
      <c r="ONI50" s="83"/>
      <c r="ONJ50" s="83"/>
      <c r="ONK50" s="83"/>
      <c r="ONL50" s="83"/>
      <c r="ONM50" s="83"/>
      <c r="ONN50" s="83"/>
      <c r="ONO50" s="83"/>
      <c r="ONP50" s="83"/>
      <c r="ONQ50" s="83"/>
      <c r="ONR50" s="83"/>
      <c r="ONS50" s="83"/>
      <c r="ONT50" s="83"/>
      <c r="ONU50" s="83"/>
      <c r="ONV50" s="83"/>
      <c r="ONW50" s="83"/>
      <c r="ONX50" s="83"/>
      <c r="ONY50" s="83"/>
      <c r="ONZ50" s="83"/>
      <c r="OOA50" s="83"/>
      <c r="OOB50" s="83"/>
      <c r="OOC50" s="83"/>
      <c r="OOD50" s="83"/>
      <c r="OOE50" s="83"/>
      <c r="OOF50" s="83"/>
      <c r="OOG50" s="83"/>
      <c r="OOH50" s="83"/>
      <c r="OOI50" s="83"/>
      <c r="OOJ50" s="83"/>
      <c r="OOK50" s="83"/>
      <c r="OOL50" s="83"/>
      <c r="OOM50" s="83"/>
      <c r="OON50" s="83"/>
      <c r="OOO50" s="83"/>
      <c r="OOP50" s="83"/>
      <c r="OOQ50" s="83"/>
      <c r="OOR50" s="83"/>
      <c r="OOS50" s="83"/>
      <c r="OOT50" s="83"/>
      <c r="OOU50" s="83"/>
      <c r="OOV50" s="83"/>
      <c r="OOW50" s="83"/>
      <c r="OOX50" s="83"/>
      <c r="OOY50" s="83"/>
      <c r="OOZ50" s="83"/>
      <c r="OPA50" s="83"/>
      <c r="OPB50" s="83"/>
      <c r="OPC50" s="83"/>
      <c r="OPD50" s="83"/>
      <c r="OPE50" s="83"/>
      <c r="OPF50" s="83"/>
      <c r="OPG50" s="83"/>
      <c r="OPH50" s="83"/>
      <c r="OPI50" s="83"/>
      <c r="OPJ50" s="83"/>
      <c r="OPK50" s="83"/>
      <c r="OPL50" s="83"/>
      <c r="OPM50" s="83"/>
      <c r="OPN50" s="83"/>
      <c r="OPO50" s="83"/>
      <c r="OPP50" s="83"/>
      <c r="OPQ50" s="83"/>
      <c r="OPR50" s="83"/>
      <c r="OPS50" s="83"/>
      <c r="OPT50" s="83"/>
      <c r="OPU50" s="83"/>
      <c r="OPV50" s="83"/>
      <c r="OPW50" s="83"/>
      <c r="OPX50" s="83"/>
      <c r="OPY50" s="83"/>
      <c r="OPZ50" s="83"/>
      <c r="OQA50" s="83"/>
      <c r="OQB50" s="83"/>
      <c r="OQC50" s="83"/>
      <c r="OQD50" s="83"/>
      <c r="OQE50" s="83"/>
      <c r="OQF50" s="83"/>
      <c r="OQG50" s="83"/>
      <c r="OQH50" s="83"/>
      <c r="OQI50" s="83"/>
      <c r="OQJ50" s="83"/>
      <c r="OQK50" s="83"/>
      <c r="OQL50" s="83"/>
      <c r="OQM50" s="83"/>
      <c r="OQN50" s="83"/>
      <c r="OQO50" s="83"/>
      <c r="OQP50" s="83"/>
      <c r="OQQ50" s="83"/>
      <c r="OQR50" s="83"/>
      <c r="OQS50" s="83"/>
      <c r="OQT50" s="83"/>
      <c r="OQU50" s="83"/>
      <c r="OQV50" s="83"/>
      <c r="OQW50" s="83"/>
      <c r="OQX50" s="83"/>
      <c r="OQY50" s="83"/>
      <c r="OQZ50" s="83"/>
      <c r="ORA50" s="83"/>
      <c r="ORB50" s="83"/>
      <c r="ORC50" s="83"/>
      <c r="ORD50" s="83"/>
      <c r="ORE50" s="83"/>
      <c r="ORF50" s="83"/>
      <c r="ORG50" s="83"/>
      <c r="ORH50" s="83"/>
      <c r="ORI50" s="83"/>
      <c r="ORJ50" s="83"/>
      <c r="ORK50" s="83"/>
      <c r="ORL50" s="83"/>
      <c r="ORM50" s="83"/>
      <c r="ORN50" s="83"/>
      <c r="ORO50" s="83"/>
      <c r="ORP50" s="83"/>
      <c r="ORQ50" s="83"/>
      <c r="ORR50" s="83"/>
      <c r="ORS50" s="83"/>
      <c r="ORT50" s="83"/>
      <c r="ORU50" s="83"/>
      <c r="ORV50" s="83"/>
      <c r="ORW50" s="83"/>
      <c r="ORX50" s="83"/>
      <c r="ORY50" s="83"/>
      <c r="ORZ50" s="83"/>
      <c r="OSA50" s="83"/>
      <c r="OSB50" s="83"/>
      <c r="OSC50" s="83"/>
      <c r="OSD50" s="83"/>
      <c r="OSE50" s="83"/>
      <c r="OSF50" s="83"/>
      <c r="OSG50" s="83"/>
      <c r="OSH50" s="83"/>
      <c r="OSI50" s="83"/>
      <c r="OSJ50" s="83"/>
      <c r="OSK50" s="83"/>
      <c r="OSL50" s="83"/>
      <c r="OSM50" s="83"/>
      <c r="OSN50" s="83"/>
      <c r="OSO50" s="83"/>
      <c r="OSP50" s="83"/>
      <c r="OSQ50" s="83"/>
      <c r="OSR50" s="83"/>
      <c r="OSS50" s="83"/>
      <c r="OST50" s="83"/>
      <c r="OSU50" s="83"/>
      <c r="OSV50" s="83"/>
      <c r="OSW50" s="83"/>
      <c r="OSX50" s="83"/>
      <c r="OSY50" s="83"/>
      <c r="OSZ50" s="83"/>
      <c r="OTA50" s="83"/>
      <c r="OTB50" s="83"/>
      <c r="OTC50" s="83"/>
      <c r="OTD50" s="83"/>
      <c r="OTE50" s="83"/>
      <c r="OTF50" s="83"/>
      <c r="OTG50" s="83"/>
      <c r="OTH50" s="83"/>
      <c r="OTI50" s="83"/>
      <c r="OTJ50" s="83"/>
      <c r="OTK50" s="83"/>
      <c r="OTL50" s="83"/>
      <c r="OTM50" s="83"/>
      <c r="OTN50" s="83"/>
      <c r="OTO50" s="83"/>
      <c r="OTP50" s="83"/>
      <c r="OTQ50" s="83"/>
      <c r="OTR50" s="83"/>
      <c r="OTS50" s="83"/>
      <c r="OTT50" s="83"/>
      <c r="OTU50" s="83"/>
      <c r="OTV50" s="83"/>
      <c r="OTW50" s="83"/>
      <c r="OTX50" s="83"/>
      <c r="OTY50" s="83"/>
      <c r="OTZ50" s="83"/>
      <c r="OUA50" s="83"/>
      <c r="OUB50" s="83"/>
      <c r="OUC50" s="83"/>
      <c r="OUD50" s="83"/>
      <c r="OUE50" s="83"/>
      <c r="OUF50" s="83"/>
      <c r="OUG50" s="83"/>
      <c r="OUH50" s="83"/>
      <c r="OUI50" s="83"/>
      <c r="OUJ50" s="83"/>
      <c r="OUK50" s="83"/>
      <c r="OUL50" s="83"/>
      <c r="OUM50" s="83"/>
      <c r="OUN50" s="83"/>
      <c r="OUO50" s="83"/>
      <c r="OUP50" s="83"/>
      <c r="OUQ50" s="83"/>
      <c r="OUR50" s="83"/>
      <c r="OUS50" s="83"/>
      <c r="OUT50" s="83"/>
      <c r="OUU50" s="83"/>
      <c r="OUV50" s="83"/>
      <c r="OUW50" s="83"/>
      <c r="OUX50" s="83"/>
      <c r="OUY50" s="83"/>
      <c r="OUZ50" s="83"/>
      <c r="OVA50" s="83"/>
      <c r="OVB50" s="83"/>
      <c r="OVC50" s="83"/>
      <c r="OVD50" s="83"/>
      <c r="OVE50" s="83"/>
      <c r="OVF50" s="83"/>
      <c r="OVG50" s="83"/>
      <c r="OVH50" s="83"/>
      <c r="OVI50" s="83"/>
      <c r="OVJ50" s="83"/>
      <c r="OVK50" s="83"/>
      <c r="OVL50" s="83"/>
      <c r="OVM50" s="83"/>
      <c r="OVN50" s="83"/>
      <c r="OVO50" s="83"/>
      <c r="OVP50" s="83"/>
      <c r="OVQ50" s="83"/>
      <c r="OVR50" s="83"/>
      <c r="OVS50" s="83"/>
      <c r="OVT50" s="83"/>
      <c r="OVU50" s="83"/>
      <c r="OVV50" s="83"/>
      <c r="OVW50" s="83"/>
      <c r="OVX50" s="83"/>
      <c r="OVY50" s="83"/>
      <c r="OVZ50" s="83"/>
      <c r="OWA50" s="83"/>
      <c r="OWB50" s="83"/>
      <c r="OWC50" s="83"/>
      <c r="OWD50" s="83"/>
      <c r="OWE50" s="83"/>
      <c r="OWF50" s="83"/>
      <c r="OWG50" s="83"/>
      <c r="OWH50" s="83"/>
      <c r="OWI50" s="83"/>
      <c r="OWJ50" s="83"/>
      <c r="OWK50" s="83"/>
      <c r="OWL50" s="83"/>
      <c r="OWM50" s="83"/>
      <c r="OWN50" s="83"/>
      <c r="OWO50" s="83"/>
      <c r="OWP50" s="83"/>
      <c r="OWQ50" s="83"/>
      <c r="OWR50" s="83"/>
      <c r="OWS50" s="83"/>
      <c r="OWT50" s="83"/>
      <c r="OWU50" s="83"/>
      <c r="OWV50" s="83"/>
      <c r="OWW50" s="83"/>
      <c r="OWX50" s="83"/>
      <c r="OWY50" s="83"/>
      <c r="OWZ50" s="83"/>
      <c r="OXA50" s="83"/>
      <c r="OXB50" s="83"/>
      <c r="OXC50" s="83"/>
      <c r="OXD50" s="83"/>
      <c r="OXE50" s="83"/>
      <c r="OXF50" s="83"/>
      <c r="OXG50" s="83"/>
      <c r="OXH50" s="83"/>
      <c r="OXI50" s="83"/>
      <c r="OXJ50" s="83"/>
      <c r="OXK50" s="83"/>
      <c r="OXL50" s="83"/>
      <c r="OXM50" s="83"/>
      <c r="OXN50" s="83"/>
      <c r="OXO50" s="83"/>
      <c r="OXP50" s="83"/>
      <c r="OXQ50" s="83"/>
      <c r="OXR50" s="83"/>
      <c r="OXS50" s="83"/>
      <c r="OXT50" s="83"/>
      <c r="OXU50" s="83"/>
      <c r="OXV50" s="83"/>
      <c r="OXW50" s="83"/>
      <c r="OXX50" s="83"/>
      <c r="OXY50" s="83"/>
      <c r="OXZ50" s="83"/>
      <c r="OYA50" s="83"/>
      <c r="OYB50" s="83"/>
      <c r="OYC50" s="83"/>
      <c r="OYD50" s="83"/>
      <c r="OYE50" s="83"/>
      <c r="OYF50" s="83"/>
      <c r="OYG50" s="83"/>
      <c r="OYH50" s="83"/>
      <c r="OYI50" s="83"/>
      <c r="OYJ50" s="83"/>
      <c r="OYK50" s="83"/>
      <c r="OYL50" s="83"/>
      <c r="OYM50" s="83"/>
      <c r="OYN50" s="83"/>
      <c r="OYO50" s="83"/>
      <c r="OYP50" s="83"/>
      <c r="OYQ50" s="83"/>
      <c r="OYR50" s="83"/>
      <c r="OYS50" s="83"/>
      <c r="OYT50" s="83"/>
      <c r="OYU50" s="83"/>
      <c r="OYV50" s="83"/>
      <c r="OYW50" s="83"/>
      <c r="OYX50" s="83"/>
      <c r="OYY50" s="83"/>
      <c r="OYZ50" s="83"/>
      <c r="OZA50" s="83"/>
      <c r="OZB50" s="83"/>
      <c r="OZC50" s="83"/>
      <c r="OZD50" s="83"/>
      <c r="OZE50" s="83"/>
      <c r="OZF50" s="83"/>
      <c r="OZG50" s="83"/>
      <c r="OZH50" s="83"/>
      <c r="OZI50" s="83"/>
      <c r="OZJ50" s="83"/>
      <c r="OZK50" s="83"/>
      <c r="OZL50" s="83"/>
      <c r="OZM50" s="83"/>
      <c r="OZN50" s="83"/>
      <c r="OZO50" s="83"/>
      <c r="OZP50" s="83"/>
      <c r="OZQ50" s="83"/>
      <c r="OZR50" s="83"/>
      <c r="OZS50" s="83"/>
      <c r="OZT50" s="83"/>
      <c r="OZU50" s="83"/>
      <c r="OZV50" s="83"/>
      <c r="OZW50" s="83"/>
      <c r="OZX50" s="83"/>
      <c r="OZY50" s="83"/>
      <c r="OZZ50" s="83"/>
      <c r="PAA50" s="83"/>
      <c r="PAB50" s="83"/>
      <c r="PAC50" s="83"/>
      <c r="PAD50" s="83"/>
      <c r="PAE50" s="83"/>
      <c r="PAF50" s="83"/>
      <c r="PAG50" s="83"/>
      <c r="PAH50" s="83"/>
      <c r="PAI50" s="83"/>
      <c r="PAJ50" s="83"/>
      <c r="PAK50" s="83"/>
      <c r="PAL50" s="83"/>
      <c r="PAM50" s="83"/>
      <c r="PAN50" s="83"/>
      <c r="PAO50" s="83"/>
      <c r="PAP50" s="83"/>
      <c r="PAQ50" s="83"/>
      <c r="PAR50" s="83"/>
      <c r="PAS50" s="83"/>
      <c r="PAT50" s="83"/>
      <c r="PAU50" s="83"/>
      <c r="PAV50" s="83"/>
      <c r="PAW50" s="83"/>
      <c r="PAX50" s="83"/>
      <c r="PAY50" s="83"/>
      <c r="PAZ50" s="83"/>
      <c r="PBA50" s="83"/>
      <c r="PBB50" s="83"/>
      <c r="PBC50" s="83"/>
      <c r="PBD50" s="83"/>
      <c r="PBE50" s="83"/>
      <c r="PBF50" s="83"/>
      <c r="PBG50" s="83"/>
      <c r="PBH50" s="83"/>
      <c r="PBI50" s="83"/>
      <c r="PBJ50" s="83"/>
      <c r="PBK50" s="83"/>
      <c r="PBL50" s="83"/>
      <c r="PBM50" s="83"/>
      <c r="PBN50" s="83"/>
      <c r="PBO50" s="83"/>
      <c r="PBP50" s="83"/>
      <c r="PBQ50" s="83"/>
      <c r="PBR50" s="83"/>
      <c r="PBS50" s="83"/>
      <c r="PBT50" s="83"/>
      <c r="PBU50" s="83"/>
      <c r="PBV50" s="83"/>
      <c r="PBW50" s="83"/>
      <c r="PBX50" s="83"/>
      <c r="PBY50" s="83"/>
      <c r="PBZ50" s="83"/>
      <c r="PCA50" s="83"/>
      <c r="PCB50" s="83"/>
      <c r="PCC50" s="83"/>
      <c r="PCD50" s="83"/>
      <c r="PCE50" s="83"/>
      <c r="PCF50" s="83"/>
      <c r="PCG50" s="83"/>
      <c r="PCH50" s="83"/>
      <c r="PCI50" s="83"/>
      <c r="PCJ50" s="83"/>
      <c r="PCK50" s="83"/>
      <c r="PCL50" s="83"/>
      <c r="PCM50" s="83"/>
      <c r="PCN50" s="83"/>
      <c r="PCO50" s="83"/>
      <c r="PCP50" s="83"/>
      <c r="PCQ50" s="83"/>
      <c r="PCR50" s="83"/>
      <c r="PCS50" s="83"/>
      <c r="PCT50" s="83"/>
      <c r="PCU50" s="83"/>
      <c r="PCV50" s="83"/>
      <c r="PCW50" s="83"/>
      <c r="PCX50" s="83"/>
      <c r="PCY50" s="83"/>
      <c r="PCZ50" s="83"/>
      <c r="PDA50" s="83"/>
      <c r="PDB50" s="83"/>
      <c r="PDC50" s="83"/>
      <c r="PDD50" s="83"/>
      <c r="PDE50" s="83"/>
      <c r="PDF50" s="83"/>
      <c r="PDG50" s="83"/>
      <c r="PDH50" s="83"/>
      <c r="PDI50" s="83"/>
      <c r="PDJ50" s="83"/>
      <c r="PDK50" s="83"/>
      <c r="PDL50" s="83"/>
      <c r="PDM50" s="83"/>
      <c r="PDN50" s="83"/>
      <c r="PDO50" s="83"/>
      <c r="PDP50" s="83"/>
      <c r="PDQ50" s="83"/>
      <c r="PDR50" s="83"/>
      <c r="PDS50" s="83"/>
      <c r="PDT50" s="83"/>
      <c r="PDU50" s="83"/>
      <c r="PDV50" s="83"/>
      <c r="PDW50" s="83"/>
      <c r="PDX50" s="83"/>
      <c r="PDY50" s="83"/>
      <c r="PDZ50" s="83"/>
      <c r="PEA50" s="83"/>
      <c r="PEB50" s="83"/>
      <c r="PEC50" s="83"/>
      <c r="PED50" s="83"/>
      <c r="PEE50" s="83"/>
      <c r="PEF50" s="83"/>
      <c r="PEG50" s="83"/>
      <c r="PEH50" s="83"/>
      <c r="PEI50" s="83"/>
      <c r="PEJ50" s="83"/>
      <c r="PEK50" s="83"/>
      <c r="PEL50" s="83"/>
      <c r="PEM50" s="83"/>
      <c r="PEN50" s="83"/>
      <c r="PEO50" s="83"/>
      <c r="PEP50" s="83"/>
      <c r="PEQ50" s="83"/>
      <c r="PER50" s="83"/>
      <c r="PES50" s="83"/>
      <c r="PET50" s="83"/>
      <c r="PEU50" s="83"/>
      <c r="PEV50" s="83"/>
      <c r="PEW50" s="83"/>
      <c r="PEX50" s="83"/>
      <c r="PEY50" s="83"/>
      <c r="PEZ50" s="83"/>
      <c r="PFA50" s="83"/>
      <c r="PFB50" s="83"/>
      <c r="PFC50" s="83"/>
      <c r="PFD50" s="83"/>
      <c r="PFE50" s="83"/>
      <c r="PFF50" s="83"/>
      <c r="PFG50" s="83"/>
      <c r="PFH50" s="83"/>
      <c r="PFI50" s="83"/>
      <c r="PFJ50" s="83"/>
      <c r="PFK50" s="83"/>
      <c r="PFL50" s="83"/>
      <c r="PFM50" s="83"/>
      <c r="PFN50" s="83"/>
      <c r="PFO50" s="83"/>
      <c r="PFP50" s="83"/>
      <c r="PFQ50" s="83"/>
      <c r="PFR50" s="83"/>
      <c r="PFS50" s="83"/>
      <c r="PFT50" s="83"/>
      <c r="PFU50" s="83"/>
      <c r="PFV50" s="83"/>
      <c r="PFW50" s="83"/>
      <c r="PFX50" s="83"/>
      <c r="PFY50" s="83"/>
      <c r="PFZ50" s="83"/>
      <c r="PGA50" s="83"/>
      <c r="PGB50" s="83"/>
      <c r="PGC50" s="83"/>
      <c r="PGD50" s="83"/>
      <c r="PGE50" s="83"/>
      <c r="PGF50" s="83"/>
      <c r="PGG50" s="83"/>
      <c r="PGH50" s="83"/>
      <c r="PGI50" s="83"/>
      <c r="PGJ50" s="83"/>
      <c r="PGK50" s="83"/>
      <c r="PGL50" s="83"/>
      <c r="PGM50" s="83"/>
      <c r="PGN50" s="83"/>
      <c r="PGO50" s="83"/>
      <c r="PGP50" s="83"/>
      <c r="PGQ50" s="83"/>
      <c r="PGR50" s="83"/>
      <c r="PGS50" s="83"/>
      <c r="PGT50" s="83"/>
      <c r="PGU50" s="83"/>
      <c r="PGV50" s="83"/>
      <c r="PGW50" s="83"/>
      <c r="PGX50" s="83"/>
      <c r="PGY50" s="83"/>
      <c r="PGZ50" s="83"/>
      <c r="PHA50" s="83"/>
      <c r="PHB50" s="83"/>
      <c r="PHC50" s="83"/>
      <c r="PHD50" s="83"/>
      <c r="PHE50" s="83"/>
      <c r="PHF50" s="83"/>
      <c r="PHG50" s="83"/>
      <c r="PHH50" s="83"/>
      <c r="PHI50" s="83"/>
      <c r="PHJ50" s="83"/>
      <c r="PHK50" s="83"/>
      <c r="PHL50" s="83"/>
      <c r="PHM50" s="83"/>
      <c r="PHN50" s="83"/>
      <c r="PHO50" s="83"/>
      <c r="PHP50" s="83"/>
      <c r="PHQ50" s="83"/>
      <c r="PHR50" s="83"/>
      <c r="PHS50" s="83"/>
      <c r="PHT50" s="83"/>
      <c r="PHU50" s="83"/>
      <c r="PHV50" s="83"/>
      <c r="PHW50" s="83"/>
      <c r="PHX50" s="83"/>
      <c r="PHY50" s="83"/>
      <c r="PHZ50" s="83"/>
      <c r="PIA50" s="83"/>
      <c r="PIB50" s="83"/>
      <c r="PIC50" s="83"/>
      <c r="PID50" s="83"/>
      <c r="PIE50" s="83"/>
      <c r="PIF50" s="83"/>
      <c r="PIG50" s="83"/>
      <c r="PIH50" s="83"/>
      <c r="PII50" s="83"/>
      <c r="PIJ50" s="83"/>
      <c r="PIK50" s="83"/>
      <c r="PIL50" s="83"/>
      <c r="PIM50" s="83"/>
      <c r="PIN50" s="83"/>
      <c r="PIO50" s="83"/>
      <c r="PIP50" s="83"/>
      <c r="PIQ50" s="83"/>
      <c r="PIR50" s="83"/>
      <c r="PIS50" s="83"/>
      <c r="PIT50" s="83"/>
      <c r="PIU50" s="83"/>
      <c r="PIV50" s="83"/>
      <c r="PIW50" s="83"/>
      <c r="PIX50" s="83"/>
      <c r="PIY50" s="83"/>
      <c r="PIZ50" s="83"/>
      <c r="PJA50" s="83"/>
      <c r="PJB50" s="83"/>
      <c r="PJC50" s="83"/>
      <c r="PJD50" s="83"/>
      <c r="PJE50" s="83"/>
      <c r="PJF50" s="83"/>
      <c r="PJG50" s="83"/>
      <c r="PJH50" s="83"/>
      <c r="PJI50" s="83"/>
      <c r="PJJ50" s="83"/>
      <c r="PJK50" s="83"/>
      <c r="PJL50" s="83"/>
      <c r="PJM50" s="83"/>
      <c r="PJN50" s="83"/>
      <c r="PJO50" s="83"/>
      <c r="PJP50" s="83"/>
      <c r="PJQ50" s="83"/>
      <c r="PJR50" s="83"/>
      <c r="PJS50" s="83"/>
      <c r="PJT50" s="83"/>
      <c r="PJU50" s="83"/>
      <c r="PJV50" s="83"/>
      <c r="PJW50" s="83"/>
      <c r="PJX50" s="83"/>
      <c r="PJY50" s="83"/>
      <c r="PJZ50" s="83"/>
      <c r="PKA50" s="83"/>
      <c r="PKB50" s="83"/>
      <c r="PKC50" s="83"/>
      <c r="PKD50" s="83"/>
      <c r="PKE50" s="83"/>
      <c r="PKF50" s="83"/>
      <c r="PKG50" s="83"/>
      <c r="PKH50" s="83"/>
      <c r="PKI50" s="83"/>
      <c r="PKJ50" s="83"/>
      <c r="PKK50" s="83"/>
      <c r="PKL50" s="83"/>
      <c r="PKM50" s="83"/>
      <c r="PKN50" s="83"/>
      <c r="PKO50" s="83"/>
      <c r="PKP50" s="83"/>
      <c r="PKQ50" s="83"/>
      <c r="PKR50" s="83"/>
      <c r="PKS50" s="83"/>
      <c r="PKT50" s="83"/>
      <c r="PKU50" s="83"/>
      <c r="PKV50" s="83"/>
      <c r="PKW50" s="83"/>
      <c r="PKX50" s="83"/>
      <c r="PKY50" s="83"/>
      <c r="PKZ50" s="83"/>
      <c r="PLA50" s="83"/>
      <c r="PLB50" s="83"/>
      <c r="PLC50" s="83"/>
      <c r="PLD50" s="83"/>
      <c r="PLE50" s="83"/>
      <c r="PLF50" s="83"/>
      <c r="PLG50" s="83"/>
      <c r="PLH50" s="83"/>
      <c r="PLI50" s="83"/>
      <c r="PLJ50" s="83"/>
      <c r="PLK50" s="83"/>
      <c r="PLL50" s="83"/>
      <c r="PLM50" s="83"/>
      <c r="PLN50" s="83"/>
      <c r="PLO50" s="83"/>
      <c r="PLP50" s="83"/>
      <c r="PLQ50" s="83"/>
      <c r="PLR50" s="83"/>
      <c r="PLS50" s="83"/>
      <c r="PLT50" s="83"/>
      <c r="PLU50" s="83"/>
      <c r="PLV50" s="83"/>
      <c r="PLW50" s="83"/>
      <c r="PLX50" s="83"/>
      <c r="PLY50" s="83"/>
      <c r="PLZ50" s="83"/>
      <c r="PMA50" s="83"/>
      <c r="PMB50" s="83"/>
      <c r="PMC50" s="83"/>
      <c r="PMD50" s="83"/>
      <c r="PME50" s="83"/>
      <c r="PMF50" s="83"/>
      <c r="PMG50" s="83"/>
      <c r="PMH50" s="83"/>
      <c r="PMI50" s="83"/>
      <c r="PMJ50" s="83"/>
      <c r="PMK50" s="83"/>
      <c r="PML50" s="83"/>
      <c r="PMM50" s="83"/>
      <c r="PMN50" s="83"/>
      <c r="PMO50" s="83"/>
      <c r="PMP50" s="83"/>
      <c r="PMQ50" s="83"/>
      <c r="PMR50" s="83"/>
      <c r="PMS50" s="83"/>
      <c r="PMT50" s="83"/>
      <c r="PMU50" s="83"/>
      <c r="PMV50" s="83"/>
      <c r="PMW50" s="83"/>
      <c r="PMX50" s="83"/>
      <c r="PMY50" s="83"/>
      <c r="PMZ50" s="83"/>
      <c r="PNA50" s="83"/>
      <c r="PNB50" s="83"/>
      <c r="PNC50" s="83"/>
      <c r="PND50" s="83"/>
      <c r="PNE50" s="83"/>
      <c r="PNF50" s="83"/>
      <c r="PNG50" s="83"/>
      <c r="PNH50" s="83"/>
      <c r="PNI50" s="83"/>
      <c r="PNJ50" s="83"/>
      <c r="PNK50" s="83"/>
      <c r="PNL50" s="83"/>
      <c r="PNM50" s="83"/>
      <c r="PNN50" s="83"/>
      <c r="PNO50" s="83"/>
      <c r="PNP50" s="83"/>
      <c r="PNQ50" s="83"/>
      <c r="PNR50" s="83"/>
      <c r="PNS50" s="83"/>
      <c r="PNT50" s="83"/>
      <c r="PNU50" s="83"/>
      <c r="PNV50" s="83"/>
      <c r="PNW50" s="83"/>
      <c r="PNX50" s="83"/>
      <c r="PNY50" s="83"/>
      <c r="PNZ50" s="83"/>
      <c r="POA50" s="83"/>
      <c r="POB50" s="83"/>
      <c r="POC50" s="83"/>
      <c r="POD50" s="83"/>
      <c r="POE50" s="83"/>
      <c r="POF50" s="83"/>
      <c r="POG50" s="83"/>
      <c r="POH50" s="83"/>
      <c r="POI50" s="83"/>
      <c r="POJ50" s="83"/>
      <c r="POK50" s="83"/>
      <c r="POL50" s="83"/>
      <c r="POM50" s="83"/>
      <c r="PON50" s="83"/>
      <c r="POO50" s="83"/>
      <c r="POP50" s="83"/>
      <c r="POQ50" s="83"/>
      <c r="POR50" s="83"/>
      <c r="POS50" s="83"/>
      <c r="POT50" s="83"/>
      <c r="POU50" s="83"/>
      <c r="POV50" s="83"/>
      <c r="POW50" s="83"/>
      <c r="POX50" s="83"/>
      <c r="POY50" s="83"/>
      <c r="POZ50" s="83"/>
      <c r="PPA50" s="83"/>
      <c r="PPB50" s="83"/>
      <c r="PPC50" s="83"/>
      <c r="PPD50" s="83"/>
      <c r="PPE50" s="83"/>
      <c r="PPF50" s="83"/>
      <c r="PPG50" s="83"/>
      <c r="PPH50" s="83"/>
      <c r="PPI50" s="83"/>
      <c r="PPJ50" s="83"/>
      <c r="PPK50" s="83"/>
      <c r="PPL50" s="83"/>
      <c r="PPM50" s="83"/>
      <c r="PPN50" s="83"/>
      <c r="PPO50" s="83"/>
      <c r="PPP50" s="83"/>
      <c r="PPQ50" s="83"/>
      <c r="PPR50" s="83"/>
      <c r="PPS50" s="83"/>
      <c r="PPT50" s="83"/>
      <c r="PPU50" s="83"/>
      <c r="PPV50" s="83"/>
      <c r="PPW50" s="83"/>
      <c r="PPX50" s="83"/>
      <c r="PPY50" s="83"/>
      <c r="PPZ50" s="83"/>
      <c r="PQA50" s="83"/>
      <c r="PQB50" s="83"/>
      <c r="PQC50" s="83"/>
      <c r="PQD50" s="83"/>
      <c r="PQE50" s="83"/>
      <c r="PQF50" s="83"/>
      <c r="PQG50" s="83"/>
      <c r="PQH50" s="83"/>
      <c r="PQI50" s="83"/>
      <c r="PQJ50" s="83"/>
      <c r="PQK50" s="83"/>
      <c r="PQL50" s="83"/>
      <c r="PQM50" s="83"/>
      <c r="PQN50" s="83"/>
      <c r="PQO50" s="83"/>
      <c r="PQP50" s="83"/>
      <c r="PQQ50" s="83"/>
      <c r="PQR50" s="83"/>
      <c r="PQS50" s="83"/>
      <c r="PQT50" s="83"/>
      <c r="PQU50" s="83"/>
      <c r="PQV50" s="83"/>
      <c r="PQW50" s="83"/>
      <c r="PQX50" s="83"/>
      <c r="PQY50" s="83"/>
      <c r="PQZ50" s="83"/>
      <c r="PRA50" s="83"/>
      <c r="PRB50" s="83"/>
      <c r="PRC50" s="83"/>
      <c r="PRD50" s="83"/>
      <c r="PRE50" s="83"/>
      <c r="PRF50" s="83"/>
      <c r="PRG50" s="83"/>
      <c r="PRH50" s="83"/>
      <c r="PRI50" s="83"/>
      <c r="PRJ50" s="83"/>
      <c r="PRK50" s="83"/>
      <c r="PRL50" s="83"/>
      <c r="PRM50" s="83"/>
      <c r="PRN50" s="83"/>
      <c r="PRO50" s="83"/>
      <c r="PRP50" s="83"/>
      <c r="PRQ50" s="83"/>
      <c r="PRR50" s="83"/>
      <c r="PRS50" s="83"/>
      <c r="PRT50" s="83"/>
      <c r="PRU50" s="83"/>
      <c r="PRV50" s="83"/>
      <c r="PRW50" s="83"/>
      <c r="PRX50" s="83"/>
      <c r="PRY50" s="83"/>
      <c r="PRZ50" s="83"/>
      <c r="PSA50" s="83"/>
      <c r="PSB50" s="83"/>
      <c r="PSC50" s="83"/>
      <c r="PSD50" s="83"/>
      <c r="PSE50" s="83"/>
      <c r="PSF50" s="83"/>
      <c r="PSG50" s="83"/>
      <c r="PSH50" s="83"/>
      <c r="PSI50" s="83"/>
      <c r="PSJ50" s="83"/>
      <c r="PSK50" s="83"/>
      <c r="PSL50" s="83"/>
      <c r="PSM50" s="83"/>
      <c r="PSN50" s="83"/>
      <c r="PSO50" s="83"/>
      <c r="PSP50" s="83"/>
      <c r="PSQ50" s="83"/>
      <c r="PSR50" s="83"/>
      <c r="PSS50" s="83"/>
      <c r="PST50" s="83"/>
      <c r="PSU50" s="83"/>
      <c r="PSV50" s="83"/>
      <c r="PSW50" s="83"/>
      <c r="PSX50" s="83"/>
      <c r="PSY50" s="83"/>
      <c r="PSZ50" s="83"/>
      <c r="PTA50" s="83"/>
      <c r="PTB50" s="83"/>
      <c r="PTC50" s="83"/>
      <c r="PTD50" s="83"/>
      <c r="PTE50" s="83"/>
      <c r="PTF50" s="83"/>
      <c r="PTG50" s="83"/>
      <c r="PTH50" s="83"/>
      <c r="PTI50" s="83"/>
      <c r="PTJ50" s="83"/>
      <c r="PTK50" s="83"/>
      <c r="PTL50" s="83"/>
      <c r="PTM50" s="83"/>
      <c r="PTN50" s="83"/>
      <c r="PTO50" s="83"/>
      <c r="PTP50" s="83"/>
      <c r="PTQ50" s="83"/>
      <c r="PTR50" s="83"/>
      <c r="PTS50" s="83"/>
      <c r="PTT50" s="83"/>
      <c r="PTU50" s="83"/>
      <c r="PTV50" s="83"/>
      <c r="PTW50" s="83"/>
      <c r="PTX50" s="83"/>
      <c r="PTY50" s="83"/>
      <c r="PTZ50" s="83"/>
      <c r="PUA50" s="83"/>
      <c r="PUB50" s="83"/>
      <c r="PUC50" s="83"/>
      <c r="PUD50" s="83"/>
      <c r="PUE50" s="83"/>
      <c r="PUF50" s="83"/>
      <c r="PUG50" s="83"/>
      <c r="PUH50" s="83"/>
      <c r="PUI50" s="83"/>
      <c r="PUJ50" s="83"/>
      <c r="PUK50" s="83"/>
      <c r="PUL50" s="83"/>
      <c r="PUM50" s="83"/>
      <c r="PUN50" s="83"/>
      <c r="PUO50" s="83"/>
      <c r="PUP50" s="83"/>
      <c r="PUQ50" s="83"/>
      <c r="PUR50" s="83"/>
      <c r="PUS50" s="83"/>
      <c r="PUT50" s="83"/>
      <c r="PUU50" s="83"/>
      <c r="PUV50" s="83"/>
      <c r="PUW50" s="83"/>
      <c r="PUX50" s="83"/>
      <c r="PUY50" s="83"/>
      <c r="PUZ50" s="83"/>
      <c r="PVA50" s="83"/>
      <c r="PVB50" s="83"/>
      <c r="PVC50" s="83"/>
      <c r="PVD50" s="83"/>
      <c r="PVE50" s="83"/>
      <c r="PVF50" s="83"/>
      <c r="PVG50" s="83"/>
      <c r="PVH50" s="83"/>
      <c r="PVI50" s="83"/>
      <c r="PVJ50" s="83"/>
      <c r="PVK50" s="83"/>
      <c r="PVL50" s="83"/>
      <c r="PVM50" s="83"/>
      <c r="PVN50" s="83"/>
      <c r="PVO50" s="83"/>
      <c r="PVP50" s="83"/>
      <c r="PVQ50" s="83"/>
      <c r="PVR50" s="83"/>
      <c r="PVS50" s="83"/>
      <c r="PVT50" s="83"/>
      <c r="PVU50" s="83"/>
      <c r="PVV50" s="83"/>
      <c r="PVW50" s="83"/>
      <c r="PVX50" s="83"/>
      <c r="PVY50" s="83"/>
      <c r="PVZ50" s="83"/>
      <c r="PWA50" s="83"/>
      <c r="PWB50" s="83"/>
      <c r="PWC50" s="83"/>
      <c r="PWD50" s="83"/>
      <c r="PWE50" s="83"/>
      <c r="PWF50" s="83"/>
      <c r="PWG50" s="83"/>
      <c r="PWH50" s="83"/>
      <c r="PWI50" s="83"/>
      <c r="PWJ50" s="83"/>
      <c r="PWK50" s="83"/>
      <c r="PWL50" s="83"/>
      <c r="PWM50" s="83"/>
      <c r="PWN50" s="83"/>
      <c r="PWO50" s="83"/>
      <c r="PWP50" s="83"/>
      <c r="PWQ50" s="83"/>
      <c r="PWR50" s="83"/>
      <c r="PWS50" s="83"/>
      <c r="PWT50" s="83"/>
      <c r="PWU50" s="83"/>
      <c r="PWV50" s="83"/>
      <c r="PWW50" s="83"/>
      <c r="PWX50" s="83"/>
      <c r="PWY50" s="83"/>
      <c r="PWZ50" s="83"/>
      <c r="PXA50" s="83"/>
      <c r="PXB50" s="83"/>
      <c r="PXC50" s="83"/>
      <c r="PXD50" s="83"/>
      <c r="PXE50" s="83"/>
      <c r="PXF50" s="83"/>
      <c r="PXG50" s="83"/>
      <c r="PXH50" s="83"/>
      <c r="PXI50" s="83"/>
      <c r="PXJ50" s="83"/>
      <c r="PXK50" s="83"/>
      <c r="PXL50" s="83"/>
      <c r="PXM50" s="83"/>
      <c r="PXN50" s="83"/>
      <c r="PXO50" s="83"/>
      <c r="PXP50" s="83"/>
      <c r="PXQ50" s="83"/>
      <c r="PXR50" s="83"/>
      <c r="PXS50" s="83"/>
      <c r="PXT50" s="83"/>
      <c r="PXU50" s="83"/>
      <c r="PXV50" s="83"/>
      <c r="PXW50" s="83"/>
      <c r="PXX50" s="83"/>
      <c r="PXY50" s="83"/>
      <c r="PXZ50" s="83"/>
      <c r="PYA50" s="83"/>
      <c r="PYB50" s="83"/>
      <c r="PYC50" s="83"/>
      <c r="PYD50" s="83"/>
      <c r="PYE50" s="83"/>
      <c r="PYF50" s="83"/>
      <c r="PYG50" s="83"/>
      <c r="PYH50" s="83"/>
      <c r="PYI50" s="83"/>
      <c r="PYJ50" s="83"/>
      <c r="PYK50" s="83"/>
      <c r="PYL50" s="83"/>
      <c r="PYM50" s="83"/>
      <c r="PYN50" s="83"/>
      <c r="PYO50" s="83"/>
      <c r="PYP50" s="83"/>
      <c r="PYQ50" s="83"/>
      <c r="PYR50" s="83"/>
      <c r="PYS50" s="83"/>
      <c r="PYT50" s="83"/>
      <c r="PYU50" s="83"/>
      <c r="PYV50" s="83"/>
      <c r="PYW50" s="83"/>
      <c r="PYX50" s="83"/>
      <c r="PYY50" s="83"/>
      <c r="PYZ50" s="83"/>
      <c r="PZA50" s="83"/>
      <c r="PZB50" s="83"/>
      <c r="PZC50" s="83"/>
      <c r="PZD50" s="83"/>
      <c r="PZE50" s="83"/>
      <c r="PZF50" s="83"/>
      <c r="PZG50" s="83"/>
      <c r="PZH50" s="83"/>
      <c r="PZI50" s="83"/>
      <c r="PZJ50" s="83"/>
      <c r="PZK50" s="83"/>
      <c r="PZL50" s="83"/>
      <c r="PZM50" s="83"/>
      <c r="PZN50" s="83"/>
      <c r="PZO50" s="83"/>
      <c r="PZP50" s="83"/>
      <c r="PZQ50" s="83"/>
      <c r="PZR50" s="83"/>
      <c r="PZS50" s="83"/>
      <c r="PZT50" s="83"/>
      <c r="PZU50" s="83"/>
      <c r="PZV50" s="83"/>
      <c r="PZW50" s="83"/>
      <c r="PZX50" s="83"/>
      <c r="PZY50" s="83"/>
      <c r="PZZ50" s="83"/>
      <c r="QAA50" s="83"/>
      <c r="QAB50" s="83"/>
      <c r="QAC50" s="83"/>
      <c r="QAD50" s="83"/>
      <c r="QAE50" s="83"/>
      <c r="QAF50" s="83"/>
      <c r="QAG50" s="83"/>
      <c r="QAH50" s="83"/>
      <c r="QAI50" s="83"/>
      <c r="QAJ50" s="83"/>
      <c r="QAK50" s="83"/>
      <c r="QAL50" s="83"/>
      <c r="QAM50" s="83"/>
      <c r="QAN50" s="83"/>
      <c r="QAO50" s="83"/>
      <c r="QAP50" s="83"/>
      <c r="QAQ50" s="83"/>
      <c r="QAR50" s="83"/>
      <c r="QAS50" s="83"/>
      <c r="QAT50" s="83"/>
      <c r="QAU50" s="83"/>
      <c r="QAV50" s="83"/>
      <c r="QAW50" s="83"/>
      <c r="QAX50" s="83"/>
      <c r="QAY50" s="83"/>
      <c r="QAZ50" s="83"/>
      <c r="QBA50" s="83"/>
      <c r="QBB50" s="83"/>
      <c r="QBC50" s="83"/>
      <c r="QBD50" s="83"/>
      <c r="QBE50" s="83"/>
      <c r="QBF50" s="83"/>
      <c r="QBG50" s="83"/>
      <c r="QBH50" s="83"/>
      <c r="QBI50" s="83"/>
      <c r="QBJ50" s="83"/>
      <c r="QBK50" s="83"/>
      <c r="QBL50" s="83"/>
      <c r="QBM50" s="83"/>
      <c r="QBN50" s="83"/>
      <c r="QBO50" s="83"/>
      <c r="QBP50" s="83"/>
      <c r="QBQ50" s="83"/>
      <c r="QBR50" s="83"/>
      <c r="QBS50" s="83"/>
      <c r="QBT50" s="83"/>
      <c r="QBU50" s="83"/>
      <c r="QBV50" s="83"/>
      <c r="QBW50" s="83"/>
      <c r="QBX50" s="83"/>
      <c r="QBY50" s="83"/>
      <c r="QBZ50" s="83"/>
      <c r="QCA50" s="83"/>
      <c r="QCB50" s="83"/>
      <c r="QCC50" s="83"/>
      <c r="QCD50" s="83"/>
      <c r="QCE50" s="83"/>
      <c r="QCF50" s="83"/>
      <c r="QCG50" s="83"/>
      <c r="QCH50" s="83"/>
      <c r="QCI50" s="83"/>
      <c r="QCJ50" s="83"/>
      <c r="QCK50" s="83"/>
      <c r="QCL50" s="83"/>
      <c r="QCM50" s="83"/>
      <c r="QCN50" s="83"/>
      <c r="QCO50" s="83"/>
      <c r="QCP50" s="83"/>
      <c r="QCQ50" s="83"/>
      <c r="QCR50" s="83"/>
      <c r="QCS50" s="83"/>
      <c r="QCT50" s="83"/>
      <c r="QCU50" s="83"/>
      <c r="QCV50" s="83"/>
      <c r="QCW50" s="83"/>
      <c r="QCX50" s="83"/>
      <c r="QCY50" s="83"/>
      <c r="QCZ50" s="83"/>
      <c r="QDA50" s="83"/>
      <c r="QDB50" s="83"/>
      <c r="QDC50" s="83"/>
      <c r="QDD50" s="83"/>
      <c r="QDE50" s="83"/>
      <c r="QDF50" s="83"/>
      <c r="QDG50" s="83"/>
      <c r="QDH50" s="83"/>
      <c r="QDI50" s="83"/>
      <c r="QDJ50" s="83"/>
      <c r="QDK50" s="83"/>
      <c r="QDL50" s="83"/>
      <c r="QDM50" s="83"/>
      <c r="QDN50" s="83"/>
      <c r="QDO50" s="83"/>
      <c r="QDP50" s="83"/>
      <c r="QDQ50" s="83"/>
      <c r="QDR50" s="83"/>
      <c r="QDS50" s="83"/>
      <c r="QDT50" s="83"/>
      <c r="QDU50" s="83"/>
      <c r="QDV50" s="83"/>
      <c r="QDW50" s="83"/>
      <c r="QDX50" s="83"/>
      <c r="QDY50" s="83"/>
      <c r="QDZ50" s="83"/>
      <c r="QEA50" s="83"/>
      <c r="QEB50" s="83"/>
      <c r="QEC50" s="83"/>
      <c r="QED50" s="83"/>
      <c r="QEE50" s="83"/>
      <c r="QEF50" s="83"/>
      <c r="QEG50" s="83"/>
      <c r="QEH50" s="83"/>
      <c r="QEI50" s="83"/>
      <c r="QEJ50" s="83"/>
      <c r="QEK50" s="83"/>
      <c r="QEL50" s="83"/>
      <c r="QEM50" s="83"/>
      <c r="QEN50" s="83"/>
      <c r="QEO50" s="83"/>
      <c r="QEP50" s="83"/>
      <c r="QEQ50" s="83"/>
      <c r="QER50" s="83"/>
      <c r="QES50" s="83"/>
      <c r="QET50" s="83"/>
      <c r="QEU50" s="83"/>
      <c r="QEV50" s="83"/>
      <c r="QEW50" s="83"/>
      <c r="QEX50" s="83"/>
      <c r="QEY50" s="83"/>
      <c r="QEZ50" s="83"/>
      <c r="QFA50" s="83"/>
      <c r="QFB50" s="83"/>
      <c r="QFC50" s="83"/>
      <c r="QFD50" s="83"/>
      <c r="QFE50" s="83"/>
      <c r="QFF50" s="83"/>
      <c r="QFG50" s="83"/>
      <c r="QFH50" s="83"/>
      <c r="QFI50" s="83"/>
      <c r="QFJ50" s="83"/>
      <c r="QFK50" s="83"/>
      <c r="QFL50" s="83"/>
      <c r="QFM50" s="83"/>
      <c r="QFN50" s="83"/>
      <c r="QFO50" s="83"/>
      <c r="QFP50" s="83"/>
      <c r="QFQ50" s="83"/>
      <c r="QFR50" s="83"/>
      <c r="QFS50" s="83"/>
      <c r="QFT50" s="83"/>
      <c r="QFU50" s="83"/>
      <c r="QFV50" s="83"/>
      <c r="QFW50" s="83"/>
      <c r="QFX50" s="83"/>
      <c r="QFY50" s="83"/>
      <c r="QFZ50" s="83"/>
      <c r="QGA50" s="83"/>
      <c r="QGB50" s="83"/>
      <c r="QGC50" s="83"/>
      <c r="QGD50" s="83"/>
      <c r="QGE50" s="83"/>
      <c r="QGF50" s="83"/>
      <c r="QGG50" s="83"/>
      <c r="QGH50" s="83"/>
      <c r="QGI50" s="83"/>
      <c r="QGJ50" s="83"/>
      <c r="QGK50" s="83"/>
      <c r="QGL50" s="83"/>
      <c r="QGM50" s="83"/>
      <c r="QGN50" s="83"/>
      <c r="QGO50" s="83"/>
      <c r="QGP50" s="83"/>
      <c r="QGQ50" s="83"/>
      <c r="QGR50" s="83"/>
      <c r="QGS50" s="83"/>
      <c r="QGT50" s="83"/>
      <c r="QGU50" s="83"/>
      <c r="QGV50" s="83"/>
      <c r="QGW50" s="83"/>
      <c r="QGX50" s="83"/>
      <c r="QGY50" s="83"/>
      <c r="QGZ50" s="83"/>
      <c r="QHA50" s="83"/>
      <c r="QHB50" s="83"/>
      <c r="QHC50" s="83"/>
      <c r="QHD50" s="83"/>
      <c r="QHE50" s="83"/>
      <c r="QHF50" s="83"/>
      <c r="QHG50" s="83"/>
      <c r="QHH50" s="83"/>
      <c r="QHI50" s="83"/>
      <c r="QHJ50" s="83"/>
      <c r="QHK50" s="83"/>
      <c r="QHL50" s="83"/>
      <c r="QHM50" s="83"/>
      <c r="QHN50" s="83"/>
      <c r="QHO50" s="83"/>
      <c r="QHP50" s="83"/>
      <c r="QHQ50" s="83"/>
      <c r="QHR50" s="83"/>
      <c r="QHS50" s="83"/>
      <c r="QHT50" s="83"/>
      <c r="QHU50" s="83"/>
      <c r="QHV50" s="83"/>
      <c r="QHW50" s="83"/>
      <c r="QHX50" s="83"/>
      <c r="QHY50" s="83"/>
      <c r="QHZ50" s="83"/>
      <c r="QIA50" s="83"/>
      <c r="QIB50" s="83"/>
      <c r="QIC50" s="83"/>
      <c r="QID50" s="83"/>
      <c r="QIE50" s="83"/>
      <c r="QIF50" s="83"/>
      <c r="QIG50" s="83"/>
      <c r="QIH50" s="83"/>
      <c r="QII50" s="83"/>
      <c r="QIJ50" s="83"/>
      <c r="QIK50" s="83"/>
      <c r="QIL50" s="83"/>
      <c r="QIM50" s="83"/>
      <c r="QIN50" s="83"/>
      <c r="QIO50" s="83"/>
      <c r="QIP50" s="83"/>
      <c r="QIQ50" s="83"/>
      <c r="QIR50" s="83"/>
      <c r="QIS50" s="83"/>
      <c r="QIT50" s="83"/>
      <c r="QIU50" s="83"/>
      <c r="QIV50" s="83"/>
      <c r="QIW50" s="83"/>
      <c r="QIX50" s="83"/>
      <c r="QIY50" s="83"/>
      <c r="QIZ50" s="83"/>
      <c r="QJA50" s="83"/>
      <c r="QJB50" s="83"/>
      <c r="QJC50" s="83"/>
      <c r="QJD50" s="83"/>
      <c r="QJE50" s="83"/>
      <c r="QJF50" s="83"/>
      <c r="QJG50" s="83"/>
      <c r="QJH50" s="83"/>
      <c r="QJI50" s="83"/>
      <c r="QJJ50" s="83"/>
      <c r="QJK50" s="83"/>
      <c r="QJL50" s="83"/>
      <c r="QJM50" s="83"/>
      <c r="QJN50" s="83"/>
      <c r="QJO50" s="83"/>
      <c r="QJP50" s="83"/>
      <c r="QJQ50" s="83"/>
      <c r="QJR50" s="83"/>
      <c r="QJS50" s="83"/>
      <c r="QJT50" s="83"/>
      <c r="QJU50" s="83"/>
      <c r="QJV50" s="83"/>
      <c r="QJW50" s="83"/>
      <c r="QJX50" s="83"/>
      <c r="QJY50" s="83"/>
      <c r="QJZ50" s="83"/>
      <c r="QKA50" s="83"/>
      <c r="QKB50" s="83"/>
      <c r="QKC50" s="83"/>
      <c r="QKD50" s="83"/>
      <c r="QKE50" s="83"/>
      <c r="QKF50" s="83"/>
      <c r="QKG50" s="83"/>
      <c r="QKH50" s="83"/>
      <c r="QKI50" s="83"/>
      <c r="QKJ50" s="83"/>
      <c r="QKK50" s="83"/>
      <c r="QKL50" s="83"/>
      <c r="QKM50" s="83"/>
      <c r="QKN50" s="83"/>
      <c r="QKO50" s="83"/>
      <c r="QKP50" s="83"/>
      <c r="QKQ50" s="83"/>
      <c r="QKR50" s="83"/>
      <c r="QKS50" s="83"/>
      <c r="QKT50" s="83"/>
      <c r="QKU50" s="83"/>
      <c r="QKV50" s="83"/>
      <c r="QKW50" s="83"/>
      <c r="QKX50" s="83"/>
      <c r="QKY50" s="83"/>
      <c r="QKZ50" s="83"/>
      <c r="QLA50" s="83"/>
      <c r="QLB50" s="83"/>
      <c r="QLC50" s="83"/>
      <c r="QLD50" s="83"/>
      <c r="QLE50" s="83"/>
      <c r="QLF50" s="83"/>
      <c r="QLG50" s="83"/>
      <c r="QLH50" s="83"/>
      <c r="QLI50" s="83"/>
      <c r="QLJ50" s="83"/>
      <c r="QLK50" s="83"/>
      <c r="QLL50" s="83"/>
      <c r="QLM50" s="83"/>
      <c r="QLN50" s="83"/>
      <c r="QLO50" s="83"/>
      <c r="QLP50" s="83"/>
      <c r="QLQ50" s="83"/>
      <c r="QLR50" s="83"/>
      <c r="QLS50" s="83"/>
      <c r="QLT50" s="83"/>
      <c r="QLU50" s="83"/>
      <c r="QLV50" s="83"/>
      <c r="QLW50" s="83"/>
      <c r="QLX50" s="83"/>
      <c r="QLY50" s="83"/>
      <c r="QLZ50" s="83"/>
      <c r="QMA50" s="83"/>
      <c r="QMB50" s="83"/>
      <c r="QMC50" s="83"/>
      <c r="QMD50" s="83"/>
      <c r="QME50" s="83"/>
      <c r="QMF50" s="83"/>
      <c r="QMG50" s="83"/>
      <c r="QMH50" s="83"/>
      <c r="QMI50" s="83"/>
      <c r="QMJ50" s="83"/>
      <c r="QMK50" s="83"/>
      <c r="QML50" s="83"/>
      <c r="QMM50" s="83"/>
      <c r="QMN50" s="83"/>
      <c r="QMO50" s="83"/>
      <c r="QMP50" s="83"/>
      <c r="QMQ50" s="83"/>
      <c r="QMR50" s="83"/>
      <c r="QMS50" s="83"/>
      <c r="QMT50" s="83"/>
      <c r="QMU50" s="83"/>
      <c r="QMV50" s="83"/>
      <c r="QMW50" s="83"/>
      <c r="QMX50" s="83"/>
      <c r="QMY50" s="83"/>
      <c r="QMZ50" s="83"/>
      <c r="QNA50" s="83"/>
      <c r="QNB50" s="83"/>
      <c r="QNC50" s="83"/>
      <c r="QND50" s="83"/>
      <c r="QNE50" s="83"/>
      <c r="QNF50" s="83"/>
      <c r="QNG50" s="83"/>
      <c r="QNH50" s="83"/>
      <c r="QNI50" s="83"/>
      <c r="QNJ50" s="83"/>
      <c r="QNK50" s="83"/>
      <c r="QNL50" s="83"/>
      <c r="QNM50" s="83"/>
      <c r="QNN50" s="83"/>
      <c r="QNO50" s="83"/>
      <c r="QNP50" s="83"/>
      <c r="QNQ50" s="83"/>
      <c r="QNR50" s="83"/>
      <c r="QNS50" s="83"/>
      <c r="QNT50" s="83"/>
      <c r="QNU50" s="83"/>
      <c r="QNV50" s="83"/>
      <c r="QNW50" s="83"/>
      <c r="QNX50" s="83"/>
      <c r="QNY50" s="83"/>
      <c r="QNZ50" s="83"/>
      <c r="QOA50" s="83"/>
      <c r="QOB50" s="83"/>
      <c r="QOC50" s="83"/>
      <c r="QOD50" s="83"/>
      <c r="QOE50" s="83"/>
      <c r="QOF50" s="83"/>
      <c r="QOG50" s="83"/>
      <c r="QOH50" s="83"/>
      <c r="QOI50" s="83"/>
      <c r="QOJ50" s="83"/>
      <c r="QOK50" s="83"/>
      <c r="QOL50" s="83"/>
      <c r="QOM50" s="83"/>
      <c r="QON50" s="83"/>
      <c r="QOO50" s="83"/>
      <c r="QOP50" s="83"/>
      <c r="QOQ50" s="83"/>
      <c r="QOR50" s="83"/>
      <c r="QOS50" s="83"/>
      <c r="QOT50" s="83"/>
      <c r="QOU50" s="83"/>
      <c r="QOV50" s="83"/>
      <c r="QOW50" s="83"/>
      <c r="QOX50" s="83"/>
      <c r="QOY50" s="83"/>
      <c r="QOZ50" s="83"/>
      <c r="QPA50" s="83"/>
      <c r="QPB50" s="83"/>
      <c r="QPC50" s="83"/>
      <c r="QPD50" s="83"/>
      <c r="QPE50" s="83"/>
      <c r="QPF50" s="83"/>
      <c r="QPG50" s="83"/>
      <c r="QPH50" s="83"/>
      <c r="QPI50" s="83"/>
      <c r="QPJ50" s="83"/>
      <c r="QPK50" s="83"/>
      <c r="QPL50" s="83"/>
      <c r="QPM50" s="83"/>
      <c r="QPN50" s="83"/>
      <c r="QPO50" s="83"/>
      <c r="QPP50" s="83"/>
      <c r="QPQ50" s="83"/>
      <c r="QPR50" s="83"/>
      <c r="QPS50" s="83"/>
      <c r="QPT50" s="83"/>
      <c r="QPU50" s="83"/>
      <c r="QPV50" s="83"/>
      <c r="QPW50" s="83"/>
      <c r="QPX50" s="83"/>
      <c r="QPY50" s="83"/>
      <c r="QPZ50" s="83"/>
      <c r="QQA50" s="83"/>
      <c r="QQB50" s="83"/>
      <c r="QQC50" s="83"/>
      <c r="QQD50" s="83"/>
      <c r="QQE50" s="83"/>
      <c r="QQF50" s="83"/>
      <c r="QQG50" s="83"/>
      <c r="QQH50" s="83"/>
      <c r="QQI50" s="83"/>
      <c r="QQJ50" s="83"/>
      <c r="QQK50" s="83"/>
      <c r="QQL50" s="83"/>
      <c r="QQM50" s="83"/>
      <c r="QQN50" s="83"/>
      <c r="QQO50" s="83"/>
      <c r="QQP50" s="83"/>
      <c r="QQQ50" s="83"/>
      <c r="QQR50" s="83"/>
      <c r="QQS50" s="83"/>
      <c r="QQT50" s="83"/>
      <c r="QQU50" s="83"/>
      <c r="QQV50" s="83"/>
      <c r="QQW50" s="83"/>
      <c r="QQX50" s="83"/>
      <c r="QQY50" s="83"/>
      <c r="QQZ50" s="83"/>
      <c r="QRA50" s="83"/>
      <c r="QRB50" s="83"/>
      <c r="QRC50" s="83"/>
      <c r="QRD50" s="83"/>
      <c r="QRE50" s="83"/>
      <c r="QRF50" s="83"/>
      <c r="QRG50" s="83"/>
      <c r="QRH50" s="83"/>
      <c r="QRI50" s="83"/>
      <c r="QRJ50" s="83"/>
      <c r="QRK50" s="83"/>
      <c r="QRL50" s="83"/>
      <c r="QRM50" s="83"/>
      <c r="QRN50" s="83"/>
      <c r="QRO50" s="83"/>
      <c r="QRP50" s="83"/>
      <c r="QRQ50" s="83"/>
      <c r="QRR50" s="83"/>
      <c r="QRS50" s="83"/>
      <c r="QRT50" s="83"/>
      <c r="QRU50" s="83"/>
      <c r="QRV50" s="83"/>
      <c r="QRW50" s="83"/>
      <c r="QRX50" s="83"/>
      <c r="QRY50" s="83"/>
      <c r="QRZ50" s="83"/>
      <c r="QSA50" s="83"/>
      <c r="QSB50" s="83"/>
      <c r="QSC50" s="83"/>
      <c r="QSD50" s="83"/>
      <c r="QSE50" s="83"/>
      <c r="QSF50" s="83"/>
      <c r="QSG50" s="83"/>
      <c r="QSH50" s="83"/>
      <c r="QSI50" s="83"/>
      <c r="QSJ50" s="83"/>
      <c r="QSK50" s="83"/>
      <c r="QSL50" s="83"/>
      <c r="QSM50" s="83"/>
      <c r="QSN50" s="83"/>
      <c r="QSO50" s="83"/>
      <c r="QSP50" s="83"/>
      <c r="QSQ50" s="83"/>
      <c r="QSR50" s="83"/>
      <c r="QSS50" s="83"/>
      <c r="QST50" s="83"/>
      <c r="QSU50" s="83"/>
      <c r="QSV50" s="83"/>
      <c r="QSW50" s="83"/>
      <c r="QSX50" s="83"/>
      <c r="QSY50" s="83"/>
      <c r="QSZ50" s="83"/>
      <c r="QTA50" s="83"/>
      <c r="QTB50" s="83"/>
      <c r="QTC50" s="83"/>
      <c r="QTD50" s="83"/>
      <c r="QTE50" s="83"/>
      <c r="QTF50" s="83"/>
      <c r="QTG50" s="83"/>
      <c r="QTH50" s="83"/>
      <c r="QTI50" s="83"/>
      <c r="QTJ50" s="83"/>
      <c r="QTK50" s="83"/>
      <c r="QTL50" s="83"/>
      <c r="QTM50" s="83"/>
      <c r="QTN50" s="83"/>
      <c r="QTO50" s="83"/>
      <c r="QTP50" s="83"/>
      <c r="QTQ50" s="83"/>
      <c r="QTR50" s="83"/>
      <c r="QTS50" s="83"/>
      <c r="QTT50" s="83"/>
      <c r="QTU50" s="83"/>
      <c r="QTV50" s="83"/>
      <c r="QTW50" s="83"/>
      <c r="QTX50" s="83"/>
      <c r="QTY50" s="83"/>
      <c r="QTZ50" s="83"/>
      <c r="QUA50" s="83"/>
      <c r="QUB50" s="83"/>
      <c r="QUC50" s="83"/>
      <c r="QUD50" s="83"/>
      <c r="QUE50" s="83"/>
      <c r="QUF50" s="83"/>
      <c r="QUG50" s="83"/>
      <c r="QUH50" s="83"/>
      <c r="QUI50" s="83"/>
      <c r="QUJ50" s="83"/>
      <c r="QUK50" s="83"/>
      <c r="QUL50" s="83"/>
      <c r="QUM50" s="83"/>
      <c r="QUN50" s="83"/>
      <c r="QUO50" s="83"/>
      <c r="QUP50" s="83"/>
      <c r="QUQ50" s="83"/>
      <c r="QUR50" s="83"/>
      <c r="QUS50" s="83"/>
      <c r="QUT50" s="83"/>
      <c r="QUU50" s="83"/>
      <c r="QUV50" s="83"/>
      <c r="QUW50" s="83"/>
      <c r="QUX50" s="83"/>
      <c r="QUY50" s="83"/>
      <c r="QUZ50" s="83"/>
      <c r="QVA50" s="83"/>
      <c r="QVB50" s="83"/>
      <c r="QVC50" s="83"/>
      <c r="QVD50" s="83"/>
      <c r="QVE50" s="83"/>
      <c r="QVF50" s="83"/>
      <c r="QVG50" s="83"/>
      <c r="QVH50" s="83"/>
      <c r="QVI50" s="83"/>
      <c r="QVJ50" s="83"/>
      <c r="QVK50" s="83"/>
      <c r="QVL50" s="83"/>
      <c r="QVM50" s="83"/>
      <c r="QVN50" s="83"/>
      <c r="QVO50" s="83"/>
      <c r="QVP50" s="83"/>
      <c r="QVQ50" s="83"/>
      <c r="QVR50" s="83"/>
      <c r="QVS50" s="83"/>
      <c r="QVT50" s="83"/>
      <c r="QVU50" s="83"/>
      <c r="QVV50" s="83"/>
      <c r="QVW50" s="83"/>
      <c r="QVX50" s="83"/>
      <c r="QVY50" s="83"/>
      <c r="QVZ50" s="83"/>
      <c r="QWA50" s="83"/>
      <c r="QWB50" s="83"/>
      <c r="QWC50" s="83"/>
      <c r="QWD50" s="83"/>
      <c r="QWE50" s="83"/>
      <c r="QWF50" s="83"/>
      <c r="QWG50" s="83"/>
      <c r="QWH50" s="83"/>
      <c r="QWI50" s="83"/>
      <c r="QWJ50" s="83"/>
      <c r="QWK50" s="83"/>
      <c r="QWL50" s="83"/>
      <c r="QWM50" s="83"/>
      <c r="QWN50" s="83"/>
      <c r="QWO50" s="83"/>
      <c r="QWP50" s="83"/>
      <c r="QWQ50" s="83"/>
      <c r="QWR50" s="83"/>
      <c r="QWS50" s="83"/>
      <c r="QWT50" s="83"/>
      <c r="QWU50" s="83"/>
      <c r="QWV50" s="83"/>
      <c r="QWW50" s="83"/>
      <c r="QWX50" s="83"/>
      <c r="QWY50" s="83"/>
      <c r="QWZ50" s="83"/>
      <c r="QXA50" s="83"/>
      <c r="QXB50" s="83"/>
      <c r="QXC50" s="83"/>
      <c r="QXD50" s="83"/>
      <c r="QXE50" s="83"/>
      <c r="QXF50" s="83"/>
      <c r="QXG50" s="83"/>
      <c r="QXH50" s="83"/>
      <c r="QXI50" s="83"/>
      <c r="QXJ50" s="83"/>
      <c r="QXK50" s="83"/>
      <c r="QXL50" s="83"/>
      <c r="QXM50" s="83"/>
      <c r="QXN50" s="83"/>
      <c r="QXO50" s="83"/>
      <c r="QXP50" s="83"/>
      <c r="QXQ50" s="83"/>
      <c r="QXR50" s="83"/>
      <c r="QXS50" s="83"/>
      <c r="QXT50" s="83"/>
      <c r="QXU50" s="83"/>
      <c r="QXV50" s="83"/>
      <c r="QXW50" s="83"/>
      <c r="QXX50" s="83"/>
      <c r="QXY50" s="83"/>
      <c r="QXZ50" s="83"/>
      <c r="QYA50" s="83"/>
      <c r="QYB50" s="83"/>
      <c r="QYC50" s="83"/>
      <c r="QYD50" s="83"/>
      <c r="QYE50" s="83"/>
      <c r="QYF50" s="83"/>
      <c r="QYG50" s="83"/>
      <c r="QYH50" s="83"/>
      <c r="QYI50" s="83"/>
      <c r="QYJ50" s="83"/>
      <c r="QYK50" s="83"/>
      <c r="QYL50" s="83"/>
      <c r="QYM50" s="83"/>
      <c r="QYN50" s="83"/>
      <c r="QYO50" s="83"/>
      <c r="QYP50" s="83"/>
      <c r="QYQ50" s="83"/>
      <c r="QYR50" s="83"/>
      <c r="QYS50" s="83"/>
      <c r="QYT50" s="83"/>
      <c r="QYU50" s="83"/>
      <c r="QYV50" s="83"/>
      <c r="QYW50" s="83"/>
      <c r="QYX50" s="83"/>
      <c r="QYY50" s="83"/>
      <c r="QYZ50" s="83"/>
      <c r="QZA50" s="83"/>
      <c r="QZB50" s="83"/>
      <c r="QZC50" s="83"/>
      <c r="QZD50" s="83"/>
      <c r="QZE50" s="83"/>
      <c r="QZF50" s="83"/>
      <c r="QZG50" s="83"/>
      <c r="QZH50" s="83"/>
      <c r="QZI50" s="83"/>
      <c r="QZJ50" s="83"/>
      <c r="QZK50" s="83"/>
      <c r="QZL50" s="83"/>
      <c r="QZM50" s="83"/>
      <c r="QZN50" s="83"/>
      <c r="QZO50" s="83"/>
      <c r="QZP50" s="83"/>
      <c r="QZQ50" s="83"/>
      <c r="QZR50" s="83"/>
      <c r="QZS50" s="83"/>
      <c r="QZT50" s="83"/>
      <c r="QZU50" s="83"/>
      <c r="QZV50" s="83"/>
      <c r="QZW50" s="83"/>
      <c r="QZX50" s="83"/>
      <c r="QZY50" s="83"/>
      <c r="QZZ50" s="83"/>
      <c r="RAA50" s="83"/>
      <c r="RAB50" s="83"/>
      <c r="RAC50" s="83"/>
      <c r="RAD50" s="83"/>
      <c r="RAE50" s="83"/>
      <c r="RAF50" s="83"/>
      <c r="RAG50" s="83"/>
      <c r="RAH50" s="83"/>
      <c r="RAI50" s="83"/>
      <c r="RAJ50" s="83"/>
      <c r="RAK50" s="83"/>
      <c r="RAL50" s="83"/>
      <c r="RAM50" s="83"/>
      <c r="RAN50" s="83"/>
      <c r="RAO50" s="83"/>
      <c r="RAP50" s="83"/>
      <c r="RAQ50" s="83"/>
      <c r="RAR50" s="83"/>
      <c r="RAS50" s="83"/>
      <c r="RAT50" s="83"/>
      <c r="RAU50" s="83"/>
      <c r="RAV50" s="83"/>
      <c r="RAW50" s="83"/>
      <c r="RAX50" s="83"/>
      <c r="RAY50" s="83"/>
      <c r="RAZ50" s="83"/>
      <c r="RBA50" s="83"/>
      <c r="RBB50" s="83"/>
      <c r="RBC50" s="83"/>
      <c r="RBD50" s="83"/>
      <c r="RBE50" s="83"/>
      <c r="RBF50" s="83"/>
      <c r="RBG50" s="83"/>
      <c r="RBH50" s="83"/>
      <c r="RBI50" s="83"/>
      <c r="RBJ50" s="83"/>
      <c r="RBK50" s="83"/>
      <c r="RBL50" s="83"/>
      <c r="RBM50" s="83"/>
      <c r="RBN50" s="83"/>
      <c r="RBO50" s="83"/>
      <c r="RBP50" s="83"/>
      <c r="RBQ50" s="83"/>
      <c r="RBR50" s="83"/>
      <c r="RBS50" s="83"/>
      <c r="RBT50" s="83"/>
      <c r="RBU50" s="83"/>
      <c r="RBV50" s="83"/>
      <c r="RBW50" s="83"/>
      <c r="RBX50" s="83"/>
      <c r="RBY50" s="83"/>
      <c r="RBZ50" s="83"/>
      <c r="RCA50" s="83"/>
      <c r="RCB50" s="83"/>
      <c r="RCC50" s="83"/>
      <c r="RCD50" s="83"/>
      <c r="RCE50" s="83"/>
      <c r="RCF50" s="83"/>
      <c r="RCG50" s="83"/>
      <c r="RCH50" s="83"/>
      <c r="RCI50" s="83"/>
      <c r="RCJ50" s="83"/>
      <c r="RCK50" s="83"/>
      <c r="RCL50" s="83"/>
      <c r="RCM50" s="83"/>
      <c r="RCN50" s="83"/>
      <c r="RCO50" s="83"/>
      <c r="RCP50" s="83"/>
      <c r="RCQ50" s="83"/>
      <c r="RCR50" s="83"/>
      <c r="RCS50" s="83"/>
      <c r="RCT50" s="83"/>
      <c r="RCU50" s="83"/>
      <c r="RCV50" s="83"/>
      <c r="RCW50" s="83"/>
      <c r="RCX50" s="83"/>
      <c r="RCY50" s="83"/>
      <c r="RCZ50" s="83"/>
      <c r="RDA50" s="83"/>
      <c r="RDB50" s="83"/>
      <c r="RDC50" s="83"/>
      <c r="RDD50" s="83"/>
      <c r="RDE50" s="83"/>
      <c r="RDF50" s="83"/>
      <c r="RDG50" s="83"/>
      <c r="RDH50" s="83"/>
      <c r="RDI50" s="83"/>
      <c r="RDJ50" s="83"/>
      <c r="RDK50" s="83"/>
      <c r="RDL50" s="83"/>
      <c r="RDM50" s="83"/>
      <c r="RDN50" s="83"/>
      <c r="RDO50" s="83"/>
      <c r="RDP50" s="83"/>
      <c r="RDQ50" s="83"/>
      <c r="RDR50" s="83"/>
      <c r="RDS50" s="83"/>
      <c r="RDT50" s="83"/>
      <c r="RDU50" s="83"/>
      <c r="RDV50" s="83"/>
      <c r="RDW50" s="83"/>
      <c r="RDX50" s="83"/>
      <c r="RDY50" s="83"/>
      <c r="RDZ50" s="83"/>
      <c r="REA50" s="83"/>
      <c r="REB50" s="83"/>
      <c r="REC50" s="83"/>
      <c r="RED50" s="83"/>
      <c r="REE50" s="83"/>
      <c r="REF50" s="83"/>
      <c r="REG50" s="83"/>
      <c r="REH50" s="83"/>
      <c r="REI50" s="83"/>
      <c r="REJ50" s="83"/>
      <c r="REK50" s="83"/>
      <c r="REL50" s="83"/>
      <c r="REM50" s="83"/>
      <c r="REN50" s="83"/>
      <c r="REO50" s="83"/>
      <c r="REP50" s="83"/>
      <c r="REQ50" s="83"/>
      <c r="RER50" s="83"/>
      <c r="RES50" s="83"/>
      <c r="RET50" s="83"/>
      <c r="REU50" s="83"/>
      <c r="REV50" s="83"/>
      <c r="REW50" s="83"/>
      <c r="REX50" s="83"/>
      <c r="REY50" s="83"/>
      <c r="REZ50" s="83"/>
      <c r="RFA50" s="83"/>
      <c r="RFB50" s="83"/>
      <c r="RFC50" s="83"/>
      <c r="RFD50" s="83"/>
      <c r="RFE50" s="83"/>
      <c r="RFF50" s="83"/>
      <c r="RFG50" s="83"/>
      <c r="RFH50" s="83"/>
      <c r="RFI50" s="83"/>
      <c r="RFJ50" s="83"/>
      <c r="RFK50" s="83"/>
      <c r="RFL50" s="83"/>
      <c r="RFM50" s="83"/>
      <c r="RFN50" s="83"/>
      <c r="RFO50" s="83"/>
      <c r="RFP50" s="83"/>
      <c r="RFQ50" s="83"/>
      <c r="RFR50" s="83"/>
      <c r="RFS50" s="83"/>
      <c r="RFT50" s="83"/>
      <c r="RFU50" s="83"/>
      <c r="RFV50" s="83"/>
      <c r="RFW50" s="83"/>
      <c r="RFX50" s="83"/>
      <c r="RFY50" s="83"/>
      <c r="RFZ50" s="83"/>
      <c r="RGA50" s="83"/>
      <c r="RGB50" s="83"/>
      <c r="RGC50" s="83"/>
      <c r="RGD50" s="83"/>
      <c r="RGE50" s="83"/>
      <c r="RGF50" s="83"/>
      <c r="RGG50" s="83"/>
      <c r="RGH50" s="83"/>
      <c r="RGI50" s="83"/>
      <c r="RGJ50" s="83"/>
      <c r="RGK50" s="83"/>
      <c r="RGL50" s="83"/>
      <c r="RGM50" s="83"/>
      <c r="RGN50" s="83"/>
      <c r="RGO50" s="83"/>
      <c r="RGP50" s="83"/>
      <c r="RGQ50" s="83"/>
      <c r="RGR50" s="83"/>
      <c r="RGS50" s="83"/>
      <c r="RGT50" s="83"/>
      <c r="RGU50" s="83"/>
      <c r="RGV50" s="83"/>
      <c r="RGW50" s="83"/>
      <c r="RGX50" s="83"/>
      <c r="RGY50" s="83"/>
      <c r="RGZ50" s="83"/>
      <c r="RHA50" s="83"/>
      <c r="RHB50" s="83"/>
      <c r="RHC50" s="83"/>
      <c r="RHD50" s="83"/>
      <c r="RHE50" s="83"/>
      <c r="RHF50" s="83"/>
      <c r="RHG50" s="83"/>
      <c r="RHH50" s="83"/>
      <c r="RHI50" s="83"/>
      <c r="RHJ50" s="83"/>
      <c r="RHK50" s="83"/>
      <c r="RHL50" s="83"/>
      <c r="RHM50" s="83"/>
      <c r="RHN50" s="83"/>
      <c r="RHO50" s="83"/>
      <c r="RHP50" s="83"/>
      <c r="RHQ50" s="83"/>
      <c r="RHR50" s="83"/>
      <c r="RHS50" s="83"/>
      <c r="RHT50" s="83"/>
      <c r="RHU50" s="83"/>
      <c r="RHV50" s="83"/>
      <c r="RHW50" s="83"/>
      <c r="RHX50" s="83"/>
      <c r="RHY50" s="83"/>
      <c r="RHZ50" s="83"/>
      <c r="RIA50" s="83"/>
      <c r="RIB50" s="83"/>
      <c r="RIC50" s="83"/>
      <c r="RID50" s="83"/>
      <c r="RIE50" s="83"/>
      <c r="RIF50" s="83"/>
      <c r="RIG50" s="83"/>
      <c r="RIH50" s="83"/>
      <c r="RII50" s="83"/>
      <c r="RIJ50" s="83"/>
      <c r="RIK50" s="83"/>
      <c r="RIL50" s="83"/>
      <c r="RIM50" s="83"/>
      <c r="RIN50" s="83"/>
      <c r="RIO50" s="83"/>
      <c r="RIP50" s="83"/>
      <c r="RIQ50" s="83"/>
      <c r="RIR50" s="83"/>
      <c r="RIS50" s="83"/>
      <c r="RIT50" s="83"/>
      <c r="RIU50" s="83"/>
      <c r="RIV50" s="83"/>
      <c r="RIW50" s="83"/>
      <c r="RIX50" s="83"/>
      <c r="RIY50" s="83"/>
      <c r="RIZ50" s="83"/>
      <c r="RJA50" s="83"/>
      <c r="RJB50" s="83"/>
      <c r="RJC50" s="83"/>
      <c r="RJD50" s="83"/>
      <c r="RJE50" s="83"/>
      <c r="RJF50" s="83"/>
      <c r="RJG50" s="83"/>
      <c r="RJH50" s="83"/>
      <c r="RJI50" s="83"/>
      <c r="RJJ50" s="83"/>
      <c r="RJK50" s="83"/>
      <c r="RJL50" s="83"/>
      <c r="RJM50" s="83"/>
      <c r="RJN50" s="83"/>
      <c r="RJO50" s="83"/>
      <c r="RJP50" s="83"/>
      <c r="RJQ50" s="83"/>
      <c r="RJR50" s="83"/>
      <c r="RJS50" s="83"/>
      <c r="RJT50" s="83"/>
      <c r="RJU50" s="83"/>
      <c r="RJV50" s="83"/>
      <c r="RJW50" s="83"/>
      <c r="RJX50" s="83"/>
      <c r="RJY50" s="83"/>
      <c r="RJZ50" s="83"/>
      <c r="RKA50" s="83"/>
      <c r="RKB50" s="83"/>
      <c r="RKC50" s="83"/>
      <c r="RKD50" s="83"/>
      <c r="RKE50" s="83"/>
      <c r="RKF50" s="83"/>
      <c r="RKG50" s="83"/>
      <c r="RKH50" s="83"/>
      <c r="RKI50" s="83"/>
      <c r="RKJ50" s="83"/>
      <c r="RKK50" s="83"/>
      <c r="RKL50" s="83"/>
      <c r="RKM50" s="83"/>
      <c r="RKN50" s="83"/>
      <c r="RKO50" s="83"/>
      <c r="RKP50" s="83"/>
      <c r="RKQ50" s="83"/>
      <c r="RKR50" s="83"/>
      <c r="RKS50" s="83"/>
      <c r="RKT50" s="83"/>
      <c r="RKU50" s="83"/>
      <c r="RKV50" s="83"/>
      <c r="RKW50" s="83"/>
      <c r="RKX50" s="83"/>
      <c r="RKY50" s="83"/>
      <c r="RKZ50" s="83"/>
      <c r="RLA50" s="83"/>
      <c r="RLB50" s="83"/>
      <c r="RLC50" s="83"/>
      <c r="RLD50" s="83"/>
      <c r="RLE50" s="83"/>
      <c r="RLF50" s="83"/>
      <c r="RLG50" s="83"/>
      <c r="RLH50" s="83"/>
      <c r="RLI50" s="83"/>
      <c r="RLJ50" s="83"/>
      <c r="RLK50" s="83"/>
      <c r="RLL50" s="83"/>
      <c r="RLM50" s="83"/>
      <c r="RLN50" s="83"/>
      <c r="RLO50" s="83"/>
      <c r="RLP50" s="83"/>
      <c r="RLQ50" s="83"/>
      <c r="RLR50" s="83"/>
      <c r="RLS50" s="83"/>
      <c r="RLT50" s="83"/>
      <c r="RLU50" s="83"/>
      <c r="RLV50" s="83"/>
      <c r="RLW50" s="83"/>
      <c r="RLX50" s="83"/>
      <c r="RLY50" s="83"/>
      <c r="RLZ50" s="83"/>
      <c r="RMA50" s="83"/>
      <c r="RMB50" s="83"/>
      <c r="RMC50" s="83"/>
      <c r="RMD50" s="83"/>
      <c r="RME50" s="83"/>
      <c r="RMF50" s="83"/>
      <c r="RMG50" s="83"/>
      <c r="RMH50" s="83"/>
      <c r="RMI50" s="83"/>
      <c r="RMJ50" s="83"/>
      <c r="RMK50" s="83"/>
      <c r="RML50" s="83"/>
      <c r="RMM50" s="83"/>
      <c r="RMN50" s="83"/>
      <c r="RMO50" s="83"/>
      <c r="RMP50" s="83"/>
      <c r="RMQ50" s="83"/>
      <c r="RMR50" s="83"/>
      <c r="RMS50" s="83"/>
      <c r="RMT50" s="83"/>
      <c r="RMU50" s="83"/>
      <c r="RMV50" s="83"/>
      <c r="RMW50" s="83"/>
      <c r="RMX50" s="83"/>
      <c r="RMY50" s="83"/>
      <c r="RMZ50" s="83"/>
      <c r="RNA50" s="83"/>
      <c r="RNB50" s="83"/>
      <c r="RNC50" s="83"/>
      <c r="RND50" s="83"/>
      <c r="RNE50" s="83"/>
      <c r="RNF50" s="83"/>
      <c r="RNG50" s="83"/>
      <c r="RNH50" s="83"/>
      <c r="RNI50" s="83"/>
      <c r="RNJ50" s="83"/>
      <c r="RNK50" s="83"/>
      <c r="RNL50" s="83"/>
      <c r="RNM50" s="83"/>
      <c r="RNN50" s="83"/>
      <c r="RNO50" s="83"/>
      <c r="RNP50" s="83"/>
      <c r="RNQ50" s="83"/>
      <c r="RNR50" s="83"/>
      <c r="RNS50" s="83"/>
      <c r="RNT50" s="83"/>
      <c r="RNU50" s="83"/>
      <c r="RNV50" s="83"/>
      <c r="RNW50" s="83"/>
      <c r="RNX50" s="83"/>
      <c r="RNY50" s="83"/>
      <c r="RNZ50" s="83"/>
      <c r="ROA50" s="83"/>
      <c r="ROB50" s="83"/>
      <c r="ROC50" s="83"/>
      <c r="ROD50" s="83"/>
      <c r="ROE50" s="83"/>
      <c r="ROF50" s="83"/>
      <c r="ROG50" s="83"/>
      <c r="ROH50" s="83"/>
      <c r="ROI50" s="83"/>
      <c r="ROJ50" s="83"/>
      <c r="ROK50" s="83"/>
      <c r="ROL50" s="83"/>
      <c r="ROM50" s="83"/>
      <c r="RON50" s="83"/>
      <c r="ROO50" s="83"/>
      <c r="ROP50" s="83"/>
      <c r="ROQ50" s="83"/>
      <c r="ROR50" s="83"/>
      <c r="ROS50" s="83"/>
      <c r="ROT50" s="83"/>
      <c r="ROU50" s="83"/>
      <c r="ROV50" s="83"/>
      <c r="ROW50" s="83"/>
      <c r="ROX50" s="83"/>
      <c r="ROY50" s="83"/>
      <c r="ROZ50" s="83"/>
      <c r="RPA50" s="83"/>
      <c r="RPB50" s="83"/>
      <c r="RPC50" s="83"/>
      <c r="RPD50" s="83"/>
      <c r="RPE50" s="83"/>
      <c r="RPF50" s="83"/>
      <c r="RPG50" s="83"/>
      <c r="RPH50" s="83"/>
      <c r="RPI50" s="83"/>
      <c r="RPJ50" s="83"/>
      <c r="RPK50" s="83"/>
      <c r="RPL50" s="83"/>
      <c r="RPM50" s="83"/>
      <c r="RPN50" s="83"/>
      <c r="RPO50" s="83"/>
      <c r="RPP50" s="83"/>
      <c r="RPQ50" s="83"/>
      <c r="RPR50" s="83"/>
      <c r="RPS50" s="83"/>
      <c r="RPT50" s="83"/>
      <c r="RPU50" s="83"/>
      <c r="RPV50" s="83"/>
      <c r="RPW50" s="83"/>
      <c r="RPX50" s="83"/>
      <c r="RPY50" s="83"/>
      <c r="RPZ50" s="83"/>
      <c r="RQA50" s="83"/>
      <c r="RQB50" s="83"/>
      <c r="RQC50" s="83"/>
      <c r="RQD50" s="83"/>
      <c r="RQE50" s="83"/>
      <c r="RQF50" s="83"/>
      <c r="RQG50" s="83"/>
      <c r="RQH50" s="83"/>
      <c r="RQI50" s="83"/>
      <c r="RQJ50" s="83"/>
      <c r="RQK50" s="83"/>
      <c r="RQL50" s="83"/>
      <c r="RQM50" s="83"/>
      <c r="RQN50" s="83"/>
      <c r="RQO50" s="83"/>
      <c r="RQP50" s="83"/>
      <c r="RQQ50" s="83"/>
      <c r="RQR50" s="83"/>
      <c r="RQS50" s="83"/>
      <c r="RQT50" s="83"/>
      <c r="RQU50" s="83"/>
      <c r="RQV50" s="83"/>
      <c r="RQW50" s="83"/>
      <c r="RQX50" s="83"/>
      <c r="RQY50" s="83"/>
      <c r="RQZ50" s="83"/>
      <c r="RRA50" s="83"/>
      <c r="RRB50" s="83"/>
      <c r="RRC50" s="83"/>
      <c r="RRD50" s="83"/>
      <c r="RRE50" s="83"/>
      <c r="RRF50" s="83"/>
      <c r="RRG50" s="83"/>
      <c r="RRH50" s="83"/>
      <c r="RRI50" s="83"/>
      <c r="RRJ50" s="83"/>
      <c r="RRK50" s="83"/>
      <c r="RRL50" s="83"/>
      <c r="RRM50" s="83"/>
      <c r="RRN50" s="83"/>
      <c r="RRO50" s="83"/>
      <c r="RRP50" s="83"/>
      <c r="RRQ50" s="83"/>
      <c r="RRR50" s="83"/>
      <c r="RRS50" s="83"/>
      <c r="RRT50" s="83"/>
      <c r="RRU50" s="83"/>
      <c r="RRV50" s="83"/>
      <c r="RRW50" s="83"/>
      <c r="RRX50" s="83"/>
      <c r="RRY50" s="83"/>
      <c r="RRZ50" s="83"/>
      <c r="RSA50" s="83"/>
      <c r="RSB50" s="83"/>
      <c r="RSC50" s="83"/>
      <c r="RSD50" s="83"/>
      <c r="RSE50" s="83"/>
      <c r="RSF50" s="83"/>
      <c r="RSG50" s="83"/>
      <c r="RSH50" s="83"/>
      <c r="RSI50" s="83"/>
      <c r="RSJ50" s="83"/>
      <c r="RSK50" s="83"/>
      <c r="RSL50" s="83"/>
      <c r="RSM50" s="83"/>
      <c r="RSN50" s="83"/>
      <c r="RSO50" s="83"/>
      <c r="RSP50" s="83"/>
      <c r="RSQ50" s="83"/>
      <c r="RSR50" s="83"/>
      <c r="RSS50" s="83"/>
      <c r="RST50" s="83"/>
      <c r="RSU50" s="83"/>
      <c r="RSV50" s="83"/>
      <c r="RSW50" s="83"/>
      <c r="RSX50" s="83"/>
      <c r="RSY50" s="83"/>
      <c r="RSZ50" s="83"/>
      <c r="RTA50" s="83"/>
      <c r="RTB50" s="83"/>
      <c r="RTC50" s="83"/>
      <c r="RTD50" s="83"/>
      <c r="RTE50" s="83"/>
      <c r="RTF50" s="83"/>
      <c r="RTG50" s="83"/>
      <c r="RTH50" s="83"/>
      <c r="RTI50" s="83"/>
      <c r="RTJ50" s="83"/>
      <c r="RTK50" s="83"/>
      <c r="RTL50" s="83"/>
      <c r="RTM50" s="83"/>
      <c r="RTN50" s="83"/>
      <c r="RTO50" s="83"/>
      <c r="RTP50" s="83"/>
      <c r="RTQ50" s="83"/>
      <c r="RTR50" s="83"/>
      <c r="RTS50" s="83"/>
      <c r="RTT50" s="83"/>
      <c r="RTU50" s="83"/>
      <c r="RTV50" s="83"/>
      <c r="RTW50" s="83"/>
      <c r="RTX50" s="83"/>
      <c r="RTY50" s="83"/>
      <c r="RTZ50" s="83"/>
      <c r="RUA50" s="83"/>
      <c r="RUB50" s="83"/>
      <c r="RUC50" s="83"/>
      <c r="RUD50" s="83"/>
      <c r="RUE50" s="83"/>
      <c r="RUF50" s="83"/>
      <c r="RUG50" s="83"/>
      <c r="RUH50" s="83"/>
      <c r="RUI50" s="83"/>
      <c r="RUJ50" s="83"/>
      <c r="RUK50" s="83"/>
      <c r="RUL50" s="83"/>
      <c r="RUM50" s="83"/>
      <c r="RUN50" s="83"/>
      <c r="RUO50" s="83"/>
      <c r="RUP50" s="83"/>
      <c r="RUQ50" s="83"/>
      <c r="RUR50" s="83"/>
      <c r="RUS50" s="83"/>
      <c r="RUT50" s="83"/>
      <c r="RUU50" s="83"/>
      <c r="RUV50" s="83"/>
      <c r="RUW50" s="83"/>
      <c r="RUX50" s="83"/>
      <c r="RUY50" s="83"/>
      <c r="RUZ50" s="83"/>
      <c r="RVA50" s="83"/>
      <c r="RVB50" s="83"/>
      <c r="RVC50" s="83"/>
      <c r="RVD50" s="83"/>
      <c r="RVE50" s="83"/>
      <c r="RVF50" s="83"/>
      <c r="RVG50" s="83"/>
      <c r="RVH50" s="83"/>
      <c r="RVI50" s="83"/>
      <c r="RVJ50" s="83"/>
      <c r="RVK50" s="83"/>
      <c r="RVL50" s="83"/>
      <c r="RVM50" s="83"/>
      <c r="RVN50" s="83"/>
      <c r="RVO50" s="83"/>
      <c r="RVP50" s="83"/>
      <c r="RVQ50" s="83"/>
      <c r="RVR50" s="83"/>
      <c r="RVS50" s="83"/>
      <c r="RVT50" s="83"/>
      <c r="RVU50" s="83"/>
      <c r="RVV50" s="83"/>
      <c r="RVW50" s="83"/>
      <c r="RVX50" s="83"/>
      <c r="RVY50" s="83"/>
      <c r="RVZ50" s="83"/>
      <c r="RWA50" s="83"/>
      <c r="RWB50" s="83"/>
      <c r="RWC50" s="83"/>
      <c r="RWD50" s="83"/>
      <c r="RWE50" s="83"/>
      <c r="RWF50" s="83"/>
      <c r="RWG50" s="83"/>
      <c r="RWH50" s="83"/>
      <c r="RWI50" s="83"/>
      <c r="RWJ50" s="83"/>
      <c r="RWK50" s="83"/>
      <c r="RWL50" s="83"/>
      <c r="RWM50" s="83"/>
      <c r="RWN50" s="83"/>
      <c r="RWO50" s="83"/>
      <c r="RWP50" s="83"/>
      <c r="RWQ50" s="83"/>
      <c r="RWR50" s="83"/>
      <c r="RWS50" s="83"/>
      <c r="RWT50" s="83"/>
      <c r="RWU50" s="83"/>
      <c r="RWV50" s="83"/>
      <c r="RWW50" s="83"/>
      <c r="RWX50" s="83"/>
      <c r="RWY50" s="83"/>
      <c r="RWZ50" s="83"/>
      <c r="RXA50" s="83"/>
      <c r="RXB50" s="83"/>
      <c r="RXC50" s="83"/>
      <c r="RXD50" s="83"/>
      <c r="RXE50" s="83"/>
      <c r="RXF50" s="83"/>
      <c r="RXG50" s="83"/>
      <c r="RXH50" s="83"/>
      <c r="RXI50" s="83"/>
      <c r="RXJ50" s="83"/>
      <c r="RXK50" s="83"/>
      <c r="RXL50" s="83"/>
      <c r="RXM50" s="83"/>
      <c r="RXN50" s="83"/>
      <c r="RXO50" s="83"/>
      <c r="RXP50" s="83"/>
      <c r="RXQ50" s="83"/>
      <c r="RXR50" s="83"/>
      <c r="RXS50" s="83"/>
      <c r="RXT50" s="83"/>
      <c r="RXU50" s="83"/>
      <c r="RXV50" s="83"/>
      <c r="RXW50" s="83"/>
      <c r="RXX50" s="83"/>
      <c r="RXY50" s="83"/>
      <c r="RXZ50" s="83"/>
      <c r="RYA50" s="83"/>
      <c r="RYB50" s="83"/>
      <c r="RYC50" s="83"/>
      <c r="RYD50" s="83"/>
      <c r="RYE50" s="83"/>
      <c r="RYF50" s="83"/>
      <c r="RYG50" s="83"/>
      <c r="RYH50" s="83"/>
      <c r="RYI50" s="83"/>
      <c r="RYJ50" s="83"/>
      <c r="RYK50" s="83"/>
      <c r="RYL50" s="83"/>
      <c r="RYM50" s="83"/>
      <c r="RYN50" s="83"/>
      <c r="RYO50" s="83"/>
      <c r="RYP50" s="83"/>
      <c r="RYQ50" s="83"/>
      <c r="RYR50" s="83"/>
      <c r="RYS50" s="83"/>
      <c r="RYT50" s="83"/>
      <c r="RYU50" s="83"/>
      <c r="RYV50" s="83"/>
      <c r="RYW50" s="83"/>
      <c r="RYX50" s="83"/>
      <c r="RYY50" s="83"/>
      <c r="RYZ50" s="83"/>
      <c r="RZA50" s="83"/>
      <c r="RZB50" s="83"/>
      <c r="RZC50" s="83"/>
      <c r="RZD50" s="83"/>
      <c r="RZE50" s="83"/>
      <c r="RZF50" s="83"/>
      <c r="RZG50" s="83"/>
      <c r="RZH50" s="83"/>
      <c r="RZI50" s="83"/>
      <c r="RZJ50" s="83"/>
      <c r="RZK50" s="83"/>
      <c r="RZL50" s="83"/>
      <c r="RZM50" s="83"/>
      <c r="RZN50" s="83"/>
      <c r="RZO50" s="83"/>
      <c r="RZP50" s="83"/>
      <c r="RZQ50" s="83"/>
      <c r="RZR50" s="83"/>
      <c r="RZS50" s="83"/>
      <c r="RZT50" s="83"/>
      <c r="RZU50" s="83"/>
      <c r="RZV50" s="83"/>
      <c r="RZW50" s="83"/>
      <c r="RZX50" s="83"/>
      <c r="RZY50" s="83"/>
      <c r="RZZ50" s="83"/>
      <c r="SAA50" s="83"/>
      <c r="SAB50" s="83"/>
      <c r="SAC50" s="83"/>
      <c r="SAD50" s="83"/>
      <c r="SAE50" s="83"/>
      <c r="SAF50" s="83"/>
      <c r="SAG50" s="83"/>
      <c r="SAH50" s="83"/>
      <c r="SAI50" s="83"/>
      <c r="SAJ50" s="83"/>
      <c r="SAK50" s="83"/>
      <c r="SAL50" s="83"/>
      <c r="SAM50" s="83"/>
      <c r="SAN50" s="83"/>
      <c r="SAO50" s="83"/>
      <c r="SAP50" s="83"/>
      <c r="SAQ50" s="83"/>
      <c r="SAR50" s="83"/>
      <c r="SAS50" s="83"/>
      <c r="SAT50" s="83"/>
      <c r="SAU50" s="83"/>
      <c r="SAV50" s="83"/>
      <c r="SAW50" s="83"/>
      <c r="SAX50" s="83"/>
      <c r="SAY50" s="83"/>
      <c r="SAZ50" s="83"/>
      <c r="SBA50" s="83"/>
      <c r="SBB50" s="83"/>
      <c r="SBC50" s="83"/>
      <c r="SBD50" s="83"/>
      <c r="SBE50" s="83"/>
      <c r="SBF50" s="83"/>
      <c r="SBG50" s="83"/>
      <c r="SBH50" s="83"/>
      <c r="SBI50" s="83"/>
      <c r="SBJ50" s="83"/>
      <c r="SBK50" s="83"/>
      <c r="SBL50" s="83"/>
      <c r="SBM50" s="83"/>
      <c r="SBN50" s="83"/>
      <c r="SBO50" s="83"/>
      <c r="SBP50" s="83"/>
      <c r="SBQ50" s="83"/>
      <c r="SBR50" s="83"/>
      <c r="SBS50" s="83"/>
      <c r="SBT50" s="83"/>
      <c r="SBU50" s="83"/>
      <c r="SBV50" s="83"/>
      <c r="SBW50" s="83"/>
      <c r="SBX50" s="83"/>
      <c r="SBY50" s="83"/>
      <c r="SBZ50" s="83"/>
      <c r="SCA50" s="83"/>
      <c r="SCB50" s="83"/>
      <c r="SCC50" s="83"/>
      <c r="SCD50" s="83"/>
      <c r="SCE50" s="83"/>
      <c r="SCF50" s="83"/>
      <c r="SCG50" s="83"/>
      <c r="SCH50" s="83"/>
      <c r="SCI50" s="83"/>
      <c r="SCJ50" s="83"/>
      <c r="SCK50" s="83"/>
      <c r="SCL50" s="83"/>
      <c r="SCM50" s="83"/>
      <c r="SCN50" s="83"/>
      <c r="SCO50" s="83"/>
      <c r="SCP50" s="83"/>
      <c r="SCQ50" s="83"/>
      <c r="SCR50" s="83"/>
      <c r="SCS50" s="83"/>
      <c r="SCT50" s="83"/>
      <c r="SCU50" s="83"/>
      <c r="SCV50" s="83"/>
      <c r="SCW50" s="83"/>
      <c r="SCX50" s="83"/>
      <c r="SCY50" s="83"/>
      <c r="SCZ50" s="83"/>
      <c r="SDA50" s="83"/>
      <c r="SDB50" s="83"/>
      <c r="SDC50" s="83"/>
      <c r="SDD50" s="83"/>
      <c r="SDE50" s="83"/>
      <c r="SDF50" s="83"/>
      <c r="SDG50" s="83"/>
      <c r="SDH50" s="83"/>
      <c r="SDI50" s="83"/>
      <c r="SDJ50" s="83"/>
      <c r="SDK50" s="83"/>
      <c r="SDL50" s="83"/>
      <c r="SDM50" s="83"/>
      <c r="SDN50" s="83"/>
      <c r="SDO50" s="83"/>
      <c r="SDP50" s="83"/>
      <c r="SDQ50" s="83"/>
      <c r="SDR50" s="83"/>
      <c r="SDS50" s="83"/>
      <c r="SDT50" s="83"/>
      <c r="SDU50" s="83"/>
      <c r="SDV50" s="83"/>
      <c r="SDW50" s="83"/>
      <c r="SDX50" s="83"/>
      <c r="SDY50" s="83"/>
      <c r="SDZ50" s="83"/>
      <c r="SEA50" s="83"/>
      <c r="SEB50" s="83"/>
      <c r="SEC50" s="83"/>
      <c r="SED50" s="83"/>
      <c r="SEE50" s="83"/>
      <c r="SEF50" s="83"/>
      <c r="SEG50" s="83"/>
      <c r="SEH50" s="83"/>
      <c r="SEI50" s="83"/>
      <c r="SEJ50" s="83"/>
      <c r="SEK50" s="83"/>
      <c r="SEL50" s="83"/>
      <c r="SEM50" s="83"/>
      <c r="SEN50" s="83"/>
      <c r="SEO50" s="83"/>
      <c r="SEP50" s="83"/>
      <c r="SEQ50" s="83"/>
      <c r="SER50" s="83"/>
      <c r="SES50" s="83"/>
      <c r="SET50" s="83"/>
      <c r="SEU50" s="83"/>
      <c r="SEV50" s="83"/>
      <c r="SEW50" s="83"/>
      <c r="SEX50" s="83"/>
      <c r="SEY50" s="83"/>
      <c r="SEZ50" s="83"/>
      <c r="SFA50" s="83"/>
      <c r="SFB50" s="83"/>
      <c r="SFC50" s="83"/>
      <c r="SFD50" s="83"/>
      <c r="SFE50" s="83"/>
      <c r="SFF50" s="83"/>
      <c r="SFG50" s="83"/>
      <c r="SFH50" s="83"/>
      <c r="SFI50" s="83"/>
      <c r="SFJ50" s="83"/>
      <c r="SFK50" s="83"/>
      <c r="SFL50" s="83"/>
      <c r="SFM50" s="83"/>
      <c r="SFN50" s="83"/>
      <c r="SFO50" s="83"/>
      <c r="SFP50" s="83"/>
      <c r="SFQ50" s="83"/>
      <c r="SFR50" s="83"/>
      <c r="SFS50" s="83"/>
      <c r="SFT50" s="83"/>
      <c r="SFU50" s="83"/>
      <c r="SFV50" s="83"/>
      <c r="SFW50" s="83"/>
      <c r="SFX50" s="83"/>
      <c r="SFY50" s="83"/>
      <c r="SFZ50" s="83"/>
      <c r="SGA50" s="83"/>
      <c r="SGB50" s="83"/>
      <c r="SGC50" s="83"/>
      <c r="SGD50" s="83"/>
      <c r="SGE50" s="83"/>
      <c r="SGF50" s="83"/>
      <c r="SGG50" s="83"/>
      <c r="SGH50" s="83"/>
      <c r="SGI50" s="83"/>
      <c r="SGJ50" s="83"/>
      <c r="SGK50" s="83"/>
      <c r="SGL50" s="83"/>
      <c r="SGM50" s="83"/>
      <c r="SGN50" s="83"/>
      <c r="SGO50" s="83"/>
      <c r="SGP50" s="83"/>
      <c r="SGQ50" s="83"/>
      <c r="SGR50" s="83"/>
      <c r="SGS50" s="83"/>
      <c r="SGT50" s="83"/>
      <c r="SGU50" s="83"/>
      <c r="SGV50" s="83"/>
      <c r="SGW50" s="83"/>
      <c r="SGX50" s="83"/>
      <c r="SGY50" s="83"/>
      <c r="SGZ50" s="83"/>
      <c r="SHA50" s="83"/>
      <c r="SHB50" s="83"/>
      <c r="SHC50" s="83"/>
      <c r="SHD50" s="83"/>
      <c r="SHE50" s="83"/>
      <c r="SHF50" s="83"/>
      <c r="SHG50" s="83"/>
      <c r="SHH50" s="83"/>
      <c r="SHI50" s="83"/>
      <c r="SHJ50" s="83"/>
      <c r="SHK50" s="83"/>
      <c r="SHL50" s="83"/>
      <c r="SHM50" s="83"/>
      <c r="SHN50" s="83"/>
      <c r="SHO50" s="83"/>
      <c r="SHP50" s="83"/>
      <c r="SHQ50" s="83"/>
      <c r="SHR50" s="83"/>
      <c r="SHS50" s="83"/>
      <c r="SHT50" s="83"/>
      <c r="SHU50" s="83"/>
      <c r="SHV50" s="83"/>
      <c r="SHW50" s="83"/>
      <c r="SHX50" s="83"/>
      <c r="SHY50" s="83"/>
      <c r="SHZ50" s="83"/>
      <c r="SIA50" s="83"/>
      <c r="SIB50" s="83"/>
      <c r="SIC50" s="83"/>
      <c r="SID50" s="83"/>
      <c r="SIE50" s="83"/>
      <c r="SIF50" s="83"/>
      <c r="SIG50" s="83"/>
      <c r="SIH50" s="83"/>
      <c r="SII50" s="83"/>
      <c r="SIJ50" s="83"/>
      <c r="SIK50" s="83"/>
      <c r="SIL50" s="83"/>
      <c r="SIM50" s="83"/>
      <c r="SIN50" s="83"/>
      <c r="SIO50" s="83"/>
      <c r="SIP50" s="83"/>
      <c r="SIQ50" s="83"/>
      <c r="SIR50" s="83"/>
      <c r="SIS50" s="83"/>
      <c r="SIT50" s="83"/>
      <c r="SIU50" s="83"/>
      <c r="SIV50" s="83"/>
      <c r="SIW50" s="83"/>
      <c r="SIX50" s="83"/>
      <c r="SIY50" s="83"/>
      <c r="SIZ50" s="83"/>
      <c r="SJA50" s="83"/>
      <c r="SJB50" s="83"/>
      <c r="SJC50" s="83"/>
      <c r="SJD50" s="83"/>
      <c r="SJE50" s="83"/>
      <c r="SJF50" s="83"/>
      <c r="SJG50" s="83"/>
      <c r="SJH50" s="83"/>
      <c r="SJI50" s="83"/>
      <c r="SJJ50" s="83"/>
      <c r="SJK50" s="83"/>
      <c r="SJL50" s="83"/>
      <c r="SJM50" s="83"/>
      <c r="SJN50" s="83"/>
      <c r="SJO50" s="83"/>
      <c r="SJP50" s="83"/>
      <c r="SJQ50" s="83"/>
      <c r="SJR50" s="83"/>
      <c r="SJS50" s="83"/>
      <c r="SJT50" s="83"/>
      <c r="SJU50" s="83"/>
      <c r="SJV50" s="83"/>
      <c r="SJW50" s="83"/>
      <c r="SJX50" s="83"/>
      <c r="SJY50" s="83"/>
      <c r="SJZ50" s="83"/>
      <c r="SKA50" s="83"/>
      <c r="SKB50" s="83"/>
      <c r="SKC50" s="83"/>
      <c r="SKD50" s="83"/>
      <c r="SKE50" s="83"/>
      <c r="SKF50" s="83"/>
      <c r="SKG50" s="83"/>
      <c r="SKH50" s="83"/>
      <c r="SKI50" s="83"/>
      <c r="SKJ50" s="83"/>
      <c r="SKK50" s="83"/>
      <c r="SKL50" s="83"/>
      <c r="SKM50" s="83"/>
      <c r="SKN50" s="83"/>
      <c r="SKO50" s="83"/>
      <c r="SKP50" s="83"/>
      <c r="SKQ50" s="83"/>
      <c r="SKR50" s="83"/>
      <c r="SKS50" s="83"/>
      <c r="SKT50" s="83"/>
      <c r="SKU50" s="83"/>
      <c r="SKV50" s="83"/>
      <c r="SKW50" s="83"/>
      <c r="SKX50" s="83"/>
      <c r="SKY50" s="83"/>
      <c r="SKZ50" s="83"/>
      <c r="SLA50" s="83"/>
      <c r="SLB50" s="83"/>
      <c r="SLC50" s="83"/>
      <c r="SLD50" s="83"/>
      <c r="SLE50" s="83"/>
      <c r="SLF50" s="83"/>
      <c r="SLG50" s="83"/>
      <c r="SLH50" s="83"/>
      <c r="SLI50" s="83"/>
      <c r="SLJ50" s="83"/>
      <c r="SLK50" s="83"/>
      <c r="SLL50" s="83"/>
      <c r="SLM50" s="83"/>
      <c r="SLN50" s="83"/>
      <c r="SLO50" s="83"/>
      <c r="SLP50" s="83"/>
      <c r="SLQ50" s="83"/>
      <c r="SLR50" s="83"/>
      <c r="SLS50" s="83"/>
      <c r="SLT50" s="83"/>
      <c r="SLU50" s="83"/>
      <c r="SLV50" s="83"/>
      <c r="SLW50" s="83"/>
      <c r="SLX50" s="83"/>
      <c r="SLY50" s="83"/>
      <c r="SLZ50" s="83"/>
      <c r="SMA50" s="83"/>
      <c r="SMB50" s="83"/>
      <c r="SMC50" s="83"/>
      <c r="SMD50" s="83"/>
      <c r="SME50" s="83"/>
      <c r="SMF50" s="83"/>
      <c r="SMG50" s="83"/>
      <c r="SMH50" s="83"/>
      <c r="SMI50" s="83"/>
      <c r="SMJ50" s="83"/>
      <c r="SMK50" s="83"/>
      <c r="SML50" s="83"/>
      <c r="SMM50" s="83"/>
      <c r="SMN50" s="83"/>
      <c r="SMO50" s="83"/>
      <c r="SMP50" s="83"/>
      <c r="SMQ50" s="83"/>
      <c r="SMR50" s="83"/>
      <c r="SMS50" s="83"/>
      <c r="SMT50" s="83"/>
      <c r="SMU50" s="83"/>
      <c r="SMV50" s="83"/>
      <c r="SMW50" s="83"/>
      <c r="SMX50" s="83"/>
      <c r="SMY50" s="83"/>
      <c r="SMZ50" s="83"/>
      <c r="SNA50" s="83"/>
      <c r="SNB50" s="83"/>
      <c r="SNC50" s="83"/>
      <c r="SND50" s="83"/>
      <c r="SNE50" s="83"/>
      <c r="SNF50" s="83"/>
      <c r="SNG50" s="83"/>
      <c r="SNH50" s="83"/>
      <c r="SNI50" s="83"/>
      <c r="SNJ50" s="83"/>
      <c r="SNK50" s="83"/>
      <c r="SNL50" s="83"/>
      <c r="SNM50" s="83"/>
      <c r="SNN50" s="83"/>
      <c r="SNO50" s="83"/>
      <c r="SNP50" s="83"/>
      <c r="SNQ50" s="83"/>
      <c r="SNR50" s="83"/>
      <c r="SNS50" s="83"/>
      <c r="SNT50" s="83"/>
      <c r="SNU50" s="83"/>
      <c r="SNV50" s="83"/>
      <c r="SNW50" s="83"/>
      <c r="SNX50" s="83"/>
      <c r="SNY50" s="83"/>
      <c r="SNZ50" s="83"/>
      <c r="SOA50" s="83"/>
      <c r="SOB50" s="83"/>
      <c r="SOC50" s="83"/>
      <c r="SOD50" s="83"/>
      <c r="SOE50" s="83"/>
      <c r="SOF50" s="83"/>
      <c r="SOG50" s="83"/>
      <c r="SOH50" s="83"/>
      <c r="SOI50" s="83"/>
      <c r="SOJ50" s="83"/>
      <c r="SOK50" s="83"/>
      <c r="SOL50" s="83"/>
      <c r="SOM50" s="83"/>
      <c r="SON50" s="83"/>
      <c r="SOO50" s="83"/>
      <c r="SOP50" s="83"/>
      <c r="SOQ50" s="83"/>
      <c r="SOR50" s="83"/>
      <c r="SOS50" s="83"/>
      <c r="SOT50" s="83"/>
      <c r="SOU50" s="83"/>
      <c r="SOV50" s="83"/>
      <c r="SOW50" s="83"/>
      <c r="SOX50" s="83"/>
      <c r="SOY50" s="83"/>
      <c r="SOZ50" s="83"/>
      <c r="SPA50" s="83"/>
      <c r="SPB50" s="83"/>
      <c r="SPC50" s="83"/>
      <c r="SPD50" s="83"/>
      <c r="SPE50" s="83"/>
      <c r="SPF50" s="83"/>
      <c r="SPG50" s="83"/>
      <c r="SPH50" s="83"/>
      <c r="SPI50" s="83"/>
      <c r="SPJ50" s="83"/>
      <c r="SPK50" s="83"/>
      <c r="SPL50" s="83"/>
      <c r="SPM50" s="83"/>
      <c r="SPN50" s="83"/>
      <c r="SPO50" s="83"/>
      <c r="SPP50" s="83"/>
      <c r="SPQ50" s="83"/>
      <c r="SPR50" s="83"/>
      <c r="SPS50" s="83"/>
      <c r="SPT50" s="83"/>
      <c r="SPU50" s="83"/>
      <c r="SPV50" s="83"/>
      <c r="SPW50" s="83"/>
      <c r="SPX50" s="83"/>
      <c r="SPY50" s="83"/>
      <c r="SPZ50" s="83"/>
      <c r="SQA50" s="83"/>
      <c r="SQB50" s="83"/>
      <c r="SQC50" s="83"/>
      <c r="SQD50" s="83"/>
      <c r="SQE50" s="83"/>
      <c r="SQF50" s="83"/>
      <c r="SQG50" s="83"/>
      <c r="SQH50" s="83"/>
      <c r="SQI50" s="83"/>
      <c r="SQJ50" s="83"/>
      <c r="SQK50" s="83"/>
      <c r="SQL50" s="83"/>
      <c r="SQM50" s="83"/>
      <c r="SQN50" s="83"/>
      <c r="SQO50" s="83"/>
      <c r="SQP50" s="83"/>
      <c r="SQQ50" s="83"/>
      <c r="SQR50" s="83"/>
      <c r="SQS50" s="83"/>
      <c r="SQT50" s="83"/>
      <c r="SQU50" s="83"/>
      <c r="SQV50" s="83"/>
      <c r="SQW50" s="83"/>
      <c r="SQX50" s="83"/>
      <c r="SQY50" s="83"/>
      <c r="SQZ50" s="83"/>
      <c r="SRA50" s="83"/>
      <c r="SRB50" s="83"/>
      <c r="SRC50" s="83"/>
      <c r="SRD50" s="83"/>
      <c r="SRE50" s="83"/>
      <c r="SRF50" s="83"/>
      <c r="SRG50" s="83"/>
      <c r="SRH50" s="83"/>
      <c r="SRI50" s="83"/>
      <c r="SRJ50" s="83"/>
      <c r="SRK50" s="83"/>
      <c r="SRL50" s="83"/>
      <c r="SRM50" s="83"/>
      <c r="SRN50" s="83"/>
      <c r="SRO50" s="83"/>
      <c r="SRP50" s="83"/>
      <c r="SRQ50" s="83"/>
      <c r="SRR50" s="83"/>
      <c r="SRS50" s="83"/>
      <c r="SRT50" s="83"/>
      <c r="SRU50" s="83"/>
      <c r="SRV50" s="83"/>
      <c r="SRW50" s="83"/>
      <c r="SRX50" s="83"/>
      <c r="SRY50" s="83"/>
      <c r="SRZ50" s="83"/>
      <c r="SSA50" s="83"/>
      <c r="SSB50" s="83"/>
      <c r="SSC50" s="83"/>
      <c r="SSD50" s="83"/>
      <c r="SSE50" s="83"/>
      <c r="SSF50" s="83"/>
      <c r="SSG50" s="83"/>
      <c r="SSH50" s="83"/>
      <c r="SSI50" s="83"/>
      <c r="SSJ50" s="83"/>
      <c r="SSK50" s="83"/>
      <c r="SSL50" s="83"/>
      <c r="SSM50" s="83"/>
      <c r="SSN50" s="83"/>
      <c r="SSO50" s="83"/>
      <c r="SSP50" s="83"/>
      <c r="SSQ50" s="83"/>
      <c r="SSR50" s="83"/>
      <c r="SSS50" s="83"/>
      <c r="SST50" s="83"/>
      <c r="SSU50" s="83"/>
      <c r="SSV50" s="83"/>
      <c r="SSW50" s="83"/>
      <c r="SSX50" s="83"/>
      <c r="SSY50" s="83"/>
      <c r="SSZ50" s="83"/>
      <c r="STA50" s="83"/>
      <c r="STB50" s="83"/>
      <c r="STC50" s="83"/>
      <c r="STD50" s="83"/>
      <c r="STE50" s="83"/>
      <c r="STF50" s="83"/>
      <c r="STG50" s="83"/>
      <c r="STH50" s="83"/>
      <c r="STI50" s="83"/>
      <c r="STJ50" s="83"/>
      <c r="STK50" s="83"/>
      <c r="STL50" s="83"/>
      <c r="STM50" s="83"/>
      <c r="STN50" s="83"/>
      <c r="STO50" s="83"/>
      <c r="STP50" s="83"/>
      <c r="STQ50" s="83"/>
      <c r="STR50" s="83"/>
      <c r="STS50" s="83"/>
      <c r="STT50" s="83"/>
      <c r="STU50" s="83"/>
      <c r="STV50" s="83"/>
      <c r="STW50" s="83"/>
      <c r="STX50" s="83"/>
      <c r="STY50" s="83"/>
      <c r="STZ50" s="83"/>
      <c r="SUA50" s="83"/>
      <c r="SUB50" s="83"/>
      <c r="SUC50" s="83"/>
      <c r="SUD50" s="83"/>
      <c r="SUE50" s="83"/>
      <c r="SUF50" s="83"/>
      <c r="SUG50" s="83"/>
      <c r="SUH50" s="83"/>
      <c r="SUI50" s="83"/>
      <c r="SUJ50" s="83"/>
      <c r="SUK50" s="83"/>
      <c r="SUL50" s="83"/>
      <c r="SUM50" s="83"/>
      <c r="SUN50" s="83"/>
      <c r="SUO50" s="83"/>
      <c r="SUP50" s="83"/>
      <c r="SUQ50" s="83"/>
      <c r="SUR50" s="83"/>
      <c r="SUS50" s="83"/>
      <c r="SUT50" s="83"/>
      <c r="SUU50" s="83"/>
      <c r="SUV50" s="83"/>
      <c r="SUW50" s="83"/>
      <c r="SUX50" s="83"/>
      <c r="SUY50" s="83"/>
      <c r="SUZ50" s="83"/>
      <c r="SVA50" s="83"/>
      <c r="SVB50" s="83"/>
      <c r="SVC50" s="83"/>
      <c r="SVD50" s="83"/>
      <c r="SVE50" s="83"/>
      <c r="SVF50" s="83"/>
      <c r="SVG50" s="83"/>
      <c r="SVH50" s="83"/>
      <c r="SVI50" s="83"/>
      <c r="SVJ50" s="83"/>
      <c r="SVK50" s="83"/>
      <c r="SVL50" s="83"/>
      <c r="SVM50" s="83"/>
      <c r="SVN50" s="83"/>
      <c r="SVO50" s="83"/>
      <c r="SVP50" s="83"/>
      <c r="SVQ50" s="83"/>
      <c r="SVR50" s="83"/>
      <c r="SVS50" s="83"/>
      <c r="SVT50" s="83"/>
      <c r="SVU50" s="83"/>
      <c r="SVV50" s="83"/>
      <c r="SVW50" s="83"/>
      <c r="SVX50" s="83"/>
      <c r="SVY50" s="83"/>
      <c r="SVZ50" s="83"/>
      <c r="SWA50" s="83"/>
      <c r="SWB50" s="83"/>
      <c r="SWC50" s="83"/>
      <c r="SWD50" s="83"/>
      <c r="SWE50" s="83"/>
      <c r="SWF50" s="83"/>
      <c r="SWG50" s="83"/>
      <c r="SWH50" s="83"/>
      <c r="SWI50" s="83"/>
      <c r="SWJ50" s="83"/>
      <c r="SWK50" s="83"/>
      <c r="SWL50" s="83"/>
      <c r="SWM50" s="83"/>
      <c r="SWN50" s="83"/>
      <c r="SWO50" s="83"/>
      <c r="SWP50" s="83"/>
      <c r="SWQ50" s="83"/>
      <c r="SWR50" s="83"/>
      <c r="SWS50" s="83"/>
      <c r="SWT50" s="83"/>
      <c r="SWU50" s="83"/>
      <c r="SWV50" s="83"/>
      <c r="SWW50" s="83"/>
      <c r="SWX50" s="83"/>
      <c r="SWY50" s="83"/>
      <c r="SWZ50" s="83"/>
      <c r="SXA50" s="83"/>
      <c r="SXB50" s="83"/>
      <c r="SXC50" s="83"/>
      <c r="SXD50" s="83"/>
      <c r="SXE50" s="83"/>
      <c r="SXF50" s="83"/>
      <c r="SXG50" s="83"/>
      <c r="SXH50" s="83"/>
      <c r="SXI50" s="83"/>
      <c r="SXJ50" s="83"/>
      <c r="SXK50" s="83"/>
      <c r="SXL50" s="83"/>
      <c r="SXM50" s="83"/>
      <c r="SXN50" s="83"/>
      <c r="SXO50" s="83"/>
      <c r="SXP50" s="83"/>
      <c r="SXQ50" s="83"/>
      <c r="SXR50" s="83"/>
      <c r="SXS50" s="83"/>
      <c r="SXT50" s="83"/>
      <c r="SXU50" s="83"/>
      <c r="SXV50" s="83"/>
      <c r="SXW50" s="83"/>
      <c r="SXX50" s="83"/>
      <c r="SXY50" s="83"/>
      <c r="SXZ50" s="83"/>
      <c r="SYA50" s="83"/>
      <c r="SYB50" s="83"/>
      <c r="SYC50" s="83"/>
      <c r="SYD50" s="83"/>
      <c r="SYE50" s="83"/>
      <c r="SYF50" s="83"/>
      <c r="SYG50" s="83"/>
      <c r="SYH50" s="83"/>
      <c r="SYI50" s="83"/>
      <c r="SYJ50" s="83"/>
      <c r="SYK50" s="83"/>
      <c r="SYL50" s="83"/>
      <c r="SYM50" s="83"/>
      <c r="SYN50" s="83"/>
      <c r="SYO50" s="83"/>
      <c r="SYP50" s="83"/>
      <c r="SYQ50" s="83"/>
      <c r="SYR50" s="83"/>
      <c r="SYS50" s="83"/>
      <c r="SYT50" s="83"/>
      <c r="SYU50" s="83"/>
      <c r="SYV50" s="83"/>
      <c r="SYW50" s="83"/>
      <c r="SYX50" s="83"/>
      <c r="SYY50" s="83"/>
      <c r="SYZ50" s="83"/>
      <c r="SZA50" s="83"/>
      <c r="SZB50" s="83"/>
      <c r="SZC50" s="83"/>
      <c r="SZD50" s="83"/>
      <c r="SZE50" s="83"/>
      <c r="SZF50" s="83"/>
      <c r="SZG50" s="83"/>
      <c r="SZH50" s="83"/>
      <c r="SZI50" s="83"/>
      <c r="SZJ50" s="83"/>
      <c r="SZK50" s="83"/>
      <c r="SZL50" s="83"/>
      <c r="SZM50" s="83"/>
      <c r="SZN50" s="83"/>
      <c r="SZO50" s="83"/>
      <c r="SZP50" s="83"/>
      <c r="SZQ50" s="83"/>
      <c r="SZR50" s="83"/>
      <c r="SZS50" s="83"/>
      <c r="SZT50" s="83"/>
      <c r="SZU50" s="83"/>
      <c r="SZV50" s="83"/>
      <c r="SZW50" s="83"/>
      <c r="SZX50" s="83"/>
      <c r="SZY50" s="83"/>
      <c r="SZZ50" s="83"/>
      <c r="TAA50" s="83"/>
      <c r="TAB50" s="83"/>
      <c r="TAC50" s="83"/>
      <c r="TAD50" s="83"/>
      <c r="TAE50" s="83"/>
      <c r="TAF50" s="83"/>
      <c r="TAG50" s="83"/>
      <c r="TAH50" s="83"/>
      <c r="TAI50" s="83"/>
      <c r="TAJ50" s="83"/>
      <c r="TAK50" s="83"/>
      <c r="TAL50" s="83"/>
      <c r="TAM50" s="83"/>
      <c r="TAN50" s="83"/>
      <c r="TAO50" s="83"/>
      <c r="TAP50" s="83"/>
      <c r="TAQ50" s="83"/>
      <c r="TAR50" s="83"/>
      <c r="TAS50" s="83"/>
      <c r="TAT50" s="83"/>
      <c r="TAU50" s="83"/>
      <c r="TAV50" s="83"/>
      <c r="TAW50" s="83"/>
      <c r="TAX50" s="83"/>
      <c r="TAY50" s="83"/>
      <c r="TAZ50" s="83"/>
      <c r="TBA50" s="83"/>
      <c r="TBB50" s="83"/>
      <c r="TBC50" s="83"/>
      <c r="TBD50" s="83"/>
      <c r="TBE50" s="83"/>
      <c r="TBF50" s="83"/>
      <c r="TBG50" s="83"/>
      <c r="TBH50" s="83"/>
      <c r="TBI50" s="83"/>
      <c r="TBJ50" s="83"/>
      <c r="TBK50" s="83"/>
      <c r="TBL50" s="83"/>
      <c r="TBM50" s="83"/>
      <c r="TBN50" s="83"/>
      <c r="TBO50" s="83"/>
      <c r="TBP50" s="83"/>
      <c r="TBQ50" s="83"/>
      <c r="TBR50" s="83"/>
      <c r="TBS50" s="83"/>
      <c r="TBT50" s="83"/>
      <c r="TBU50" s="83"/>
      <c r="TBV50" s="83"/>
      <c r="TBW50" s="83"/>
      <c r="TBX50" s="83"/>
      <c r="TBY50" s="83"/>
      <c r="TBZ50" s="83"/>
      <c r="TCA50" s="83"/>
      <c r="TCB50" s="83"/>
      <c r="TCC50" s="83"/>
      <c r="TCD50" s="83"/>
      <c r="TCE50" s="83"/>
      <c r="TCF50" s="83"/>
      <c r="TCG50" s="83"/>
      <c r="TCH50" s="83"/>
      <c r="TCI50" s="83"/>
      <c r="TCJ50" s="83"/>
      <c r="TCK50" s="83"/>
      <c r="TCL50" s="83"/>
      <c r="TCM50" s="83"/>
      <c r="TCN50" s="83"/>
      <c r="TCO50" s="83"/>
      <c r="TCP50" s="83"/>
      <c r="TCQ50" s="83"/>
      <c r="TCR50" s="83"/>
      <c r="TCS50" s="83"/>
      <c r="TCT50" s="83"/>
      <c r="TCU50" s="83"/>
      <c r="TCV50" s="83"/>
      <c r="TCW50" s="83"/>
      <c r="TCX50" s="83"/>
      <c r="TCY50" s="83"/>
      <c r="TCZ50" s="83"/>
      <c r="TDA50" s="83"/>
      <c r="TDB50" s="83"/>
      <c r="TDC50" s="83"/>
      <c r="TDD50" s="83"/>
      <c r="TDE50" s="83"/>
      <c r="TDF50" s="83"/>
      <c r="TDG50" s="83"/>
      <c r="TDH50" s="83"/>
      <c r="TDI50" s="83"/>
      <c r="TDJ50" s="83"/>
      <c r="TDK50" s="83"/>
      <c r="TDL50" s="83"/>
      <c r="TDM50" s="83"/>
      <c r="TDN50" s="83"/>
      <c r="TDO50" s="83"/>
      <c r="TDP50" s="83"/>
      <c r="TDQ50" s="83"/>
      <c r="TDR50" s="83"/>
      <c r="TDS50" s="83"/>
      <c r="TDT50" s="83"/>
      <c r="TDU50" s="83"/>
      <c r="TDV50" s="83"/>
      <c r="TDW50" s="83"/>
      <c r="TDX50" s="83"/>
      <c r="TDY50" s="83"/>
      <c r="TDZ50" s="83"/>
      <c r="TEA50" s="83"/>
      <c r="TEB50" s="83"/>
      <c r="TEC50" s="83"/>
      <c r="TED50" s="83"/>
      <c r="TEE50" s="83"/>
      <c r="TEF50" s="83"/>
      <c r="TEG50" s="83"/>
      <c r="TEH50" s="83"/>
      <c r="TEI50" s="83"/>
      <c r="TEJ50" s="83"/>
      <c r="TEK50" s="83"/>
      <c r="TEL50" s="83"/>
      <c r="TEM50" s="83"/>
      <c r="TEN50" s="83"/>
      <c r="TEO50" s="83"/>
      <c r="TEP50" s="83"/>
      <c r="TEQ50" s="83"/>
      <c r="TER50" s="83"/>
      <c r="TES50" s="83"/>
      <c r="TET50" s="83"/>
      <c r="TEU50" s="83"/>
      <c r="TEV50" s="83"/>
      <c r="TEW50" s="83"/>
      <c r="TEX50" s="83"/>
      <c r="TEY50" s="83"/>
      <c r="TEZ50" s="83"/>
      <c r="TFA50" s="83"/>
      <c r="TFB50" s="83"/>
      <c r="TFC50" s="83"/>
      <c r="TFD50" s="83"/>
      <c r="TFE50" s="83"/>
      <c r="TFF50" s="83"/>
      <c r="TFG50" s="83"/>
      <c r="TFH50" s="83"/>
      <c r="TFI50" s="83"/>
      <c r="TFJ50" s="83"/>
      <c r="TFK50" s="83"/>
      <c r="TFL50" s="83"/>
      <c r="TFM50" s="83"/>
      <c r="TFN50" s="83"/>
      <c r="TFO50" s="83"/>
      <c r="TFP50" s="83"/>
      <c r="TFQ50" s="83"/>
      <c r="TFR50" s="83"/>
      <c r="TFS50" s="83"/>
      <c r="TFT50" s="83"/>
      <c r="TFU50" s="83"/>
      <c r="TFV50" s="83"/>
      <c r="TFW50" s="83"/>
      <c r="TFX50" s="83"/>
      <c r="TFY50" s="83"/>
      <c r="TFZ50" s="83"/>
      <c r="TGA50" s="83"/>
      <c r="TGB50" s="83"/>
      <c r="TGC50" s="83"/>
      <c r="TGD50" s="83"/>
      <c r="TGE50" s="83"/>
      <c r="TGF50" s="83"/>
      <c r="TGG50" s="83"/>
      <c r="TGH50" s="83"/>
      <c r="TGI50" s="83"/>
      <c r="TGJ50" s="83"/>
      <c r="TGK50" s="83"/>
      <c r="TGL50" s="83"/>
      <c r="TGM50" s="83"/>
      <c r="TGN50" s="83"/>
      <c r="TGO50" s="83"/>
      <c r="TGP50" s="83"/>
      <c r="TGQ50" s="83"/>
      <c r="TGR50" s="83"/>
      <c r="TGS50" s="83"/>
      <c r="TGT50" s="83"/>
      <c r="TGU50" s="83"/>
      <c r="TGV50" s="83"/>
      <c r="TGW50" s="83"/>
      <c r="TGX50" s="83"/>
      <c r="TGY50" s="83"/>
      <c r="TGZ50" s="83"/>
      <c r="THA50" s="83"/>
      <c r="THB50" s="83"/>
      <c r="THC50" s="83"/>
      <c r="THD50" s="83"/>
      <c r="THE50" s="83"/>
      <c r="THF50" s="83"/>
      <c r="THG50" s="83"/>
      <c r="THH50" s="83"/>
      <c r="THI50" s="83"/>
      <c r="THJ50" s="83"/>
      <c r="THK50" s="83"/>
      <c r="THL50" s="83"/>
      <c r="THM50" s="83"/>
      <c r="THN50" s="83"/>
      <c r="THO50" s="83"/>
      <c r="THP50" s="83"/>
      <c r="THQ50" s="83"/>
      <c r="THR50" s="83"/>
      <c r="THS50" s="83"/>
      <c r="THT50" s="83"/>
      <c r="THU50" s="83"/>
      <c r="THV50" s="83"/>
      <c r="THW50" s="83"/>
      <c r="THX50" s="83"/>
      <c r="THY50" s="83"/>
      <c r="THZ50" s="83"/>
      <c r="TIA50" s="83"/>
      <c r="TIB50" s="83"/>
      <c r="TIC50" s="83"/>
      <c r="TID50" s="83"/>
      <c r="TIE50" s="83"/>
      <c r="TIF50" s="83"/>
      <c r="TIG50" s="83"/>
      <c r="TIH50" s="83"/>
      <c r="TII50" s="83"/>
      <c r="TIJ50" s="83"/>
      <c r="TIK50" s="83"/>
      <c r="TIL50" s="83"/>
      <c r="TIM50" s="83"/>
      <c r="TIN50" s="83"/>
      <c r="TIO50" s="83"/>
      <c r="TIP50" s="83"/>
      <c r="TIQ50" s="83"/>
      <c r="TIR50" s="83"/>
      <c r="TIS50" s="83"/>
      <c r="TIT50" s="83"/>
      <c r="TIU50" s="83"/>
      <c r="TIV50" s="83"/>
      <c r="TIW50" s="83"/>
      <c r="TIX50" s="83"/>
      <c r="TIY50" s="83"/>
      <c r="TIZ50" s="83"/>
      <c r="TJA50" s="83"/>
      <c r="TJB50" s="83"/>
      <c r="TJC50" s="83"/>
      <c r="TJD50" s="83"/>
      <c r="TJE50" s="83"/>
      <c r="TJF50" s="83"/>
      <c r="TJG50" s="83"/>
      <c r="TJH50" s="83"/>
      <c r="TJI50" s="83"/>
      <c r="TJJ50" s="83"/>
      <c r="TJK50" s="83"/>
      <c r="TJL50" s="83"/>
      <c r="TJM50" s="83"/>
      <c r="TJN50" s="83"/>
      <c r="TJO50" s="83"/>
      <c r="TJP50" s="83"/>
      <c r="TJQ50" s="83"/>
      <c r="TJR50" s="83"/>
      <c r="TJS50" s="83"/>
      <c r="TJT50" s="83"/>
      <c r="TJU50" s="83"/>
      <c r="TJV50" s="83"/>
      <c r="TJW50" s="83"/>
      <c r="TJX50" s="83"/>
      <c r="TJY50" s="83"/>
      <c r="TJZ50" s="83"/>
      <c r="TKA50" s="83"/>
      <c r="TKB50" s="83"/>
      <c r="TKC50" s="83"/>
      <c r="TKD50" s="83"/>
      <c r="TKE50" s="83"/>
      <c r="TKF50" s="83"/>
      <c r="TKG50" s="83"/>
      <c r="TKH50" s="83"/>
      <c r="TKI50" s="83"/>
      <c r="TKJ50" s="83"/>
      <c r="TKK50" s="83"/>
      <c r="TKL50" s="83"/>
      <c r="TKM50" s="83"/>
      <c r="TKN50" s="83"/>
      <c r="TKO50" s="83"/>
      <c r="TKP50" s="83"/>
      <c r="TKQ50" s="83"/>
      <c r="TKR50" s="83"/>
      <c r="TKS50" s="83"/>
      <c r="TKT50" s="83"/>
      <c r="TKU50" s="83"/>
      <c r="TKV50" s="83"/>
      <c r="TKW50" s="83"/>
      <c r="TKX50" s="83"/>
      <c r="TKY50" s="83"/>
      <c r="TKZ50" s="83"/>
      <c r="TLA50" s="83"/>
      <c r="TLB50" s="83"/>
      <c r="TLC50" s="83"/>
      <c r="TLD50" s="83"/>
      <c r="TLE50" s="83"/>
      <c r="TLF50" s="83"/>
      <c r="TLG50" s="83"/>
      <c r="TLH50" s="83"/>
      <c r="TLI50" s="83"/>
      <c r="TLJ50" s="83"/>
      <c r="TLK50" s="83"/>
      <c r="TLL50" s="83"/>
      <c r="TLM50" s="83"/>
      <c r="TLN50" s="83"/>
      <c r="TLO50" s="83"/>
      <c r="TLP50" s="83"/>
      <c r="TLQ50" s="83"/>
      <c r="TLR50" s="83"/>
      <c r="TLS50" s="83"/>
      <c r="TLT50" s="83"/>
      <c r="TLU50" s="83"/>
      <c r="TLV50" s="83"/>
      <c r="TLW50" s="83"/>
      <c r="TLX50" s="83"/>
      <c r="TLY50" s="83"/>
      <c r="TLZ50" s="83"/>
      <c r="TMA50" s="83"/>
      <c r="TMB50" s="83"/>
      <c r="TMC50" s="83"/>
      <c r="TMD50" s="83"/>
      <c r="TME50" s="83"/>
      <c r="TMF50" s="83"/>
      <c r="TMG50" s="83"/>
      <c r="TMH50" s="83"/>
      <c r="TMI50" s="83"/>
      <c r="TMJ50" s="83"/>
      <c r="TMK50" s="83"/>
      <c r="TML50" s="83"/>
      <c r="TMM50" s="83"/>
      <c r="TMN50" s="83"/>
      <c r="TMO50" s="83"/>
      <c r="TMP50" s="83"/>
      <c r="TMQ50" s="83"/>
      <c r="TMR50" s="83"/>
      <c r="TMS50" s="83"/>
      <c r="TMT50" s="83"/>
      <c r="TMU50" s="83"/>
      <c r="TMV50" s="83"/>
      <c r="TMW50" s="83"/>
      <c r="TMX50" s="83"/>
      <c r="TMY50" s="83"/>
      <c r="TMZ50" s="83"/>
      <c r="TNA50" s="83"/>
      <c r="TNB50" s="83"/>
      <c r="TNC50" s="83"/>
      <c r="TND50" s="83"/>
      <c r="TNE50" s="83"/>
      <c r="TNF50" s="83"/>
      <c r="TNG50" s="83"/>
      <c r="TNH50" s="83"/>
      <c r="TNI50" s="83"/>
      <c r="TNJ50" s="83"/>
      <c r="TNK50" s="83"/>
      <c r="TNL50" s="83"/>
      <c r="TNM50" s="83"/>
      <c r="TNN50" s="83"/>
      <c r="TNO50" s="83"/>
      <c r="TNP50" s="83"/>
      <c r="TNQ50" s="83"/>
      <c r="TNR50" s="83"/>
      <c r="TNS50" s="83"/>
      <c r="TNT50" s="83"/>
      <c r="TNU50" s="83"/>
      <c r="TNV50" s="83"/>
      <c r="TNW50" s="83"/>
      <c r="TNX50" s="83"/>
      <c r="TNY50" s="83"/>
      <c r="TNZ50" s="83"/>
      <c r="TOA50" s="83"/>
      <c r="TOB50" s="83"/>
      <c r="TOC50" s="83"/>
      <c r="TOD50" s="83"/>
      <c r="TOE50" s="83"/>
      <c r="TOF50" s="83"/>
      <c r="TOG50" s="83"/>
      <c r="TOH50" s="83"/>
      <c r="TOI50" s="83"/>
      <c r="TOJ50" s="83"/>
      <c r="TOK50" s="83"/>
      <c r="TOL50" s="83"/>
      <c r="TOM50" s="83"/>
      <c r="TON50" s="83"/>
      <c r="TOO50" s="83"/>
      <c r="TOP50" s="83"/>
      <c r="TOQ50" s="83"/>
      <c r="TOR50" s="83"/>
      <c r="TOS50" s="83"/>
      <c r="TOT50" s="83"/>
      <c r="TOU50" s="83"/>
      <c r="TOV50" s="83"/>
      <c r="TOW50" s="83"/>
      <c r="TOX50" s="83"/>
      <c r="TOY50" s="83"/>
      <c r="TOZ50" s="83"/>
      <c r="TPA50" s="83"/>
      <c r="TPB50" s="83"/>
      <c r="TPC50" s="83"/>
      <c r="TPD50" s="83"/>
      <c r="TPE50" s="83"/>
      <c r="TPF50" s="83"/>
      <c r="TPG50" s="83"/>
      <c r="TPH50" s="83"/>
      <c r="TPI50" s="83"/>
      <c r="TPJ50" s="83"/>
      <c r="TPK50" s="83"/>
      <c r="TPL50" s="83"/>
      <c r="TPM50" s="83"/>
      <c r="TPN50" s="83"/>
      <c r="TPO50" s="83"/>
      <c r="TPP50" s="83"/>
      <c r="TPQ50" s="83"/>
      <c r="TPR50" s="83"/>
      <c r="TPS50" s="83"/>
      <c r="TPT50" s="83"/>
      <c r="TPU50" s="83"/>
      <c r="TPV50" s="83"/>
      <c r="TPW50" s="83"/>
      <c r="TPX50" s="83"/>
      <c r="TPY50" s="83"/>
      <c r="TPZ50" s="83"/>
      <c r="TQA50" s="83"/>
      <c r="TQB50" s="83"/>
      <c r="TQC50" s="83"/>
      <c r="TQD50" s="83"/>
      <c r="TQE50" s="83"/>
      <c r="TQF50" s="83"/>
      <c r="TQG50" s="83"/>
      <c r="TQH50" s="83"/>
      <c r="TQI50" s="83"/>
      <c r="TQJ50" s="83"/>
      <c r="TQK50" s="83"/>
      <c r="TQL50" s="83"/>
      <c r="TQM50" s="83"/>
      <c r="TQN50" s="83"/>
      <c r="TQO50" s="83"/>
      <c r="TQP50" s="83"/>
      <c r="TQQ50" s="83"/>
      <c r="TQR50" s="83"/>
      <c r="TQS50" s="83"/>
      <c r="TQT50" s="83"/>
      <c r="TQU50" s="83"/>
      <c r="TQV50" s="83"/>
      <c r="TQW50" s="83"/>
      <c r="TQX50" s="83"/>
      <c r="TQY50" s="83"/>
      <c r="TQZ50" s="83"/>
      <c r="TRA50" s="83"/>
      <c r="TRB50" s="83"/>
      <c r="TRC50" s="83"/>
      <c r="TRD50" s="83"/>
      <c r="TRE50" s="83"/>
      <c r="TRF50" s="83"/>
      <c r="TRG50" s="83"/>
      <c r="TRH50" s="83"/>
      <c r="TRI50" s="83"/>
      <c r="TRJ50" s="83"/>
      <c r="TRK50" s="83"/>
      <c r="TRL50" s="83"/>
      <c r="TRM50" s="83"/>
      <c r="TRN50" s="83"/>
      <c r="TRO50" s="83"/>
      <c r="TRP50" s="83"/>
      <c r="TRQ50" s="83"/>
      <c r="TRR50" s="83"/>
      <c r="TRS50" s="83"/>
      <c r="TRT50" s="83"/>
      <c r="TRU50" s="83"/>
      <c r="TRV50" s="83"/>
      <c r="TRW50" s="83"/>
      <c r="TRX50" s="83"/>
      <c r="TRY50" s="83"/>
      <c r="TRZ50" s="83"/>
      <c r="TSA50" s="83"/>
      <c r="TSB50" s="83"/>
      <c r="TSC50" s="83"/>
      <c r="TSD50" s="83"/>
      <c r="TSE50" s="83"/>
      <c r="TSF50" s="83"/>
      <c r="TSG50" s="83"/>
      <c r="TSH50" s="83"/>
      <c r="TSI50" s="83"/>
      <c r="TSJ50" s="83"/>
      <c r="TSK50" s="83"/>
      <c r="TSL50" s="83"/>
      <c r="TSM50" s="83"/>
      <c r="TSN50" s="83"/>
      <c r="TSO50" s="83"/>
      <c r="TSP50" s="83"/>
      <c r="TSQ50" s="83"/>
      <c r="TSR50" s="83"/>
      <c r="TSS50" s="83"/>
      <c r="TST50" s="83"/>
      <c r="TSU50" s="83"/>
      <c r="TSV50" s="83"/>
      <c r="TSW50" s="83"/>
      <c r="TSX50" s="83"/>
      <c r="TSY50" s="83"/>
      <c r="TSZ50" s="83"/>
      <c r="TTA50" s="83"/>
      <c r="TTB50" s="83"/>
      <c r="TTC50" s="83"/>
      <c r="TTD50" s="83"/>
      <c r="TTE50" s="83"/>
      <c r="TTF50" s="83"/>
      <c r="TTG50" s="83"/>
      <c r="TTH50" s="83"/>
      <c r="TTI50" s="83"/>
      <c r="TTJ50" s="83"/>
      <c r="TTK50" s="83"/>
      <c r="TTL50" s="83"/>
      <c r="TTM50" s="83"/>
      <c r="TTN50" s="83"/>
      <c r="TTO50" s="83"/>
      <c r="TTP50" s="83"/>
      <c r="TTQ50" s="83"/>
      <c r="TTR50" s="83"/>
      <c r="TTS50" s="83"/>
      <c r="TTT50" s="83"/>
      <c r="TTU50" s="83"/>
      <c r="TTV50" s="83"/>
      <c r="TTW50" s="83"/>
      <c r="TTX50" s="83"/>
      <c r="TTY50" s="83"/>
      <c r="TTZ50" s="83"/>
      <c r="TUA50" s="83"/>
      <c r="TUB50" s="83"/>
      <c r="TUC50" s="83"/>
      <c r="TUD50" s="83"/>
      <c r="TUE50" s="83"/>
      <c r="TUF50" s="83"/>
      <c r="TUG50" s="83"/>
      <c r="TUH50" s="83"/>
      <c r="TUI50" s="83"/>
      <c r="TUJ50" s="83"/>
      <c r="TUK50" s="83"/>
      <c r="TUL50" s="83"/>
      <c r="TUM50" s="83"/>
      <c r="TUN50" s="83"/>
      <c r="TUO50" s="83"/>
      <c r="TUP50" s="83"/>
      <c r="TUQ50" s="83"/>
      <c r="TUR50" s="83"/>
      <c r="TUS50" s="83"/>
      <c r="TUT50" s="83"/>
      <c r="TUU50" s="83"/>
      <c r="TUV50" s="83"/>
      <c r="TUW50" s="83"/>
      <c r="TUX50" s="83"/>
      <c r="TUY50" s="83"/>
      <c r="TUZ50" s="83"/>
      <c r="TVA50" s="83"/>
      <c r="TVB50" s="83"/>
      <c r="TVC50" s="83"/>
      <c r="TVD50" s="83"/>
      <c r="TVE50" s="83"/>
      <c r="TVF50" s="83"/>
      <c r="TVG50" s="83"/>
      <c r="TVH50" s="83"/>
      <c r="TVI50" s="83"/>
      <c r="TVJ50" s="83"/>
      <c r="TVK50" s="83"/>
      <c r="TVL50" s="83"/>
      <c r="TVM50" s="83"/>
      <c r="TVN50" s="83"/>
      <c r="TVO50" s="83"/>
      <c r="TVP50" s="83"/>
      <c r="TVQ50" s="83"/>
      <c r="TVR50" s="83"/>
      <c r="TVS50" s="83"/>
      <c r="TVT50" s="83"/>
      <c r="TVU50" s="83"/>
      <c r="TVV50" s="83"/>
      <c r="TVW50" s="83"/>
      <c r="TVX50" s="83"/>
      <c r="TVY50" s="83"/>
      <c r="TVZ50" s="83"/>
      <c r="TWA50" s="83"/>
      <c r="TWB50" s="83"/>
      <c r="TWC50" s="83"/>
      <c r="TWD50" s="83"/>
      <c r="TWE50" s="83"/>
      <c r="TWF50" s="83"/>
      <c r="TWG50" s="83"/>
      <c r="TWH50" s="83"/>
      <c r="TWI50" s="83"/>
      <c r="TWJ50" s="83"/>
      <c r="TWK50" s="83"/>
      <c r="TWL50" s="83"/>
      <c r="TWM50" s="83"/>
      <c r="TWN50" s="83"/>
      <c r="TWO50" s="83"/>
      <c r="TWP50" s="83"/>
      <c r="TWQ50" s="83"/>
      <c r="TWR50" s="83"/>
      <c r="TWS50" s="83"/>
      <c r="TWT50" s="83"/>
      <c r="TWU50" s="83"/>
      <c r="TWV50" s="83"/>
      <c r="TWW50" s="83"/>
      <c r="TWX50" s="83"/>
      <c r="TWY50" s="83"/>
      <c r="TWZ50" s="83"/>
      <c r="TXA50" s="83"/>
      <c r="TXB50" s="83"/>
      <c r="TXC50" s="83"/>
      <c r="TXD50" s="83"/>
      <c r="TXE50" s="83"/>
      <c r="TXF50" s="83"/>
      <c r="TXG50" s="83"/>
      <c r="TXH50" s="83"/>
      <c r="TXI50" s="83"/>
      <c r="TXJ50" s="83"/>
      <c r="TXK50" s="83"/>
      <c r="TXL50" s="83"/>
      <c r="TXM50" s="83"/>
      <c r="TXN50" s="83"/>
      <c r="TXO50" s="83"/>
      <c r="TXP50" s="83"/>
      <c r="TXQ50" s="83"/>
      <c r="TXR50" s="83"/>
      <c r="TXS50" s="83"/>
      <c r="TXT50" s="83"/>
      <c r="TXU50" s="83"/>
      <c r="TXV50" s="83"/>
      <c r="TXW50" s="83"/>
      <c r="TXX50" s="83"/>
      <c r="TXY50" s="83"/>
      <c r="TXZ50" s="83"/>
      <c r="TYA50" s="83"/>
      <c r="TYB50" s="83"/>
      <c r="TYC50" s="83"/>
      <c r="TYD50" s="83"/>
      <c r="TYE50" s="83"/>
      <c r="TYF50" s="83"/>
      <c r="TYG50" s="83"/>
      <c r="TYH50" s="83"/>
      <c r="TYI50" s="83"/>
      <c r="TYJ50" s="83"/>
      <c r="TYK50" s="83"/>
      <c r="TYL50" s="83"/>
      <c r="TYM50" s="83"/>
      <c r="TYN50" s="83"/>
      <c r="TYO50" s="83"/>
      <c r="TYP50" s="83"/>
      <c r="TYQ50" s="83"/>
      <c r="TYR50" s="83"/>
      <c r="TYS50" s="83"/>
      <c r="TYT50" s="83"/>
      <c r="TYU50" s="83"/>
      <c r="TYV50" s="83"/>
      <c r="TYW50" s="83"/>
      <c r="TYX50" s="83"/>
      <c r="TYY50" s="83"/>
      <c r="TYZ50" s="83"/>
      <c r="TZA50" s="83"/>
      <c r="TZB50" s="83"/>
      <c r="TZC50" s="83"/>
      <c r="TZD50" s="83"/>
      <c r="TZE50" s="83"/>
      <c r="TZF50" s="83"/>
      <c r="TZG50" s="83"/>
      <c r="TZH50" s="83"/>
      <c r="TZI50" s="83"/>
      <c r="TZJ50" s="83"/>
      <c r="TZK50" s="83"/>
      <c r="TZL50" s="83"/>
      <c r="TZM50" s="83"/>
      <c r="TZN50" s="83"/>
      <c r="TZO50" s="83"/>
      <c r="TZP50" s="83"/>
      <c r="TZQ50" s="83"/>
      <c r="TZR50" s="83"/>
      <c r="TZS50" s="83"/>
      <c r="TZT50" s="83"/>
      <c r="TZU50" s="83"/>
      <c r="TZV50" s="83"/>
      <c r="TZW50" s="83"/>
      <c r="TZX50" s="83"/>
      <c r="TZY50" s="83"/>
      <c r="TZZ50" s="83"/>
      <c r="UAA50" s="83"/>
      <c r="UAB50" s="83"/>
      <c r="UAC50" s="83"/>
      <c r="UAD50" s="83"/>
      <c r="UAE50" s="83"/>
      <c r="UAF50" s="83"/>
      <c r="UAG50" s="83"/>
      <c r="UAH50" s="83"/>
      <c r="UAI50" s="83"/>
      <c r="UAJ50" s="83"/>
      <c r="UAK50" s="83"/>
      <c r="UAL50" s="83"/>
      <c r="UAM50" s="83"/>
      <c r="UAN50" s="83"/>
      <c r="UAO50" s="83"/>
      <c r="UAP50" s="83"/>
      <c r="UAQ50" s="83"/>
      <c r="UAR50" s="83"/>
      <c r="UAS50" s="83"/>
      <c r="UAT50" s="83"/>
      <c r="UAU50" s="83"/>
      <c r="UAV50" s="83"/>
      <c r="UAW50" s="83"/>
      <c r="UAX50" s="83"/>
      <c r="UAY50" s="83"/>
      <c r="UAZ50" s="83"/>
      <c r="UBA50" s="83"/>
      <c r="UBB50" s="83"/>
      <c r="UBC50" s="83"/>
      <c r="UBD50" s="83"/>
      <c r="UBE50" s="83"/>
      <c r="UBF50" s="83"/>
      <c r="UBG50" s="83"/>
      <c r="UBH50" s="83"/>
      <c r="UBI50" s="83"/>
      <c r="UBJ50" s="83"/>
      <c r="UBK50" s="83"/>
      <c r="UBL50" s="83"/>
      <c r="UBM50" s="83"/>
      <c r="UBN50" s="83"/>
      <c r="UBO50" s="83"/>
      <c r="UBP50" s="83"/>
      <c r="UBQ50" s="83"/>
      <c r="UBR50" s="83"/>
      <c r="UBS50" s="83"/>
      <c r="UBT50" s="83"/>
      <c r="UBU50" s="83"/>
      <c r="UBV50" s="83"/>
      <c r="UBW50" s="83"/>
      <c r="UBX50" s="83"/>
      <c r="UBY50" s="83"/>
      <c r="UBZ50" s="83"/>
      <c r="UCA50" s="83"/>
      <c r="UCB50" s="83"/>
      <c r="UCC50" s="83"/>
      <c r="UCD50" s="83"/>
      <c r="UCE50" s="83"/>
      <c r="UCF50" s="83"/>
      <c r="UCG50" s="83"/>
      <c r="UCH50" s="83"/>
      <c r="UCI50" s="83"/>
      <c r="UCJ50" s="83"/>
      <c r="UCK50" s="83"/>
      <c r="UCL50" s="83"/>
      <c r="UCM50" s="83"/>
      <c r="UCN50" s="83"/>
      <c r="UCO50" s="83"/>
      <c r="UCP50" s="83"/>
      <c r="UCQ50" s="83"/>
      <c r="UCR50" s="83"/>
      <c r="UCS50" s="83"/>
      <c r="UCT50" s="83"/>
      <c r="UCU50" s="83"/>
      <c r="UCV50" s="83"/>
      <c r="UCW50" s="83"/>
      <c r="UCX50" s="83"/>
      <c r="UCY50" s="83"/>
      <c r="UCZ50" s="83"/>
      <c r="UDA50" s="83"/>
      <c r="UDB50" s="83"/>
      <c r="UDC50" s="83"/>
      <c r="UDD50" s="83"/>
      <c r="UDE50" s="83"/>
      <c r="UDF50" s="83"/>
      <c r="UDG50" s="83"/>
      <c r="UDH50" s="83"/>
      <c r="UDI50" s="83"/>
      <c r="UDJ50" s="83"/>
      <c r="UDK50" s="83"/>
      <c r="UDL50" s="83"/>
      <c r="UDM50" s="83"/>
      <c r="UDN50" s="83"/>
      <c r="UDO50" s="83"/>
      <c r="UDP50" s="83"/>
      <c r="UDQ50" s="83"/>
      <c r="UDR50" s="83"/>
      <c r="UDS50" s="83"/>
      <c r="UDT50" s="83"/>
      <c r="UDU50" s="83"/>
      <c r="UDV50" s="83"/>
      <c r="UDW50" s="83"/>
      <c r="UDX50" s="83"/>
      <c r="UDY50" s="83"/>
      <c r="UDZ50" s="83"/>
      <c r="UEA50" s="83"/>
      <c r="UEB50" s="83"/>
      <c r="UEC50" s="83"/>
      <c r="UED50" s="83"/>
      <c r="UEE50" s="83"/>
      <c r="UEF50" s="83"/>
      <c r="UEG50" s="83"/>
      <c r="UEH50" s="83"/>
      <c r="UEI50" s="83"/>
      <c r="UEJ50" s="83"/>
      <c r="UEK50" s="83"/>
      <c r="UEL50" s="83"/>
      <c r="UEM50" s="83"/>
      <c r="UEN50" s="83"/>
      <c r="UEO50" s="83"/>
      <c r="UEP50" s="83"/>
      <c r="UEQ50" s="83"/>
      <c r="UER50" s="83"/>
      <c r="UES50" s="83"/>
      <c r="UET50" s="83"/>
      <c r="UEU50" s="83"/>
      <c r="UEV50" s="83"/>
      <c r="UEW50" s="83"/>
      <c r="UEX50" s="83"/>
      <c r="UEY50" s="83"/>
      <c r="UEZ50" s="83"/>
      <c r="UFA50" s="83"/>
      <c r="UFB50" s="83"/>
      <c r="UFC50" s="83"/>
      <c r="UFD50" s="83"/>
      <c r="UFE50" s="83"/>
      <c r="UFF50" s="83"/>
      <c r="UFG50" s="83"/>
      <c r="UFH50" s="83"/>
      <c r="UFI50" s="83"/>
      <c r="UFJ50" s="83"/>
      <c r="UFK50" s="83"/>
      <c r="UFL50" s="83"/>
      <c r="UFM50" s="83"/>
      <c r="UFN50" s="83"/>
      <c r="UFO50" s="83"/>
      <c r="UFP50" s="83"/>
      <c r="UFQ50" s="83"/>
      <c r="UFR50" s="83"/>
      <c r="UFS50" s="83"/>
      <c r="UFT50" s="83"/>
      <c r="UFU50" s="83"/>
      <c r="UFV50" s="83"/>
      <c r="UFW50" s="83"/>
      <c r="UFX50" s="83"/>
      <c r="UFY50" s="83"/>
      <c r="UFZ50" s="83"/>
      <c r="UGA50" s="83"/>
      <c r="UGB50" s="83"/>
      <c r="UGC50" s="83"/>
      <c r="UGD50" s="83"/>
      <c r="UGE50" s="83"/>
      <c r="UGF50" s="83"/>
      <c r="UGG50" s="83"/>
      <c r="UGH50" s="83"/>
      <c r="UGI50" s="83"/>
      <c r="UGJ50" s="83"/>
      <c r="UGK50" s="83"/>
      <c r="UGL50" s="83"/>
      <c r="UGM50" s="83"/>
      <c r="UGN50" s="83"/>
      <c r="UGO50" s="83"/>
      <c r="UGP50" s="83"/>
      <c r="UGQ50" s="83"/>
      <c r="UGR50" s="83"/>
      <c r="UGS50" s="83"/>
      <c r="UGT50" s="83"/>
      <c r="UGU50" s="83"/>
      <c r="UGV50" s="83"/>
      <c r="UGW50" s="83"/>
      <c r="UGX50" s="83"/>
      <c r="UGY50" s="83"/>
      <c r="UGZ50" s="83"/>
      <c r="UHA50" s="83"/>
      <c r="UHB50" s="83"/>
      <c r="UHC50" s="83"/>
      <c r="UHD50" s="83"/>
      <c r="UHE50" s="83"/>
      <c r="UHF50" s="83"/>
      <c r="UHG50" s="83"/>
      <c r="UHH50" s="83"/>
      <c r="UHI50" s="83"/>
      <c r="UHJ50" s="83"/>
      <c r="UHK50" s="83"/>
      <c r="UHL50" s="83"/>
      <c r="UHM50" s="83"/>
      <c r="UHN50" s="83"/>
      <c r="UHO50" s="83"/>
      <c r="UHP50" s="83"/>
      <c r="UHQ50" s="83"/>
      <c r="UHR50" s="83"/>
      <c r="UHS50" s="83"/>
      <c r="UHT50" s="83"/>
      <c r="UHU50" s="83"/>
      <c r="UHV50" s="83"/>
      <c r="UHW50" s="83"/>
      <c r="UHX50" s="83"/>
      <c r="UHY50" s="83"/>
      <c r="UHZ50" s="83"/>
      <c r="UIA50" s="83"/>
      <c r="UIB50" s="83"/>
      <c r="UIC50" s="83"/>
      <c r="UID50" s="83"/>
      <c r="UIE50" s="83"/>
      <c r="UIF50" s="83"/>
      <c r="UIG50" s="83"/>
      <c r="UIH50" s="83"/>
      <c r="UII50" s="83"/>
      <c r="UIJ50" s="83"/>
      <c r="UIK50" s="83"/>
      <c r="UIL50" s="83"/>
      <c r="UIM50" s="83"/>
      <c r="UIN50" s="83"/>
      <c r="UIO50" s="83"/>
      <c r="UIP50" s="83"/>
      <c r="UIQ50" s="83"/>
      <c r="UIR50" s="83"/>
      <c r="UIS50" s="83"/>
      <c r="UIT50" s="83"/>
      <c r="UIU50" s="83"/>
      <c r="UIV50" s="83"/>
      <c r="UIW50" s="83"/>
      <c r="UIX50" s="83"/>
      <c r="UIY50" s="83"/>
      <c r="UIZ50" s="83"/>
      <c r="UJA50" s="83"/>
      <c r="UJB50" s="83"/>
      <c r="UJC50" s="83"/>
      <c r="UJD50" s="83"/>
      <c r="UJE50" s="83"/>
      <c r="UJF50" s="83"/>
      <c r="UJG50" s="83"/>
      <c r="UJH50" s="83"/>
      <c r="UJI50" s="83"/>
      <c r="UJJ50" s="83"/>
      <c r="UJK50" s="83"/>
      <c r="UJL50" s="83"/>
      <c r="UJM50" s="83"/>
      <c r="UJN50" s="83"/>
      <c r="UJO50" s="83"/>
      <c r="UJP50" s="83"/>
      <c r="UJQ50" s="83"/>
      <c r="UJR50" s="83"/>
      <c r="UJS50" s="83"/>
      <c r="UJT50" s="83"/>
      <c r="UJU50" s="83"/>
      <c r="UJV50" s="83"/>
      <c r="UJW50" s="83"/>
      <c r="UJX50" s="83"/>
      <c r="UJY50" s="83"/>
      <c r="UJZ50" s="83"/>
      <c r="UKA50" s="83"/>
      <c r="UKB50" s="83"/>
      <c r="UKC50" s="83"/>
      <c r="UKD50" s="83"/>
      <c r="UKE50" s="83"/>
      <c r="UKF50" s="83"/>
      <c r="UKG50" s="83"/>
      <c r="UKH50" s="83"/>
      <c r="UKI50" s="83"/>
      <c r="UKJ50" s="83"/>
      <c r="UKK50" s="83"/>
      <c r="UKL50" s="83"/>
      <c r="UKM50" s="83"/>
      <c r="UKN50" s="83"/>
      <c r="UKO50" s="83"/>
      <c r="UKP50" s="83"/>
      <c r="UKQ50" s="83"/>
      <c r="UKR50" s="83"/>
      <c r="UKS50" s="83"/>
      <c r="UKT50" s="83"/>
      <c r="UKU50" s="83"/>
      <c r="UKV50" s="83"/>
      <c r="UKW50" s="83"/>
      <c r="UKX50" s="83"/>
      <c r="UKY50" s="83"/>
      <c r="UKZ50" s="83"/>
      <c r="ULA50" s="83"/>
      <c r="ULB50" s="83"/>
      <c r="ULC50" s="83"/>
      <c r="ULD50" s="83"/>
      <c r="ULE50" s="83"/>
      <c r="ULF50" s="83"/>
      <c r="ULG50" s="83"/>
      <c r="ULH50" s="83"/>
      <c r="ULI50" s="83"/>
      <c r="ULJ50" s="83"/>
      <c r="ULK50" s="83"/>
      <c r="ULL50" s="83"/>
      <c r="ULM50" s="83"/>
      <c r="ULN50" s="83"/>
      <c r="ULO50" s="83"/>
      <c r="ULP50" s="83"/>
      <c r="ULQ50" s="83"/>
      <c r="ULR50" s="83"/>
      <c r="ULS50" s="83"/>
      <c r="ULT50" s="83"/>
      <c r="ULU50" s="83"/>
      <c r="ULV50" s="83"/>
      <c r="ULW50" s="83"/>
      <c r="ULX50" s="83"/>
      <c r="ULY50" s="83"/>
      <c r="ULZ50" s="83"/>
      <c r="UMA50" s="83"/>
      <c r="UMB50" s="83"/>
      <c r="UMC50" s="83"/>
      <c r="UMD50" s="83"/>
      <c r="UME50" s="83"/>
      <c r="UMF50" s="83"/>
      <c r="UMG50" s="83"/>
      <c r="UMH50" s="83"/>
      <c r="UMI50" s="83"/>
      <c r="UMJ50" s="83"/>
      <c r="UMK50" s="83"/>
      <c r="UML50" s="83"/>
      <c r="UMM50" s="83"/>
      <c r="UMN50" s="83"/>
      <c r="UMO50" s="83"/>
      <c r="UMP50" s="83"/>
      <c r="UMQ50" s="83"/>
      <c r="UMR50" s="83"/>
      <c r="UMS50" s="83"/>
      <c r="UMT50" s="83"/>
      <c r="UMU50" s="83"/>
      <c r="UMV50" s="83"/>
      <c r="UMW50" s="83"/>
      <c r="UMX50" s="83"/>
      <c r="UMY50" s="83"/>
      <c r="UMZ50" s="83"/>
      <c r="UNA50" s="83"/>
      <c r="UNB50" s="83"/>
      <c r="UNC50" s="83"/>
      <c r="UND50" s="83"/>
      <c r="UNE50" s="83"/>
      <c r="UNF50" s="83"/>
      <c r="UNG50" s="83"/>
      <c r="UNH50" s="83"/>
      <c r="UNI50" s="83"/>
      <c r="UNJ50" s="83"/>
      <c r="UNK50" s="83"/>
      <c r="UNL50" s="83"/>
      <c r="UNM50" s="83"/>
      <c r="UNN50" s="83"/>
      <c r="UNO50" s="83"/>
      <c r="UNP50" s="83"/>
      <c r="UNQ50" s="83"/>
      <c r="UNR50" s="83"/>
      <c r="UNS50" s="83"/>
      <c r="UNT50" s="83"/>
      <c r="UNU50" s="83"/>
      <c r="UNV50" s="83"/>
      <c r="UNW50" s="83"/>
      <c r="UNX50" s="83"/>
      <c r="UNY50" s="83"/>
      <c r="UNZ50" s="83"/>
      <c r="UOA50" s="83"/>
      <c r="UOB50" s="83"/>
      <c r="UOC50" s="83"/>
      <c r="UOD50" s="83"/>
      <c r="UOE50" s="83"/>
      <c r="UOF50" s="83"/>
      <c r="UOG50" s="83"/>
      <c r="UOH50" s="83"/>
      <c r="UOI50" s="83"/>
      <c r="UOJ50" s="83"/>
      <c r="UOK50" s="83"/>
      <c r="UOL50" s="83"/>
      <c r="UOM50" s="83"/>
      <c r="UON50" s="83"/>
      <c r="UOO50" s="83"/>
      <c r="UOP50" s="83"/>
      <c r="UOQ50" s="83"/>
      <c r="UOR50" s="83"/>
      <c r="UOS50" s="83"/>
      <c r="UOT50" s="83"/>
      <c r="UOU50" s="83"/>
      <c r="UOV50" s="83"/>
      <c r="UOW50" s="83"/>
      <c r="UOX50" s="83"/>
      <c r="UOY50" s="83"/>
      <c r="UOZ50" s="83"/>
      <c r="UPA50" s="83"/>
      <c r="UPB50" s="83"/>
      <c r="UPC50" s="83"/>
      <c r="UPD50" s="83"/>
      <c r="UPE50" s="83"/>
      <c r="UPF50" s="83"/>
      <c r="UPG50" s="83"/>
      <c r="UPH50" s="83"/>
      <c r="UPI50" s="83"/>
      <c r="UPJ50" s="83"/>
      <c r="UPK50" s="83"/>
      <c r="UPL50" s="83"/>
      <c r="UPM50" s="83"/>
      <c r="UPN50" s="83"/>
      <c r="UPO50" s="83"/>
      <c r="UPP50" s="83"/>
      <c r="UPQ50" s="83"/>
      <c r="UPR50" s="83"/>
      <c r="UPS50" s="83"/>
      <c r="UPT50" s="83"/>
      <c r="UPU50" s="83"/>
      <c r="UPV50" s="83"/>
      <c r="UPW50" s="83"/>
      <c r="UPX50" s="83"/>
      <c r="UPY50" s="83"/>
      <c r="UPZ50" s="83"/>
      <c r="UQA50" s="83"/>
      <c r="UQB50" s="83"/>
      <c r="UQC50" s="83"/>
      <c r="UQD50" s="83"/>
      <c r="UQE50" s="83"/>
      <c r="UQF50" s="83"/>
      <c r="UQG50" s="83"/>
      <c r="UQH50" s="83"/>
      <c r="UQI50" s="83"/>
      <c r="UQJ50" s="83"/>
      <c r="UQK50" s="83"/>
      <c r="UQL50" s="83"/>
      <c r="UQM50" s="83"/>
      <c r="UQN50" s="83"/>
      <c r="UQO50" s="83"/>
      <c r="UQP50" s="83"/>
      <c r="UQQ50" s="83"/>
      <c r="UQR50" s="83"/>
      <c r="UQS50" s="83"/>
      <c r="UQT50" s="83"/>
      <c r="UQU50" s="83"/>
      <c r="UQV50" s="83"/>
      <c r="UQW50" s="83"/>
      <c r="UQX50" s="83"/>
      <c r="UQY50" s="83"/>
      <c r="UQZ50" s="83"/>
      <c r="URA50" s="83"/>
      <c r="URB50" s="83"/>
      <c r="URC50" s="83"/>
      <c r="URD50" s="83"/>
      <c r="URE50" s="83"/>
      <c r="URF50" s="83"/>
      <c r="URG50" s="83"/>
      <c r="URH50" s="83"/>
      <c r="URI50" s="83"/>
      <c r="URJ50" s="83"/>
      <c r="URK50" s="83"/>
      <c r="URL50" s="83"/>
      <c r="URM50" s="83"/>
      <c r="URN50" s="83"/>
      <c r="URO50" s="83"/>
      <c r="URP50" s="83"/>
      <c r="URQ50" s="83"/>
      <c r="URR50" s="83"/>
      <c r="URS50" s="83"/>
      <c r="URT50" s="83"/>
      <c r="URU50" s="83"/>
      <c r="URV50" s="83"/>
      <c r="URW50" s="83"/>
      <c r="URX50" s="83"/>
      <c r="URY50" s="83"/>
      <c r="URZ50" s="83"/>
      <c r="USA50" s="83"/>
      <c r="USB50" s="83"/>
      <c r="USC50" s="83"/>
      <c r="USD50" s="83"/>
      <c r="USE50" s="83"/>
      <c r="USF50" s="83"/>
      <c r="USG50" s="83"/>
      <c r="USH50" s="83"/>
      <c r="USI50" s="83"/>
      <c r="USJ50" s="83"/>
      <c r="USK50" s="83"/>
      <c r="USL50" s="83"/>
      <c r="USM50" s="83"/>
      <c r="USN50" s="83"/>
      <c r="USO50" s="83"/>
      <c r="USP50" s="83"/>
      <c r="USQ50" s="83"/>
      <c r="USR50" s="83"/>
      <c r="USS50" s="83"/>
      <c r="UST50" s="83"/>
      <c r="USU50" s="83"/>
      <c r="USV50" s="83"/>
      <c r="USW50" s="83"/>
      <c r="USX50" s="83"/>
      <c r="USY50" s="83"/>
      <c r="USZ50" s="83"/>
      <c r="UTA50" s="83"/>
      <c r="UTB50" s="83"/>
      <c r="UTC50" s="83"/>
      <c r="UTD50" s="83"/>
      <c r="UTE50" s="83"/>
      <c r="UTF50" s="83"/>
      <c r="UTG50" s="83"/>
      <c r="UTH50" s="83"/>
      <c r="UTI50" s="83"/>
      <c r="UTJ50" s="83"/>
      <c r="UTK50" s="83"/>
      <c r="UTL50" s="83"/>
      <c r="UTM50" s="83"/>
      <c r="UTN50" s="83"/>
      <c r="UTO50" s="83"/>
      <c r="UTP50" s="83"/>
      <c r="UTQ50" s="83"/>
      <c r="UTR50" s="83"/>
      <c r="UTS50" s="83"/>
      <c r="UTT50" s="83"/>
      <c r="UTU50" s="83"/>
      <c r="UTV50" s="83"/>
      <c r="UTW50" s="83"/>
      <c r="UTX50" s="83"/>
      <c r="UTY50" s="83"/>
      <c r="UTZ50" s="83"/>
      <c r="UUA50" s="83"/>
      <c r="UUB50" s="83"/>
      <c r="UUC50" s="83"/>
      <c r="UUD50" s="83"/>
      <c r="UUE50" s="83"/>
      <c r="UUF50" s="83"/>
      <c r="UUG50" s="83"/>
      <c r="UUH50" s="83"/>
      <c r="UUI50" s="83"/>
      <c r="UUJ50" s="83"/>
      <c r="UUK50" s="83"/>
      <c r="UUL50" s="83"/>
      <c r="UUM50" s="83"/>
      <c r="UUN50" s="83"/>
      <c r="UUO50" s="83"/>
      <c r="UUP50" s="83"/>
      <c r="UUQ50" s="83"/>
      <c r="UUR50" s="83"/>
      <c r="UUS50" s="83"/>
      <c r="UUT50" s="83"/>
      <c r="UUU50" s="83"/>
      <c r="UUV50" s="83"/>
      <c r="UUW50" s="83"/>
      <c r="UUX50" s="83"/>
      <c r="UUY50" s="83"/>
      <c r="UUZ50" s="83"/>
      <c r="UVA50" s="83"/>
      <c r="UVB50" s="83"/>
      <c r="UVC50" s="83"/>
      <c r="UVD50" s="83"/>
      <c r="UVE50" s="83"/>
      <c r="UVF50" s="83"/>
      <c r="UVG50" s="83"/>
      <c r="UVH50" s="83"/>
      <c r="UVI50" s="83"/>
      <c r="UVJ50" s="83"/>
      <c r="UVK50" s="83"/>
      <c r="UVL50" s="83"/>
      <c r="UVM50" s="83"/>
      <c r="UVN50" s="83"/>
      <c r="UVO50" s="83"/>
      <c r="UVP50" s="83"/>
      <c r="UVQ50" s="83"/>
      <c r="UVR50" s="83"/>
      <c r="UVS50" s="83"/>
      <c r="UVT50" s="83"/>
      <c r="UVU50" s="83"/>
      <c r="UVV50" s="83"/>
      <c r="UVW50" s="83"/>
      <c r="UVX50" s="83"/>
      <c r="UVY50" s="83"/>
      <c r="UVZ50" s="83"/>
      <c r="UWA50" s="83"/>
      <c r="UWB50" s="83"/>
      <c r="UWC50" s="83"/>
      <c r="UWD50" s="83"/>
      <c r="UWE50" s="83"/>
      <c r="UWF50" s="83"/>
      <c r="UWG50" s="83"/>
      <c r="UWH50" s="83"/>
      <c r="UWI50" s="83"/>
      <c r="UWJ50" s="83"/>
      <c r="UWK50" s="83"/>
      <c r="UWL50" s="83"/>
      <c r="UWM50" s="83"/>
      <c r="UWN50" s="83"/>
      <c r="UWO50" s="83"/>
      <c r="UWP50" s="83"/>
      <c r="UWQ50" s="83"/>
      <c r="UWR50" s="83"/>
      <c r="UWS50" s="83"/>
      <c r="UWT50" s="83"/>
      <c r="UWU50" s="83"/>
      <c r="UWV50" s="83"/>
      <c r="UWW50" s="83"/>
      <c r="UWX50" s="83"/>
      <c r="UWY50" s="83"/>
      <c r="UWZ50" s="83"/>
      <c r="UXA50" s="83"/>
      <c r="UXB50" s="83"/>
      <c r="UXC50" s="83"/>
      <c r="UXD50" s="83"/>
      <c r="UXE50" s="83"/>
      <c r="UXF50" s="83"/>
      <c r="UXG50" s="83"/>
      <c r="UXH50" s="83"/>
      <c r="UXI50" s="83"/>
      <c r="UXJ50" s="83"/>
      <c r="UXK50" s="83"/>
      <c r="UXL50" s="83"/>
      <c r="UXM50" s="83"/>
      <c r="UXN50" s="83"/>
      <c r="UXO50" s="83"/>
      <c r="UXP50" s="83"/>
      <c r="UXQ50" s="83"/>
      <c r="UXR50" s="83"/>
      <c r="UXS50" s="83"/>
      <c r="UXT50" s="83"/>
      <c r="UXU50" s="83"/>
      <c r="UXV50" s="83"/>
      <c r="UXW50" s="83"/>
      <c r="UXX50" s="83"/>
      <c r="UXY50" s="83"/>
      <c r="UXZ50" s="83"/>
      <c r="UYA50" s="83"/>
      <c r="UYB50" s="83"/>
      <c r="UYC50" s="83"/>
      <c r="UYD50" s="83"/>
      <c r="UYE50" s="83"/>
      <c r="UYF50" s="83"/>
      <c r="UYG50" s="83"/>
      <c r="UYH50" s="83"/>
      <c r="UYI50" s="83"/>
      <c r="UYJ50" s="83"/>
      <c r="UYK50" s="83"/>
      <c r="UYL50" s="83"/>
      <c r="UYM50" s="83"/>
      <c r="UYN50" s="83"/>
      <c r="UYO50" s="83"/>
      <c r="UYP50" s="83"/>
      <c r="UYQ50" s="83"/>
      <c r="UYR50" s="83"/>
      <c r="UYS50" s="83"/>
      <c r="UYT50" s="83"/>
      <c r="UYU50" s="83"/>
      <c r="UYV50" s="83"/>
      <c r="UYW50" s="83"/>
      <c r="UYX50" s="83"/>
      <c r="UYY50" s="83"/>
      <c r="UYZ50" s="83"/>
      <c r="UZA50" s="83"/>
      <c r="UZB50" s="83"/>
      <c r="UZC50" s="83"/>
      <c r="UZD50" s="83"/>
      <c r="UZE50" s="83"/>
      <c r="UZF50" s="83"/>
      <c r="UZG50" s="83"/>
      <c r="UZH50" s="83"/>
      <c r="UZI50" s="83"/>
      <c r="UZJ50" s="83"/>
      <c r="UZK50" s="83"/>
      <c r="UZL50" s="83"/>
      <c r="UZM50" s="83"/>
      <c r="UZN50" s="83"/>
      <c r="UZO50" s="83"/>
      <c r="UZP50" s="83"/>
      <c r="UZQ50" s="83"/>
      <c r="UZR50" s="83"/>
      <c r="UZS50" s="83"/>
      <c r="UZT50" s="83"/>
      <c r="UZU50" s="83"/>
      <c r="UZV50" s="83"/>
      <c r="UZW50" s="83"/>
      <c r="UZX50" s="83"/>
      <c r="UZY50" s="83"/>
      <c r="UZZ50" s="83"/>
      <c r="VAA50" s="83"/>
      <c r="VAB50" s="83"/>
      <c r="VAC50" s="83"/>
      <c r="VAD50" s="83"/>
      <c r="VAE50" s="83"/>
      <c r="VAF50" s="83"/>
      <c r="VAG50" s="83"/>
      <c r="VAH50" s="83"/>
      <c r="VAI50" s="83"/>
      <c r="VAJ50" s="83"/>
      <c r="VAK50" s="83"/>
      <c r="VAL50" s="83"/>
      <c r="VAM50" s="83"/>
      <c r="VAN50" s="83"/>
      <c r="VAO50" s="83"/>
      <c r="VAP50" s="83"/>
      <c r="VAQ50" s="83"/>
      <c r="VAR50" s="83"/>
      <c r="VAS50" s="83"/>
      <c r="VAT50" s="83"/>
      <c r="VAU50" s="83"/>
      <c r="VAV50" s="83"/>
      <c r="VAW50" s="83"/>
      <c r="VAX50" s="83"/>
      <c r="VAY50" s="83"/>
      <c r="VAZ50" s="83"/>
      <c r="VBA50" s="83"/>
      <c r="VBB50" s="83"/>
      <c r="VBC50" s="83"/>
      <c r="VBD50" s="83"/>
      <c r="VBE50" s="83"/>
      <c r="VBF50" s="83"/>
      <c r="VBG50" s="83"/>
      <c r="VBH50" s="83"/>
      <c r="VBI50" s="83"/>
      <c r="VBJ50" s="83"/>
      <c r="VBK50" s="83"/>
      <c r="VBL50" s="83"/>
      <c r="VBM50" s="83"/>
      <c r="VBN50" s="83"/>
      <c r="VBO50" s="83"/>
      <c r="VBP50" s="83"/>
      <c r="VBQ50" s="83"/>
      <c r="VBR50" s="83"/>
      <c r="VBS50" s="83"/>
      <c r="VBT50" s="83"/>
      <c r="VBU50" s="83"/>
      <c r="VBV50" s="83"/>
      <c r="VBW50" s="83"/>
      <c r="VBX50" s="83"/>
      <c r="VBY50" s="83"/>
      <c r="VBZ50" s="83"/>
      <c r="VCA50" s="83"/>
      <c r="VCB50" s="83"/>
      <c r="VCC50" s="83"/>
      <c r="VCD50" s="83"/>
      <c r="VCE50" s="83"/>
      <c r="VCF50" s="83"/>
      <c r="VCG50" s="83"/>
      <c r="VCH50" s="83"/>
      <c r="VCI50" s="83"/>
      <c r="VCJ50" s="83"/>
      <c r="VCK50" s="83"/>
      <c r="VCL50" s="83"/>
      <c r="VCM50" s="83"/>
      <c r="VCN50" s="83"/>
      <c r="VCO50" s="83"/>
      <c r="VCP50" s="83"/>
      <c r="VCQ50" s="83"/>
      <c r="VCR50" s="83"/>
      <c r="VCS50" s="83"/>
      <c r="VCT50" s="83"/>
      <c r="VCU50" s="83"/>
      <c r="VCV50" s="83"/>
      <c r="VCW50" s="83"/>
      <c r="VCX50" s="83"/>
      <c r="VCY50" s="83"/>
      <c r="VCZ50" s="83"/>
      <c r="VDA50" s="83"/>
      <c r="VDB50" s="83"/>
      <c r="VDC50" s="83"/>
      <c r="VDD50" s="83"/>
      <c r="VDE50" s="83"/>
      <c r="VDF50" s="83"/>
      <c r="VDG50" s="83"/>
      <c r="VDH50" s="83"/>
      <c r="VDI50" s="83"/>
      <c r="VDJ50" s="83"/>
      <c r="VDK50" s="83"/>
      <c r="VDL50" s="83"/>
      <c r="VDM50" s="83"/>
      <c r="VDN50" s="83"/>
      <c r="VDO50" s="83"/>
      <c r="VDP50" s="83"/>
      <c r="VDQ50" s="83"/>
      <c r="VDR50" s="83"/>
      <c r="VDS50" s="83"/>
      <c r="VDT50" s="83"/>
      <c r="VDU50" s="83"/>
      <c r="VDV50" s="83"/>
      <c r="VDW50" s="83"/>
      <c r="VDX50" s="83"/>
      <c r="VDY50" s="83"/>
      <c r="VDZ50" s="83"/>
      <c r="VEA50" s="83"/>
      <c r="VEB50" s="83"/>
      <c r="VEC50" s="83"/>
      <c r="VED50" s="83"/>
      <c r="VEE50" s="83"/>
      <c r="VEF50" s="83"/>
      <c r="VEG50" s="83"/>
      <c r="VEH50" s="83"/>
      <c r="VEI50" s="83"/>
      <c r="VEJ50" s="83"/>
      <c r="VEK50" s="83"/>
      <c r="VEL50" s="83"/>
      <c r="VEM50" s="83"/>
      <c r="VEN50" s="83"/>
      <c r="VEO50" s="83"/>
      <c r="VEP50" s="83"/>
      <c r="VEQ50" s="83"/>
      <c r="VER50" s="83"/>
      <c r="VES50" s="83"/>
      <c r="VET50" s="83"/>
      <c r="VEU50" s="83"/>
      <c r="VEV50" s="83"/>
      <c r="VEW50" s="83"/>
      <c r="VEX50" s="83"/>
      <c r="VEY50" s="83"/>
      <c r="VEZ50" s="83"/>
      <c r="VFA50" s="83"/>
      <c r="VFB50" s="83"/>
      <c r="VFC50" s="83"/>
      <c r="VFD50" s="83"/>
      <c r="VFE50" s="83"/>
      <c r="VFF50" s="83"/>
      <c r="VFG50" s="83"/>
      <c r="VFH50" s="83"/>
      <c r="VFI50" s="83"/>
      <c r="VFJ50" s="83"/>
      <c r="VFK50" s="83"/>
      <c r="VFL50" s="83"/>
      <c r="VFM50" s="83"/>
      <c r="VFN50" s="83"/>
      <c r="VFO50" s="83"/>
      <c r="VFP50" s="83"/>
      <c r="VFQ50" s="83"/>
      <c r="VFR50" s="83"/>
      <c r="VFS50" s="83"/>
      <c r="VFT50" s="83"/>
      <c r="VFU50" s="83"/>
      <c r="VFV50" s="83"/>
      <c r="VFW50" s="83"/>
      <c r="VFX50" s="83"/>
      <c r="VFY50" s="83"/>
      <c r="VFZ50" s="83"/>
      <c r="VGA50" s="83"/>
      <c r="VGB50" s="83"/>
      <c r="VGC50" s="83"/>
      <c r="VGD50" s="83"/>
      <c r="VGE50" s="83"/>
      <c r="VGF50" s="83"/>
      <c r="VGG50" s="83"/>
      <c r="VGH50" s="83"/>
      <c r="VGI50" s="83"/>
      <c r="VGJ50" s="83"/>
      <c r="VGK50" s="83"/>
      <c r="VGL50" s="83"/>
      <c r="VGM50" s="83"/>
      <c r="VGN50" s="83"/>
      <c r="VGO50" s="83"/>
      <c r="VGP50" s="83"/>
      <c r="VGQ50" s="83"/>
      <c r="VGR50" s="83"/>
      <c r="VGS50" s="83"/>
      <c r="VGT50" s="83"/>
      <c r="VGU50" s="83"/>
      <c r="VGV50" s="83"/>
      <c r="VGW50" s="83"/>
      <c r="VGX50" s="83"/>
      <c r="VGY50" s="83"/>
      <c r="VGZ50" s="83"/>
      <c r="VHA50" s="83"/>
      <c r="VHB50" s="83"/>
      <c r="VHC50" s="83"/>
      <c r="VHD50" s="83"/>
      <c r="VHE50" s="83"/>
      <c r="VHF50" s="83"/>
      <c r="VHG50" s="83"/>
      <c r="VHH50" s="83"/>
      <c r="VHI50" s="83"/>
      <c r="VHJ50" s="83"/>
      <c r="VHK50" s="83"/>
      <c r="VHL50" s="83"/>
      <c r="VHM50" s="83"/>
      <c r="VHN50" s="83"/>
      <c r="VHO50" s="83"/>
      <c r="VHP50" s="83"/>
      <c r="VHQ50" s="83"/>
      <c r="VHR50" s="83"/>
      <c r="VHS50" s="83"/>
      <c r="VHT50" s="83"/>
      <c r="VHU50" s="83"/>
      <c r="VHV50" s="83"/>
      <c r="VHW50" s="83"/>
      <c r="VHX50" s="83"/>
      <c r="VHY50" s="83"/>
      <c r="VHZ50" s="83"/>
      <c r="VIA50" s="83"/>
      <c r="VIB50" s="83"/>
      <c r="VIC50" s="83"/>
      <c r="VID50" s="83"/>
      <c r="VIE50" s="83"/>
      <c r="VIF50" s="83"/>
      <c r="VIG50" s="83"/>
      <c r="VIH50" s="83"/>
      <c r="VII50" s="83"/>
      <c r="VIJ50" s="83"/>
      <c r="VIK50" s="83"/>
      <c r="VIL50" s="83"/>
      <c r="VIM50" s="83"/>
      <c r="VIN50" s="83"/>
      <c r="VIO50" s="83"/>
      <c r="VIP50" s="83"/>
      <c r="VIQ50" s="83"/>
      <c r="VIR50" s="83"/>
      <c r="VIS50" s="83"/>
      <c r="VIT50" s="83"/>
      <c r="VIU50" s="83"/>
      <c r="VIV50" s="83"/>
      <c r="VIW50" s="83"/>
      <c r="VIX50" s="83"/>
      <c r="VIY50" s="83"/>
      <c r="VIZ50" s="83"/>
      <c r="VJA50" s="83"/>
      <c r="VJB50" s="83"/>
      <c r="VJC50" s="83"/>
      <c r="VJD50" s="83"/>
      <c r="VJE50" s="83"/>
      <c r="VJF50" s="83"/>
      <c r="VJG50" s="83"/>
      <c r="VJH50" s="83"/>
      <c r="VJI50" s="83"/>
      <c r="VJJ50" s="83"/>
      <c r="VJK50" s="83"/>
      <c r="VJL50" s="83"/>
      <c r="VJM50" s="83"/>
      <c r="VJN50" s="83"/>
      <c r="VJO50" s="83"/>
      <c r="VJP50" s="83"/>
      <c r="VJQ50" s="83"/>
      <c r="VJR50" s="83"/>
      <c r="VJS50" s="83"/>
      <c r="VJT50" s="83"/>
      <c r="VJU50" s="83"/>
      <c r="VJV50" s="83"/>
      <c r="VJW50" s="83"/>
      <c r="VJX50" s="83"/>
      <c r="VJY50" s="83"/>
      <c r="VJZ50" s="83"/>
      <c r="VKA50" s="83"/>
      <c r="VKB50" s="83"/>
      <c r="VKC50" s="83"/>
      <c r="VKD50" s="83"/>
      <c r="VKE50" s="83"/>
      <c r="VKF50" s="83"/>
      <c r="VKG50" s="83"/>
      <c r="VKH50" s="83"/>
      <c r="VKI50" s="83"/>
      <c r="VKJ50" s="83"/>
      <c r="VKK50" s="83"/>
      <c r="VKL50" s="83"/>
      <c r="VKM50" s="83"/>
      <c r="VKN50" s="83"/>
      <c r="VKO50" s="83"/>
      <c r="VKP50" s="83"/>
      <c r="VKQ50" s="83"/>
      <c r="VKR50" s="83"/>
      <c r="VKS50" s="83"/>
      <c r="VKT50" s="83"/>
      <c r="VKU50" s="83"/>
      <c r="VKV50" s="83"/>
      <c r="VKW50" s="83"/>
      <c r="VKX50" s="83"/>
      <c r="VKY50" s="83"/>
      <c r="VKZ50" s="83"/>
      <c r="VLA50" s="83"/>
      <c r="VLB50" s="83"/>
      <c r="VLC50" s="83"/>
      <c r="VLD50" s="83"/>
      <c r="VLE50" s="83"/>
      <c r="VLF50" s="83"/>
      <c r="VLG50" s="83"/>
      <c r="VLH50" s="83"/>
      <c r="VLI50" s="83"/>
      <c r="VLJ50" s="83"/>
      <c r="VLK50" s="83"/>
      <c r="VLL50" s="83"/>
      <c r="VLM50" s="83"/>
      <c r="VLN50" s="83"/>
      <c r="VLO50" s="83"/>
      <c r="VLP50" s="83"/>
      <c r="VLQ50" s="83"/>
      <c r="VLR50" s="83"/>
      <c r="VLS50" s="83"/>
      <c r="VLT50" s="83"/>
      <c r="VLU50" s="83"/>
      <c r="VLV50" s="83"/>
      <c r="VLW50" s="83"/>
      <c r="VLX50" s="83"/>
      <c r="VLY50" s="83"/>
      <c r="VLZ50" s="83"/>
      <c r="VMA50" s="83"/>
      <c r="VMB50" s="83"/>
      <c r="VMC50" s="83"/>
      <c r="VMD50" s="83"/>
      <c r="VME50" s="83"/>
      <c r="VMF50" s="83"/>
      <c r="VMG50" s="83"/>
      <c r="VMH50" s="83"/>
      <c r="VMI50" s="83"/>
      <c r="VMJ50" s="83"/>
      <c r="VMK50" s="83"/>
      <c r="VML50" s="83"/>
      <c r="VMM50" s="83"/>
      <c r="VMN50" s="83"/>
      <c r="VMO50" s="83"/>
      <c r="VMP50" s="83"/>
      <c r="VMQ50" s="83"/>
      <c r="VMR50" s="83"/>
      <c r="VMS50" s="83"/>
      <c r="VMT50" s="83"/>
      <c r="VMU50" s="83"/>
      <c r="VMV50" s="83"/>
      <c r="VMW50" s="83"/>
      <c r="VMX50" s="83"/>
      <c r="VMY50" s="83"/>
      <c r="VMZ50" s="83"/>
      <c r="VNA50" s="83"/>
      <c r="VNB50" s="83"/>
      <c r="VNC50" s="83"/>
      <c r="VND50" s="83"/>
      <c r="VNE50" s="83"/>
      <c r="VNF50" s="83"/>
      <c r="VNG50" s="83"/>
      <c r="VNH50" s="83"/>
      <c r="VNI50" s="83"/>
      <c r="VNJ50" s="83"/>
      <c r="VNK50" s="83"/>
      <c r="VNL50" s="83"/>
      <c r="VNM50" s="83"/>
      <c r="VNN50" s="83"/>
      <c r="VNO50" s="83"/>
      <c r="VNP50" s="83"/>
      <c r="VNQ50" s="83"/>
      <c r="VNR50" s="83"/>
      <c r="VNS50" s="83"/>
      <c r="VNT50" s="83"/>
      <c r="VNU50" s="83"/>
      <c r="VNV50" s="83"/>
      <c r="VNW50" s="83"/>
      <c r="VNX50" s="83"/>
      <c r="VNY50" s="83"/>
      <c r="VNZ50" s="83"/>
      <c r="VOA50" s="83"/>
      <c r="VOB50" s="83"/>
      <c r="VOC50" s="83"/>
      <c r="VOD50" s="83"/>
      <c r="VOE50" s="83"/>
      <c r="VOF50" s="83"/>
      <c r="VOG50" s="83"/>
      <c r="VOH50" s="83"/>
      <c r="VOI50" s="83"/>
      <c r="VOJ50" s="83"/>
      <c r="VOK50" s="83"/>
      <c r="VOL50" s="83"/>
      <c r="VOM50" s="83"/>
      <c r="VON50" s="83"/>
      <c r="VOO50" s="83"/>
      <c r="VOP50" s="83"/>
      <c r="VOQ50" s="83"/>
      <c r="VOR50" s="83"/>
      <c r="VOS50" s="83"/>
      <c r="VOT50" s="83"/>
      <c r="VOU50" s="83"/>
      <c r="VOV50" s="83"/>
      <c r="VOW50" s="83"/>
      <c r="VOX50" s="83"/>
      <c r="VOY50" s="83"/>
      <c r="VOZ50" s="83"/>
      <c r="VPA50" s="83"/>
      <c r="VPB50" s="83"/>
      <c r="VPC50" s="83"/>
      <c r="VPD50" s="83"/>
      <c r="VPE50" s="83"/>
      <c r="VPF50" s="83"/>
      <c r="VPG50" s="83"/>
      <c r="VPH50" s="83"/>
      <c r="VPI50" s="83"/>
      <c r="VPJ50" s="83"/>
      <c r="VPK50" s="83"/>
      <c r="VPL50" s="83"/>
      <c r="VPM50" s="83"/>
      <c r="VPN50" s="83"/>
      <c r="VPO50" s="83"/>
      <c r="VPP50" s="83"/>
      <c r="VPQ50" s="83"/>
      <c r="VPR50" s="83"/>
      <c r="VPS50" s="83"/>
      <c r="VPT50" s="83"/>
      <c r="VPU50" s="83"/>
      <c r="VPV50" s="83"/>
      <c r="VPW50" s="83"/>
      <c r="VPX50" s="83"/>
      <c r="VPY50" s="83"/>
      <c r="VPZ50" s="83"/>
      <c r="VQA50" s="83"/>
      <c r="VQB50" s="83"/>
      <c r="VQC50" s="83"/>
      <c r="VQD50" s="83"/>
      <c r="VQE50" s="83"/>
      <c r="VQF50" s="83"/>
      <c r="VQG50" s="83"/>
      <c r="VQH50" s="83"/>
      <c r="VQI50" s="83"/>
      <c r="VQJ50" s="83"/>
      <c r="VQK50" s="83"/>
      <c r="VQL50" s="83"/>
      <c r="VQM50" s="83"/>
      <c r="VQN50" s="83"/>
      <c r="VQO50" s="83"/>
      <c r="VQP50" s="83"/>
      <c r="VQQ50" s="83"/>
      <c r="VQR50" s="83"/>
      <c r="VQS50" s="83"/>
      <c r="VQT50" s="83"/>
      <c r="VQU50" s="83"/>
      <c r="VQV50" s="83"/>
      <c r="VQW50" s="83"/>
      <c r="VQX50" s="83"/>
      <c r="VQY50" s="83"/>
      <c r="VQZ50" s="83"/>
      <c r="VRA50" s="83"/>
      <c r="VRB50" s="83"/>
      <c r="VRC50" s="83"/>
      <c r="VRD50" s="83"/>
      <c r="VRE50" s="83"/>
      <c r="VRF50" s="83"/>
      <c r="VRG50" s="83"/>
      <c r="VRH50" s="83"/>
      <c r="VRI50" s="83"/>
      <c r="VRJ50" s="83"/>
      <c r="VRK50" s="83"/>
      <c r="VRL50" s="83"/>
      <c r="VRM50" s="83"/>
      <c r="VRN50" s="83"/>
      <c r="VRO50" s="83"/>
      <c r="VRP50" s="83"/>
      <c r="VRQ50" s="83"/>
      <c r="VRR50" s="83"/>
      <c r="VRS50" s="83"/>
      <c r="VRT50" s="83"/>
      <c r="VRU50" s="83"/>
      <c r="VRV50" s="83"/>
      <c r="VRW50" s="83"/>
      <c r="VRX50" s="83"/>
      <c r="VRY50" s="83"/>
      <c r="VRZ50" s="83"/>
      <c r="VSA50" s="83"/>
      <c r="VSB50" s="83"/>
      <c r="VSC50" s="83"/>
      <c r="VSD50" s="83"/>
      <c r="VSE50" s="83"/>
      <c r="VSF50" s="83"/>
      <c r="VSG50" s="83"/>
      <c r="VSH50" s="83"/>
      <c r="VSI50" s="83"/>
      <c r="VSJ50" s="83"/>
      <c r="VSK50" s="83"/>
      <c r="VSL50" s="83"/>
      <c r="VSM50" s="83"/>
      <c r="VSN50" s="83"/>
      <c r="VSO50" s="83"/>
      <c r="VSP50" s="83"/>
      <c r="VSQ50" s="83"/>
      <c r="VSR50" s="83"/>
      <c r="VSS50" s="83"/>
      <c r="VST50" s="83"/>
      <c r="VSU50" s="83"/>
      <c r="VSV50" s="83"/>
      <c r="VSW50" s="83"/>
      <c r="VSX50" s="83"/>
      <c r="VSY50" s="83"/>
      <c r="VSZ50" s="83"/>
      <c r="VTA50" s="83"/>
      <c r="VTB50" s="83"/>
      <c r="VTC50" s="83"/>
      <c r="VTD50" s="83"/>
      <c r="VTE50" s="83"/>
      <c r="VTF50" s="83"/>
      <c r="VTG50" s="83"/>
      <c r="VTH50" s="83"/>
      <c r="VTI50" s="83"/>
      <c r="VTJ50" s="83"/>
      <c r="VTK50" s="83"/>
      <c r="VTL50" s="83"/>
      <c r="VTM50" s="83"/>
      <c r="VTN50" s="83"/>
      <c r="VTO50" s="83"/>
      <c r="VTP50" s="83"/>
      <c r="VTQ50" s="83"/>
      <c r="VTR50" s="83"/>
      <c r="VTS50" s="83"/>
      <c r="VTT50" s="83"/>
      <c r="VTU50" s="83"/>
      <c r="VTV50" s="83"/>
      <c r="VTW50" s="83"/>
      <c r="VTX50" s="83"/>
      <c r="VTY50" s="83"/>
      <c r="VTZ50" s="83"/>
      <c r="VUA50" s="83"/>
      <c r="VUB50" s="83"/>
      <c r="VUC50" s="83"/>
      <c r="VUD50" s="83"/>
      <c r="VUE50" s="83"/>
      <c r="VUF50" s="83"/>
      <c r="VUG50" s="83"/>
      <c r="VUH50" s="83"/>
      <c r="VUI50" s="83"/>
      <c r="VUJ50" s="83"/>
      <c r="VUK50" s="83"/>
      <c r="VUL50" s="83"/>
      <c r="VUM50" s="83"/>
      <c r="VUN50" s="83"/>
      <c r="VUO50" s="83"/>
      <c r="VUP50" s="83"/>
      <c r="VUQ50" s="83"/>
      <c r="VUR50" s="83"/>
      <c r="VUS50" s="83"/>
      <c r="VUT50" s="83"/>
      <c r="VUU50" s="83"/>
      <c r="VUV50" s="83"/>
      <c r="VUW50" s="83"/>
      <c r="VUX50" s="83"/>
      <c r="VUY50" s="83"/>
      <c r="VUZ50" s="83"/>
      <c r="VVA50" s="83"/>
      <c r="VVB50" s="83"/>
      <c r="VVC50" s="83"/>
      <c r="VVD50" s="83"/>
      <c r="VVE50" s="83"/>
      <c r="VVF50" s="83"/>
      <c r="VVG50" s="83"/>
      <c r="VVH50" s="83"/>
      <c r="VVI50" s="83"/>
      <c r="VVJ50" s="83"/>
      <c r="VVK50" s="83"/>
      <c r="VVL50" s="83"/>
      <c r="VVM50" s="83"/>
      <c r="VVN50" s="83"/>
      <c r="VVO50" s="83"/>
      <c r="VVP50" s="83"/>
      <c r="VVQ50" s="83"/>
      <c r="VVR50" s="83"/>
      <c r="VVS50" s="83"/>
      <c r="VVT50" s="83"/>
      <c r="VVU50" s="83"/>
      <c r="VVV50" s="83"/>
      <c r="VVW50" s="83"/>
      <c r="VVX50" s="83"/>
      <c r="VVY50" s="83"/>
      <c r="VVZ50" s="83"/>
      <c r="VWA50" s="83"/>
      <c r="VWB50" s="83"/>
      <c r="VWC50" s="83"/>
      <c r="VWD50" s="83"/>
      <c r="VWE50" s="83"/>
      <c r="VWF50" s="83"/>
      <c r="VWG50" s="83"/>
      <c r="VWH50" s="83"/>
      <c r="VWI50" s="83"/>
      <c r="VWJ50" s="83"/>
      <c r="VWK50" s="83"/>
      <c r="VWL50" s="83"/>
      <c r="VWM50" s="83"/>
      <c r="VWN50" s="83"/>
      <c r="VWO50" s="83"/>
      <c r="VWP50" s="83"/>
      <c r="VWQ50" s="83"/>
      <c r="VWR50" s="83"/>
      <c r="VWS50" s="83"/>
      <c r="VWT50" s="83"/>
      <c r="VWU50" s="83"/>
      <c r="VWV50" s="83"/>
      <c r="VWW50" s="83"/>
      <c r="VWX50" s="83"/>
      <c r="VWY50" s="83"/>
      <c r="VWZ50" s="83"/>
      <c r="VXA50" s="83"/>
      <c r="VXB50" s="83"/>
      <c r="VXC50" s="83"/>
      <c r="VXD50" s="83"/>
      <c r="VXE50" s="83"/>
      <c r="VXF50" s="83"/>
      <c r="VXG50" s="83"/>
      <c r="VXH50" s="83"/>
      <c r="VXI50" s="83"/>
      <c r="VXJ50" s="83"/>
      <c r="VXK50" s="83"/>
      <c r="VXL50" s="83"/>
      <c r="VXM50" s="83"/>
      <c r="VXN50" s="83"/>
      <c r="VXO50" s="83"/>
      <c r="VXP50" s="83"/>
      <c r="VXQ50" s="83"/>
      <c r="VXR50" s="83"/>
      <c r="VXS50" s="83"/>
      <c r="VXT50" s="83"/>
      <c r="VXU50" s="83"/>
      <c r="VXV50" s="83"/>
      <c r="VXW50" s="83"/>
      <c r="VXX50" s="83"/>
      <c r="VXY50" s="83"/>
      <c r="VXZ50" s="83"/>
      <c r="VYA50" s="83"/>
      <c r="VYB50" s="83"/>
      <c r="VYC50" s="83"/>
      <c r="VYD50" s="83"/>
      <c r="VYE50" s="83"/>
      <c r="VYF50" s="83"/>
      <c r="VYG50" s="83"/>
      <c r="VYH50" s="83"/>
      <c r="VYI50" s="83"/>
      <c r="VYJ50" s="83"/>
      <c r="VYK50" s="83"/>
      <c r="VYL50" s="83"/>
      <c r="VYM50" s="83"/>
      <c r="VYN50" s="83"/>
      <c r="VYO50" s="83"/>
      <c r="VYP50" s="83"/>
      <c r="VYQ50" s="83"/>
      <c r="VYR50" s="83"/>
      <c r="VYS50" s="83"/>
      <c r="VYT50" s="83"/>
      <c r="VYU50" s="83"/>
      <c r="VYV50" s="83"/>
      <c r="VYW50" s="83"/>
      <c r="VYX50" s="83"/>
      <c r="VYY50" s="83"/>
      <c r="VYZ50" s="83"/>
      <c r="VZA50" s="83"/>
      <c r="VZB50" s="83"/>
      <c r="VZC50" s="83"/>
      <c r="VZD50" s="83"/>
      <c r="VZE50" s="83"/>
      <c r="VZF50" s="83"/>
      <c r="VZG50" s="83"/>
      <c r="VZH50" s="83"/>
      <c r="VZI50" s="83"/>
      <c r="VZJ50" s="83"/>
      <c r="VZK50" s="83"/>
      <c r="VZL50" s="83"/>
      <c r="VZM50" s="83"/>
      <c r="VZN50" s="83"/>
      <c r="VZO50" s="83"/>
      <c r="VZP50" s="83"/>
      <c r="VZQ50" s="83"/>
      <c r="VZR50" s="83"/>
      <c r="VZS50" s="83"/>
      <c r="VZT50" s="83"/>
      <c r="VZU50" s="83"/>
      <c r="VZV50" s="83"/>
      <c r="VZW50" s="83"/>
      <c r="VZX50" s="83"/>
      <c r="VZY50" s="83"/>
      <c r="VZZ50" s="83"/>
      <c r="WAA50" s="83"/>
      <c r="WAB50" s="83"/>
      <c r="WAC50" s="83"/>
      <c r="WAD50" s="83"/>
      <c r="WAE50" s="83"/>
      <c r="WAF50" s="83"/>
      <c r="WAG50" s="83"/>
      <c r="WAH50" s="83"/>
      <c r="WAI50" s="83"/>
      <c r="WAJ50" s="83"/>
      <c r="WAK50" s="83"/>
      <c r="WAL50" s="83"/>
      <c r="WAM50" s="83"/>
      <c r="WAN50" s="83"/>
      <c r="WAO50" s="83"/>
      <c r="WAP50" s="83"/>
      <c r="WAQ50" s="83"/>
      <c r="WAR50" s="83"/>
      <c r="WAS50" s="83"/>
      <c r="WAT50" s="83"/>
      <c r="WAU50" s="83"/>
      <c r="WAV50" s="83"/>
      <c r="WAW50" s="83"/>
      <c r="WAX50" s="83"/>
      <c r="WAY50" s="83"/>
      <c r="WAZ50" s="83"/>
      <c r="WBA50" s="83"/>
      <c r="WBB50" s="83"/>
      <c r="WBC50" s="83"/>
      <c r="WBD50" s="83"/>
      <c r="WBE50" s="83"/>
      <c r="WBF50" s="83"/>
      <c r="WBG50" s="83"/>
      <c r="WBH50" s="83"/>
      <c r="WBI50" s="83"/>
      <c r="WBJ50" s="83"/>
      <c r="WBK50" s="83"/>
      <c r="WBL50" s="83"/>
      <c r="WBM50" s="83"/>
      <c r="WBN50" s="83"/>
      <c r="WBO50" s="83"/>
      <c r="WBP50" s="83"/>
      <c r="WBQ50" s="83"/>
      <c r="WBR50" s="83"/>
      <c r="WBS50" s="83"/>
      <c r="WBT50" s="83"/>
      <c r="WBU50" s="83"/>
      <c r="WBV50" s="83"/>
      <c r="WBW50" s="83"/>
      <c r="WBX50" s="83"/>
      <c r="WBY50" s="83"/>
      <c r="WBZ50" s="83"/>
      <c r="WCA50" s="83"/>
      <c r="WCB50" s="83"/>
      <c r="WCC50" s="83"/>
      <c r="WCD50" s="83"/>
      <c r="WCE50" s="83"/>
      <c r="WCF50" s="83"/>
      <c r="WCG50" s="83"/>
      <c r="WCH50" s="83"/>
      <c r="WCI50" s="83"/>
      <c r="WCJ50" s="83"/>
      <c r="WCK50" s="83"/>
      <c r="WCL50" s="83"/>
      <c r="WCM50" s="83"/>
      <c r="WCN50" s="83"/>
      <c r="WCO50" s="83"/>
      <c r="WCP50" s="83"/>
      <c r="WCQ50" s="83"/>
      <c r="WCR50" s="83"/>
      <c r="WCS50" s="83"/>
      <c r="WCT50" s="83"/>
      <c r="WCU50" s="83"/>
      <c r="WCV50" s="83"/>
      <c r="WCW50" s="83"/>
      <c r="WCX50" s="83"/>
      <c r="WCY50" s="83"/>
      <c r="WCZ50" s="83"/>
      <c r="WDA50" s="83"/>
      <c r="WDB50" s="83"/>
      <c r="WDC50" s="83"/>
      <c r="WDD50" s="83"/>
      <c r="WDE50" s="83"/>
      <c r="WDF50" s="83"/>
      <c r="WDG50" s="83"/>
      <c r="WDH50" s="83"/>
      <c r="WDI50" s="83"/>
      <c r="WDJ50" s="83"/>
      <c r="WDK50" s="83"/>
      <c r="WDL50" s="83"/>
      <c r="WDM50" s="83"/>
      <c r="WDN50" s="83"/>
      <c r="WDO50" s="83"/>
      <c r="WDP50" s="83"/>
      <c r="WDQ50" s="83"/>
      <c r="WDR50" s="83"/>
      <c r="WDS50" s="83"/>
      <c r="WDT50" s="83"/>
      <c r="WDU50" s="83"/>
      <c r="WDV50" s="83"/>
      <c r="WDW50" s="83"/>
      <c r="WDX50" s="83"/>
      <c r="WDY50" s="83"/>
      <c r="WDZ50" s="83"/>
      <c r="WEA50" s="83"/>
      <c r="WEB50" s="83"/>
      <c r="WEC50" s="83"/>
      <c r="WED50" s="83"/>
      <c r="WEE50" s="83"/>
      <c r="WEF50" s="83"/>
      <c r="WEG50" s="83"/>
      <c r="WEH50" s="83"/>
      <c r="WEI50" s="83"/>
      <c r="WEJ50" s="83"/>
      <c r="WEK50" s="83"/>
      <c r="WEL50" s="83"/>
      <c r="WEM50" s="83"/>
      <c r="WEN50" s="83"/>
      <c r="WEO50" s="83"/>
      <c r="WEP50" s="83"/>
      <c r="WEQ50" s="83"/>
      <c r="WER50" s="83"/>
      <c r="WES50" s="83"/>
      <c r="WET50" s="83"/>
      <c r="WEU50" s="83"/>
      <c r="WEV50" s="83"/>
      <c r="WEW50" s="83"/>
      <c r="WEX50" s="83"/>
      <c r="WEY50" s="83"/>
      <c r="WEZ50" s="83"/>
      <c r="WFA50" s="83"/>
      <c r="WFB50" s="83"/>
      <c r="WFC50" s="83"/>
      <c r="WFD50" s="83"/>
      <c r="WFE50" s="83"/>
      <c r="WFF50" s="83"/>
      <c r="WFG50" s="83"/>
      <c r="WFH50" s="83"/>
      <c r="WFI50" s="83"/>
      <c r="WFJ50" s="83"/>
      <c r="WFK50" s="83"/>
      <c r="WFL50" s="83"/>
      <c r="WFM50" s="83"/>
      <c r="WFN50" s="83"/>
      <c r="WFO50" s="83"/>
      <c r="WFP50" s="83"/>
      <c r="WFQ50" s="83"/>
      <c r="WFR50" s="83"/>
      <c r="WFS50" s="83"/>
      <c r="WFT50" s="83"/>
      <c r="WFU50" s="83"/>
      <c r="WFV50" s="83"/>
      <c r="WFW50" s="83"/>
      <c r="WFX50" s="83"/>
      <c r="WFY50" s="83"/>
      <c r="WFZ50" s="83"/>
      <c r="WGA50" s="83"/>
      <c r="WGB50" s="83"/>
      <c r="WGC50" s="83"/>
      <c r="WGD50" s="83"/>
      <c r="WGE50" s="83"/>
      <c r="WGF50" s="83"/>
      <c r="WGG50" s="83"/>
      <c r="WGH50" s="83"/>
      <c r="WGI50" s="83"/>
      <c r="WGJ50" s="83"/>
      <c r="WGK50" s="83"/>
      <c r="WGL50" s="83"/>
      <c r="WGM50" s="83"/>
      <c r="WGN50" s="83"/>
      <c r="WGO50" s="83"/>
      <c r="WGP50" s="83"/>
      <c r="WGQ50" s="83"/>
      <c r="WGR50" s="83"/>
      <c r="WGS50" s="83"/>
      <c r="WGT50" s="83"/>
      <c r="WGU50" s="83"/>
      <c r="WGV50" s="83"/>
      <c r="WGW50" s="83"/>
      <c r="WGX50" s="83"/>
      <c r="WGY50" s="83"/>
      <c r="WGZ50" s="83"/>
      <c r="WHA50" s="83"/>
      <c r="WHB50" s="83"/>
      <c r="WHC50" s="83"/>
      <c r="WHD50" s="83"/>
      <c r="WHE50" s="83"/>
      <c r="WHF50" s="83"/>
      <c r="WHG50" s="83"/>
      <c r="WHH50" s="83"/>
      <c r="WHI50" s="83"/>
      <c r="WHJ50" s="83"/>
      <c r="WHK50" s="83"/>
      <c r="WHL50" s="83"/>
      <c r="WHM50" s="83"/>
      <c r="WHN50" s="83"/>
      <c r="WHO50" s="83"/>
      <c r="WHP50" s="83"/>
      <c r="WHQ50" s="83"/>
      <c r="WHR50" s="83"/>
      <c r="WHS50" s="83"/>
      <c r="WHT50" s="83"/>
      <c r="WHU50" s="83"/>
      <c r="WHV50" s="83"/>
      <c r="WHW50" s="83"/>
      <c r="WHX50" s="83"/>
      <c r="WHY50" s="83"/>
      <c r="WHZ50" s="83"/>
      <c r="WIA50" s="83"/>
      <c r="WIB50" s="83"/>
      <c r="WIC50" s="83"/>
      <c r="WID50" s="83"/>
      <c r="WIE50" s="83"/>
      <c r="WIF50" s="83"/>
      <c r="WIG50" s="83"/>
      <c r="WIH50" s="83"/>
      <c r="WII50" s="83"/>
      <c r="WIJ50" s="83"/>
      <c r="WIK50" s="83"/>
      <c r="WIL50" s="83"/>
      <c r="WIM50" s="83"/>
      <c r="WIN50" s="83"/>
      <c r="WIO50" s="83"/>
      <c r="WIP50" s="83"/>
      <c r="WIQ50" s="83"/>
      <c r="WIR50" s="83"/>
      <c r="WIS50" s="83"/>
      <c r="WIT50" s="83"/>
      <c r="WIU50" s="83"/>
      <c r="WIV50" s="83"/>
      <c r="WIW50" s="83"/>
      <c r="WIX50" s="83"/>
      <c r="WIY50" s="83"/>
      <c r="WIZ50" s="83"/>
      <c r="WJA50" s="83"/>
      <c r="WJB50" s="83"/>
      <c r="WJC50" s="83"/>
      <c r="WJD50" s="83"/>
      <c r="WJE50" s="83"/>
      <c r="WJF50" s="83"/>
      <c r="WJG50" s="83"/>
      <c r="WJH50" s="83"/>
      <c r="WJI50" s="83"/>
      <c r="WJJ50" s="83"/>
      <c r="WJK50" s="83"/>
      <c r="WJL50" s="83"/>
      <c r="WJM50" s="83"/>
      <c r="WJN50" s="83"/>
      <c r="WJO50" s="83"/>
      <c r="WJP50" s="83"/>
      <c r="WJQ50" s="83"/>
      <c r="WJR50" s="83"/>
      <c r="WJS50" s="83"/>
      <c r="WJT50" s="83"/>
      <c r="WJU50" s="83"/>
      <c r="WJV50" s="83"/>
      <c r="WJW50" s="83"/>
      <c r="WJX50" s="83"/>
      <c r="WJY50" s="83"/>
      <c r="WJZ50" s="83"/>
      <c r="WKA50" s="83"/>
      <c r="WKB50" s="83"/>
      <c r="WKC50" s="83"/>
      <c r="WKD50" s="83"/>
      <c r="WKE50" s="83"/>
      <c r="WKF50" s="83"/>
      <c r="WKG50" s="83"/>
      <c r="WKH50" s="83"/>
      <c r="WKI50" s="83"/>
      <c r="WKJ50" s="83"/>
      <c r="WKK50" s="83"/>
      <c r="WKL50" s="83"/>
      <c r="WKM50" s="83"/>
      <c r="WKN50" s="83"/>
      <c r="WKO50" s="83"/>
      <c r="WKP50" s="83"/>
      <c r="WKQ50" s="83"/>
      <c r="WKR50" s="83"/>
      <c r="WKS50" s="83"/>
      <c r="WKT50" s="83"/>
      <c r="WKU50" s="83"/>
      <c r="WKV50" s="83"/>
      <c r="WKW50" s="83"/>
      <c r="WKX50" s="83"/>
      <c r="WKY50" s="83"/>
      <c r="WKZ50" s="83"/>
      <c r="WLA50" s="83"/>
      <c r="WLB50" s="83"/>
      <c r="WLC50" s="83"/>
      <c r="WLD50" s="83"/>
      <c r="WLE50" s="83"/>
      <c r="WLF50" s="83"/>
      <c r="WLG50" s="83"/>
      <c r="WLH50" s="83"/>
      <c r="WLI50" s="83"/>
      <c r="WLJ50" s="83"/>
      <c r="WLK50" s="83"/>
      <c r="WLL50" s="83"/>
      <c r="WLM50" s="83"/>
      <c r="WLN50" s="83"/>
      <c r="WLO50" s="83"/>
      <c r="WLP50" s="83"/>
      <c r="WLQ50" s="83"/>
      <c r="WLR50" s="83"/>
      <c r="WLS50" s="83"/>
      <c r="WLT50" s="83"/>
      <c r="WLU50" s="83"/>
      <c r="WLV50" s="83"/>
      <c r="WLW50" s="83"/>
      <c r="WLX50" s="83"/>
      <c r="WLY50" s="83"/>
      <c r="WLZ50" s="83"/>
      <c r="WMA50" s="83"/>
      <c r="WMB50" s="83"/>
      <c r="WMC50" s="83"/>
      <c r="WMD50" s="83"/>
      <c r="WME50" s="83"/>
      <c r="WMF50" s="83"/>
      <c r="WMG50" s="83"/>
      <c r="WMH50" s="83"/>
      <c r="WMI50" s="83"/>
      <c r="WMJ50" s="83"/>
      <c r="WMK50" s="83"/>
      <c r="WML50" s="83"/>
      <c r="WMM50" s="83"/>
      <c r="WMN50" s="83"/>
      <c r="WMO50" s="83"/>
      <c r="WMP50" s="83"/>
      <c r="WMQ50" s="83"/>
      <c r="WMR50" s="83"/>
      <c r="WMS50" s="83"/>
      <c r="WMT50" s="83"/>
      <c r="WMU50" s="83"/>
      <c r="WMV50" s="83"/>
      <c r="WMW50" s="83"/>
      <c r="WMX50" s="83"/>
      <c r="WMY50" s="83"/>
      <c r="WMZ50" s="83"/>
      <c r="WNA50" s="83"/>
      <c r="WNB50" s="83"/>
      <c r="WNC50" s="83"/>
      <c r="WND50" s="83"/>
      <c r="WNE50" s="83"/>
      <c r="WNF50" s="83"/>
      <c r="WNG50" s="83"/>
      <c r="WNH50" s="83"/>
      <c r="WNI50" s="83"/>
      <c r="WNJ50" s="83"/>
      <c r="WNK50" s="83"/>
      <c r="WNL50" s="83"/>
      <c r="WNM50" s="83"/>
      <c r="WNN50" s="83"/>
      <c r="WNO50" s="83"/>
      <c r="WNP50" s="83"/>
      <c r="WNQ50" s="83"/>
      <c r="WNR50" s="83"/>
      <c r="WNS50" s="83"/>
      <c r="WNT50" s="83"/>
      <c r="WNU50" s="83"/>
      <c r="WNV50" s="83"/>
      <c r="WNW50" s="83"/>
      <c r="WNX50" s="83"/>
      <c r="WNY50" s="83"/>
      <c r="WNZ50" s="83"/>
      <c r="WOA50" s="83"/>
      <c r="WOB50" s="83"/>
      <c r="WOC50" s="83"/>
      <c r="WOD50" s="83"/>
      <c r="WOE50" s="83"/>
      <c r="WOF50" s="83"/>
      <c r="WOG50" s="83"/>
      <c r="WOH50" s="83"/>
      <c r="WOI50" s="83"/>
      <c r="WOJ50" s="83"/>
      <c r="WOK50" s="83"/>
      <c r="WOL50" s="83"/>
      <c r="WOM50" s="83"/>
      <c r="WON50" s="83"/>
      <c r="WOO50" s="83"/>
      <c r="WOP50" s="83"/>
      <c r="WOQ50" s="83"/>
      <c r="WOR50" s="83"/>
      <c r="WOS50" s="83"/>
      <c r="WOT50" s="83"/>
      <c r="WOU50" s="83"/>
      <c r="WOV50" s="83"/>
      <c r="WOW50" s="83"/>
      <c r="WOX50" s="83"/>
      <c r="WOY50" s="83"/>
      <c r="WOZ50" s="83"/>
      <c r="WPA50" s="83"/>
      <c r="WPB50" s="83"/>
      <c r="WPC50" s="83"/>
      <c r="WPD50" s="83"/>
      <c r="WPE50" s="83"/>
      <c r="WPF50" s="83"/>
      <c r="WPG50" s="83"/>
      <c r="WPH50" s="83"/>
      <c r="WPI50" s="83"/>
      <c r="WPJ50" s="83"/>
      <c r="WPK50" s="83"/>
      <c r="WPL50" s="83"/>
      <c r="WPM50" s="83"/>
      <c r="WPN50" s="83"/>
      <c r="WPO50" s="83"/>
      <c r="WPP50" s="83"/>
      <c r="WPQ50" s="83"/>
      <c r="WPR50" s="83"/>
      <c r="WPS50" s="83"/>
      <c r="WPT50" s="83"/>
      <c r="WPU50" s="83"/>
      <c r="WPV50" s="83"/>
      <c r="WPW50" s="83"/>
      <c r="WPX50" s="83"/>
      <c r="WPY50" s="83"/>
      <c r="WPZ50" s="83"/>
      <c r="WQA50" s="83"/>
      <c r="WQB50" s="83"/>
      <c r="WQC50" s="83"/>
      <c r="WQD50" s="83"/>
      <c r="WQE50" s="83"/>
      <c r="WQF50" s="83"/>
      <c r="WQG50" s="83"/>
      <c r="WQH50" s="83"/>
      <c r="WQI50" s="83"/>
      <c r="WQJ50" s="83"/>
      <c r="WQK50" s="83"/>
      <c r="WQL50" s="83"/>
      <c r="WQM50" s="83"/>
      <c r="WQN50" s="83"/>
      <c r="WQO50" s="83"/>
      <c r="WQP50" s="83"/>
      <c r="WQQ50" s="83"/>
      <c r="WQR50" s="83"/>
      <c r="WQS50" s="83"/>
      <c r="WQT50" s="83"/>
      <c r="WQU50" s="83"/>
      <c r="WQV50" s="83"/>
      <c r="WQW50" s="83"/>
      <c r="WQX50" s="83"/>
      <c r="WQY50" s="83"/>
      <c r="WQZ50" s="83"/>
      <c r="WRA50" s="83"/>
      <c r="WRB50" s="83"/>
      <c r="WRC50" s="83"/>
      <c r="WRD50" s="83"/>
      <c r="WRE50" s="83"/>
      <c r="WRF50" s="83"/>
      <c r="WRG50" s="83"/>
      <c r="WRH50" s="83"/>
      <c r="WRI50" s="83"/>
      <c r="WRJ50" s="83"/>
      <c r="WRK50" s="83"/>
      <c r="WRL50" s="83"/>
      <c r="WRM50" s="83"/>
      <c r="WRN50" s="83"/>
      <c r="WRO50" s="83"/>
      <c r="WRP50" s="83"/>
      <c r="WRQ50" s="83"/>
      <c r="WRR50" s="83"/>
      <c r="WRS50" s="83"/>
      <c r="WRT50" s="83"/>
      <c r="WRU50" s="83"/>
      <c r="WRV50" s="83"/>
      <c r="WRW50" s="83"/>
      <c r="WRX50" s="83"/>
      <c r="WRY50" s="83"/>
      <c r="WRZ50" s="83"/>
      <c r="WSA50" s="83"/>
      <c r="WSB50" s="83"/>
      <c r="WSC50" s="83"/>
      <c r="WSD50" s="83"/>
      <c r="WSE50" s="83"/>
      <c r="WSF50" s="83"/>
      <c r="WSG50" s="83"/>
      <c r="WSH50" s="83"/>
      <c r="WSI50" s="83"/>
      <c r="WSJ50" s="83"/>
      <c r="WSK50" s="83"/>
      <c r="WSL50" s="83"/>
      <c r="WSM50" s="83"/>
      <c r="WSN50" s="83"/>
      <c r="WSO50" s="83"/>
      <c r="WSP50" s="83"/>
      <c r="WSQ50" s="83"/>
      <c r="WSR50" s="83"/>
      <c r="WSS50" s="83"/>
      <c r="WST50" s="83"/>
      <c r="WSU50" s="83"/>
      <c r="WSV50" s="83"/>
      <c r="WSW50" s="83"/>
      <c r="WSX50" s="83"/>
      <c r="WSY50" s="83"/>
      <c r="WSZ50" s="83"/>
      <c r="WTA50" s="83"/>
      <c r="WTB50" s="83"/>
      <c r="WTC50" s="83"/>
      <c r="WTD50" s="83"/>
      <c r="WTE50" s="83"/>
      <c r="WTF50" s="83"/>
      <c r="WTG50" s="83"/>
      <c r="WTH50" s="83"/>
      <c r="WTI50" s="83"/>
      <c r="WTJ50" s="83"/>
      <c r="WTK50" s="83"/>
      <c r="WTL50" s="83"/>
      <c r="WTM50" s="83"/>
      <c r="WTN50" s="83"/>
      <c r="WTO50" s="83"/>
      <c r="WTP50" s="83"/>
      <c r="WTQ50" s="83"/>
      <c r="WTR50" s="83"/>
      <c r="WTS50" s="83"/>
      <c r="WTT50" s="83"/>
      <c r="WTU50" s="83"/>
      <c r="WTV50" s="83"/>
      <c r="WTW50" s="83"/>
      <c r="WTX50" s="83"/>
      <c r="WTY50" s="83"/>
      <c r="WTZ50" s="83"/>
      <c r="WUA50" s="83"/>
      <c r="WUB50" s="83"/>
      <c r="WUC50" s="83"/>
      <c r="WUD50" s="83"/>
      <c r="WUE50" s="83"/>
      <c r="WUF50" s="83"/>
      <c r="WUG50" s="83"/>
      <c r="WUH50" s="83"/>
      <c r="WUI50" s="83"/>
      <c r="WUJ50" s="83"/>
      <c r="WUK50" s="83"/>
      <c r="WUL50" s="83"/>
      <c r="WUM50" s="83"/>
      <c r="WUN50" s="83"/>
      <c r="WUO50" s="83"/>
      <c r="WUP50" s="83"/>
      <c r="WUQ50" s="83"/>
      <c r="WUR50" s="83"/>
      <c r="WUS50" s="83"/>
      <c r="WUT50" s="83"/>
      <c r="WUU50" s="83"/>
      <c r="WUV50" s="83"/>
      <c r="WUW50" s="83"/>
      <c r="WUX50" s="83"/>
      <c r="WUY50" s="83"/>
      <c r="WUZ50" s="83"/>
      <c r="WVA50" s="83"/>
      <c r="WVB50" s="83"/>
      <c r="WVC50" s="83"/>
      <c r="WVD50" s="83"/>
      <c r="WVE50" s="83"/>
      <c r="WVF50" s="83"/>
      <c r="WVG50" s="83"/>
      <c r="WVH50" s="83"/>
      <c r="WVI50" s="83"/>
      <c r="WVJ50" s="83"/>
      <c r="WVK50" s="83"/>
      <c r="WVL50" s="83"/>
      <c r="WVM50" s="83"/>
      <c r="WVN50" s="83"/>
      <c r="WVO50" s="83"/>
      <c r="WVP50" s="83"/>
      <c r="WVQ50" s="83"/>
      <c r="WVR50" s="83"/>
      <c r="WVS50" s="83"/>
      <c r="WVT50" s="83"/>
      <c r="WVU50" s="83"/>
      <c r="WVV50" s="83"/>
      <c r="WVW50" s="83"/>
      <c r="WVX50" s="83"/>
      <c r="WVY50" s="83"/>
      <c r="WVZ50" s="83"/>
      <c r="WWA50" s="83"/>
      <c r="WWB50" s="83"/>
      <c r="WWC50" s="83"/>
      <c r="WWD50" s="83"/>
      <c r="WWE50" s="83"/>
      <c r="WWF50" s="83"/>
      <c r="WWG50" s="83"/>
      <c r="WWH50" s="83"/>
      <c r="WWI50" s="83"/>
      <c r="WWJ50" s="83"/>
      <c r="WWK50" s="83"/>
      <c r="WWL50" s="83"/>
      <c r="WWM50" s="83"/>
      <c r="WWN50" s="83"/>
      <c r="WWO50" s="83"/>
      <c r="WWP50" s="83"/>
      <c r="WWQ50" s="83"/>
      <c r="WWR50" s="83"/>
      <c r="WWS50" s="83"/>
      <c r="WWT50" s="83"/>
      <c r="WWU50" s="83"/>
      <c r="WWV50" s="83"/>
      <c r="WWW50" s="83"/>
      <c r="WWX50" s="83"/>
      <c r="WWY50" s="83"/>
      <c r="WWZ50" s="83"/>
      <c r="WXA50" s="83"/>
      <c r="WXB50" s="83"/>
      <c r="WXC50" s="83"/>
      <c r="WXD50" s="83"/>
      <c r="WXE50" s="83"/>
      <c r="WXF50" s="83"/>
      <c r="WXG50" s="83"/>
      <c r="WXH50" s="83"/>
      <c r="WXI50" s="83"/>
      <c r="WXJ50" s="83"/>
      <c r="WXK50" s="83"/>
      <c r="WXL50" s="83"/>
      <c r="WXM50" s="83"/>
      <c r="WXN50" s="83"/>
      <c r="WXO50" s="83"/>
      <c r="WXP50" s="83"/>
      <c r="WXQ50" s="83"/>
      <c r="WXR50" s="83"/>
      <c r="WXS50" s="83"/>
      <c r="WXT50" s="83"/>
      <c r="WXU50" s="83"/>
      <c r="WXV50" s="83"/>
      <c r="WXW50" s="83"/>
      <c r="WXX50" s="83"/>
      <c r="WXY50" s="83"/>
      <c r="WXZ50" s="83"/>
      <c r="WYA50" s="83"/>
      <c r="WYB50" s="83"/>
      <c r="WYC50" s="83"/>
      <c r="WYD50" s="83"/>
      <c r="WYE50" s="83"/>
      <c r="WYF50" s="83"/>
      <c r="WYG50" s="83"/>
      <c r="WYH50" s="83"/>
      <c r="WYI50" s="83"/>
      <c r="WYJ50" s="83"/>
      <c r="WYK50" s="83"/>
      <c r="WYL50" s="83"/>
      <c r="WYM50" s="83"/>
      <c r="WYN50" s="83"/>
      <c r="WYO50" s="83"/>
      <c r="WYP50" s="83"/>
      <c r="WYQ50" s="83"/>
      <c r="WYR50" s="83"/>
      <c r="WYS50" s="83"/>
      <c r="WYT50" s="83"/>
      <c r="WYU50" s="83"/>
      <c r="WYV50" s="83"/>
      <c r="WYW50" s="83"/>
      <c r="WYX50" s="83"/>
      <c r="WYY50" s="83"/>
      <c r="WYZ50" s="83"/>
      <c r="WZA50" s="83"/>
      <c r="WZB50" s="83"/>
      <c r="WZC50" s="83"/>
      <c r="WZD50" s="83"/>
      <c r="WZE50" s="83"/>
      <c r="WZF50" s="83"/>
      <c r="WZG50" s="83"/>
      <c r="WZH50" s="83"/>
      <c r="WZI50" s="83"/>
      <c r="WZJ50" s="83"/>
      <c r="WZK50" s="83"/>
      <c r="WZL50" s="83"/>
      <c r="WZM50" s="83"/>
      <c r="WZN50" s="83"/>
      <c r="WZO50" s="83"/>
      <c r="WZP50" s="83"/>
      <c r="WZQ50" s="83"/>
      <c r="WZR50" s="83"/>
      <c r="WZS50" s="83"/>
      <c r="WZT50" s="83"/>
      <c r="WZU50" s="83"/>
      <c r="WZV50" s="83"/>
      <c r="WZW50" s="83"/>
      <c r="WZX50" s="83"/>
      <c r="WZY50" s="83"/>
      <c r="WZZ50" s="83"/>
      <c r="XAA50" s="83"/>
      <c r="XAB50" s="83"/>
      <c r="XAC50" s="83"/>
      <c r="XAD50" s="83"/>
      <c r="XAE50" s="83"/>
      <c r="XAF50" s="83"/>
      <c r="XAG50" s="83"/>
      <c r="XAH50" s="83"/>
      <c r="XAI50" s="83"/>
      <c r="XAJ50" s="83"/>
      <c r="XAK50" s="83"/>
      <c r="XAL50" s="83"/>
      <c r="XAM50" s="83"/>
      <c r="XAN50" s="83"/>
      <c r="XAO50" s="83"/>
      <c r="XAP50" s="83"/>
      <c r="XAQ50" s="83"/>
      <c r="XAR50" s="83"/>
      <c r="XAS50" s="83"/>
      <c r="XAT50" s="83"/>
      <c r="XAU50" s="83"/>
      <c r="XAV50" s="83"/>
      <c r="XAW50" s="83"/>
      <c r="XAX50" s="83"/>
      <c r="XAY50" s="83"/>
      <c r="XAZ50" s="83"/>
      <c r="XBA50" s="83"/>
      <c r="XBB50" s="83"/>
      <c r="XBC50" s="83"/>
      <c r="XBD50" s="83"/>
      <c r="XBE50" s="83"/>
      <c r="XBF50" s="83"/>
      <c r="XBG50" s="83"/>
      <c r="XBH50" s="83"/>
      <c r="XBI50" s="83"/>
      <c r="XBJ50" s="83"/>
      <c r="XBK50" s="83"/>
      <c r="XBL50" s="83"/>
      <c r="XBM50" s="83"/>
      <c r="XBN50" s="83"/>
      <c r="XBO50" s="83"/>
      <c r="XBP50" s="83"/>
      <c r="XBQ50" s="83"/>
      <c r="XBR50" s="83"/>
      <c r="XBS50" s="83"/>
      <c r="XBT50" s="83"/>
      <c r="XBU50" s="83"/>
      <c r="XBV50" s="83"/>
      <c r="XBW50" s="83"/>
      <c r="XBX50" s="83"/>
      <c r="XBY50" s="83"/>
      <c r="XBZ50" s="83"/>
      <c r="XCA50" s="83"/>
      <c r="XCB50" s="83"/>
      <c r="XCC50" s="83"/>
      <c r="XCD50" s="83"/>
      <c r="XCE50" s="83"/>
      <c r="XCF50" s="83"/>
      <c r="XCG50" s="83"/>
      <c r="XCH50" s="83"/>
      <c r="XCI50" s="83"/>
      <c r="XCJ50" s="83"/>
      <c r="XCK50" s="83"/>
      <c r="XCL50" s="83"/>
      <c r="XCM50" s="83"/>
      <c r="XCN50" s="83"/>
      <c r="XCO50" s="83"/>
      <c r="XCP50" s="83"/>
      <c r="XCQ50" s="83"/>
      <c r="XCR50" s="83"/>
      <c r="XCS50" s="83"/>
      <c r="XCT50" s="83"/>
      <c r="XCU50" s="83"/>
      <c r="XCV50" s="83"/>
      <c r="XCW50" s="83"/>
      <c r="XCX50" s="83"/>
      <c r="XCY50" s="83"/>
      <c r="XCZ50" s="83"/>
      <c r="XDA50" s="83"/>
      <c r="XDB50" s="83"/>
      <c r="XDC50" s="83"/>
      <c r="XDD50" s="83"/>
      <c r="XDE50" s="83"/>
      <c r="XDF50" s="83"/>
      <c r="XDG50" s="83"/>
      <c r="XDH50" s="83"/>
      <c r="XDI50" s="83"/>
      <c r="XDJ50" s="83"/>
      <c r="XDK50" s="83"/>
      <c r="XDL50" s="83"/>
      <c r="XDM50" s="83"/>
      <c r="XDN50" s="83"/>
      <c r="XDO50" s="83"/>
      <c r="XDP50" s="83"/>
      <c r="XDQ50" s="83"/>
      <c r="XDR50" s="83"/>
      <c r="XDS50" s="83"/>
      <c r="XDT50" s="83"/>
      <c r="XDU50" s="83"/>
      <c r="XDV50" s="83"/>
      <c r="XDW50" s="83"/>
      <c r="XDX50" s="83"/>
      <c r="XDY50" s="83"/>
      <c r="XDZ50" s="83"/>
      <c r="XEA50" s="83"/>
      <c r="XEB50" s="83"/>
      <c r="XEC50" s="83"/>
      <c r="XED50" s="83"/>
      <c r="XEE50" s="83"/>
      <c r="XEF50" s="83"/>
      <c r="XEG50" s="83"/>
      <c r="XEH50" s="83"/>
      <c r="XEI50" s="83"/>
      <c r="XEJ50" s="83"/>
      <c r="XEK50" s="83"/>
      <c r="XEL50" s="83"/>
      <c r="XEM50" s="83"/>
      <c r="XEN50" s="83"/>
      <c r="XEO50" s="83"/>
      <c r="XEP50" s="83"/>
      <c r="XEQ50" s="83"/>
      <c r="XER50" s="83"/>
      <c r="XES50" s="83"/>
      <c r="XET50" s="83"/>
      <c r="XEU50" s="83"/>
      <c r="XEV50" s="83"/>
      <c r="XEW50" s="83"/>
      <c r="XEX50" s="83"/>
      <c r="XEY50" s="83"/>
      <c r="XEZ50" s="83"/>
      <c r="XFA50" s="83"/>
      <c r="XFB50" s="83"/>
      <c r="XFC50" s="83"/>
      <c r="XFD50" s="83"/>
    </row>
    <row r="51" spans="1:16384" s="158" customFormat="1">
      <c r="A51" s="249"/>
      <c r="C51"/>
      <c r="D51"/>
      <c r="E51"/>
      <c r="F51"/>
      <c r="G51"/>
      <c r="H51"/>
      <c r="I51"/>
      <c r="J51"/>
      <c r="K51"/>
      <c r="L51"/>
      <c r="M51"/>
      <c r="N51" s="84"/>
      <c r="O51"/>
      <c r="P51"/>
      <c r="Q51"/>
      <c r="R51"/>
      <c r="S51"/>
      <c r="T51"/>
      <c r="U51"/>
      <c r="V51" s="84"/>
      <c r="W51"/>
      <c r="X51"/>
      <c r="Y51"/>
      <c r="Z51" s="84"/>
      <c r="AA51"/>
      <c r="AB51"/>
      <c r="AC51"/>
      <c r="AD51"/>
      <c r="AE51"/>
      <c r="AF51"/>
      <c r="AG51"/>
      <c r="AH51"/>
      <c r="AI51"/>
      <c r="AJ51"/>
      <c r="AK51"/>
      <c r="AL51"/>
      <c r="AM51"/>
      <c r="AN51"/>
      <c r="AO51"/>
      <c r="AP51"/>
      <c r="AQ51"/>
      <c r="AR51"/>
      <c r="AS51"/>
      <c r="AT51"/>
      <c r="AU51"/>
      <c r="AV51"/>
      <c r="AW51"/>
      <c r="AX51"/>
      <c r="AY51"/>
      <c r="AZ51"/>
      <c r="BA51"/>
      <c r="BB51"/>
      <c r="BC51" s="84"/>
      <c r="BD51"/>
      <c r="BE51"/>
      <c r="BF51"/>
      <c r="BG51"/>
      <c r="BH51"/>
      <c r="BI51" s="84"/>
      <c r="BJ51" s="84"/>
      <c r="BK51" s="84"/>
      <c r="BL51" s="49"/>
      <c r="BM51" s="83"/>
      <c r="BN51" s="83"/>
      <c r="BO51" s="83"/>
      <c r="BP51" s="83"/>
      <c r="BQ51" s="83"/>
      <c r="BR51" s="83"/>
      <c r="BS51" s="83"/>
      <c r="BT51" s="83"/>
      <c r="BU51" s="83"/>
      <c r="BV51" s="83"/>
      <c r="BW51" s="83"/>
      <c r="BX51" s="83"/>
      <c r="BY51" s="83"/>
      <c r="BZ51" s="83"/>
      <c r="CA51" s="83"/>
      <c r="CB51" s="83"/>
      <c r="CC51" s="83"/>
      <c r="CD51" s="83"/>
      <c r="CE51" s="83"/>
      <c r="CF51" s="83"/>
      <c r="CG51" s="83"/>
      <c r="CH51" s="83"/>
      <c r="CI51" s="83"/>
      <c r="CJ51" s="83"/>
      <c r="CK51" s="83"/>
      <c r="CL51" s="83"/>
      <c r="CM51" s="83"/>
      <c r="CN51" s="83"/>
      <c r="CO51" s="83"/>
      <c r="CP51" s="83"/>
      <c r="CQ51" s="83"/>
      <c r="CR51" s="83"/>
      <c r="CS51" s="83"/>
      <c r="CT51" s="83"/>
      <c r="CU51" s="83"/>
      <c r="CV51" s="83"/>
      <c r="CW51" s="83"/>
      <c r="CX51" s="83"/>
      <c r="CY51" s="83"/>
      <c r="CZ51" s="83"/>
      <c r="DA51" s="83"/>
      <c r="DB51" s="83"/>
      <c r="DC51" s="83"/>
      <c r="DD51" s="83"/>
      <c r="DE51" s="83"/>
      <c r="DF51" s="83"/>
      <c r="DG51" s="83"/>
      <c r="DH51" s="83"/>
      <c r="DI51" s="83"/>
      <c r="DJ51" s="83"/>
      <c r="DK51" s="83"/>
      <c r="DL51" s="83"/>
      <c r="DM51" s="83"/>
      <c r="DN51" s="83"/>
      <c r="DO51" s="83"/>
      <c r="DP51" s="83"/>
      <c r="DQ51" s="83"/>
      <c r="DR51" s="83"/>
      <c r="DS51" s="83"/>
      <c r="DT51" s="83"/>
      <c r="DU51" s="83"/>
      <c r="DV51" s="83"/>
      <c r="DW51" s="83"/>
      <c r="DX51" s="83"/>
      <c r="DY51" s="83"/>
      <c r="DZ51" s="83"/>
      <c r="EA51" s="83"/>
      <c r="EB51" s="83"/>
      <c r="EC51" s="83"/>
      <c r="ED51" s="83"/>
      <c r="EE51" s="83"/>
      <c r="EF51" s="83"/>
      <c r="EG51" s="83"/>
      <c r="EH51" s="83"/>
      <c r="EI51" s="83"/>
      <c r="EJ51" s="83"/>
      <c r="EK51" s="83"/>
      <c r="EL51" s="83"/>
      <c r="EM51" s="83"/>
      <c r="EN51" s="83"/>
      <c r="EO51" s="83"/>
      <c r="EP51" s="83"/>
      <c r="EQ51" s="83"/>
      <c r="ER51" s="83"/>
      <c r="ES51" s="83"/>
      <c r="ET51" s="83"/>
      <c r="EU51" s="83"/>
      <c r="EV51" s="83"/>
      <c r="EW51" s="83"/>
      <c r="EX51" s="83"/>
      <c r="EY51" s="83"/>
      <c r="EZ51" s="83"/>
      <c r="FA51" s="83"/>
      <c r="FB51" s="83"/>
      <c r="FC51" s="83"/>
      <c r="FD51" s="83"/>
      <c r="FE51" s="83"/>
      <c r="FF51" s="83"/>
      <c r="FG51" s="83"/>
      <c r="FH51" s="83"/>
      <c r="FI51" s="83"/>
      <c r="FJ51" s="83"/>
      <c r="FK51" s="83"/>
      <c r="FL51" s="83"/>
      <c r="FM51" s="83"/>
      <c r="FN51" s="83"/>
      <c r="FO51" s="83"/>
      <c r="FP51" s="83"/>
      <c r="FQ51" s="83"/>
      <c r="FR51" s="83"/>
      <c r="FS51" s="83"/>
      <c r="FT51" s="83"/>
      <c r="FU51" s="83"/>
      <c r="FV51" s="83"/>
      <c r="FW51" s="83"/>
      <c r="FX51" s="83"/>
      <c r="FY51" s="83"/>
      <c r="FZ51" s="83"/>
      <c r="GA51" s="83"/>
      <c r="GB51" s="83"/>
      <c r="GC51" s="83"/>
      <c r="GD51" s="83"/>
      <c r="GE51" s="83"/>
      <c r="GF51" s="83"/>
      <c r="GG51" s="83"/>
      <c r="GH51" s="83"/>
      <c r="GI51" s="83"/>
      <c r="GJ51" s="83"/>
      <c r="GK51" s="83"/>
      <c r="GL51" s="83"/>
      <c r="GM51" s="83"/>
      <c r="GN51" s="83"/>
      <c r="GO51" s="83"/>
      <c r="GP51" s="83"/>
      <c r="GQ51" s="83"/>
      <c r="GR51" s="83"/>
      <c r="GS51" s="83"/>
      <c r="GT51" s="83"/>
      <c r="GU51" s="83"/>
      <c r="GV51" s="83"/>
      <c r="GW51" s="83"/>
      <c r="GX51" s="83"/>
      <c r="GY51" s="83"/>
      <c r="GZ51" s="83"/>
      <c r="HA51" s="83"/>
      <c r="HB51" s="83"/>
      <c r="HC51" s="83"/>
      <c r="HD51" s="83"/>
      <c r="HE51" s="83"/>
      <c r="HF51" s="83"/>
      <c r="HG51" s="83"/>
      <c r="HH51" s="83"/>
      <c r="HI51" s="83"/>
      <c r="HJ51" s="83"/>
      <c r="HK51" s="83"/>
      <c r="HL51" s="83"/>
      <c r="HM51" s="83"/>
      <c r="HN51" s="83"/>
      <c r="HO51" s="83"/>
      <c r="HP51" s="83"/>
      <c r="HQ51" s="83"/>
      <c r="HR51" s="83"/>
      <c r="HS51" s="83"/>
      <c r="HT51" s="83"/>
      <c r="HU51" s="83"/>
      <c r="HV51" s="83"/>
      <c r="HW51" s="83"/>
      <c r="HX51" s="83"/>
      <c r="HY51" s="83"/>
      <c r="HZ51" s="83"/>
      <c r="IA51" s="83"/>
      <c r="IB51" s="83"/>
      <c r="IC51" s="83"/>
      <c r="ID51" s="83"/>
      <c r="IE51" s="83"/>
      <c r="IF51" s="83"/>
      <c r="IG51" s="83"/>
      <c r="IH51" s="83"/>
      <c r="II51" s="83"/>
      <c r="IJ51" s="83"/>
      <c r="IK51" s="83"/>
      <c r="IL51" s="83"/>
      <c r="IM51" s="83"/>
      <c r="IN51" s="83"/>
      <c r="IO51" s="83"/>
      <c r="IP51" s="83"/>
      <c r="IQ51" s="83"/>
      <c r="IR51" s="83"/>
      <c r="IS51" s="83"/>
      <c r="IT51" s="83"/>
      <c r="IU51" s="83"/>
      <c r="IV51" s="83"/>
      <c r="IW51" s="83"/>
      <c r="IX51" s="83"/>
      <c r="IY51" s="83"/>
      <c r="IZ51" s="83"/>
      <c r="JA51" s="83"/>
      <c r="JB51" s="83"/>
      <c r="JC51" s="83"/>
      <c r="JD51" s="83"/>
      <c r="JE51" s="83"/>
      <c r="JF51" s="83"/>
      <c r="JG51" s="83"/>
      <c r="JH51" s="83"/>
      <c r="JI51" s="83"/>
      <c r="JJ51" s="83"/>
      <c r="JK51" s="83"/>
      <c r="JL51" s="83"/>
      <c r="JM51" s="83"/>
      <c r="JN51" s="83"/>
      <c r="JO51" s="83"/>
      <c r="JP51" s="83"/>
      <c r="JQ51" s="83"/>
      <c r="JR51" s="83"/>
      <c r="JS51" s="83"/>
      <c r="JT51" s="83"/>
      <c r="JU51" s="83"/>
      <c r="JV51" s="83"/>
      <c r="JW51" s="83"/>
      <c r="JX51" s="83"/>
      <c r="JY51" s="83"/>
      <c r="JZ51" s="83"/>
      <c r="KA51" s="83"/>
      <c r="KB51" s="83"/>
      <c r="KC51" s="83"/>
      <c r="KD51" s="83"/>
      <c r="KE51" s="83"/>
      <c r="KF51" s="83"/>
      <c r="KG51" s="83"/>
      <c r="KH51" s="83"/>
      <c r="KI51" s="83"/>
      <c r="KJ51" s="83"/>
      <c r="KK51" s="83"/>
      <c r="KL51" s="83"/>
      <c r="KM51" s="83"/>
      <c r="KN51" s="83"/>
      <c r="KO51" s="83"/>
      <c r="KP51" s="83"/>
      <c r="KQ51" s="83"/>
      <c r="KR51" s="83"/>
      <c r="KS51" s="83"/>
      <c r="KT51" s="83"/>
      <c r="KU51" s="83"/>
      <c r="KV51" s="83"/>
      <c r="KW51" s="83"/>
      <c r="KX51" s="83"/>
      <c r="KY51" s="83"/>
      <c r="KZ51" s="83"/>
      <c r="LA51" s="83"/>
      <c r="LB51" s="83"/>
      <c r="LC51" s="83"/>
      <c r="LD51" s="83"/>
      <c r="LE51" s="83"/>
      <c r="LF51" s="83"/>
      <c r="LG51" s="83"/>
      <c r="LH51" s="83"/>
      <c r="LI51" s="83"/>
      <c r="LJ51" s="83"/>
      <c r="LK51" s="83"/>
      <c r="LL51" s="83"/>
      <c r="LM51" s="83"/>
      <c r="LN51" s="83"/>
      <c r="LO51" s="83"/>
      <c r="LP51" s="83"/>
      <c r="LQ51" s="83"/>
      <c r="LR51" s="83"/>
      <c r="LS51" s="83"/>
      <c r="LT51" s="83"/>
      <c r="LU51" s="83"/>
      <c r="LV51" s="83"/>
      <c r="LW51" s="83"/>
      <c r="LX51" s="83"/>
      <c r="LY51" s="83"/>
      <c r="LZ51" s="83"/>
      <c r="MA51" s="83"/>
      <c r="MB51" s="83"/>
      <c r="MC51" s="83"/>
      <c r="MD51" s="83"/>
      <c r="ME51" s="83"/>
      <c r="MF51" s="83"/>
      <c r="MG51" s="83"/>
      <c r="MH51" s="83"/>
      <c r="MI51" s="83"/>
      <c r="MJ51" s="83"/>
      <c r="MK51" s="83"/>
      <c r="ML51" s="83"/>
      <c r="MM51" s="83"/>
      <c r="MN51" s="83"/>
      <c r="MO51" s="83"/>
      <c r="MP51" s="83"/>
      <c r="MQ51" s="83"/>
      <c r="MR51" s="83"/>
      <c r="MS51" s="83"/>
      <c r="MT51" s="83"/>
      <c r="MU51" s="83"/>
      <c r="MV51" s="83"/>
      <c r="MW51" s="83"/>
      <c r="MX51" s="83"/>
      <c r="MY51" s="83"/>
      <c r="MZ51" s="83"/>
      <c r="NA51" s="83"/>
      <c r="NB51" s="83"/>
      <c r="NC51" s="83"/>
      <c r="ND51" s="83"/>
      <c r="NE51" s="83"/>
      <c r="NF51" s="83"/>
      <c r="NG51" s="83"/>
      <c r="NH51" s="83"/>
      <c r="NI51" s="83"/>
      <c r="NJ51" s="83"/>
      <c r="NK51" s="83"/>
      <c r="NL51" s="83"/>
      <c r="NM51" s="83"/>
      <c r="NN51" s="83"/>
      <c r="NO51" s="83"/>
      <c r="NP51" s="83"/>
      <c r="NQ51" s="83"/>
      <c r="NR51" s="83"/>
      <c r="NS51" s="83"/>
      <c r="NT51" s="83"/>
      <c r="NU51" s="83"/>
      <c r="NV51" s="83"/>
      <c r="NW51" s="83"/>
      <c r="NX51" s="83"/>
      <c r="NY51" s="83"/>
      <c r="NZ51" s="83"/>
      <c r="OA51" s="83"/>
      <c r="OB51" s="83"/>
      <c r="OC51" s="83"/>
      <c r="OD51" s="83"/>
      <c r="OE51" s="83"/>
      <c r="OF51" s="83"/>
      <c r="OG51" s="83"/>
      <c r="OH51" s="83"/>
      <c r="OI51" s="83"/>
      <c r="OJ51" s="83"/>
      <c r="OK51" s="83"/>
      <c r="OL51" s="83"/>
      <c r="OM51" s="83"/>
      <c r="ON51" s="83"/>
      <c r="OO51" s="83"/>
      <c r="OP51" s="83"/>
      <c r="OQ51" s="83"/>
      <c r="OR51" s="83"/>
      <c r="OS51" s="83"/>
      <c r="OT51" s="83"/>
      <c r="OU51" s="83"/>
      <c r="OV51" s="83"/>
      <c r="OW51" s="83"/>
      <c r="OX51" s="83"/>
      <c r="OY51" s="83"/>
      <c r="OZ51" s="83"/>
      <c r="PA51" s="83"/>
      <c r="PB51" s="83"/>
      <c r="PC51" s="83"/>
      <c r="PD51" s="83"/>
      <c r="PE51" s="83"/>
      <c r="PF51" s="83"/>
      <c r="PG51" s="83"/>
      <c r="PH51" s="83"/>
      <c r="PI51" s="83"/>
      <c r="PJ51" s="83"/>
      <c r="PK51" s="83"/>
      <c r="PL51" s="83"/>
      <c r="PM51" s="83"/>
      <c r="PN51" s="83"/>
      <c r="PO51" s="83"/>
      <c r="PP51" s="83"/>
      <c r="PQ51" s="83"/>
      <c r="PR51" s="83"/>
      <c r="PS51" s="83"/>
      <c r="PT51" s="83"/>
      <c r="PU51" s="83"/>
      <c r="PV51" s="83"/>
      <c r="PW51" s="83"/>
      <c r="PX51" s="83"/>
      <c r="PY51" s="83"/>
      <c r="PZ51" s="83"/>
      <c r="QA51" s="83"/>
      <c r="QB51" s="83"/>
      <c r="QC51" s="83"/>
      <c r="QD51" s="83"/>
      <c r="QE51" s="83"/>
      <c r="QF51" s="83"/>
      <c r="QG51" s="83"/>
      <c r="QH51" s="83"/>
      <c r="QI51" s="83"/>
      <c r="QJ51" s="83"/>
      <c r="QK51" s="83"/>
      <c r="QL51" s="83"/>
      <c r="QM51" s="83"/>
      <c r="QN51" s="83"/>
      <c r="QO51" s="83"/>
      <c r="QP51" s="83"/>
      <c r="QQ51" s="83"/>
      <c r="QR51" s="83"/>
      <c r="QS51" s="83"/>
      <c r="QT51" s="83"/>
      <c r="QU51" s="83"/>
      <c r="QV51" s="83"/>
      <c r="QW51" s="83"/>
      <c r="QX51" s="83"/>
      <c r="QY51" s="83"/>
      <c r="QZ51" s="83"/>
      <c r="RA51" s="83"/>
      <c r="RB51" s="83"/>
      <c r="RC51" s="83"/>
      <c r="RD51" s="83"/>
      <c r="RE51" s="83"/>
      <c r="RF51" s="83"/>
      <c r="RG51" s="83"/>
      <c r="RH51" s="83"/>
      <c r="RI51" s="83"/>
      <c r="RJ51" s="83"/>
      <c r="RK51" s="83"/>
      <c r="RL51" s="83"/>
      <c r="RM51" s="83"/>
      <c r="RN51" s="83"/>
      <c r="RO51" s="83"/>
      <c r="RP51" s="83"/>
      <c r="RQ51" s="83"/>
      <c r="RR51" s="83"/>
      <c r="RS51" s="83"/>
      <c r="RT51" s="83"/>
      <c r="RU51" s="83"/>
      <c r="RV51" s="83"/>
      <c r="RW51" s="83"/>
      <c r="RX51" s="83"/>
      <c r="RY51" s="83"/>
      <c r="RZ51" s="83"/>
      <c r="SA51" s="83"/>
      <c r="SB51" s="83"/>
      <c r="SC51" s="83"/>
      <c r="SD51" s="83"/>
      <c r="SE51" s="83"/>
      <c r="SF51" s="83"/>
      <c r="SG51" s="83"/>
      <c r="SH51" s="83"/>
      <c r="SI51" s="83"/>
      <c r="SJ51" s="83"/>
      <c r="SK51" s="83"/>
      <c r="SL51" s="83"/>
      <c r="SM51" s="83"/>
      <c r="SN51" s="83"/>
      <c r="SO51" s="83"/>
      <c r="SP51" s="83"/>
      <c r="SQ51" s="83"/>
      <c r="SR51" s="83"/>
      <c r="SS51" s="83"/>
      <c r="ST51" s="83"/>
      <c r="SU51" s="83"/>
      <c r="SV51" s="83"/>
      <c r="SW51" s="83"/>
      <c r="SX51" s="83"/>
      <c r="SY51" s="83"/>
      <c r="SZ51" s="83"/>
      <c r="TA51" s="83"/>
      <c r="TB51" s="83"/>
      <c r="TC51" s="83"/>
      <c r="TD51" s="83"/>
      <c r="TE51" s="83"/>
      <c r="TF51" s="83"/>
      <c r="TG51" s="83"/>
      <c r="TH51" s="83"/>
      <c r="TI51" s="83"/>
      <c r="TJ51" s="83"/>
      <c r="TK51" s="83"/>
      <c r="TL51" s="83"/>
      <c r="TM51" s="83"/>
      <c r="TN51" s="83"/>
      <c r="TO51" s="83"/>
      <c r="TP51" s="83"/>
      <c r="TQ51" s="83"/>
      <c r="TR51" s="83"/>
      <c r="TS51" s="83"/>
      <c r="TT51" s="83"/>
      <c r="TU51" s="83"/>
      <c r="TV51" s="83"/>
      <c r="TW51" s="83"/>
      <c r="TX51" s="83"/>
      <c r="TY51" s="83"/>
      <c r="TZ51" s="83"/>
      <c r="UA51" s="83"/>
      <c r="UB51" s="83"/>
      <c r="UC51" s="83"/>
      <c r="UD51" s="83"/>
      <c r="UE51" s="83"/>
      <c r="UF51" s="83"/>
      <c r="UG51" s="83"/>
      <c r="UH51" s="83"/>
      <c r="UI51" s="83"/>
      <c r="UJ51" s="83"/>
      <c r="UK51" s="83"/>
      <c r="UL51" s="83"/>
      <c r="UM51" s="83"/>
      <c r="UN51" s="83"/>
      <c r="UO51" s="83"/>
      <c r="UP51" s="83"/>
      <c r="UQ51" s="83"/>
      <c r="UR51" s="83"/>
      <c r="US51" s="83"/>
      <c r="UT51" s="83"/>
      <c r="UU51" s="83"/>
      <c r="UV51" s="83"/>
      <c r="UW51" s="83"/>
      <c r="UX51" s="83"/>
      <c r="UY51" s="83"/>
      <c r="UZ51" s="83"/>
      <c r="VA51" s="83"/>
      <c r="VB51" s="83"/>
      <c r="VC51" s="83"/>
      <c r="VD51" s="83"/>
      <c r="VE51" s="83"/>
      <c r="VF51" s="83"/>
      <c r="VG51" s="83"/>
      <c r="VH51" s="83"/>
      <c r="VI51" s="83"/>
      <c r="VJ51" s="83"/>
      <c r="VK51" s="83"/>
      <c r="VL51" s="83"/>
      <c r="VM51" s="83"/>
      <c r="VN51" s="83"/>
      <c r="VO51" s="83"/>
      <c r="VP51" s="83"/>
      <c r="VQ51" s="83"/>
      <c r="VR51" s="83"/>
      <c r="VS51" s="83"/>
      <c r="VT51" s="83"/>
      <c r="VU51" s="83"/>
      <c r="VV51" s="83"/>
      <c r="VW51" s="83"/>
      <c r="VX51" s="83"/>
      <c r="VY51" s="83"/>
      <c r="VZ51" s="83"/>
      <c r="WA51" s="83"/>
      <c r="WB51" s="83"/>
      <c r="WC51" s="83"/>
      <c r="WD51" s="83"/>
      <c r="WE51" s="83"/>
      <c r="WF51" s="83"/>
      <c r="WG51" s="83"/>
      <c r="WH51" s="83"/>
      <c r="WI51" s="83"/>
      <c r="WJ51" s="83"/>
      <c r="WK51" s="83"/>
      <c r="WL51" s="83"/>
      <c r="WM51" s="83"/>
      <c r="WN51" s="83"/>
      <c r="WO51" s="83"/>
      <c r="WP51" s="83"/>
      <c r="WQ51" s="83"/>
      <c r="WR51" s="83"/>
      <c r="WS51" s="83"/>
      <c r="WT51" s="83"/>
      <c r="WU51" s="83"/>
      <c r="WV51" s="83"/>
      <c r="WW51" s="83"/>
      <c r="WX51" s="83"/>
      <c r="WY51" s="83"/>
      <c r="WZ51" s="83"/>
      <c r="XA51" s="83"/>
      <c r="XB51" s="83"/>
      <c r="XC51" s="83"/>
      <c r="XD51" s="83"/>
      <c r="XE51" s="83"/>
      <c r="XF51" s="83"/>
      <c r="XG51" s="83"/>
      <c r="XH51" s="83"/>
      <c r="XI51" s="83"/>
      <c r="XJ51" s="83"/>
      <c r="XK51" s="83"/>
      <c r="XL51" s="83"/>
      <c r="XM51" s="83"/>
      <c r="XN51" s="83"/>
      <c r="XO51" s="83"/>
      <c r="XP51" s="83"/>
      <c r="XQ51" s="83"/>
      <c r="XR51" s="83"/>
      <c r="XS51" s="83"/>
      <c r="XT51" s="83"/>
      <c r="XU51" s="83"/>
      <c r="XV51" s="83"/>
      <c r="XW51" s="83"/>
      <c r="XX51" s="83"/>
      <c r="XY51" s="83"/>
      <c r="XZ51" s="83"/>
      <c r="YA51" s="83"/>
      <c r="YB51" s="83"/>
      <c r="YC51" s="83"/>
      <c r="YD51" s="83"/>
      <c r="YE51" s="83"/>
      <c r="YF51" s="83"/>
      <c r="YG51" s="83"/>
      <c r="YH51" s="83"/>
      <c r="YI51" s="83"/>
      <c r="YJ51" s="83"/>
      <c r="YK51" s="83"/>
      <c r="YL51" s="83"/>
      <c r="YM51" s="83"/>
      <c r="YN51" s="83"/>
      <c r="YO51" s="83"/>
      <c r="YP51" s="83"/>
      <c r="YQ51" s="83"/>
      <c r="YR51" s="83"/>
      <c r="YS51" s="83"/>
      <c r="YT51" s="83"/>
      <c r="YU51" s="83"/>
      <c r="YV51" s="83"/>
      <c r="YW51" s="83"/>
      <c r="YX51" s="83"/>
      <c r="YY51" s="83"/>
      <c r="YZ51" s="83"/>
      <c r="ZA51" s="83"/>
      <c r="ZB51" s="83"/>
      <c r="ZC51" s="83"/>
      <c r="ZD51" s="83"/>
      <c r="ZE51" s="83"/>
      <c r="ZF51" s="83"/>
      <c r="ZG51" s="83"/>
      <c r="ZH51" s="83"/>
      <c r="ZI51" s="83"/>
      <c r="ZJ51" s="83"/>
      <c r="ZK51" s="83"/>
      <c r="ZL51" s="83"/>
      <c r="ZM51" s="83"/>
      <c r="ZN51" s="83"/>
      <c r="ZO51" s="83"/>
      <c r="ZP51" s="83"/>
      <c r="ZQ51" s="83"/>
      <c r="ZR51" s="83"/>
      <c r="ZS51" s="83"/>
      <c r="ZT51" s="83"/>
      <c r="ZU51" s="83"/>
      <c r="ZV51" s="83"/>
      <c r="ZW51" s="83"/>
      <c r="ZX51" s="83"/>
      <c r="ZY51" s="83"/>
      <c r="ZZ51" s="83"/>
      <c r="AAA51" s="83"/>
      <c r="AAB51" s="83"/>
      <c r="AAC51" s="83"/>
      <c r="AAD51" s="83"/>
      <c r="AAE51" s="83"/>
      <c r="AAF51" s="83"/>
      <c r="AAG51" s="83"/>
      <c r="AAH51" s="83"/>
      <c r="AAI51" s="83"/>
      <c r="AAJ51" s="83"/>
      <c r="AAK51" s="83"/>
      <c r="AAL51" s="83"/>
      <c r="AAM51" s="83"/>
      <c r="AAN51" s="83"/>
      <c r="AAO51" s="83"/>
      <c r="AAP51" s="83"/>
      <c r="AAQ51" s="83"/>
      <c r="AAR51" s="83"/>
      <c r="AAS51" s="83"/>
      <c r="AAT51" s="83"/>
      <c r="AAU51" s="83"/>
      <c r="AAV51" s="83"/>
      <c r="AAW51" s="83"/>
      <c r="AAX51" s="83"/>
      <c r="AAY51" s="83"/>
      <c r="AAZ51" s="83"/>
      <c r="ABA51" s="83"/>
      <c r="ABB51" s="83"/>
      <c r="ABC51" s="83"/>
      <c r="ABD51" s="83"/>
      <c r="ABE51" s="83"/>
      <c r="ABF51" s="83"/>
      <c r="ABG51" s="83"/>
      <c r="ABH51" s="83"/>
      <c r="ABI51" s="83"/>
      <c r="ABJ51" s="83"/>
      <c r="ABK51" s="83"/>
      <c r="ABL51" s="83"/>
      <c r="ABM51" s="83"/>
      <c r="ABN51" s="83"/>
      <c r="ABO51" s="83"/>
      <c r="ABP51" s="83"/>
      <c r="ABQ51" s="83"/>
      <c r="ABR51" s="83"/>
      <c r="ABS51" s="83"/>
      <c r="ABT51" s="83"/>
      <c r="ABU51" s="83"/>
      <c r="ABV51" s="83"/>
      <c r="ABW51" s="83"/>
      <c r="ABX51" s="83"/>
      <c r="ABY51" s="83"/>
      <c r="ABZ51" s="83"/>
      <c r="ACA51" s="83"/>
      <c r="ACB51" s="83"/>
      <c r="ACC51" s="83"/>
      <c r="ACD51" s="83"/>
      <c r="ACE51" s="83"/>
      <c r="ACF51" s="83"/>
      <c r="ACG51" s="83"/>
      <c r="ACH51" s="83"/>
      <c r="ACI51" s="83"/>
      <c r="ACJ51" s="83"/>
      <c r="ACK51" s="83"/>
      <c r="ACL51" s="83"/>
      <c r="ACM51" s="83"/>
      <c r="ACN51" s="83"/>
      <c r="ACO51" s="83"/>
      <c r="ACP51" s="83"/>
      <c r="ACQ51" s="83"/>
      <c r="ACR51" s="83"/>
      <c r="ACS51" s="83"/>
      <c r="ACT51" s="83"/>
      <c r="ACU51" s="83"/>
      <c r="ACV51" s="83"/>
      <c r="ACW51" s="83"/>
      <c r="ACX51" s="83"/>
      <c r="ACY51" s="83"/>
      <c r="ACZ51" s="83"/>
      <c r="ADA51" s="83"/>
      <c r="ADB51" s="83"/>
      <c r="ADC51" s="83"/>
      <c r="ADD51" s="83"/>
      <c r="ADE51" s="83"/>
      <c r="ADF51" s="83"/>
      <c r="ADG51" s="83"/>
      <c r="ADH51" s="83"/>
      <c r="ADI51" s="83"/>
      <c r="ADJ51" s="83"/>
      <c r="ADK51" s="83"/>
      <c r="ADL51" s="83"/>
      <c r="ADM51" s="83"/>
      <c r="ADN51" s="83"/>
      <c r="ADO51" s="83"/>
      <c r="ADP51" s="83"/>
      <c r="ADQ51" s="83"/>
      <c r="ADR51" s="83"/>
      <c r="ADS51" s="83"/>
      <c r="ADT51" s="83"/>
      <c r="ADU51" s="83"/>
      <c r="ADV51" s="83"/>
      <c r="ADW51" s="83"/>
      <c r="ADX51" s="83"/>
      <c r="ADY51" s="83"/>
      <c r="ADZ51" s="83"/>
      <c r="AEA51" s="83"/>
      <c r="AEB51" s="83"/>
      <c r="AEC51" s="83"/>
      <c r="AED51" s="83"/>
      <c r="AEE51" s="83"/>
      <c r="AEF51" s="83"/>
      <c r="AEG51" s="83"/>
      <c r="AEH51" s="83"/>
      <c r="AEI51" s="83"/>
      <c r="AEJ51" s="83"/>
      <c r="AEK51" s="83"/>
      <c r="AEL51" s="83"/>
      <c r="AEM51" s="83"/>
      <c r="AEN51" s="83"/>
      <c r="AEO51" s="83"/>
      <c r="AEP51" s="83"/>
      <c r="AEQ51" s="83"/>
      <c r="AER51" s="83"/>
      <c r="AES51" s="83"/>
      <c r="AET51" s="83"/>
      <c r="AEU51" s="83"/>
      <c r="AEV51" s="83"/>
      <c r="AEW51" s="83"/>
      <c r="AEX51" s="83"/>
      <c r="AEY51" s="83"/>
      <c r="AEZ51" s="83"/>
      <c r="AFA51" s="83"/>
      <c r="AFB51" s="83"/>
      <c r="AFC51" s="83"/>
      <c r="AFD51" s="83"/>
      <c r="AFE51" s="83"/>
      <c r="AFF51" s="83"/>
      <c r="AFG51" s="83"/>
      <c r="AFH51" s="83"/>
      <c r="AFI51" s="83"/>
      <c r="AFJ51" s="83"/>
      <c r="AFK51" s="83"/>
      <c r="AFL51" s="83"/>
      <c r="AFM51" s="83"/>
      <c r="AFN51" s="83"/>
      <c r="AFO51" s="83"/>
      <c r="AFP51" s="83"/>
      <c r="AFQ51" s="83"/>
      <c r="AFR51" s="83"/>
      <c r="AFS51" s="83"/>
      <c r="AFT51" s="83"/>
      <c r="AFU51" s="83"/>
      <c r="AFV51" s="83"/>
      <c r="AFW51" s="83"/>
      <c r="AFX51" s="83"/>
      <c r="AFY51" s="83"/>
      <c r="AFZ51" s="83"/>
      <c r="AGA51" s="83"/>
      <c r="AGB51" s="83"/>
      <c r="AGC51" s="83"/>
      <c r="AGD51" s="83"/>
      <c r="AGE51" s="83"/>
      <c r="AGF51" s="83"/>
      <c r="AGG51" s="83"/>
      <c r="AGH51" s="83"/>
      <c r="AGI51" s="83"/>
      <c r="AGJ51" s="83"/>
      <c r="AGK51" s="83"/>
      <c r="AGL51" s="83"/>
      <c r="AGM51" s="83"/>
      <c r="AGN51" s="83"/>
      <c r="AGO51" s="83"/>
      <c r="AGP51" s="83"/>
      <c r="AGQ51" s="83"/>
      <c r="AGR51" s="83"/>
      <c r="AGS51" s="83"/>
      <c r="AGT51" s="83"/>
      <c r="AGU51" s="83"/>
      <c r="AGV51" s="83"/>
      <c r="AGW51" s="83"/>
      <c r="AGX51" s="83"/>
      <c r="AGY51" s="83"/>
      <c r="AGZ51" s="83"/>
      <c r="AHA51" s="83"/>
      <c r="AHB51" s="83"/>
      <c r="AHC51" s="83"/>
      <c r="AHD51" s="83"/>
      <c r="AHE51" s="83"/>
      <c r="AHF51" s="83"/>
      <c r="AHG51" s="83"/>
      <c r="AHH51" s="83"/>
      <c r="AHI51" s="83"/>
      <c r="AHJ51" s="83"/>
      <c r="AHK51" s="83"/>
      <c r="AHL51" s="83"/>
      <c r="AHM51" s="83"/>
      <c r="AHN51" s="83"/>
      <c r="AHO51" s="83"/>
      <c r="AHP51" s="83"/>
      <c r="AHQ51" s="83"/>
      <c r="AHR51" s="83"/>
      <c r="AHS51" s="83"/>
      <c r="AHT51" s="83"/>
      <c r="AHU51" s="83"/>
      <c r="AHV51" s="83"/>
      <c r="AHW51" s="83"/>
      <c r="AHX51" s="83"/>
      <c r="AHY51" s="83"/>
      <c r="AHZ51" s="83"/>
      <c r="AIA51" s="83"/>
      <c r="AIB51" s="83"/>
      <c r="AIC51" s="83"/>
      <c r="AID51" s="83"/>
      <c r="AIE51" s="83"/>
      <c r="AIF51" s="83"/>
      <c r="AIG51" s="83"/>
      <c r="AIH51" s="83"/>
      <c r="AII51" s="83"/>
      <c r="AIJ51" s="83"/>
      <c r="AIK51" s="83"/>
      <c r="AIL51" s="83"/>
      <c r="AIM51" s="83"/>
      <c r="AIN51" s="83"/>
      <c r="AIO51" s="83"/>
      <c r="AIP51" s="83"/>
      <c r="AIQ51" s="83"/>
      <c r="AIR51" s="83"/>
      <c r="AIS51" s="83"/>
      <c r="AIT51" s="83"/>
      <c r="AIU51" s="83"/>
      <c r="AIV51" s="83"/>
      <c r="AIW51" s="83"/>
      <c r="AIX51" s="83"/>
      <c r="AIY51" s="83"/>
      <c r="AIZ51" s="83"/>
      <c r="AJA51" s="83"/>
      <c r="AJB51" s="83"/>
      <c r="AJC51" s="83"/>
      <c r="AJD51" s="83"/>
      <c r="AJE51" s="83"/>
      <c r="AJF51" s="83"/>
      <c r="AJG51" s="83"/>
      <c r="AJH51" s="83"/>
      <c r="AJI51" s="83"/>
      <c r="AJJ51" s="83"/>
      <c r="AJK51" s="83"/>
      <c r="AJL51" s="83"/>
      <c r="AJM51" s="83"/>
      <c r="AJN51" s="83"/>
      <c r="AJO51" s="83"/>
      <c r="AJP51" s="83"/>
      <c r="AJQ51" s="83"/>
      <c r="AJR51" s="83"/>
      <c r="AJS51" s="83"/>
      <c r="AJT51" s="83"/>
      <c r="AJU51" s="83"/>
      <c r="AJV51" s="83"/>
      <c r="AJW51" s="83"/>
      <c r="AJX51" s="83"/>
      <c r="AJY51" s="83"/>
      <c r="AJZ51" s="83"/>
      <c r="AKA51" s="83"/>
      <c r="AKB51" s="83"/>
      <c r="AKC51" s="83"/>
      <c r="AKD51" s="83"/>
      <c r="AKE51" s="83"/>
      <c r="AKF51" s="83"/>
      <c r="AKG51" s="83"/>
      <c r="AKH51" s="83"/>
      <c r="AKI51" s="83"/>
      <c r="AKJ51" s="83"/>
      <c r="AKK51" s="83"/>
      <c r="AKL51" s="83"/>
      <c r="AKM51" s="83"/>
      <c r="AKN51" s="83"/>
      <c r="AKO51" s="83"/>
      <c r="AKP51" s="83"/>
      <c r="AKQ51" s="83"/>
      <c r="AKR51" s="83"/>
      <c r="AKS51" s="83"/>
      <c r="AKT51" s="83"/>
      <c r="AKU51" s="83"/>
      <c r="AKV51" s="83"/>
      <c r="AKW51" s="83"/>
      <c r="AKX51" s="83"/>
      <c r="AKY51" s="83"/>
      <c r="AKZ51" s="83"/>
      <c r="ALA51" s="83"/>
      <c r="ALB51" s="83"/>
      <c r="ALC51" s="83"/>
      <c r="ALD51" s="83"/>
      <c r="ALE51" s="83"/>
      <c r="ALF51" s="83"/>
      <c r="ALG51" s="83"/>
      <c r="ALH51" s="83"/>
      <c r="ALI51" s="83"/>
      <c r="ALJ51" s="83"/>
      <c r="ALK51" s="83"/>
      <c r="ALL51" s="83"/>
      <c r="ALM51" s="83"/>
      <c r="ALN51" s="83"/>
      <c r="ALO51" s="83"/>
      <c r="ALP51" s="83"/>
      <c r="ALQ51" s="83"/>
      <c r="ALR51" s="83"/>
      <c r="ALS51" s="83"/>
      <c r="ALT51" s="83"/>
      <c r="ALU51" s="83"/>
      <c r="ALV51" s="83"/>
      <c r="ALW51" s="83"/>
      <c r="ALX51" s="83"/>
      <c r="ALY51" s="83"/>
      <c r="ALZ51" s="83"/>
      <c r="AMA51" s="83"/>
      <c r="AMB51" s="83"/>
      <c r="AMC51" s="83"/>
      <c r="AMD51" s="83"/>
      <c r="AME51" s="83"/>
      <c r="AMF51" s="83"/>
      <c r="AMG51" s="83"/>
      <c r="AMH51" s="83"/>
      <c r="AMI51" s="83"/>
      <c r="AMJ51" s="83"/>
      <c r="AMK51" s="83"/>
      <c r="AML51" s="83"/>
      <c r="AMM51" s="83"/>
      <c r="AMN51" s="83"/>
      <c r="AMO51" s="83"/>
      <c r="AMP51" s="83"/>
      <c r="AMQ51" s="83"/>
      <c r="AMR51" s="83"/>
      <c r="AMS51" s="83"/>
      <c r="AMT51" s="83"/>
      <c r="AMU51" s="83"/>
      <c r="AMV51" s="83"/>
      <c r="AMW51" s="83"/>
      <c r="AMX51" s="83"/>
      <c r="AMY51" s="83"/>
      <c r="AMZ51" s="83"/>
      <c r="ANA51" s="83"/>
      <c r="ANB51" s="83"/>
      <c r="ANC51" s="83"/>
      <c r="AND51" s="83"/>
      <c r="ANE51" s="83"/>
      <c r="ANF51" s="83"/>
      <c r="ANG51" s="83"/>
      <c r="ANH51" s="83"/>
      <c r="ANI51" s="83"/>
      <c r="ANJ51" s="83"/>
      <c r="ANK51" s="83"/>
      <c r="ANL51" s="83"/>
      <c r="ANM51" s="83"/>
      <c r="ANN51" s="83"/>
      <c r="ANO51" s="83"/>
      <c r="ANP51" s="83"/>
      <c r="ANQ51" s="83"/>
      <c r="ANR51" s="83"/>
      <c r="ANS51" s="83"/>
      <c r="ANT51" s="83"/>
      <c r="ANU51" s="83"/>
      <c r="ANV51" s="83"/>
      <c r="ANW51" s="83"/>
      <c r="ANX51" s="83"/>
      <c r="ANY51" s="83"/>
      <c r="ANZ51" s="83"/>
      <c r="AOA51" s="83"/>
      <c r="AOB51" s="83"/>
      <c r="AOC51" s="83"/>
      <c r="AOD51" s="83"/>
      <c r="AOE51" s="83"/>
      <c r="AOF51" s="83"/>
      <c r="AOG51" s="83"/>
      <c r="AOH51" s="83"/>
      <c r="AOI51" s="83"/>
      <c r="AOJ51" s="83"/>
      <c r="AOK51" s="83"/>
      <c r="AOL51" s="83"/>
      <c r="AOM51" s="83"/>
      <c r="AON51" s="83"/>
      <c r="AOO51" s="83"/>
      <c r="AOP51" s="83"/>
      <c r="AOQ51" s="83"/>
      <c r="AOR51" s="83"/>
      <c r="AOS51" s="83"/>
      <c r="AOT51" s="83"/>
      <c r="AOU51" s="83"/>
      <c r="AOV51" s="83"/>
      <c r="AOW51" s="83"/>
      <c r="AOX51" s="83"/>
      <c r="AOY51" s="83"/>
      <c r="AOZ51" s="83"/>
      <c r="APA51" s="83"/>
      <c r="APB51" s="83"/>
      <c r="APC51" s="83"/>
      <c r="APD51" s="83"/>
      <c r="APE51" s="83"/>
      <c r="APF51" s="83"/>
      <c r="APG51" s="83"/>
      <c r="APH51" s="83"/>
      <c r="API51" s="83"/>
      <c r="APJ51" s="83"/>
      <c r="APK51" s="83"/>
      <c r="APL51" s="83"/>
      <c r="APM51" s="83"/>
      <c r="APN51" s="83"/>
      <c r="APO51" s="83"/>
      <c r="APP51" s="83"/>
      <c r="APQ51" s="83"/>
      <c r="APR51" s="83"/>
      <c r="APS51" s="83"/>
      <c r="APT51" s="83"/>
      <c r="APU51" s="83"/>
      <c r="APV51" s="83"/>
      <c r="APW51" s="83"/>
      <c r="APX51" s="83"/>
      <c r="APY51" s="83"/>
      <c r="APZ51" s="83"/>
      <c r="AQA51" s="83"/>
      <c r="AQB51" s="83"/>
      <c r="AQC51" s="83"/>
      <c r="AQD51" s="83"/>
      <c r="AQE51" s="83"/>
      <c r="AQF51" s="83"/>
      <c r="AQG51" s="83"/>
      <c r="AQH51" s="83"/>
      <c r="AQI51" s="83"/>
      <c r="AQJ51" s="83"/>
      <c r="AQK51" s="83"/>
      <c r="AQL51" s="83"/>
      <c r="AQM51" s="83"/>
      <c r="AQN51" s="83"/>
      <c r="AQO51" s="83"/>
      <c r="AQP51" s="83"/>
      <c r="AQQ51" s="83"/>
      <c r="AQR51" s="83"/>
      <c r="AQS51" s="83"/>
      <c r="AQT51" s="83"/>
      <c r="AQU51" s="83"/>
      <c r="AQV51" s="83"/>
      <c r="AQW51" s="83"/>
      <c r="AQX51" s="83"/>
      <c r="AQY51" s="83"/>
      <c r="AQZ51" s="83"/>
      <c r="ARA51" s="83"/>
      <c r="ARB51" s="83"/>
      <c r="ARC51" s="83"/>
      <c r="ARD51" s="83"/>
      <c r="ARE51" s="83"/>
      <c r="ARF51" s="83"/>
      <c r="ARG51" s="83"/>
      <c r="ARH51" s="83"/>
      <c r="ARI51" s="83"/>
      <c r="ARJ51" s="83"/>
      <c r="ARK51" s="83"/>
      <c r="ARL51" s="83"/>
      <c r="ARM51" s="83"/>
      <c r="ARN51" s="83"/>
      <c r="ARO51" s="83"/>
      <c r="ARP51" s="83"/>
      <c r="ARQ51" s="83"/>
      <c r="ARR51" s="83"/>
      <c r="ARS51" s="83"/>
      <c r="ART51" s="83"/>
      <c r="ARU51" s="83"/>
      <c r="ARV51" s="83"/>
      <c r="ARW51" s="83"/>
      <c r="ARX51" s="83"/>
      <c r="ARY51" s="83"/>
      <c r="ARZ51" s="83"/>
      <c r="ASA51" s="83"/>
      <c r="ASB51" s="83"/>
      <c r="ASC51" s="83"/>
      <c r="ASD51" s="83"/>
      <c r="ASE51" s="83"/>
      <c r="ASF51" s="83"/>
      <c r="ASG51" s="83"/>
      <c r="ASH51" s="83"/>
      <c r="ASI51" s="83"/>
      <c r="ASJ51" s="83"/>
      <c r="ASK51" s="83"/>
      <c r="ASL51" s="83"/>
      <c r="ASM51" s="83"/>
      <c r="ASN51" s="83"/>
      <c r="ASO51" s="83"/>
      <c r="ASP51" s="83"/>
      <c r="ASQ51" s="83"/>
      <c r="ASR51" s="83"/>
      <c r="ASS51" s="83"/>
      <c r="AST51" s="83"/>
      <c r="ASU51" s="83"/>
      <c r="ASV51" s="83"/>
      <c r="ASW51" s="83"/>
      <c r="ASX51" s="83"/>
      <c r="ASY51" s="83"/>
      <c r="ASZ51" s="83"/>
      <c r="ATA51" s="83"/>
      <c r="ATB51" s="83"/>
      <c r="ATC51" s="83"/>
      <c r="ATD51" s="83"/>
      <c r="ATE51" s="83"/>
      <c r="ATF51" s="83"/>
      <c r="ATG51" s="83"/>
      <c r="ATH51" s="83"/>
      <c r="ATI51" s="83"/>
      <c r="ATJ51" s="83"/>
      <c r="ATK51" s="83"/>
      <c r="ATL51" s="83"/>
      <c r="ATM51" s="83"/>
      <c r="ATN51" s="83"/>
      <c r="ATO51" s="83"/>
      <c r="ATP51" s="83"/>
      <c r="ATQ51" s="83"/>
      <c r="ATR51" s="83"/>
      <c r="ATS51" s="83"/>
      <c r="ATT51" s="83"/>
      <c r="ATU51" s="83"/>
      <c r="ATV51" s="83"/>
      <c r="ATW51" s="83"/>
      <c r="ATX51" s="83"/>
      <c r="ATY51" s="83"/>
      <c r="ATZ51" s="83"/>
      <c r="AUA51" s="83"/>
      <c r="AUB51" s="83"/>
      <c r="AUC51" s="83"/>
      <c r="AUD51" s="83"/>
      <c r="AUE51" s="83"/>
      <c r="AUF51" s="83"/>
      <c r="AUG51" s="83"/>
      <c r="AUH51" s="83"/>
      <c r="AUI51" s="83"/>
      <c r="AUJ51" s="83"/>
      <c r="AUK51" s="83"/>
      <c r="AUL51" s="83"/>
      <c r="AUM51" s="83"/>
      <c r="AUN51" s="83"/>
      <c r="AUO51" s="83"/>
      <c r="AUP51" s="83"/>
      <c r="AUQ51" s="83"/>
      <c r="AUR51" s="83"/>
      <c r="AUS51" s="83"/>
      <c r="AUT51" s="83"/>
      <c r="AUU51" s="83"/>
      <c r="AUV51" s="83"/>
      <c r="AUW51" s="83"/>
      <c r="AUX51" s="83"/>
      <c r="AUY51" s="83"/>
      <c r="AUZ51" s="83"/>
      <c r="AVA51" s="83"/>
      <c r="AVB51" s="83"/>
      <c r="AVC51" s="83"/>
      <c r="AVD51" s="83"/>
      <c r="AVE51" s="83"/>
      <c r="AVF51" s="83"/>
      <c r="AVG51" s="83"/>
      <c r="AVH51" s="83"/>
      <c r="AVI51" s="83"/>
      <c r="AVJ51" s="83"/>
      <c r="AVK51" s="83"/>
      <c r="AVL51" s="83"/>
      <c r="AVM51" s="83"/>
      <c r="AVN51" s="83"/>
      <c r="AVO51" s="83"/>
      <c r="AVP51" s="83"/>
      <c r="AVQ51" s="83"/>
      <c r="AVR51" s="83"/>
      <c r="AVS51" s="83"/>
      <c r="AVT51" s="83"/>
      <c r="AVU51" s="83"/>
      <c r="AVV51" s="83"/>
      <c r="AVW51" s="83"/>
      <c r="AVX51" s="83"/>
      <c r="AVY51" s="83"/>
      <c r="AVZ51" s="83"/>
      <c r="AWA51" s="83"/>
      <c r="AWB51" s="83"/>
      <c r="AWC51" s="83"/>
      <c r="AWD51" s="83"/>
      <c r="AWE51" s="83"/>
      <c r="AWF51" s="83"/>
      <c r="AWG51" s="83"/>
      <c r="AWH51" s="83"/>
      <c r="AWI51" s="83"/>
      <c r="AWJ51" s="83"/>
      <c r="AWK51" s="83"/>
      <c r="AWL51" s="83"/>
      <c r="AWM51" s="83"/>
      <c r="AWN51" s="83"/>
      <c r="AWO51" s="83"/>
      <c r="AWP51" s="83"/>
      <c r="AWQ51" s="83"/>
      <c r="AWR51" s="83"/>
      <c r="AWS51" s="83"/>
      <c r="AWT51" s="83"/>
      <c r="AWU51" s="83"/>
      <c r="AWV51" s="83"/>
      <c r="AWW51" s="83"/>
      <c r="AWX51" s="83"/>
      <c r="AWY51" s="83"/>
      <c r="AWZ51" s="83"/>
      <c r="AXA51" s="83"/>
      <c r="AXB51" s="83"/>
      <c r="AXC51" s="83"/>
      <c r="AXD51" s="83"/>
      <c r="AXE51" s="83"/>
      <c r="AXF51" s="83"/>
      <c r="AXG51" s="83"/>
      <c r="AXH51" s="83"/>
      <c r="AXI51" s="83"/>
      <c r="AXJ51" s="83"/>
      <c r="AXK51" s="83"/>
      <c r="AXL51" s="83"/>
      <c r="AXM51" s="83"/>
      <c r="AXN51" s="83"/>
      <c r="AXO51" s="83"/>
      <c r="AXP51" s="83"/>
      <c r="AXQ51" s="83"/>
      <c r="AXR51" s="83"/>
      <c r="AXS51" s="83"/>
      <c r="AXT51" s="83"/>
      <c r="AXU51" s="83"/>
      <c r="AXV51" s="83"/>
      <c r="AXW51" s="83"/>
      <c r="AXX51" s="83"/>
      <c r="AXY51" s="83"/>
      <c r="AXZ51" s="83"/>
      <c r="AYA51" s="83"/>
      <c r="AYB51" s="83"/>
      <c r="AYC51" s="83"/>
      <c r="AYD51" s="83"/>
      <c r="AYE51" s="83"/>
      <c r="AYF51" s="83"/>
      <c r="AYG51" s="83"/>
      <c r="AYH51" s="83"/>
      <c r="AYI51" s="83"/>
      <c r="AYJ51" s="83"/>
      <c r="AYK51" s="83"/>
      <c r="AYL51" s="83"/>
      <c r="AYM51" s="83"/>
      <c r="AYN51" s="83"/>
      <c r="AYO51" s="83"/>
      <c r="AYP51" s="83"/>
      <c r="AYQ51" s="83"/>
      <c r="AYR51" s="83"/>
      <c r="AYS51" s="83"/>
      <c r="AYT51" s="83"/>
      <c r="AYU51" s="83"/>
      <c r="AYV51" s="83"/>
      <c r="AYW51" s="83"/>
      <c r="AYX51" s="83"/>
      <c r="AYY51" s="83"/>
      <c r="AYZ51" s="83"/>
      <c r="AZA51" s="83"/>
      <c r="AZB51" s="83"/>
      <c r="AZC51" s="83"/>
      <c r="AZD51" s="83"/>
      <c r="AZE51" s="83"/>
      <c r="AZF51" s="83"/>
      <c r="AZG51" s="83"/>
      <c r="AZH51" s="83"/>
      <c r="AZI51" s="83"/>
      <c r="AZJ51" s="83"/>
      <c r="AZK51" s="83"/>
      <c r="AZL51" s="83"/>
      <c r="AZM51" s="83"/>
      <c r="AZN51" s="83"/>
      <c r="AZO51" s="83"/>
      <c r="AZP51" s="83"/>
      <c r="AZQ51" s="83"/>
      <c r="AZR51" s="83"/>
      <c r="AZS51" s="83"/>
      <c r="AZT51" s="83"/>
      <c r="AZU51" s="83"/>
      <c r="AZV51" s="83"/>
      <c r="AZW51" s="83"/>
      <c r="AZX51" s="83"/>
      <c r="AZY51" s="83"/>
      <c r="AZZ51" s="83"/>
      <c r="BAA51" s="83"/>
      <c r="BAB51" s="83"/>
      <c r="BAC51" s="83"/>
      <c r="BAD51" s="83"/>
      <c r="BAE51" s="83"/>
      <c r="BAF51" s="83"/>
      <c r="BAG51" s="83"/>
      <c r="BAH51" s="83"/>
      <c r="BAI51" s="83"/>
      <c r="BAJ51" s="83"/>
      <c r="BAK51" s="83"/>
      <c r="BAL51" s="83"/>
      <c r="BAM51" s="83"/>
      <c r="BAN51" s="83"/>
      <c r="BAO51" s="83"/>
      <c r="BAP51" s="83"/>
      <c r="BAQ51" s="83"/>
      <c r="BAR51" s="83"/>
      <c r="BAS51" s="83"/>
      <c r="BAT51" s="83"/>
      <c r="BAU51" s="83"/>
      <c r="BAV51" s="83"/>
      <c r="BAW51" s="83"/>
      <c r="BAX51" s="83"/>
      <c r="BAY51" s="83"/>
      <c r="BAZ51" s="83"/>
      <c r="BBA51" s="83"/>
      <c r="BBB51" s="83"/>
      <c r="BBC51" s="83"/>
      <c r="BBD51" s="83"/>
      <c r="BBE51" s="83"/>
      <c r="BBF51" s="83"/>
      <c r="BBG51" s="83"/>
      <c r="BBH51" s="83"/>
      <c r="BBI51" s="83"/>
      <c r="BBJ51" s="83"/>
      <c r="BBK51" s="83"/>
      <c r="BBL51" s="83"/>
      <c r="BBM51" s="83"/>
      <c r="BBN51" s="83"/>
      <c r="BBO51" s="83"/>
      <c r="BBP51" s="83"/>
      <c r="BBQ51" s="83"/>
      <c r="BBR51" s="83"/>
      <c r="BBS51" s="83"/>
      <c r="BBT51" s="83"/>
      <c r="BBU51" s="83"/>
      <c r="BBV51" s="83"/>
      <c r="BBW51" s="83"/>
      <c r="BBX51" s="83"/>
      <c r="BBY51" s="83"/>
      <c r="BBZ51" s="83"/>
      <c r="BCA51" s="83"/>
      <c r="BCB51" s="83"/>
      <c r="BCC51" s="83"/>
      <c r="BCD51" s="83"/>
      <c r="BCE51" s="83"/>
      <c r="BCF51" s="83"/>
      <c r="BCG51" s="83"/>
      <c r="BCH51" s="83"/>
      <c r="BCI51" s="83"/>
      <c r="BCJ51" s="83"/>
      <c r="BCK51" s="83"/>
      <c r="BCL51" s="83"/>
      <c r="BCM51" s="83"/>
      <c r="BCN51" s="83"/>
      <c r="BCO51" s="83"/>
      <c r="BCP51" s="83"/>
      <c r="BCQ51" s="83"/>
      <c r="BCR51" s="83"/>
      <c r="BCS51" s="83"/>
      <c r="BCT51" s="83"/>
      <c r="BCU51" s="83"/>
      <c r="BCV51" s="83"/>
      <c r="BCW51" s="83"/>
      <c r="BCX51" s="83"/>
      <c r="BCY51" s="83"/>
      <c r="BCZ51" s="83"/>
      <c r="BDA51" s="83"/>
      <c r="BDB51" s="83"/>
      <c r="BDC51" s="83"/>
      <c r="BDD51" s="83"/>
      <c r="BDE51" s="83"/>
      <c r="BDF51" s="83"/>
      <c r="BDG51" s="83"/>
      <c r="BDH51" s="83"/>
      <c r="BDI51" s="83"/>
      <c r="BDJ51" s="83"/>
      <c r="BDK51" s="83"/>
      <c r="BDL51" s="83"/>
      <c r="BDM51" s="83"/>
      <c r="BDN51" s="83"/>
      <c r="BDO51" s="83"/>
      <c r="BDP51" s="83"/>
      <c r="BDQ51" s="83"/>
      <c r="BDR51" s="83"/>
      <c r="BDS51" s="83"/>
      <c r="BDT51" s="83"/>
      <c r="BDU51" s="83"/>
      <c r="BDV51" s="83"/>
      <c r="BDW51" s="83"/>
      <c r="BDX51" s="83"/>
      <c r="BDY51" s="83"/>
      <c r="BDZ51" s="83"/>
      <c r="BEA51" s="83"/>
      <c r="BEB51" s="83"/>
      <c r="BEC51" s="83"/>
      <c r="BED51" s="83"/>
      <c r="BEE51" s="83"/>
      <c r="BEF51" s="83"/>
      <c r="BEG51" s="83"/>
      <c r="BEH51" s="83"/>
      <c r="BEI51" s="83"/>
      <c r="BEJ51" s="83"/>
      <c r="BEK51" s="83"/>
      <c r="BEL51" s="83"/>
      <c r="BEM51" s="83"/>
      <c r="BEN51" s="83"/>
      <c r="BEO51" s="83"/>
      <c r="BEP51" s="83"/>
      <c r="BEQ51" s="83"/>
      <c r="BER51" s="83"/>
      <c r="BES51" s="83"/>
      <c r="BET51" s="83"/>
      <c r="BEU51" s="83"/>
      <c r="BEV51" s="83"/>
      <c r="BEW51" s="83"/>
      <c r="BEX51" s="83"/>
      <c r="BEY51" s="83"/>
      <c r="BEZ51" s="83"/>
      <c r="BFA51" s="83"/>
      <c r="BFB51" s="83"/>
      <c r="BFC51" s="83"/>
      <c r="BFD51" s="83"/>
      <c r="BFE51" s="83"/>
      <c r="BFF51" s="83"/>
      <c r="BFG51" s="83"/>
      <c r="BFH51" s="83"/>
      <c r="BFI51" s="83"/>
      <c r="BFJ51" s="83"/>
      <c r="BFK51" s="83"/>
      <c r="BFL51" s="83"/>
      <c r="BFM51" s="83"/>
      <c r="BFN51" s="83"/>
      <c r="BFO51" s="83"/>
      <c r="BFP51" s="83"/>
      <c r="BFQ51" s="83"/>
      <c r="BFR51" s="83"/>
      <c r="BFS51" s="83"/>
      <c r="BFT51" s="83"/>
      <c r="BFU51" s="83"/>
      <c r="BFV51" s="83"/>
      <c r="BFW51" s="83"/>
      <c r="BFX51" s="83"/>
      <c r="BFY51" s="83"/>
      <c r="BFZ51" s="83"/>
      <c r="BGA51" s="83"/>
      <c r="BGB51" s="83"/>
      <c r="BGC51" s="83"/>
      <c r="BGD51" s="83"/>
      <c r="BGE51" s="83"/>
      <c r="BGF51" s="83"/>
      <c r="BGG51" s="83"/>
      <c r="BGH51" s="83"/>
      <c r="BGI51" s="83"/>
      <c r="BGJ51" s="83"/>
      <c r="BGK51" s="83"/>
      <c r="BGL51" s="83"/>
      <c r="BGM51" s="83"/>
      <c r="BGN51" s="83"/>
      <c r="BGO51" s="83"/>
      <c r="BGP51" s="83"/>
      <c r="BGQ51" s="83"/>
      <c r="BGR51" s="83"/>
      <c r="BGS51" s="83"/>
      <c r="BGT51" s="83"/>
      <c r="BGU51" s="83"/>
      <c r="BGV51" s="83"/>
      <c r="BGW51" s="83"/>
      <c r="BGX51" s="83"/>
      <c r="BGY51" s="83"/>
      <c r="BGZ51" s="83"/>
      <c r="BHA51" s="83"/>
      <c r="BHB51" s="83"/>
      <c r="BHC51" s="83"/>
      <c r="BHD51" s="83"/>
      <c r="BHE51" s="83"/>
      <c r="BHF51" s="83"/>
      <c r="BHG51" s="83"/>
      <c r="BHH51" s="83"/>
      <c r="BHI51" s="83"/>
      <c r="BHJ51" s="83"/>
      <c r="BHK51" s="83"/>
      <c r="BHL51" s="83"/>
      <c r="BHM51" s="83"/>
      <c r="BHN51" s="83"/>
      <c r="BHO51" s="83"/>
      <c r="BHP51" s="83"/>
      <c r="BHQ51" s="83"/>
      <c r="BHR51" s="83"/>
      <c r="BHS51" s="83"/>
      <c r="BHT51" s="83"/>
      <c r="BHU51" s="83"/>
      <c r="BHV51" s="83"/>
      <c r="BHW51" s="83"/>
      <c r="BHX51" s="83"/>
      <c r="BHY51" s="83"/>
      <c r="BHZ51" s="83"/>
      <c r="BIA51" s="83"/>
      <c r="BIB51" s="83"/>
      <c r="BIC51" s="83"/>
      <c r="BID51" s="83"/>
      <c r="BIE51" s="83"/>
      <c r="BIF51" s="83"/>
      <c r="BIG51" s="83"/>
      <c r="BIH51" s="83"/>
      <c r="BII51" s="83"/>
      <c r="BIJ51" s="83"/>
      <c r="BIK51" s="83"/>
      <c r="BIL51" s="83"/>
      <c r="BIM51" s="83"/>
      <c r="BIN51" s="83"/>
      <c r="BIO51" s="83"/>
      <c r="BIP51" s="83"/>
      <c r="BIQ51" s="83"/>
      <c r="BIR51" s="83"/>
      <c r="BIS51" s="83"/>
      <c r="BIT51" s="83"/>
      <c r="BIU51" s="83"/>
      <c r="BIV51" s="83"/>
      <c r="BIW51" s="83"/>
      <c r="BIX51" s="83"/>
      <c r="BIY51" s="83"/>
      <c r="BIZ51" s="83"/>
      <c r="BJA51" s="83"/>
      <c r="BJB51" s="83"/>
      <c r="BJC51" s="83"/>
      <c r="BJD51" s="83"/>
      <c r="BJE51" s="83"/>
      <c r="BJF51" s="83"/>
      <c r="BJG51" s="83"/>
      <c r="BJH51" s="83"/>
      <c r="BJI51" s="83"/>
      <c r="BJJ51" s="83"/>
      <c r="BJK51" s="83"/>
      <c r="BJL51" s="83"/>
      <c r="BJM51" s="83"/>
      <c r="BJN51" s="83"/>
      <c r="BJO51" s="83"/>
      <c r="BJP51" s="83"/>
      <c r="BJQ51" s="83"/>
      <c r="BJR51" s="83"/>
      <c r="BJS51" s="83"/>
      <c r="BJT51" s="83"/>
      <c r="BJU51" s="83"/>
      <c r="BJV51" s="83"/>
      <c r="BJW51" s="83"/>
      <c r="BJX51" s="83"/>
      <c r="BJY51" s="83"/>
      <c r="BJZ51" s="83"/>
      <c r="BKA51" s="83"/>
      <c r="BKB51" s="83"/>
      <c r="BKC51" s="83"/>
      <c r="BKD51" s="83"/>
      <c r="BKE51" s="83"/>
      <c r="BKF51" s="83"/>
      <c r="BKG51" s="83"/>
      <c r="BKH51" s="83"/>
      <c r="BKI51" s="83"/>
      <c r="BKJ51" s="83"/>
      <c r="BKK51" s="83"/>
      <c r="BKL51" s="83"/>
      <c r="BKM51" s="83"/>
      <c r="BKN51" s="83"/>
      <c r="BKO51" s="83"/>
      <c r="BKP51" s="83"/>
      <c r="BKQ51" s="83"/>
      <c r="BKR51" s="83"/>
      <c r="BKS51" s="83"/>
      <c r="BKT51" s="83"/>
      <c r="BKU51" s="83"/>
      <c r="BKV51" s="83"/>
      <c r="BKW51" s="83"/>
      <c r="BKX51" s="83"/>
      <c r="BKY51" s="83"/>
      <c r="BKZ51" s="83"/>
      <c r="BLA51" s="83"/>
      <c r="BLB51" s="83"/>
      <c r="BLC51" s="83"/>
      <c r="BLD51" s="83"/>
      <c r="BLE51" s="83"/>
      <c r="BLF51" s="83"/>
      <c r="BLG51" s="83"/>
      <c r="BLH51" s="83"/>
      <c r="BLI51" s="83"/>
      <c r="BLJ51" s="83"/>
      <c r="BLK51" s="83"/>
      <c r="BLL51" s="83"/>
      <c r="BLM51" s="83"/>
      <c r="BLN51" s="83"/>
      <c r="BLO51" s="83"/>
      <c r="BLP51" s="83"/>
      <c r="BLQ51" s="83"/>
      <c r="BLR51" s="83"/>
      <c r="BLS51" s="83"/>
      <c r="BLT51" s="83"/>
      <c r="BLU51" s="83"/>
      <c r="BLV51" s="83"/>
      <c r="BLW51" s="83"/>
      <c r="BLX51" s="83"/>
      <c r="BLY51" s="83"/>
      <c r="BLZ51" s="83"/>
      <c r="BMA51" s="83"/>
      <c r="BMB51" s="83"/>
      <c r="BMC51" s="83"/>
      <c r="BMD51" s="83"/>
      <c r="BME51" s="83"/>
      <c r="BMF51" s="83"/>
      <c r="BMG51" s="83"/>
      <c r="BMH51" s="83"/>
      <c r="BMI51" s="83"/>
      <c r="BMJ51" s="83"/>
      <c r="BMK51" s="83"/>
      <c r="BML51" s="83"/>
      <c r="BMM51" s="83"/>
      <c r="BMN51" s="83"/>
      <c r="BMO51" s="83"/>
      <c r="BMP51" s="83"/>
      <c r="BMQ51" s="83"/>
      <c r="BMR51" s="83"/>
      <c r="BMS51" s="83"/>
      <c r="BMT51" s="83"/>
      <c r="BMU51" s="83"/>
      <c r="BMV51" s="83"/>
      <c r="BMW51" s="83"/>
      <c r="BMX51" s="83"/>
      <c r="BMY51" s="83"/>
      <c r="BMZ51" s="83"/>
      <c r="BNA51" s="83"/>
      <c r="BNB51" s="83"/>
      <c r="BNC51" s="83"/>
      <c r="BND51" s="83"/>
      <c r="BNE51" s="83"/>
      <c r="BNF51" s="83"/>
      <c r="BNG51" s="83"/>
      <c r="BNH51" s="83"/>
      <c r="BNI51" s="83"/>
      <c r="BNJ51" s="83"/>
      <c r="BNK51" s="83"/>
      <c r="BNL51" s="83"/>
      <c r="BNM51" s="83"/>
      <c r="BNN51" s="83"/>
      <c r="BNO51" s="83"/>
      <c r="BNP51" s="83"/>
      <c r="BNQ51" s="83"/>
      <c r="BNR51" s="83"/>
      <c r="BNS51" s="83"/>
      <c r="BNT51" s="83"/>
      <c r="BNU51" s="83"/>
      <c r="BNV51" s="83"/>
      <c r="BNW51" s="83"/>
      <c r="BNX51" s="83"/>
      <c r="BNY51" s="83"/>
      <c r="BNZ51" s="83"/>
      <c r="BOA51" s="83"/>
      <c r="BOB51" s="83"/>
      <c r="BOC51" s="83"/>
      <c r="BOD51" s="83"/>
      <c r="BOE51" s="83"/>
      <c r="BOF51" s="83"/>
      <c r="BOG51" s="83"/>
      <c r="BOH51" s="83"/>
      <c r="BOI51" s="83"/>
      <c r="BOJ51" s="83"/>
      <c r="BOK51" s="83"/>
      <c r="BOL51" s="83"/>
      <c r="BOM51" s="83"/>
      <c r="BON51" s="83"/>
      <c r="BOO51" s="83"/>
      <c r="BOP51" s="83"/>
      <c r="BOQ51" s="83"/>
      <c r="BOR51" s="83"/>
      <c r="BOS51" s="83"/>
      <c r="BOT51" s="83"/>
      <c r="BOU51" s="83"/>
      <c r="BOV51" s="83"/>
      <c r="BOW51" s="83"/>
      <c r="BOX51" s="83"/>
      <c r="BOY51" s="83"/>
      <c r="BOZ51" s="83"/>
      <c r="BPA51" s="83"/>
      <c r="BPB51" s="83"/>
      <c r="BPC51" s="83"/>
      <c r="BPD51" s="83"/>
      <c r="BPE51" s="83"/>
      <c r="BPF51" s="83"/>
      <c r="BPG51" s="83"/>
      <c r="BPH51" s="83"/>
      <c r="BPI51" s="83"/>
      <c r="BPJ51" s="83"/>
      <c r="BPK51" s="83"/>
      <c r="BPL51" s="83"/>
      <c r="BPM51" s="83"/>
      <c r="BPN51" s="83"/>
      <c r="BPO51" s="83"/>
      <c r="BPP51" s="83"/>
      <c r="BPQ51" s="83"/>
      <c r="BPR51" s="83"/>
      <c r="BPS51" s="83"/>
      <c r="BPT51" s="83"/>
      <c r="BPU51" s="83"/>
      <c r="BPV51" s="83"/>
      <c r="BPW51" s="83"/>
      <c r="BPX51" s="83"/>
      <c r="BPY51" s="83"/>
      <c r="BPZ51" s="83"/>
      <c r="BQA51" s="83"/>
      <c r="BQB51" s="83"/>
      <c r="BQC51" s="83"/>
      <c r="BQD51" s="83"/>
      <c r="BQE51" s="83"/>
      <c r="BQF51" s="83"/>
      <c r="BQG51" s="83"/>
      <c r="BQH51" s="83"/>
      <c r="BQI51" s="83"/>
      <c r="BQJ51" s="83"/>
      <c r="BQK51" s="83"/>
      <c r="BQL51" s="83"/>
      <c r="BQM51" s="83"/>
      <c r="BQN51" s="83"/>
      <c r="BQO51" s="83"/>
      <c r="BQP51" s="83"/>
      <c r="BQQ51" s="83"/>
      <c r="BQR51" s="83"/>
      <c r="BQS51" s="83"/>
      <c r="BQT51" s="83"/>
      <c r="BQU51" s="83"/>
      <c r="BQV51" s="83"/>
      <c r="BQW51" s="83"/>
      <c r="BQX51" s="83"/>
      <c r="BQY51" s="83"/>
      <c r="BQZ51" s="83"/>
      <c r="BRA51" s="83"/>
      <c r="BRB51" s="83"/>
      <c r="BRC51" s="83"/>
      <c r="BRD51" s="83"/>
      <c r="BRE51" s="83"/>
      <c r="BRF51" s="83"/>
      <c r="BRG51" s="83"/>
      <c r="BRH51" s="83"/>
      <c r="BRI51" s="83"/>
      <c r="BRJ51" s="83"/>
      <c r="BRK51" s="83"/>
      <c r="BRL51" s="83"/>
      <c r="BRM51" s="83"/>
      <c r="BRN51" s="83"/>
      <c r="BRO51" s="83"/>
      <c r="BRP51" s="83"/>
      <c r="BRQ51" s="83"/>
      <c r="BRR51" s="83"/>
      <c r="BRS51" s="83"/>
      <c r="BRT51" s="83"/>
      <c r="BRU51" s="83"/>
      <c r="BRV51" s="83"/>
      <c r="BRW51" s="83"/>
      <c r="BRX51" s="83"/>
      <c r="BRY51" s="83"/>
      <c r="BRZ51" s="83"/>
      <c r="BSA51" s="83"/>
      <c r="BSB51" s="83"/>
      <c r="BSC51" s="83"/>
      <c r="BSD51" s="83"/>
      <c r="BSE51" s="83"/>
      <c r="BSF51" s="83"/>
      <c r="BSG51" s="83"/>
      <c r="BSH51" s="83"/>
      <c r="BSI51" s="83"/>
      <c r="BSJ51" s="83"/>
      <c r="BSK51" s="83"/>
      <c r="BSL51" s="83"/>
      <c r="BSM51" s="83"/>
      <c r="BSN51" s="83"/>
      <c r="BSO51" s="83"/>
      <c r="BSP51" s="83"/>
      <c r="BSQ51" s="83"/>
      <c r="BSR51" s="83"/>
      <c r="BSS51" s="83"/>
      <c r="BST51" s="83"/>
      <c r="BSU51" s="83"/>
      <c r="BSV51" s="83"/>
      <c r="BSW51" s="83"/>
      <c r="BSX51" s="83"/>
      <c r="BSY51" s="83"/>
      <c r="BSZ51" s="83"/>
      <c r="BTA51" s="83"/>
      <c r="BTB51" s="83"/>
      <c r="BTC51" s="83"/>
      <c r="BTD51" s="83"/>
      <c r="BTE51" s="83"/>
      <c r="BTF51" s="83"/>
      <c r="BTG51" s="83"/>
      <c r="BTH51" s="83"/>
      <c r="BTI51" s="83"/>
      <c r="BTJ51" s="83"/>
      <c r="BTK51" s="83"/>
      <c r="BTL51" s="83"/>
      <c r="BTM51" s="83"/>
      <c r="BTN51" s="83"/>
      <c r="BTO51" s="83"/>
      <c r="BTP51" s="83"/>
      <c r="BTQ51" s="83"/>
      <c r="BTR51" s="83"/>
      <c r="BTS51" s="83"/>
      <c r="BTT51" s="83"/>
      <c r="BTU51" s="83"/>
      <c r="BTV51" s="83"/>
      <c r="BTW51" s="83"/>
      <c r="BTX51" s="83"/>
      <c r="BTY51" s="83"/>
      <c r="BTZ51" s="83"/>
      <c r="BUA51" s="83"/>
      <c r="BUB51" s="83"/>
      <c r="BUC51" s="83"/>
      <c r="BUD51" s="83"/>
      <c r="BUE51" s="83"/>
      <c r="BUF51" s="83"/>
      <c r="BUG51" s="83"/>
      <c r="BUH51" s="83"/>
      <c r="BUI51" s="83"/>
      <c r="BUJ51" s="83"/>
      <c r="BUK51" s="83"/>
      <c r="BUL51" s="83"/>
      <c r="BUM51" s="83"/>
      <c r="BUN51" s="83"/>
      <c r="BUO51" s="83"/>
      <c r="BUP51" s="83"/>
      <c r="BUQ51" s="83"/>
      <c r="BUR51" s="83"/>
      <c r="BUS51" s="83"/>
      <c r="BUT51" s="83"/>
      <c r="BUU51" s="83"/>
      <c r="BUV51" s="83"/>
      <c r="BUW51" s="83"/>
      <c r="BUX51" s="83"/>
      <c r="BUY51" s="83"/>
      <c r="BUZ51" s="83"/>
      <c r="BVA51" s="83"/>
      <c r="BVB51" s="83"/>
      <c r="BVC51" s="83"/>
      <c r="BVD51" s="83"/>
      <c r="BVE51" s="83"/>
      <c r="BVF51" s="83"/>
      <c r="BVG51" s="83"/>
      <c r="BVH51" s="83"/>
      <c r="BVI51" s="83"/>
      <c r="BVJ51" s="83"/>
      <c r="BVK51" s="83"/>
      <c r="BVL51" s="83"/>
      <c r="BVM51" s="83"/>
      <c r="BVN51" s="83"/>
      <c r="BVO51" s="83"/>
      <c r="BVP51" s="83"/>
      <c r="BVQ51" s="83"/>
      <c r="BVR51" s="83"/>
      <c r="BVS51" s="83"/>
      <c r="BVT51" s="83"/>
      <c r="BVU51" s="83"/>
      <c r="BVV51" s="83"/>
      <c r="BVW51" s="83"/>
      <c r="BVX51" s="83"/>
      <c r="BVY51" s="83"/>
      <c r="BVZ51" s="83"/>
      <c r="BWA51" s="83"/>
      <c r="BWB51" s="83"/>
      <c r="BWC51" s="83"/>
      <c r="BWD51" s="83"/>
      <c r="BWE51" s="83"/>
      <c r="BWF51" s="83"/>
      <c r="BWG51" s="83"/>
      <c r="BWH51" s="83"/>
      <c r="BWI51" s="83"/>
      <c r="BWJ51" s="83"/>
      <c r="BWK51" s="83"/>
      <c r="BWL51" s="83"/>
      <c r="BWM51" s="83"/>
      <c r="BWN51" s="83"/>
      <c r="BWO51" s="83"/>
      <c r="BWP51" s="83"/>
      <c r="BWQ51" s="83"/>
      <c r="BWR51" s="83"/>
      <c r="BWS51" s="83"/>
      <c r="BWT51" s="83"/>
      <c r="BWU51" s="83"/>
      <c r="BWV51" s="83"/>
      <c r="BWW51" s="83"/>
      <c r="BWX51" s="83"/>
      <c r="BWY51" s="83"/>
      <c r="BWZ51" s="83"/>
      <c r="BXA51" s="83"/>
      <c r="BXB51" s="83"/>
      <c r="BXC51" s="83"/>
      <c r="BXD51" s="83"/>
      <c r="BXE51" s="83"/>
      <c r="BXF51" s="83"/>
      <c r="BXG51" s="83"/>
      <c r="BXH51" s="83"/>
      <c r="BXI51" s="83"/>
      <c r="BXJ51" s="83"/>
      <c r="BXK51" s="83"/>
      <c r="BXL51" s="83"/>
      <c r="BXM51" s="83"/>
      <c r="BXN51" s="83"/>
      <c r="BXO51" s="83"/>
      <c r="BXP51" s="83"/>
      <c r="BXQ51" s="83"/>
      <c r="BXR51" s="83"/>
      <c r="BXS51" s="83"/>
      <c r="BXT51" s="83"/>
      <c r="BXU51" s="83"/>
      <c r="BXV51" s="83"/>
      <c r="BXW51" s="83"/>
      <c r="BXX51" s="83"/>
      <c r="BXY51" s="83"/>
      <c r="BXZ51" s="83"/>
      <c r="BYA51" s="83"/>
      <c r="BYB51" s="83"/>
      <c r="BYC51" s="83"/>
      <c r="BYD51" s="83"/>
      <c r="BYE51" s="83"/>
      <c r="BYF51" s="83"/>
      <c r="BYG51" s="83"/>
      <c r="BYH51" s="83"/>
      <c r="BYI51" s="83"/>
      <c r="BYJ51" s="83"/>
      <c r="BYK51" s="83"/>
      <c r="BYL51" s="83"/>
      <c r="BYM51" s="83"/>
      <c r="BYN51" s="83"/>
      <c r="BYO51" s="83"/>
      <c r="BYP51" s="83"/>
      <c r="BYQ51" s="83"/>
      <c r="BYR51" s="83"/>
      <c r="BYS51" s="83"/>
      <c r="BYT51" s="83"/>
      <c r="BYU51" s="83"/>
      <c r="BYV51" s="83"/>
      <c r="BYW51" s="83"/>
      <c r="BYX51" s="83"/>
      <c r="BYY51" s="83"/>
      <c r="BYZ51" s="83"/>
      <c r="BZA51" s="83"/>
      <c r="BZB51" s="83"/>
      <c r="BZC51" s="83"/>
      <c r="BZD51" s="83"/>
      <c r="BZE51" s="83"/>
      <c r="BZF51" s="83"/>
      <c r="BZG51" s="83"/>
      <c r="BZH51" s="83"/>
      <c r="BZI51" s="83"/>
      <c r="BZJ51" s="83"/>
      <c r="BZK51" s="83"/>
      <c r="BZL51" s="83"/>
      <c r="BZM51" s="83"/>
      <c r="BZN51" s="83"/>
      <c r="BZO51" s="83"/>
      <c r="BZP51" s="83"/>
      <c r="BZQ51" s="83"/>
      <c r="BZR51" s="83"/>
      <c r="BZS51" s="83"/>
      <c r="BZT51" s="83"/>
      <c r="BZU51" s="83"/>
      <c r="BZV51" s="83"/>
      <c r="BZW51" s="83"/>
      <c r="BZX51" s="83"/>
      <c r="BZY51" s="83"/>
      <c r="BZZ51" s="83"/>
      <c r="CAA51" s="83"/>
      <c r="CAB51" s="83"/>
      <c r="CAC51" s="83"/>
      <c r="CAD51" s="83"/>
      <c r="CAE51" s="83"/>
      <c r="CAF51" s="83"/>
      <c r="CAG51" s="83"/>
      <c r="CAH51" s="83"/>
      <c r="CAI51" s="83"/>
      <c r="CAJ51" s="83"/>
      <c r="CAK51" s="83"/>
      <c r="CAL51" s="83"/>
      <c r="CAM51" s="83"/>
      <c r="CAN51" s="83"/>
      <c r="CAO51" s="83"/>
      <c r="CAP51" s="83"/>
      <c r="CAQ51" s="83"/>
      <c r="CAR51" s="83"/>
      <c r="CAS51" s="83"/>
      <c r="CAT51" s="83"/>
      <c r="CAU51" s="83"/>
      <c r="CAV51" s="83"/>
      <c r="CAW51" s="83"/>
      <c r="CAX51" s="83"/>
      <c r="CAY51" s="83"/>
      <c r="CAZ51" s="83"/>
      <c r="CBA51" s="83"/>
      <c r="CBB51" s="83"/>
      <c r="CBC51" s="83"/>
      <c r="CBD51" s="83"/>
      <c r="CBE51" s="83"/>
      <c r="CBF51" s="83"/>
      <c r="CBG51" s="83"/>
      <c r="CBH51" s="83"/>
      <c r="CBI51" s="83"/>
      <c r="CBJ51" s="83"/>
      <c r="CBK51" s="83"/>
      <c r="CBL51" s="83"/>
      <c r="CBM51" s="83"/>
      <c r="CBN51" s="83"/>
      <c r="CBO51" s="83"/>
      <c r="CBP51" s="83"/>
      <c r="CBQ51" s="83"/>
      <c r="CBR51" s="83"/>
      <c r="CBS51" s="83"/>
      <c r="CBT51" s="83"/>
      <c r="CBU51" s="83"/>
      <c r="CBV51" s="83"/>
      <c r="CBW51" s="83"/>
      <c r="CBX51" s="83"/>
      <c r="CBY51" s="83"/>
      <c r="CBZ51" s="83"/>
      <c r="CCA51" s="83"/>
      <c r="CCB51" s="83"/>
      <c r="CCC51" s="83"/>
      <c r="CCD51" s="83"/>
      <c r="CCE51" s="83"/>
      <c r="CCF51" s="83"/>
      <c r="CCG51" s="83"/>
      <c r="CCH51" s="83"/>
      <c r="CCI51" s="83"/>
      <c r="CCJ51" s="83"/>
      <c r="CCK51" s="83"/>
      <c r="CCL51" s="83"/>
      <c r="CCM51" s="83"/>
      <c r="CCN51" s="83"/>
      <c r="CCO51" s="83"/>
      <c r="CCP51" s="83"/>
      <c r="CCQ51" s="83"/>
      <c r="CCR51" s="83"/>
      <c r="CCS51" s="83"/>
      <c r="CCT51" s="83"/>
      <c r="CCU51" s="83"/>
      <c r="CCV51" s="83"/>
      <c r="CCW51" s="83"/>
      <c r="CCX51" s="83"/>
      <c r="CCY51" s="83"/>
      <c r="CCZ51" s="83"/>
      <c r="CDA51" s="83"/>
      <c r="CDB51" s="83"/>
      <c r="CDC51" s="83"/>
      <c r="CDD51" s="83"/>
      <c r="CDE51" s="83"/>
      <c r="CDF51" s="83"/>
      <c r="CDG51" s="83"/>
      <c r="CDH51" s="83"/>
      <c r="CDI51" s="83"/>
      <c r="CDJ51" s="83"/>
      <c r="CDK51" s="83"/>
      <c r="CDL51" s="83"/>
      <c r="CDM51" s="83"/>
      <c r="CDN51" s="83"/>
      <c r="CDO51" s="83"/>
      <c r="CDP51" s="83"/>
      <c r="CDQ51" s="83"/>
      <c r="CDR51" s="83"/>
      <c r="CDS51" s="83"/>
      <c r="CDT51" s="83"/>
      <c r="CDU51" s="83"/>
      <c r="CDV51" s="83"/>
      <c r="CDW51" s="83"/>
      <c r="CDX51" s="83"/>
      <c r="CDY51" s="83"/>
      <c r="CDZ51" s="83"/>
      <c r="CEA51" s="83"/>
      <c r="CEB51" s="83"/>
      <c r="CEC51" s="83"/>
      <c r="CED51" s="83"/>
      <c r="CEE51" s="83"/>
      <c r="CEF51" s="83"/>
      <c r="CEG51" s="83"/>
      <c r="CEH51" s="83"/>
      <c r="CEI51" s="83"/>
      <c r="CEJ51" s="83"/>
      <c r="CEK51" s="83"/>
      <c r="CEL51" s="83"/>
      <c r="CEM51" s="83"/>
      <c r="CEN51" s="83"/>
      <c r="CEO51" s="83"/>
      <c r="CEP51" s="83"/>
      <c r="CEQ51" s="83"/>
      <c r="CER51" s="83"/>
      <c r="CES51" s="83"/>
      <c r="CET51" s="83"/>
      <c r="CEU51" s="83"/>
      <c r="CEV51" s="83"/>
      <c r="CEW51" s="83"/>
      <c r="CEX51" s="83"/>
      <c r="CEY51" s="83"/>
      <c r="CEZ51" s="83"/>
      <c r="CFA51" s="83"/>
      <c r="CFB51" s="83"/>
      <c r="CFC51" s="83"/>
      <c r="CFD51" s="83"/>
      <c r="CFE51" s="83"/>
      <c r="CFF51" s="83"/>
      <c r="CFG51" s="83"/>
      <c r="CFH51" s="83"/>
      <c r="CFI51" s="83"/>
      <c r="CFJ51" s="83"/>
      <c r="CFK51" s="83"/>
      <c r="CFL51" s="83"/>
      <c r="CFM51" s="83"/>
      <c r="CFN51" s="83"/>
      <c r="CFO51" s="83"/>
      <c r="CFP51" s="83"/>
      <c r="CFQ51" s="83"/>
      <c r="CFR51" s="83"/>
      <c r="CFS51" s="83"/>
      <c r="CFT51" s="83"/>
      <c r="CFU51" s="83"/>
      <c r="CFV51" s="83"/>
      <c r="CFW51" s="83"/>
      <c r="CFX51" s="83"/>
      <c r="CFY51" s="83"/>
      <c r="CFZ51" s="83"/>
      <c r="CGA51" s="83"/>
      <c r="CGB51" s="83"/>
      <c r="CGC51" s="83"/>
      <c r="CGD51" s="83"/>
      <c r="CGE51" s="83"/>
      <c r="CGF51" s="83"/>
      <c r="CGG51" s="83"/>
      <c r="CGH51" s="83"/>
      <c r="CGI51" s="83"/>
      <c r="CGJ51" s="83"/>
      <c r="CGK51" s="83"/>
      <c r="CGL51" s="83"/>
      <c r="CGM51" s="83"/>
      <c r="CGN51" s="83"/>
      <c r="CGO51" s="83"/>
      <c r="CGP51" s="83"/>
      <c r="CGQ51" s="83"/>
      <c r="CGR51" s="83"/>
      <c r="CGS51" s="83"/>
      <c r="CGT51" s="83"/>
      <c r="CGU51" s="83"/>
      <c r="CGV51" s="83"/>
      <c r="CGW51" s="83"/>
      <c r="CGX51" s="83"/>
      <c r="CGY51" s="83"/>
      <c r="CGZ51" s="83"/>
      <c r="CHA51" s="83"/>
      <c r="CHB51" s="83"/>
      <c r="CHC51" s="83"/>
      <c r="CHD51" s="83"/>
      <c r="CHE51" s="83"/>
      <c r="CHF51" s="83"/>
      <c r="CHG51" s="83"/>
      <c r="CHH51" s="83"/>
      <c r="CHI51" s="83"/>
      <c r="CHJ51" s="83"/>
      <c r="CHK51" s="83"/>
      <c r="CHL51" s="83"/>
      <c r="CHM51" s="83"/>
      <c r="CHN51" s="83"/>
      <c r="CHO51" s="83"/>
      <c r="CHP51" s="83"/>
      <c r="CHQ51" s="83"/>
      <c r="CHR51" s="83"/>
      <c r="CHS51" s="83"/>
      <c r="CHT51" s="83"/>
      <c r="CHU51" s="83"/>
      <c r="CHV51" s="83"/>
      <c r="CHW51" s="83"/>
      <c r="CHX51" s="83"/>
      <c r="CHY51" s="83"/>
      <c r="CHZ51" s="83"/>
      <c r="CIA51" s="83"/>
      <c r="CIB51" s="83"/>
      <c r="CIC51" s="83"/>
      <c r="CID51" s="83"/>
      <c r="CIE51" s="83"/>
      <c r="CIF51" s="83"/>
      <c r="CIG51" s="83"/>
      <c r="CIH51" s="83"/>
      <c r="CII51" s="83"/>
      <c r="CIJ51" s="83"/>
      <c r="CIK51" s="83"/>
      <c r="CIL51" s="83"/>
      <c r="CIM51" s="83"/>
      <c r="CIN51" s="83"/>
      <c r="CIO51" s="83"/>
      <c r="CIP51" s="83"/>
      <c r="CIQ51" s="83"/>
      <c r="CIR51" s="83"/>
      <c r="CIS51" s="83"/>
      <c r="CIT51" s="83"/>
      <c r="CIU51" s="83"/>
      <c r="CIV51" s="83"/>
      <c r="CIW51" s="83"/>
      <c r="CIX51" s="83"/>
      <c r="CIY51" s="83"/>
      <c r="CIZ51" s="83"/>
      <c r="CJA51" s="83"/>
      <c r="CJB51" s="83"/>
      <c r="CJC51" s="83"/>
      <c r="CJD51" s="83"/>
      <c r="CJE51" s="83"/>
      <c r="CJF51" s="83"/>
      <c r="CJG51" s="83"/>
      <c r="CJH51" s="83"/>
      <c r="CJI51" s="83"/>
      <c r="CJJ51" s="83"/>
      <c r="CJK51" s="83"/>
      <c r="CJL51" s="83"/>
      <c r="CJM51" s="83"/>
      <c r="CJN51" s="83"/>
      <c r="CJO51" s="83"/>
      <c r="CJP51" s="83"/>
      <c r="CJQ51" s="83"/>
      <c r="CJR51" s="83"/>
      <c r="CJS51" s="83"/>
      <c r="CJT51" s="83"/>
      <c r="CJU51" s="83"/>
      <c r="CJV51" s="83"/>
      <c r="CJW51" s="83"/>
      <c r="CJX51" s="83"/>
      <c r="CJY51" s="83"/>
      <c r="CJZ51" s="83"/>
      <c r="CKA51" s="83"/>
      <c r="CKB51" s="83"/>
      <c r="CKC51" s="83"/>
      <c r="CKD51" s="83"/>
      <c r="CKE51" s="83"/>
      <c r="CKF51" s="83"/>
      <c r="CKG51" s="83"/>
      <c r="CKH51" s="83"/>
      <c r="CKI51" s="83"/>
      <c r="CKJ51" s="83"/>
      <c r="CKK51" s="83"/>
      <c r="CKL51" s="83"/>
      <c r="CKM51" s="83"/>
      <c r="CKN51" s="83"/>
      <c r="CKO51" s="83"/>
      <c r="CKP51" s="83"/>
      <c r="CKQ51" s="83"/>
      <c r="CKR51" s="83"/>
      <c r="CKS51" s="83"/>
      <c r="CKT51" s="83"/>
      <c r="CKU51" s="83"/>
      <c r="CKV51" s="83"/>
      <c r="CKW51" s="83"/>
      <c r="CKX51" s="83"/>
      <c r="CKY51" s="83"/>
      <c r="CKZ51" s="83"/>
      <c r="CLA51" s="83"/>
      <c r="CLB51" s="83"/>
      <c r="CLC51" s="83"/>
      <c r="CLD51" s="83"/>
      <c r="CLE51" s="83"/>
      <c r="CLF51" s="83"/>
      <c r="CLG51" s="83"/>
      <c r="CLH51" s="83"/>
      <c r="CLI51" s="83"/>
      <c r="CLJ51" s="83"/>
      <c r="CLK51" s="83"/>
      <c r="CLL51" s="83"/>
      <c r="CLM51" s="83"/>
      <c r="CLN51" s="83"/>
      <c r="CLO51" s="83"/>
      <c r="CLP51" s="83"/>
      <c r="CLQ51" s="83"/>
      <c r="CLR51" s="83"/>
      <c r="CLS51" s="83"/>
      <c r="CLT51" s="83"/>
      <c r="CLU51" s="83"/>
      <c r="CLV51" s="83"/>
      <c r="CLW51" s="83"/>
      <c r="CLX51" s="83"/>
      <c r="CLY51" s="83"/>
      <c r="CLZ51" s="83"/>
      <c r="CMA51" s="83"/>
      <c r="CMB51" s="83"/>
      <c r="CMC51" s="83"/>
      <c r="CMD51" s="83"/>
      <c r="CME51" s="83"/>
      <c r="CMF51" s="83"/>
      <c r="CMG51" s="83"/>
      <c r="CMH51" s="83"/>
      <c r="CMI51" s="83"/>
      <c r="CMJ51" s="83"/>
      <c r="CMK51" s="83"/>
      <c r="CML51" s="83"/>
      <c r="CMM51" s="83"/>
      <c r="CMN51" s="83"/>
      <c r="CMO51" s="83"/>
      <c r="CMP51" s="83"/>
      <c r="CMQ51" s="83"/>
      <c r="CMR51" s="83"/>
      <c r="CMS51" s="83"/>
      <c r="CMT51" s="83"/>
      <c r="CMU51" s="83"/>
      <c r="CMV51" s="83"/>
      <c r="CMW51" s="83"/>
      <c r="CMX51" s="83"/>
      <c r="CMY51" s="83"/>
      <c r="CMZ51" s="83"/>
      <c r="CNA51" s="83"/>
      <c r="CNB51" s="83"/>
      <c r="CNC51" s="83"/>
      <c r="CND51" s="83"/>
      <c r="CNE51" s="83"/>
      <c r="CNF51" s="83"/>
      <c r="CNG51" s="83"/>
      <c r="CNH51" s="83"/>
      <c r="CNI51" s="83"/>
      <c r="CNJ51" s="83"/>
      <c r="CNK51" s="83"/>
      <c r="CNL51" s="83"/>
      <c r="CNM51" s="83"/>
      <c r="CNN51" s="83"/>
      <c r="CNO51" s="83"/>
      <c r="CNP51" s="83"/>
      <c r="CNQ51" s="83"/>
      <c r="CNR51" s="83"/>
      <c r="CNS51" s="83"/>
      <c r="CNT51" s="83"/>
      <c r="CNU51" s="83"/>
      <c r="CNV51" s="83"/>
      <c r="CNW51" s="83"/>
      <c r="CNX51" s="83"/>
      <c r="CNY51" s="83"/>
      <c r="CNZ51" s="83"/>
      <c r="COA51" s="83"/>
      <c r="COB51" s="83"/>
      <c r="COC51" s="83"/>
      <c r="COD51" s="83"/>
      <c r="COE51" s="83"/>
      <c r="COF51" s="83"/>
      <c r="COG51" s="83"/>
      <c r="COH51" s="83"/>
      <c r="COI51" s="83"/>
      <c r="COJ51" s="83"/>
      <c r="COK51" s="83"/>
      <c r="COL51" s="83"/>
      <c r="COM51" s="83"/>
      <c r="CON51" s="83"/>
      <c r="COO51" s="83"/>
      <c r="COP51" s="83"/>
      <c r="COQ51" s="83"/>
      <c r="COR51" s="83"/>
      <c r="COS51" s="83"/>
      <c r="COT51" s="83"/>
      <c r="COU51" s="83"/>
      <c r="COV51" s="83"/>
      <c r="COW51" s="83"/>
      <c r="COX51" s="83"/>
      <c r="COY51" s="83"/>
      <c r="COZ51" s="83"/>
      <c r="CPA51" s="83"/>
      <c r="CPB51" s="83"/>
      <c r="CPC51" s="83"/>
      <c r="CPD51" s="83"/>
      <c r="CPE51" s="83"/>
      <c r="CPF51" s="83"/>
      <c r="CPG51" s="83"/>
      <c r="CPH51" s="83"/>
      <c r="CPI51" s="83"/>
      <c r="CPJ51" s="83"/>
      <c r="CPK51" s="83"/>
      <c r="CPL51" s="83"/>
      <c r="CPM51" s="83"/>
      <c r="CPN51" s="83"/>
      <c r="CPO51" s="83"/>
      <c r="CPP51" s="83"/>
      <c r="CPQ51" s="83"/>
      <c r="CPR51" s="83"/>
      <c r="CPS51" s="83"/>
      <c r="CPT51" s="83"/>
      <c r="CPU51" s="83"/>
      <c r="CPV51" s="83"/>
      <c r="CPW51" s="83"/>
      <c r="CPX51" s="83"/>
      <c r="CPY51" s="83"/>
      <c r="CPZ51" s="83"/>
      <c r="CQA51" s="83"/>
      <c r="CQB51" s="83"/>
      <c r="CQC51" s="83"/>
      <c r="CQD51" s="83"/>
      <c r="CQE51" s="83"/>
      <c r="CQF51" s="83"/>
      <c r="CQG51" s="83"/>
      <c r="CQH51" s="83"/>
      <c r="CQI51" s="83"/>
      <c r="CQJ51" s="83"/>
      <c r="CQK51" s="83"/>
      <c r="CQL51" s="83"/>
      <c r="CQM51" s="83"/>
      <c r="CQN51" s="83"/>
      <c r="CQO51" s="83"/>
      <c r="CQP51" s="83"/>
      <c r="CQQ51" s="83"/>
      <c r="CQR51" s="83"/>
      <c r="CQS51" s="83"/>
      <c r="CQT51" s="83"/>
      <c r="CQU51" s="83"/>
      <c r="CQV51" s="83"/>
      <c r="CQW51" s="83"/>
      <c r="CQX51" s="83"/>
      <c r="CQY51" s="83"/>
      <c r="CQZ51" s="83"/>
      <c r="CRA51" s="83"/>
      <c r="CRB51" s="83"/>
      <c r="CRC51" s="83"/>
      <c r="CRD51" s="83"/>
      <c r="CRE51" s="83"/>
      <c r="CRF51" s="83"/>
      <c r="CRG51" s="83"/>
      <c r="CRH51" s="83"/>
      <c r="CRI51" s="83"/>
      <c r="CRJ51" s="83"/>
      <c r="CRK51" s="83"/>
      <c r="CRL51" s="83"/>
      <c r="CRM51" s="83"/>
      <c r="CRN51" s="83"/>
      <c r="CRO51" s="83"/>
      <c r="CRP51" s="83"/>
      <c r="CRQ51" s="83"/>
      <c r="CRR51" s="83"/>
      <c r="CRS51" s="83"/>
      <c r="CRT51" s="83"/>
      <c r="CRU51" s="83"/>
      <c r="CRV51" s="83"/>
      <c r="CRW51" s="83"/>
      <c r="CRX51" s="83"/>
      <c r="CRY51" s="83"/>
      <c r="CRZ51" s="83"/>
      <c r="CSA51" s="83"/>
      <c r="CSB51" s="83"/>
      <c r="CSC51" s="83"/>
      <c r="CSD51" s="83"/>
      <c r="CSE51" s="83"/>
      <c r="CSF51" s="83"/>
      <c r="CSG51" s="83"/>
      <c r="CSH51" s="83"/>
      <c r="CSI51" s="83"/>
      <c r="CSJ51" s="83"/>
      <c r="CSK51" s="83"/>
      <c r="CSL51" s="83"/>
      <c r="CSM51" s="83"/>
      <c r="CSN51" s="83"/>
      <c r="CSO51" s="83"/>
      <c r="CSP51" s="83"/>
      <c r="CSQ51" s="83"/>
      <c r="CSR51" s="83"/>
      <c r="CSS51" s="83"/>
      <c r="CST51" s="83"/>
      <c r="CSU51" s="83"/>
      <c r="CSV51" s="83"/>
      <c r="CSW51" s="83"/>
      <c r="CSX51" s="83"/>
      <c r="CSY51" s="83"/>
      <c r="CSZ51" s="83"/>
      <c r="CTA51" s="83"/>
      <c r="CTB51" s="83"/>
      <c r="CTC51" s="83"/>
      <c r="CTD51" s="83"/>
      <c r="CTE51" s="83"/>
      <c r="CTF51" s="83"/>
      <c r="CTG51" s="83"/>
      <c r="CTH51" s="83"/>
      <c r="CTI51" s="83"/>
      <c r="CTJ51" s="83"/>
      <c r="CTK51" s="83"/>
      <c r="CTL51" s="83"/>
      <c r="CTM51" s="83"/>
      <c r="CTN51" s="83"/>
      <c r="CTO51" s="83"/>
      <c r="CTP51" s="83"/>
      <c r="CTQ51" s="83"/>
      <c r="CTR51" s="83"/>
      <c r="CTS51" s="83"/>
      <c r="CTT51" s="83"/>
      <c r="CTU51" s="83"/>
      <c r="CTV51" s="83"/>
      <c r="CTW51" s="83"/>
      <c r="CTX51" s="83"/>
      <c r="CTY51" s="83"/>
      <c r="CTZ51" s="83"/>
      <c r="CUA51" s="83"/>
      <c r="CUB51" s="83"/>
      <c r="CUC51" s="83"/>
      <c r="CUD51" s="83"/>
      <c r="CUE51" s="83"/>
      <c r="CUF51" s="83"/>
      <c r="CUG51" s="83"/>
      <c r="CUH51" s="83"/>
      <c r="CUI51" s="83"/>
      <c r="CUJ51" s="83"/>
      <c r="CUK51" s="83"/>
      <c r="CUL51" s="83"/>
      <c r="CUM51" s="83"/>
      <c r="CUN51" s="83"/>
      <c r="CUO51" s="83"/>
      <c r="CUP51" s="83"/>
      <c r="CUQ51" s="83"/>
      <c r="CUR51" s="83"/>
      <c r="CUS51" s="83"/>
      <c r="CUT51" s="83"/>
      <c r="CUU51" s="83"/>
      <c r="CUV51" s="83"/>
      <c r="CUW51" s="83"/>
      <c r="CUX51" s="83"/>
      <c r="CUY51" s="83"/>
      <c r="CUZ51" s="83"/>
      <c r="CVA51" s="83"/>
      <c r="CVB51" s="83"/>
      <c r="CVC51" s="83"/>
      <c r="CVD51" s="83"/>
      <c r="CVE51" s="83"/>
      <c r="CVF51" s="83"/>
      <c r="CVG51" s="83"/>
      <c r="CVH51" s="83"/>
      <c r="CVI51" s="83"/>
      <c r="CVJ51" s="83"/>
      <c r="CVK51" s="83"/>
      <c r="CVL51" s="83"/>
      <c r="CVM51" s="83"/>
      <c r="CVN51" s="83"/>
      <c r="CVO51" s="83"/>
      <c r="CVP51" s="83"/>
      <c r="CVQ51" s="83"/>
      <c r="CVR51" s="83"/>
      <c r="CVS51" s="83"/>
      <c r="CVT51" s="83"/>
      <c r="CVU51" s="83"/>
      <c r="CVV51" s="83"/>
      <c r="CVW51" s="83"/>
      <c r="CVX51" s="83"/>
      <c r="CVY51" s="83"/>
      <c r="CVZ51" s="83"/>
      <c r="CWA51" s="83"/>
      <c r="CWB51" s="83"/>
      <c r="CWC51" s="83"/>
      <c r="CWD51" s="83"/>
      <c r="CWE51" s="83"/>
      <c r="CWF51" s="83"/>
      <c r="CWG51" s="83"/>
      <c r="CWH51" s="83"/>
      <c r="CWI51" s="83"/>
      <c r="CWJ51" s="83"/>
      <c r="CWK51" s="83"/>
      <c r="CWL51" s="83"/>
      <c r="CWM51" s="83"/>
      <c r="CWN51" s="83"/>
      <c r="CWO51" s="83"/>
      <c r="CWP51" s="83"/>
      <c r="CWQ51" s="83"/>
      <c r="CWR51" s="83"/>
      <c r="CWS51" s="83"/>
      <c r="CWT51" s="83"/>
      <c r="CWU51" s="83"/>
      <c r="CWV51" s="83"/>
      <c r="CWW51" s="83"/>
      <c r="CWX51" s="83"/>
      <c r="CWY51" s="83"/>
      <c r="CWZ51" s="83"/>
      <c r="CXA51" s="83"/>
      <c r="CXB51" s="83"/>
      <c r="CXC51" s="83"/>
      <c r="CXD51" s="83"/>
      <c r="CXE51" s="83"/>
      <c r="CXF51" s="83"/>
      <c r="CXG51" s="83"/>
      <c r="CXH51" s="83"/>
      <c r="CXI51" s="83"/>
      <c r="CXJ51" s="83"/>
      <c r="CXK51" s="83"/>
      <c r="CXL51" s="83"/>
      <c r="CXM51" s="83"/>
      <c r="CXN51" s="83"/>
      <c r="CXO51" s="83"/>
      <c r="CXP51" s="83"/>
      <c r="CXQ51" s="83"/>
      <c r="CXR51" s="83"/>
      <c r="CXS51" s="83"/>
      <c r="CXT51" s="83"/>
      <c r="CXU51" s="83"/>
      <c r="CXV51" s="83"/>
      <c r="CXW51" s="83"/>
      <c r="CXX51" s="83"/>
      <c r="CXY51" s="83"/>
      <c r="CXZ51" s="83"/>
      <c r="CYA51" s="83"/>
      <c r="CYB51" s="83"/>
      <c r="CYC51" s="83"/>
      <c r="CYD51" s="83"/>
      <c r="CYE51" s="83"/>
      <c r="CYF51" s="83"/>
      <c r="CYG51" s="83"/>
      <c r="CYH51" s="83"/>
      <c r="CYI51" s="83"/>
      <c r="CYJ51" s="83"/>
      <c r="CYK51" s="83"/>
      <c r="CYL51" s="83"/>
      <c r="CYM51" s="83"/>
      <c r="CYN51" s="83"/>
      <c r="CYO51" s="83"/>
      <c r="CYP51" s="83"/>
      <c r="CYQ51" s="83"/>
      <c r="CYR51" s="83"/>
      <c r="CYS51" s="83"/>
      <c r="CYT51" s="83"/>
      <c r="CYU51" s="83"/>
      <c r="CYV51" s="83"/>
      <c r="CYW51" s="83"/>
      <c r="CYX51" s="83"/>
      <c r="CYY51" s="83"/>
      <c r="CYZ51" s="83"/>
      <c r="CZA51" s="83"/>
      <c r="CZB51" s="83"/>
      <c r="CZC51" s="83"/>
      <c r="CZD51" s="83"/>
      <c r="CZE51" s="83"/>
      <c r="CZF51" s="83"/>
      <c r="CZG51" s="83"/>
      <c r="CZH51" s="83"/>
      <c r="CZI51" s="83"/>
      <c r="CZJ51" s="83"/>
      <c r="CZK51" s="83"/>
      <c r="CZL51" s="83"/>
      <c r="CZM51" s="83"/>
      <c r="CZN51" s="83"/>
      <c r="CZO51" s="83"/>
      <c r="CZP51" s="83"/>
      <c r="CZQ51" s="83"/>
      <c r="CZR51" s="83"/>
      <c r="CZS51" s="83"/>
      <c r="CZT51" s="83"/>
      <c r="CZU51" s="83"/>
      <c r="CZV51" s="83"/>
      <c r="CZW51" s="83"/>
      <c r="CZX51" s="83"/>
      <c r="CZY51" s="83"/>
      <c r="CZZ51" s="83"/>
      <c r="DAA51" s="83"/>
      <c r="DAB51" s="83"/>
      <c r="DAC51" s="83"/>
      <c r="DAD51" s="83"/>
      <c r="DAE51" s="83"/>
      <c r="DAF51" s="83"/>
      <c r="DAG51" s="83"/>
      <c r="DAH51" s="83"/>
      <c r="DAI51" s="83"/>
      <c r="DAJ51" s="83"/>
      <c r="DAK51" s="83"/>
      <c r="DAL51" s="83"/>
      <c r="DAM51" s="83"/>
      <c r="DAN51" s="83"/>
      <c r="DAO51" s="83"/>
      <c r="DAP51" s="83"/>
      <c r="DAQ51" s="83"/>
      <c r="DAR51" s="83"/>
      <c r="DAS51" s="83"/>
      <c r="DAT51" s="83"/>
      <c r="DAU51" s="83"/>
      <c r="DAV51" s="83"/>
      <c r="DAW51" s="83"/>
      <c r="DAX51" s="83"/>
      <c r="DAY51" s="83"/>
      <c r="DAZ51" s="83"/>
      <c r="DBA51" s="83"/>
      <c r="DBB51" s="83"/>
      <c r="DBC51" s="83"/>
      <c r="DBD51" s="83"/>
      <c r="DBE51" s="83"/>
      <c r="DBF51" s="83"/>
      <c r="DBG51" s="83"/>
      <c r="DBH51" s="83"/>
      <c r="DBI51" s="83"/>
      <c r="DBJ51" s="83"/>
      <c r="DBK51" s="83"/>
      <c r="DBL51" s="83"/>
      <c r="DBM51" s="83"/>
      <c r="DBN51" s="83"/>
      <c r="DBO51" s="83"/>
      <c r="DBP51" s="83"/>
      <c r="DBQ51" s="83"/>
      <c r="DBR51" s="83"/>
      <c r="DBS51" s="83"/>
      <c r="DBT51" s="83"/>
      <c r="DBU51" s="83"/>
      <c r="DBV51" s="83"/>
      <c r="DBW51" s="83"/>
      <c r="DBX51" s="83"/>
      <c r="DBY51" s="83"/>
      <c r="DBZ51" s="83"/>
      <c r="DCA51" s="83"/>
      <c r="DCB51" s="83"/>
      <c r="DCC51" s="83"/>
      <c r="DCD51" s="83"/>
      <c r="DCE51" s="83"/>
      <c r="DCF51" s="83"/>
      <c r="DCG51" s="83"/>
      <c r="DCH51" s="83"/>
      <c r="DCI51" s="83"/>
      <c r="DCJ51" s="83"/>
      <c r="DCK51" s="83"/>
      <c r="DCL51" s="83"/>
      <c r="DCM51" s="83"/>
      <c r="DCN51" s="83"/>
      <c r="DCO51" s="83"/>
      <c r="DCP51" s="83"/>
      <c r="DCQ51" s="83"/>
      <c r="DCR51" s="83"/>
      <c r="DCS51" s="83"/>
      <c r="DCT51" s="83"/>
      <c r="DCU51" s="83"/>
      <c r="DCV51" s="83"/>
      <c r="DCW51" s="83"/>
      <c r="DCX51" s="83"/>
      <c r="DCY51" s="83"/>
      <c r="DCZ51" s="83"/>
      <c r="DDA51" s="83"/>
      <c r="DDB51" s="83"/>
      <c r="DDC51" s="83"/>
      <c r="DDD51" s="83"/>
      <c r="DDE51" s="83"/>
      <c r="DDF51" s="83"/>
      <c r="DDG51" s="83"/>
      <c r="DDH51" s="83"/>
      <c r="DDI51" s="83"/>
      <c r="DDJ51" s="83"/>
      <c r="DDK51" s="83"/>
      <c r="DDL51" s="83"/>
      <c r="DDM51" s="83"/>
      <c r="DDN51" s="83"/>
      <c r="DDO51" s="83"/>
      <c r="DDP51" s="83"/>
      <c r="DDQ51" s="83"/>
      <c r="DDR51" s="83"/>
      <c r="DDS51" s="83"/>
      <c r="DDT51" s="83"/>
      <c r="DDU51" s="83"/>
      <c r="DDV51" s="83"/>
      <c r="DDW51" s="83"/>
      <c r="DDX51" s="83"/>
      <c r="DDY51" s="83"/>
      <c r="DDZ51" s="83"/>
      <c r="DEA51" s="83"/>
      <c r="DEB51" s="83"/>
      <c r="DEC51" s="83"/>
      <c r="DED51" s="83"/>
      <c r="DEE51" s="83"/>
      <c r="DEF51" s="83"/>
      <c r="DEG51" s="83"/>
      <c r="DEH51" s="83"/>
      <c r="DEI51" s="83"/>
      <c r="DEJ51" s="83"/>
      <c r="DEK51" s="83"/>
      <c r="DEL51" s="83"/>
      <c r="DEM51" s="83"/>
      <c r="DEN51" s="83"/>
      <c r="DEO51" s="83"/>
      <c r="DEP51" s="83"/>
      <c r="DEQ51" s="83"/>
      <c r="DER51" s="83"/>
      <c r="DES51" s="83"/>
      <c r="DET51" s="83"/>
      <c r="DEU51" s="83"/>
      <c r="DEV51" s="83"/>
      <c r="DEW51" s="83"/>
      <c r="DEX51" s="83"/>
      <c r="DEY51" s="83"/>
      <c r="DEZ51" s="83"/>
      <c r="DFA51" s="83"/>
      <c r="DFB51" s="83"/>
      <c r="DFC51" s="83"/>
      <c r="DFD51" s="83"/>
      <c r="DFE51" s="83"/>
      <c r="DFF51" s="83"/>
      <c r="DFG51" s="83"/>
      <c r="DFH51" s="83"/>
      <c r="DFI51" s="83"/>
      <c r="DFJ51" s="83"/>
      <c r="DFK51" s="83"/>
      <c r="DFL51" s="83"/>
      <c r="DFM51" s="83"/>
      <c r="DFN51" s="83"/>
      <c r="DFO51" s="83"/>
      <c r="DFP51" s="83"/>
      <c r="DFQ51" s="83"/>
      <c r="DFR51" s="83"/>
      <c r="DFS51" s="83"/>
      <c r="DFT51" s="83"/>
      <c r="DFU51" s="83"/>
      <c r="DFV51" s="83"/>
      <c r="DFW51" s="83"/>
      <c r="DFX51" s="83"/>
      <c r="DFY51" s="83"/>
      <c r="DFZ51" s="83"/>
      <c r="DGA51" s="83"/>
      <c r="DGB51" s="83"/>
      <c r="DGC51" s="83"/>
      <c r="DGD51" s="83"/>
      <c r="DGE51" s="83"/>
      <c r="DGF51" s="83"/>
      <c r="DGG51" s="83"/>
      <c r="DGH51" s="83"/>
      <c r="DGI51" s="83"/>
      <c r="DGJ51" s="83"/>
      <c r="DGK51" s="83"/>
      <c r="DGL51" s="83"/>
      <c r="DGM51" s="83"/>
      <c r="DGN51" s="83"/>
      <c r="DGO51" s="83"/>
      <c r="DGP51" s="83"/>
      <c r="DGQ51" s="83"/>
      <c r="DGR51" s="83"/>
      <c r="DGS51" s="83"/>
      <c r="DGT51" s="83"/>
      <c r="DGU51" s="83"/>
      <c r="DGV51" s="83"/>
      <c r="DGW51" s="83"/>
      <c r="DGX51" s="83"/>
      <c r="DGY51" s="83"/>
      <c r="DGZ51" s="83"/>
      <c r="DHA51" s="83"/>
      <c r="DHB51" s="83"/>
      <c r="DHC51" s="83"/>
      <c r="DHD51" s="83"/>
      <c r="DHE51" s="83"/>
      <c r="DHF51" s="83"/>
      <c r="DHG51" s="83"/>
      <c r="DHH51" s="83"/>
      <c r="DHI51" s="83"/>
      <c r="DHJ51" s="83"/>
      <c r="DHK51" s="83"/>
      <c r="DHL51" s="83"/>
      <c r="DHM51" s="83"/>
      <c r="DHN51" s="83"/>
      <c r="DHO51" s="83"/>
      <c r="DHP51" s="83"/>
      <c r="DHQ51" s="83"/>
      <c r="DHR51" s="83"/>
      <c r="DHS51" s="83"/>
      <c r="DHT51" s="83"/>
      <c r="DHU51" s="83"/>
      <c r="DHV51" s="83"/>
      <c r="DHW51" s="83"/>
      <c r="DHX51" s="83"/>
      <c r="DHY51" s="83"/>
      <c r="DHZ51" s="83"/>
      <c r="DIA51" s="83"/>
      <c r="DIB51" s="83"/>
      <c r="DIC51" s="83"/>
      <c r="DID51" s="83"/>
      <c r="DIE51" s="83"/>
      <c r="DIF51" s="83"/>
      <c r="DIG51" s="83"/>
      <c r="DIH51" s="83"/>
      <c r="DII51" s="83"/>
      <c r="DIJ51" s="83"/>
      <c r="DIK51" s="83"/>
      <c r="DIL51" s="83"/>
      <c r="DIM51" s="83"/>
      <c r="DIN51" s="83"/>
      <c r="DIO51" s="83"/>
      <c r="DIP51" s="83"/>
      <c r="DIQ51" s="83"/>
      <c r="DIR51" s="83"/>
      <c r="DIS51" s="83"/>
      <c r="DIT51" s="83"/>
      <c r="DIU51" s="83"/>
      <c r="DIV51" s="83"/>
      <c r="DIW51" s="83"/>
      <c r="DIX51" s="83"/>
      <c r="DIY51" s="83"/>
      <c r="DIZ51" s="83"/>
      <c r="DJA51" s="83"/>
      <c r="DJB51" s="83"/>
      <c r="DJC51" s="83"/>
      <c r="DJD51" s="83"/>
      <c r="DJE51" s="83"/>
      <c r="DJF51" s="83"/>
      <c r="DJG51" s="83"/>
      <c r="DJH51" s="83"/>
      <c r="DJI51" s="83"/>
      <c r="DJJ51" s="83"/>
      <c r="DJK51" s="83"/>
      <c r="DJL51" s="83"/>
      <c r="DJM51" s="83"/>
      <c r="DJN51" s="83"/>
      <c r="DJO51" s="83"/>
      <c r="DJP51" s="83"/>
      <c r="DJQ51" s="83"/>
      <c r="DJR51" s="83"/>
      <c r="DJS51" s="83"/>
      <c r="DJT51" s="83"/>
      <c r="DJU51" s="83"/>
      <c r="DJV51" s="83"/>
      <c r="DJW51" s="83"/>
      <c r="DJX51" s="83"/>
      <c r="DJY51" s="83"/>
      <c r="DJZ51" s="83"/>
      <c r="DKA51" s="83"/>
      <c r="DKB51" s="83"/>
      <c r="DKC51" s="83"/>
      <c r="DKD51" s="83"/>
      <c r="DKE51" s="83"/>
      <c r="DKF51" s="83"/>
      <c r="DKG51" s="83"/>
      <c r="DKH51" s="83"/>
      <c r="DKI51" s="83"/>
      <c r="DKJ51" s="83"/>
      <c r="DKK51" s="83"/>
      <c r="DKL51" s="83"/>
      <c r="DKM51" s="83"/>
      <c r="DKN51" s="83"/>
      <c r="DKO51" s="83"/>
      <c r="DKP51" s="83"/>
      <c r="DKQ51" s="83"/>
      <c r="DKR51" s="83"/>
      <c r="DKS51" s="83"/>
      <c r="DKT51" s="83"/>
      <c r="DKU51" s="83"/>
      <c r="DKV51" s="83"/>
      <c r="DKW51" s="83"/>
      <c r="DKX51" s="83"/>
      <c r="DKY51" s="83"/>
      <c r="DKZ51" s="83"/>
      <c r="DLA51" s="83"/>
      <c r="DLB51" s="83"/>
      <c r="DLC51" s="83"/>
      <c r="DLD51" s="83"/>
      <c r="DLE51" s="83"/>
      <c r="DLF51" s="83"/>
      <c r="DLG51" s="83"/>
      <c r="DLH51" s="83"/>
      <c r="DLI51" s="83"/>
      <c r="DLJ51" s="83"/>
      <c r="DLK51" s="83"/>
      <c r="DLL51" s="83"/>
      <c r="DLM51" s="83"/>
      <c r="DLN51" s="83"/>
      <c r="DLO51" s="83"/>
      <c r="DLP51" s="83"/>
      <c r="DLQ51" s="83"/>
      <c r="DLR51" s="83"/>
      <c r="DLS51" s="83"/>
      <c r="DLT51" s="83"/>
      <c r="DLU51" s="83"/>
      <c r="DLV51" s="83"/>
      <c r="DLW51" s="83"/>
      <c r="DLX51" s="83"/>
      <c r="DLY51" s="83"/>
      <c r="DLZ51" s="83"/>
      <c r="DMA51" s="83"/>
      <c r="DMB51" s="83"/>
      <c r="DMC51" s="83"/>
      <c r="DMD51" s="83"/>
      <c r="DME51" s="83"/>
      <c r="DMF51" s="83"/>
      <c r="DMG51" s="83"/>
      <c r="DMH51" s="83"/>
      <c r="DMI51" s="83"/>
      <c r="DMJ51" s="83"/>
      <c r="DMK51" s="83"/>
      <c r="DML51" s="83"/>
      <c r="DMM51" s="83"/>
      <c r="DMN51" s="83"/>
      <c r="DMO51" s="83"/>
      <c r="DMP51" s="83"/>
      <c r="DMQ51" s="83"/>
      <c r="DMR51" s="83"/>
      <c r="DMS51" s="83"/>
      <c r="DMT51" s="83"/>
      <c r="DMU51" s="83"/>
      <c r="DMV51" s="83"/>
      <c r="DMW51" s="83"/>
      <c r="DMX51" s="83"/>
      <c r="DMY51" s="83"/>
      <c r="DMZ51" s="83"/>
      <c r="DNA51" s="83"/>
      <c r="DNB51" s="83"/>
      <c r="DNC51" s="83"/>
      <c r="DND51" s="83"/>
      <c r="DNE51" s="83"/>
      <c r="DNF51" s="83"/>
      <c r="DNG51" s="83"/>
      <c r="DNH51" s="83"/>
      <c r="DNI51" s="83"/>
      <c r="DNJ51" s="83"/>
      <c r="DNK51" s="83"/>
      <c r="DNL51" s="83"/>
      <c r="DNM51" s="83"/>
      <c r="DNN51" s="83"/>
      <c r="DNO51" s="83"/>
      <c r="DNP51" s="83"/>
      <c r="DNQ51" s="83"/>
      <c r="DNR51" s="83"/>
      <c r="DNS51" s="83"/>
      <c r="DNT51" s="83"/>
      <c r="DNU51" s="83"/>
      <c r="DNV51" s="83"/>
      <c r="DNW51" s="83"/>
      <c r="DNX51" s="83"/>
      <c r="DNY51" s="83"/>
      <c r="DNZ51" s="83"/>
      <c r="DOA51" s="83"/>
      <c r="DOB51" s="83"/>
      <c r="DOC51" s="83"/>
      <c r="DOD51" s="83"/>
      <c r="DOE51" s="83"/>
      <c r="DOF51" s="83"/>
      <c r="DOG51" s="83"/>
      <c r="DOH51" s="83"/>
      <c r="DOI51" s="83"/>
      <c r="DOJ51" s="83"/>
      <c r="DOK51" s="83"/>
      <c r="DOL51" s="83"/>
      <c r="DOM51" s="83"/>
      <c r="DON51" s="83"/>
      <c r="DOO51" s="83"/>
      <c r="DOP51" s="83"/>
      <c r="DOQ51" s="83"/>
      <c r="DOR51" s="83"/>
      <c r="DOS51" s="83"/>
      <c r="DOT51" s="83"/>
      <c r="DOU51" s="83"/>
      <c r="DOV51" s="83"/>
      <c r="DOW51" s="83"/>
      <c r="DOX51" s="83"/>
      <c r="DOY51" s="83"/>
      <c r="DOZ51" s="83"/>
      <c r="DPA51" s="83"/>
      <c r="DPB51" s="83"/>
      <c r="DPC51" s="83"/>
      <c r="DPD51" s="83"/>
      <c r="DPE51" s="83"/>
      <c r="DPF51" s="83"/>
      <c r="DPG51" s="83"/>
      <c r="DPH51" s="83"/>
      <c r="DPI51" s="83"/>
      <c r="DPJ51" s="83"/>
      <c r="DPK51" s="83"/>
      <c r="DPL51" s="83"/>
      <c r="DPM51" s="83"/>
      <c r="DPN51" s="83"/>
      <c r="DPO51" s="83"/>
      <c r="DPP51" s="83"/>
      <c r="DPQ51" s="83"/>
      <c r="DPR51" s="83"/>
      <c r="DPS51" s="83"/>
      <c r="DPT51" s="83"/>
      <c r="DPU51" s="83"/>
      <c r="DPV51" s="83"/>
      <c r="DPW51" s="83"/>
      <c r="DPX51" s="83"/>
      <c r="DPY51" s="83"/>
      <c r="DPZ51" s="83"/>
      <c r="DQA51" s="83"/>
      <c r="DQB51" s="83"/>
      <c r="DQC51" s="83"/>
      <c r="DQD51" s="83"/>
      <c r="DQE51" s="83"/>
      <c r="DQF51" s="83"/>
      <c r="DQG51" s="83"/>
      <c r="DQH51" s="83"/>
      <c r="DQI51" s="83"/>
      <c r="DQJ51" s="83"/>
      <c r="DQK51" s="83"/>
      <c r="DQL51" s="83"/>
      <c r="DQM51" s="83"/>
      <c r="DQN51" s="83"/>
      <c r="DQO51" s="83"/>
      <c r="DQP51" s="83"/>
      <c r="DQQ51" s="83"/>
      <c r="DQR51" s="83"/>
      <c r="DQS51" s="83"/>
      <c r="DQT51" s="83"/>
      <c r="DQU51" s="83"/>
      <c r="DQV51" s="83"/>
      <c r="DQW51" s="83"/>
      <c r="DQX51" s="83"/>
      <c r="DQY51" s="83"/>
      <c r="DQZ51" s="83"/>
      <c r="DRA51" s="83"/>
      <c r="DRB51" s="83"/>
      <c r="DRC51" s="83"/>
      <c r="DRD51" s="83"/>
      <c r="DRE51" s="83"/>
      <c r="DRF51" s="83"/>
      <c r="DRG51" s="83"/>
      <c r="DRH51" s="83"/>
      <c r="DRI51" s="83"/>
      <c r="DRJ51" s="83"/>
      <c r="DRK51" s="83"/>
      <c r="DRL51" s="83"/>
      <c r="DRM51" s="83"/>
      <c r="DRN51" s="83"/>
      <c r="DRO51" s="83"/>
      <c r="DRP51" s="83"/>
      <c r="DRQ51" s="83"/>
      <c r="DRR51" s="83"/>
      <c r="DRS51" s="83"/>
      <c r="DRT51" s="83"/>
      <c r="DRU51" s="83"/>
      <c r="DRV51" s="83"/>
      <c r="DRW51" s="83"/>
      <c r="DRX51" s="83"/>
      <c r="DRY51" s="83"/>
      <c r="DRZ51" s="83"/>
      <c r="DSA51" s="83"/>
      <c r="DSB51" s="83"/>
      <c r="DSC51" s="83"/>
      <c r="DSD51" s="83"/>
      <c r="DSE51" s="83"/>
      <c r="DSF51" s="83"/>
      <c r="DSG51" s="83"/>
      <c r="DSH51" s="83"/>
      <c r="DSI51" s="83"/>
      <c r="DSJ51" s="83"/>
      <c r="DSK51" s="83"/>
      <c r="DSL51" s="83"/>
      <c r="DSM51" s="83"/>
      <c r="DSN51" s="83"/>
      <c r="DSO51" s="83"/>
      <c r="DSP51" s="83"/>
      <c r="DSQ51" s="83"/>
      <c r="DSR51" s="83"/>
      <c r="DSS51" s="83"/>
      <c r="DST51" s="83"/>
      <c r="DSU51" s="83"/>
      <c r="DSV51" s="83"/>
      <c r="DSW51" s="83"/>
      <c r="DSX51" s="83"/>
      <c r="DSY51" s="83"/>
      <c r="DSZ51" s="83"/>
      <c r="DTA51" s="83"/>
      <c r="DTB51" s="83"/>
      <c r="DTC51" s="83"/>
      <c r="DTD51" s="83"/>
      <c r="DTE51" s="83"/>
      <c r="DTF51" s="83"/>
      <c r="DTG51" s="83"/>
      <c r="DTH51" s="83"/>
      <c r="DTI51" s="83"/>
      <c r="DTJ51" s="83"/>
      <c r="DTK51" s="83"/>
      <c r="DTL51" s="83"/>
      <c r="DTM51" s="83"/>
      <c r="DTN51" s="83"/>
      <c r="DTO51" s="83"/>
      <c r="DTP51" s="83"/>
      <c r="DTQ51" s="83"/>
      <c r="DTR51" s="83"/>
      <c r="DTS51" s="83"/>
      <c r="DTT51" s="83"/>
      <c r="DTU51" s="83"/>
      <c r="DTV51" s="83"/>
      <c r="DTW51" s="83"/>
      <c r="DTX51" s="83"/>
      <c r="DTY51" s="83"/>
      <c r="DTZ51" s="83"/>
      <c r="DUA51" s="83"/>
      <c r="DUB51" s="83"/>
      <c r="DUC51" s="83"/>
      <c r="DUD51" s="83"/>
      <c r="DUE51" s="83"/>
      <c r="DUF51" s="83"/>
      <c r="DUG51" s="83"/>
      <c r="DUH51" s="83"/>
      <c r="DUI51" s="83"/>
      <c r="DUJ51" s="83"/>
      <c r="DUK51" s="83"/>
      <c r="DUL51" s="83"/>
      <c r="DUM51" s="83"/>
      <c r="DUN51" s="83"/>
      <c r="DUO51" s="83"/>
      <c r="DUP51" s="83"/>
      <c r="DUQ51" s="83"/>
      <c r="DUR51" s="83"/>
      <c r="DUS51" s="83"/>
      <c r="DUT51" s="83"/>
      <c r="DUU51" s="83"/>
      <c r="DUV51" s="83"/>
      <c r="DUW51" s="83"/>
      <c r="DUX51" s="83"/>
      <c r="DUY51" s="83"/>
      <c r="DUZ51" s="83"/>
      <c r="DVA51" s="83"/>
      <c r="DVB51" s="83"/>
      <c r="DVC51" s="83"/>
      <c r="DVD51" s="83"/>
      <c r="DVE51" s="83"/>
      <c r="DVF51" s="83"/>
      <c r="DVG51" s="83"/>
      <c r="DVH51" s="83"/>
      <c r="DVI51" s="83"/>
      <c r="DVJ51" s="83"/>
      <c r="DVK51" s="83"/>
      <c r="DVL51" s="83"/>
      <c r="DVM51" s="83"/>
      <c r="DVN51" s="83"/>
      <c r="DVO51" s="83"/>
      <c r="DVP51" s="83"/>
      <c r="DVQ51" s="83"/>
      <c r="DVR51" s="83"/>
      <c r="DVS51" s="83"/>
      <c r="DVT51" s="83"/>
      <c r="DVU51" s="83"/>
      <c r="DVV51" s="83"/>
      <c r="DVW51" s="83"/>
      <c r="DVX51" s="83"/>
      <c r="DVY51" s="83"/>
      <c r="DVZ51" s="83"/>
      <c r="DWA51" s="83"/>
      <c r="DWB51" s="83"/>
      <c r="DWC51" s="83"/>
      <c r="DWD51" s="83"/>
      <c r="DWE51" s="83"/>
      <c r="DWF51" s="83"/>
      <c r="DWG51" s="83"/>
      <c r="DWH51" s="83"/>
      <c r="DWI51" s="83"/>
      <c r="DWJ51" s="83"/>
      <c r="DWK51" s="83"/>
      <c r="DWL51" s="83"/>
      <c r="DWM51" s="83"/>
      <c r="DWN51" s="83"/>
      <c r="DWO51" s="83"/>
      <c r="DWP51" s="83"/>
      <c r="DWQ51" s="83"/>
      <c r="DWR51" s="83"/>
      <c r="DWS51" s="83"/>
      <c r="DWT51" s="83"/>
      <c r="DWU51" s="83"/>
      <c r="DWV51" s="83"/>
      <c r="DWW51" s="83"/>
      <c r="DWX51" s="83"/>
      <c r="DWY51" s="83"/>
      <c r="DWZ51" s="83"/>
      <c r="DXA51" s="83"/>
      <c r="DXB51" s="83"/>
      <c r="DXC51" s="83"/>
      <c r="DXD51" s="83"/>
      <c r="DXE51" s="83"/>
      <c r="DXF51" s="83"/>
      <c r="DXG51" s="83"/>
      <c r="DXH51" s="83"/>
      <c r="DXI51" s="83"/>
      <c r="DXJ51" s="83"/>
      <c r="DXK51" s="83"/>
      <c r="DXL51" s="83"/>
      <c r="DXM51" s="83"/>
      <c r="DXN51" s="83"/>
      <c r="DXO51" s="83"/>
      <c r="DXP51" s="83"/>
      <c r="DXQ51" s="83"/>
      <c r="DXR51" s="83"/>
      <c r="DXS51" s="83"/>
      <c r="DXT51" s="83"/>
      <c r="DXU51" s="83"/>
      <c r="DXV51" s="83"/>
      <c r="DXW51" s="83"/>
      <c r="DXX51" s="83"/>
      <c r="DXY51" s="83"/>
      <c r="DXZ51" s="83"/>
      <c r="DYA51" s="83"/>
      <c r="DYB51" s="83"/>
      <c r="DYC51" s="83"/>
      <c r="DYD51" s="83"/>
      <c r="DYE51" s="83"/>
      <c r="DYF51" s="83"/>
      <c r="DYG51" s="83"/>
      <c r="DYH51" s="83"/>
      <c r="DYI51" s="83"/>
      <c r="DYJ51" s="83"/>
      <c r="DYK51" s="83"/>
      <c r="DYL51" s="83"/>
      <c r="DYM51" s="83"/>
      <c r="DYN51" s="83"/>
      <c r="DYO51" s="83"/>
      <c r="DYP51" s="83"/>
      <c r="DYQ51" s="83"/>
      <c r="DYR51" s="83"/>
      <c r="DYS51" s="83"/>
      <c r="DYT51" s="83"/>
      <c r="DYU51" s="83"/>
      <c r="DYV51" s="83"/>
      <c r="DYW51" s="83"/>
      <c r="DYX51" s="83"/>
      <c r="DYY51" s="83"/>
      <c r="DYZ51" s="83"/>
      <c r="DZA51" s="83"/>
      <c r="DZB51" s="83"/>
      <c r="DZC51" s="83"/>
      <c r="DZD51" s="83"/>
      <c r="DZE51" s="83"/>
      <c r="DZF51" s="83"/>
      <c r="DZG51" s="83"/>
      <c r="DZH51" s="83"/>
      <c r="DZI51" s="83"/>
      <c r="DZJ51" s="83"/>
      <c r="DZK51" s="83"/>
      <c r="DZL51" s="83"/>
      <c r="DZM51" s="83"/>
      <c r="DZN51" s="83"/>
      <c r="DZO51" s="83"/>
      <c r="DZP51" s="83"/>
      <c r="DZQ51" s="83"/>
      <c r="DZR51" s="83"/>
      <c r="DZS51" s="83"/>
      <c r="DZT51" s="83"/>
      <c r="DZU51" s="83"/>
      <c r="DZV51" s="83"/>
      <c r="DZW51" s="83"/>
      <c r="DZX51" s="83"/>
      <c r="DZY51" s="83"/>
      <c r="DZZ51" s="83"/>
      <c r="EAA51" s="83"/>
      <c r="EAB51" s="83"/>
      <c r="EAC51" s="83"/>
      <c r="EAD51" s="83"/>
      <c r="EAE51" s="83"/>
      <c r="EAF51" s="83"/>
      <c r="EAG51" s="83"/>
      <c r="EAH51" s="83"/>
      <c r="EAI51" s="83"/>
      <c r="EAJ51" s="83"/>
      <c r="EAK51" s="83"/>
      <c r="EAL51" s="83"/>
      <c r="EAM51" s="83"/>
      <c r="EAN51" s="83"/>
      <c r="EAO51" s="83"/>
      <c r="EAP51" s="83"/>
      <c r="EAQ51" s="83"/>
      <c r="EAR51" s="83"/>
      <c r="EAS51" s="83"/>
      <c r="EAT51" s="83"/>
      <c r="EAU51" s="83"/>
      <c r="EAV51" s="83"/>
      <c r="EAW51" s="83"/>
      <c r="EAX51" s="83"/>
      <c r="EAY51" s="83"/>
      <c r="EAZ51" s="83"/>
      <c r="EBA51" s="83"/>
      <c r="EBB51" s="83"/>
      <c r="EBC51" s="83"/>
      <c r="EBD51" s="83"/>
      <c r="EBE51" s="83"/>
      <c r="EBF51" s="83"/>
      <c r="EBG51" s="83"/>
      <c r="EBH51" s="83"/>
      <c r="EBI51" s="83"/>
      <c r="EBJ51" s="83"/>
      <c r="EBK51" s="83"/>
      <c r="EBL51" s="83"/>
      <c r="EBM51" s="83"/>
      <c r="EBN51" s="83"/>
      <c r="EBO51" s="83"/>
      <c r="EBP51" s="83"/>
      <c r="EBQ51" s="83"/>
      <c r="EBR51" s="83"/>
      <c r="EBS51" s="83"/>
      <c r="EBT51" s="83"/>
      <c r="EBU51" s="83"/>
      <c r="EBV51" s="83"/>
      <c r="EBW51" s="83"/>
      <c r="EBX51" s="83"/>
      <c r="EBY51" s="83"/>
      <c r="EBZ51" s="83"/>
      <c r="ECA51" s="83"/>
      <c r="ECB51" s="83"/>
      <c r="ECC51" s="83"/>
      <c r="ECD51" s="83"/>
      <c r="ECE51" s="83"/>
      <c r="ECF51" s="83"/>
      <c r="ECG51" s="83"/>
      <c r="ECH51" s="83"/>
      <c r="ECI51" s="83"/>
      <c r="ECJ51" s="83"/>
      <c r="ECK51" s="83"/>
      <c r="ECL51" s="83"/>
      <c r="ECM51" s="83"/>
      <c r="ECN51" s="83"/>
      <c r="ECO51" s="83"/>
      <c r="ECP51" s="83"/>
      <c r="ECQ51" s="83"/>
      <c r="ECR51" s="83"/>
      <c r="ECS51" s="83"/>
      <c r="ECT51" s="83"/>
      <c r="ECU51" s="83"/>
      <c r="ECV51" s="83"/>
      <c r="ECW51" s="83"/>
      <c r="ECX51" s="83"/>
      <c r="ECY51" s="83"/>
      <c r="ECZ51" s="83"/>
      <c r="EDA51" s="83"/>
      <c r="EDB51" s="83"/>
      <c r="EDC51" s="83"/>
      <c r="EDD51" s="83"/>
      <c r="EDE51" s="83"/>
      <c r="EDF51" s="83"/>
      <c r="EDG51" s="83"/>
      <c r="EDH51" s="83"/>
      <c r="EDI51" s="83"/>
      <c r="EDJ51" s="83"/>
      <c r="EDK51" s="83"/>
      <c r="EDL51" s="83"/>
      <c r="EDM51" s="83"/>
      <c r="EDN51" s="83"/>
      <c r="EDO51" s="83"/>
      <c r="EDP51" s="83"/>
      <c r="EDQ51" s="83"/>
      <c r="EDR51" s="83"/>
      <c r="EDS51" s="83"/>
      <c r="EDT51" s="83"/>
      <c r="EDU51" s="83"/>
      <c r="EDV51" s="83"/>
      <c r="EDW51" s="83"/>
      <c r="EDX51" s="83"/>
      <c r="EDY51" s="83"/>
      <c r="EDZ51" s="83"/>
      <c r="EEA51" s="83"/>
      <c r="EEB51" s="83"/>
      <c r="EEC51" s="83"/>
      <c r="EED51" s="83"/>
      <c r="EEE51" s="83"/>
      <c r="EEF51" s="83"/>
      <c r="EEG51" s="83"/>
      <c r="EEH51" s="83"/>
      <c r="EEI51" s="83"/>
      <c r="EEJ51" s="83"/>
      <c r="EEK51" s="83"/>
      <c r="EEL51" s="83"/>
      <c r="EEM51" s="83"/>
      <c r="EEN51" s="83"/>
      <c r="EEO51" s="83"/>
      <c r="EEP51" s="83"/>
      <c r="EEQ51" s="83"/>
      <c r="EER51" s="83"/>
      <c r="EES51" s="83"/>
      <c r="EET51" s="83"/>
      <c r="EEU51" s="83"/>
      <c r="EEV51" s="83"/>
      <c r="EEW51" s="83"/>
      <c r="EEX51" s="83"/>
      <c r="EEY51" s="83"/>
      <c r="EEZ51" s="83"/>
      <c r="EFA51" s="83"/>
      <c r="EFB51" s="83"/>
      <c r="EFC51" s="83"/>
      <c r="EFD51" s="83"/>
      <c r="EFE51" s="83"/>
      <c r="EFF51" s="83"/>
      <c r="EFG51" s="83"/>
      <c r="EFH51" s="83"/>
      <c r="EFI51" s="83"/>
      <c r="EFJ51" s="83"/>
      <c r="EFK51" s="83"/>
      <c r="EFL51" s="83"/>
      <c r="EFM51" s="83"/>
      <c r="EFN51" s="83"/>
      <c r="EFO51" s="83"/>
      <c r="EFP51" s="83"/>
      <c r="EFQ51" s="83"/>
      <c r="EFR51" s="83"/>
      <c r="EFS51" s="83"/>
      <c r="EFT51" s="83"/>
      <c r="EFU51" s="83"/>
      <c r="EFV51" s="83"/>
      <c r="EFW51" s="83"/>
      <c r="EFX51" s="83"/>
      <c r="EFY51" s="83"/>
      <c r="EFZ51" s="83"/>
      <c r="EGA51" s="83"/>
      <c r="EGB51" s="83"/>
      <c r="EGC51" s="83"/>
      <c r="EGD51" s="83"/>
      <c r="EGE51" s="83"/>
      <c r="EGF51" s="83"/>
      <c r="EGG51" s="83"/>
      <c r="EGH51" s="83"/>
      <c r="EGI51" s="83"/>
      <c r="EGJ51" s="83"/>
      <c r="EGK51" s="83"/>
      <c r="EGL51" s="83"/>
      <c r="EGM51" s="83"/>
      <c r="EGN51" s="83"/>
      <c r="EGO51" s="83"/>
      <c r="EGP51" s="83"/>
      <c r="EGQ51" s="83"/>
      <c r="EGR51" s="83"/>
      <c r="EGS51" s="83"/>
      <c r="EGT51" s="83"/>
      <c r="EGU51" s="83"/>
      <c r="EGV51" s="83"/>
      <c r="EGW51" s="83"/>
      <c r="EGX51" s="83"/>
      <c r="EGY51" s="83"/>
      <c r="EGZ51" s="83"/>
      <c r="EHA51" s="83"/>
      <c r="EHB51" s="83"/>
      <c r="EHC51" s="83"/>
      <c r="EHD51" s="83"/>
      <c r="EHE51" s="83"/>
      <c r="EHF51" s="83"/>
      <c r="EHG51" s="83"/>
      <c r="EHH51" s="83"/>
      <c r="EHI51" s="83"/>
      <c r="EHJ51" s="83"/>
      <c r="EHK51" s="83"/>
      <c r="EHL51" s="83"/>
      <c r="EHM51" s="83"/>
      <c r="EHN51" s="83"/>
      <c r="EHO51" s="83"/>
      <c r="EHP51" s="83"/>
      <c r="EHQ51" s="83"/>
      <c r="EHR51" s="83"/>
      <c r="EHS51" s="83"/>
      <c r="EHT51" s="83"/>
      <c r="EHU51" s="83"/>
      <c r="EHV51" s="83"/>
      <c r="EHW51" s="83"/>
      <c r="EHX51" s="83"/>
      <c r="EHY51" s="83"/>
      <c r="EHZ51" s="83"/>
      <c r="EIA51" s="83"/>
      <c r="EIB51" s="83"/>
      <c r="EIC51" s="83"/>
      <c r="EID51" s="83"/>
      <c r="EIE51" s="83"/>
      <c r="EIF51" s="83"/>
      <c r="EIG51" s="83"/>
      <c r="EIH51" s="83"/>
      <c r="EII51" s="83"/>
      <c r="EIJ51" s="83"/>
      <c r="EIK51" s="83"/>
      <c r="EIL51" s="83"/>
      <c r="EIM51" s="83"/>
      <c r="EIN51" s="83"/>
      <c r="EIO51" s="83"/>
      <c r="EIP51" s="83"/>
      <c r="EIQ51" s="83"/>
      <c r="EIR51" s="83"/>
      <c r="EIS51" s="83"/>
      <c r="EIT51" s="83"/>
      <c r="EIU51" s="83"/>
      <c r="EIV51" s="83"/>
      <c r="EIW51" s="83"/>
      <c r="EIX51" s="83"/>
      <c r="EIY51" s="83"/>
      <c r="EIZ51" s="83"/>
      <c r="EJA51" s="83"/>
      <c r="EJB51" s="83"/>
      <c r="EJC51" s="83"/>
      <c r="EJD51" s="83"/>
      <c r="EJE51" s="83"/>
      <c r="EJF51" s="83"/>
      <c r="EJG51" s="83"/>
      <c r="EJH51" s="83"/>
      <c r="EJI51" s="83"/>
      <c r="EJJ51" s="83"/>
      <c r="EJK51" s="83"/>
      <c r="EJL51" s="83"/>
      <c r="EJM51" s="83"/>
      <c r="EJN51" s="83"/>
      <c r="EJO51" s="83"/>
      <c r="EJP51" s="83"/>
      <c r="EJQ51" s="83"/>
      <c r="EJR51" s="83"/>
      <c r="EJS51" s="83"/>
      <c r="EJT51" s="83"/>
      <c r="EJU51" s="83"/>
      <c r="EJV51" s="83"/>
      <c r="EJW51" s="83"/>
      <c r="EJX51" s="83"/>
      <c r="EJY51" s="83"/>
      <c r="EJZ51" s="83"/>
      <c r="EKA51" s="83"/>
      <c r="EKB51" s="83"/>
      <c r="EKC51" s="83"/>
      <c r="EKD51" s="83"/>
      <c r="EKE51" s="83"/>
      <c r="EKF51" s="83"/>
      <c r="EKG51" s="83"/>
      <c r="EKH51" s="83"/>
      <c r="EKI51" s="83"/>
      <c r="EKJ51" s="83"/>
      <c r="EKK51" s="83"/>
      <c r="EKL51" s="83"/>
      <c r="EKM51" s="83"/>
      <c r="EKN51" s="83"/>
      <c r="EKO51" s="83"/>
      <c r="EKP51" s="83"/>
      <c r="EKQ51" s="83"/>
      <c r="EKR51" s="83"/>
      <c r="EKS51" s="83"/>
      <c r="EKT51" s="83"/>
      <c r="EKU51" s="83"/>
      <c r="EKV51" s="83"/>
      <c r="EKW51" s="83"/>
      <c r="EKX51" s="83"/>
      <c r="EKY51" s="83"/>
      <c r="EKZ51" s="83"/>
      <c r="ELA51" s="83"/>
      <c r="ELB51" s="83"/>
      <c r="ELC51" s="83"/>
      <c r="ELD51" s="83"/>
      <c r="ELE51" s="83"/>
      <c r="ELF51" s="83"/>
      <c r="ELG51" s="83"/>
      <c r="ELH51" s="83"/>
      <c r="ELI51" s="83"/>
      <c r="ELJ51" s="83"/>
      <c r="ELK51" s="83"/>
      <c r="ELL51" s="83"/>
      <c r="ELM51" s="83"/>
      <c r="ELN51" s="83"/>
      <c r="ELO51" s="83"/>
      <c r="ELP51" s="83"/>
      <c r="ELQ51" s="83"/>
      <c r="ELR51" s="83"/>
      <c r="ELS51" s="83"/>
      <c r="ELT51" s="83"/>
      <c r="ELU51" s="83"/>
      <c r="ELV51" s="83"/>
      <c r="ELW51" s="83"/>
      <c r="ELX51" s="83"/>
      <c r="ELY51" s="83"/>
      <c r="ELZ51" s="83"/>
      <c r="EMA51" s="83"/>
      <c r="EMB51" s="83"/>
      <c r="EMC51" s="83"/>
      <c r="EMD51" s="83"/>
      <c r="EME51" s="83"/>
      <c r="EMF51" s="83"/>
      <c r="EMG51" s="83"/>
      <c r="EMH51" s="83"/>
      <c r="EMI51" s="83"/>
      <c r="EMJ51" s="83"/>
      <c r="EMK51" s="83"/>
      <c r="EML51" s="83"/>
      <c r="EMM51" s="83"/>
      <c r="EMN51" s="83"/>
      <c r="EMO51" s="83"/>
      <c r="EMP51" s="83"/>
      <c r="EMQ51" s="83"/>
      <c r="EMR51" s="83"/>
      <c r="EMS51" s="83"/>
      <c r="EMT51" s="83"/>
      <c r="EMU51" s="83"/>
      <c r="EMV51" s="83"/>
      <c r="EMW51" s="83"/>
      <c r="EMX51" s="83"/>
      <c r="EMY51" s="83"/>
      <c r="EMZ51" s="83"/>
      <c r="ENA51" s="83"/>
      <c r="ENB51" s="83"/>
      <c r="ENC51" s="83"/>
      <c r="END51" s="83"/>
      <c r="ENE51" s="83"/>
      <c r="ENF51" s="83"/>
      <c r="ENG51" s="83"/>
      <c r="ENH51" s="83"/>
      <c r="ENI51" s="83"/>
      <c r="ENJ51" s="83"/>
      <c r="ENK51" s="83"/>
      <c r="ENL51" s="83"/>
      <c r="ENM51" s="83"/>
      <c r="ENN51" s="83"/>
      <c r="ENO51" s="83"/>
      <c r="ENP51" s="83"/>
      <c r="ENQ51" s="83"/>
      <c r="ENR51" s="83"/>
      <c r="ENS51" s="83"/>
      <c r="ENT51" s="83"/>
      <c r="ENU51" s="83"/>
      <c r="ENV51" s="83"/>
      <c r="ENW51" s="83"/>
      <c r="ENX51" s="83"/>
      <c r="ENY51" s="83"/>
      <c r="ENZ51" s="83"/>
      <c r="EOA51" s="83"/>
      <c r="EOB51" s="83"/>
      <c r="EOC51" s="83"/>
      <c r="EOD51" s="83"/>
      <c r="EOE51" s="83"/>
      <c r="EOF51" s="83"/>
      <c r="EOG51" s="83"/>
      <c r="EOH51" s="83"/>
      <c r="EOI51" s="83"/>
      <c r="EOJ51" s="83"/>
      <c r="EOK51" s="83"/>
      <c r="EOL51" s="83"/>
      <c r="EOM51" s="83"/>
      <c r="EON51" s="83"/>
      <c r="EOO51" s="83"/>
      <c r="EOP51" s="83"/>
      <c r="EOQ51" s="83"/>
      <c r="EOR51" s="83"/>
      <c r="EOS51" s="83"/>
      <c r="EOT51" s="83"/>
      <c r="EOU51" s="83"/>
      <c r="EOV51" s="83"/>
      <c r="EOW51" s="83"/>
      <c r="EOX51" s="83"/>
      <c r="EOY51" s="83"/>
      <c r="EOZ51" s="83"/>
      <c r="EPA51" s="83"/>
      <c r="EPB51" s="83"/>
      <c r="EPC51" s="83"/>
      <c r="EPD51" s="83"/>
      <c r="EPE51" s="83"/>
      <c r="EPF51" s="83"/>
      <c r="EPG51" s="83"/>
      <c r="EPH51" s="83"/>
      <c r="EPI51" s="83"/>
      <c r="EPJ51" s="83"/>
      <c r="EPK51" s="83"/>
      <c r="EPL51" s="83"/>
      <c r="EPM51" s="83"/>
      <c r="EPN51" s="83"/>
      <c r="EPO51" s="83"/>
      <c r="EPP51" s="83"/>
      <c r="EPQ51" s="83"/>
      <c r="EPR51" s="83"/>
      <c r="EPS51" s="83"/>
      <c r="EPT51" s="83"/>
      <c r="EPU51" s="83"/>
      <c r="EPV51" s="83"/>
      <c r="EPW51" s="83"/>
      <c r="EPX51" s="83"/>
      <c r="EPY51" s="83"/>
      <c r="EPZ51" s="83"/>
      <c r="EQA51" s="83"/>
      <c r="EQB51" s="83"/>
      <c r="EQC51" s="83"/>
      <c r="EQD51" s="83"/>
      <c r="EQE51" s="83"/>
      <c r="EQF51" s="83"/>
      <c r="EQG51" s="83"/>
      <c r="EQH51" s="83"/>
      <c r="EQI51" s="83"/>
      <c r="EQJ51" s="83"/>
      <c r="EQK51" s="83"/>
      <c r="EQL51" s="83"/>
      <c r="EQM51" s="83"/>
      <c r="EQN51" s="83"/>
      <c r="EQO51" s="83"/>
      <c r="EQP51" s="83"/>
      <c r="EQQ51" s="83"/>
      <c r="EQR51" s="83"/>
      <c r="EQS51" s="83"/>
      <c r="EQT51" s="83"/>
      <c r="EQU51" s="83"/>
      <c r="EQV51" s="83"/>
      <c r="EQW51" s="83"/>
      <c r="EQX51" s="83"/>
      <c r="EQY51" s="83"/>
      <c r="EQZ51" s="83"/>
      <c r="ERA51" s="83"/>
      <c r="ERB51" s="83"/>
      <c r="ERC51" s="83"/>
      <c r="ERD51" s="83"/>
      <c r="ERE51" s="83"/>
      <c r="ERF51" s="83"/>
      <c r="ERG51" s="83"/>
      <c r="ERH51" s="83"/>
      <c r="ERI51" s="83"/>
      <c r="ERJ51" s="83"/>
      <c r="ERK51" s="83"/>
      <c r="ERL51" s="83"/>
      <c r="ERM51" s="83"/>
      <c r="ERN51" s="83"/>
      <c r="ERO51" s="83"/>
      <c r="ERP51" s="83"/>
      <c r="ERQ51" s="83"/>
      <c r="ERR51" s="83"/>
      <c r="ERS51" s="83"/>
      <c r="ERT51" s="83"/>
      <c r="ERU51" s="83"/>
      <c r="ERV51" s="83"/>
      <c r="ERW51" s="83"/>
      <c r="ERX51" s="83"/>
      <c r="ERY51" s="83"/>
      <c r="ERZ51" s="83"/>
      <c r="ESA51" s="83"/>
      <c r="ESB51" s="83"/>
      <c r="ESC51" s="83"/>
      <c r="ESD51" s="83"/>
      <c r="ESE51" s="83"/>
      <c r="ESF51" s="83"/>
      <c r="ESG51" s="83"/>
      <c r="ESH51" s="83"/>
      <c r="ESI51" s="83"/>
      <c r="ESJ51" s="83"/>
      <c r="ESK51" s="83"/>
      <c r="ESL51" s="83"/>
      <c r="ESM51" s="83"/>
      <c r="ESN51" s="83"/>
      <c r="ESO51" s="83"/>
      <c r="ESP51" s="83"/>
      <c r="ESQ51" s="83"/>
      <c r="ESR51" s="83"/>
      <c r="ESS51" s="83"/>
      <c r="EST51" s="83"/>
      <c r="ESU51" s="83"/>
      <c r="ESV51" s="83"/>
      <c r="ESW51" s="83"/>
      <c r="ESX51" s="83"/>
      <c r="ESY51" s="83"/>
      <c r="ESZ51" s="83"/>
      <c r="ETA51" s="83"/>
      <c r="ETB51" s="83"/>
      <c r="ETC51" s="83"/>
      <c r="ETD51" s="83"/>
      <c r="ETE51" s="83"/>
      <c r="ETF51" s="83"/>
      <c r="ETG51" s="83"/>
      <c r="ETH51" s="83"/>
      <c r="ETI51" s="83"/>
      <c r="ETJ51" s="83"/>
      <c r="ETK51" s="83"/>
      <c r="ETL51" s="83"/>
      <c r="ETM51" s="83"/>
      <c r="ETN51" s="83"/>
      <c r="ETO51" s="83"/>
      <c r="ETP51" s="83"/>
      <c r="ETQ51" s="83"/>
      <c r="ETR51" s="83"/>
      <c r="ETS51" s="83"/>
      <c r="ETT51" s="83"/>
      <c r="ETU51" s="83"/>
      <c r="ETV51" s="83"/>
      <c r="ETW51" s="83"/>
      <c r="ETX51" s="83"/>
      <c r="ETY51" s="83"/>
      <c r="ETZ51" s="83"/>
      <c r="EUA51" s="83"/>
      <c r="EUB51" s="83"/>
      <c r="EUC51" s="83"/>
      <c r="EUD51" s="83"/>
      <c r="EUE51" s="83"/>
      <c r="EUF51" s="83"/>
      <c r="EUG51" s="83"/>
      <c r="EUH51" s="83"/>
      <c r="EUI51" s="83"/>
      <c r="EUJ51" s="83"/>
      <c r="EUK51" s="83"/>
      <c r="EUL51" s="83"/>
      <c r="EUM51" s="83"/>
      <c r="EUN51" s="83"/>
      <c r="EUO51" s="83"/>
      <c r="EUP51" s="83"/>
      <c r="EUQ51" s="83"/>
      <c r="EUR51" s="83"/>
      <c r="EUS51" s="83"/>
      <c r="EUT51" s="83"/>
      <c r="EUU51" s="83"/>
      <c r="EUV51" s="83"/>
      <c r="EUW51" s="83"/>
      <c r="EUX51" s="83"/>
      <c r="EUY51" s="83"/>
      <c r="EUZ51" s="83"/>
      <c r="EVA51" s="83"/>
      <c r="EVB51" s="83"/>
      <c r="EVC51" s="83"/>
      <c r="EVD51" s="83"/>
      <c r="EVE51" s="83"/>
      <c r="EVF51" s="83"/>
      <c r="EVG51" s="83"/>
      <c r="EVH51" s="83"/>
      <c r="EVI51" s="83"/>
      <c r="EVJ51" s="83"/>
      <c r="EVK51" s="83"/>
      <c r="EVL51" s="83"/>
      <c r="EVM51" s="83"/>
      <c r="EVN51" s="83"/>
      <c r="EVO51" s="83"/>
      <c r="EVP51" s="83"/>
      <c r="EVQ51" s="83"/>
      <c r="EVR51" s="83"/>
      <c r="EVS51" s="83"/>
      <c r="EVT51" s="83"/>
      <c r="EVU51" s="83"/>
      <c r="EVV51" s="83"/>
      <c r="EVW51" s="83"/>
      <c r="EVX51" s="83"/>
      <c r="EVY51" s="83"/>
      <c r="EVZ51" s="83"/>
      <c r="EWA51" s="83"/>
      <c r="EWB51" s="83"/>
      <c r="EWC51" s="83"/>
      <c r="EWD51" s="83"/>
      <c r="EWE51" s="83"/>
      <c r="EWF51" s="83"/>
      <c r="EWG51" s="83"/>
      <c r="EWH51" s="83"/>
      <c r="EWI51" s="83"/>
      <c r="EWJ51" s="83"/>
      <c r="EWK51" s="83"/>
      <c r="EWL51" s="83"/>
      <c r="EWM51" s="83"/>
      <c r="EWN51" s="83"/>
      <c r="EWO51" s="83"/>
      <c r="EWP51" s="83"/>
      <c r="EWQ51" s="83"/>
      <c r="EWR51" s="83"/>
      <c r="EWS51" s="83"/>
      <c r="EWT51" s="83"/>
      <c r="EWU51" s="83"/>
      <c r="EWV51" s="83"/>
      <c r="EWW51" s="83"/>
      <c r="EWX51" s="83"/>
      <c r="EWY51" s="83"/>
      <c r="EWZ51" s="83"/>
      <c r="EXA51" s="83"/>
      <c r="EXB51" s="83"/>
      <c r="EXC51" s="83"/>
      <c r="EXD51" s="83"/>
      <c r="EXE51" s="83"/>
      <c r="EXF51" s="83"/>
      <c r="EXG51" s="83"/>
      <c r="EXH51" s="83"/>
      <c r="EXI51" s="83"/>
      <c r="EXJ51" s="83"/>
      <c r="EXK51" s="83"/>
      <c r="EXL51" s="83"/>
      <c r="EXM51" s="83"/>
      <c r="EXN51" s="83"/>
      <c r="EXO51" s="83"/>
      <c r="EXP51" s="83"/>
      <c r="EXQ51" s="83"/>
      <c r="EXR51" s="83"/>
      <c r="EXS51" s="83"/>
      <c r="EXT51" s="83"/>
      <c r="EXU51" s="83"/>
      <c r="EXV51" s="83"/>
      <c r="EXW51" s="83"/>
      <c r="EXX51" s="83"/>
      <c r="EXY51" s="83"/>
      <c r="EXZ51" s="83"/>
      <c r="EYA51" s="83"/>
      <c r="EYB51" s="83"/>
      <c r="EYC51" s="83"/>
      <c r="EYD51" s="83"/>
      <c r="EYE51" s="83"/>
      <c r="EYF51" s="83"/>
      <c r="EYG51" s="83"/>
      <c r="EYH51" s="83"/>
      <c r="EYI51" s="83"/>
      <c r="EYJ51" s="83"/>
      <c r="EYK51" s="83"/>
      <c r="EYL51" s="83"/>
      <c r="EYM51" s="83"/>
      <c r="EYN51" s="83"/>
      <c r="EYO51" s="83"/>
      <c r="EYP51" s="83"/>
      <c r="EYQ51" s="83"/>
      <c r="EYR51" s="83"/>
      <c r="EYS51" s="83"/>
      <c r="EYT51" s="83"/>
      <c r="EYU51" s="83"/>
      <c r="EYV51" s="83"/>
      <c r="EYW51" s="83"/>
      <c r="EYX51" s="83"/>
      <c r="EYY51" s="83"/>
      <c r="EYZ51" s="83"/>
      <c r="EZA51" s="83"/>
      <c r="EZB51" s="83"/>
      <c r="EZC51" s="83"/>
      <c r="EZD51" s="83"/>
      <c r="EZE51" s="83"/>
      <c r="EZF51" s="83"/>
      <c r="EZG51" s="83"/>
      <c r="EZH51" s="83"/>
      <c r="EZI51" s="83"/>
      <c r="EZJ51" s="83"/>
      <c r="EZK51" s="83"/>
      <c r="EZL51" s="83"/>
      <c r="EZM51" s="83"/>
      <c r="EZN51" s="83"/>
      <c r="EZO51" s="83"/>
      <c r="EZP51" s="83"/>
      <c r="EZQ51" s="83"/>
      <c r="EZR51" s="83"/>
      <c r="EZS51" s="83"/>
      <c r="EZT51" s="83"/>
      <c r="EZU51" s="83"/>
      <c r="EZV51" s="83"/>
      <c r="EZW51" s="83"/>
      <c r="EZX51" s="83"/>
      <c r="EZY51" s="83"/>
      <c r="EZZ51" s="83"/>
      <c r="FAA51" s="83"/>
      <c r="FAB51" s="83"/>
      <c r="FAC51" s="83"/>
      <c r="FAD51" s="83"/>
      <c r="FAE51" s="83"/>
      <c r="FAF51" s="83"/>
      <c r="FAG51" s="83"/>
      <c r="FAH51" s="83"/>
      <c r="FAI51" s="83"/>
      <c r="FAJ51" s="83"/>
      <c r="FAK51" s="83"/>
      <c r="FAL51" s="83"/>
      <c r="FAM51" s="83"/>
      <c r="FAN51" s="83"/>
      <c r="FAO51" s="83"/>
      <c r="FAP51" s="83"/>
      <c r="FAQ51" s="83"/>
      <c r="FAR51" s="83"/>
      <c r="FAS51" s="83"/>
      <c r="FAT51" s="83"/>
      <c r="FAU51" s="83"/>
      <c r="FAV51" s="83"/>
      <c r="FAW51" s="83"/>
      <c r="FAX51" s="83"/>
      <c r="FAY51" s="83"/>
      <c r="FAZ51" s="83"/>
      <c r="FBA51" s="83"/>
      <c r="FBB51" s="83"/>
      <c r="FBC51" s="83"/>
      <c r="FBD51" s="83"/>
      <c r="FBE51" s="83"/>
      <c r="FBF51" s="83"/>
      <c r="FBG51" s="83"/>
      <c r="FBH51" s="83"/>
      <c r="FBI51" s="83"/>
      <c r="FBJ51" s="83"/>
      <c r="FBK51" s="83"/>
      <c r="FBL51" s="83"/>
      <c r="FBM51" s="83"/>
      <c r="FBN51" s="83"/>
      <c r="FBO51" s="83"/>
      <c r="FBP51" s="83"/>
      <c r="FBQ51" s="83"/>
      <c r="FBR51" s="83"/>
      <c r="FBS51" s="83"/>
      <c r="FBT51" s="83"/>
      <c r="FBU51" s="83"/>
      <c r="FBV51" s="83"/>
      <c r="FBW51" s="83"/>
      <c r="FBX51" s="83"/>
      <c r="FBY51" s="83"/>
      <c r="FBZ51" s="83"/>
      <c r="FCA51" s="83"/>
      <c r="FCB51" s="83"/>
      <c r="FCC51" s="83"/>
      <c r="FCD51" s="83"/>
      <c r="FCE51" s="83"/>
      <c r="FCF51" s="83"/>
      <c r="FCG51" s="83"/>
      <c r="FCH51" s="83"/>
      <c r="FCI51" s="83"/>
      <c r="FCJ51" s="83"/>
      <c r="FCK51" s="83"/>
      <c r="FCL51" s="83"/>
      <c r="FCM51" s="83"/>
      <c r="FCN51" s="83"/>
      <c r="FCO51" s="83"/>
      <c r="FCP51" s="83"/>
      <c r="FCQ51" s="83"/>
      <c r="FCR51" s="83"/>
      <c r="FCS51" s="83"/>
      <c r="FCT51" s="83"/>
      <c r="FCU51" s="83"/>
      <c r="FCV51" s="83"/>
      <c r="FCW51" s="83"/>
      <c r="FCX51" s="83"/>
      <c r="FCY51" s="83"/>
      <c r="FCZ51" s="83"/>
      <c r="FDA51" s="83"/>
      <c r="FDB51" s="83"/>
      <c r="FDC51" s="83"/>
      <c r="FDD51" s="83"/>
      <c r="FDE51" s="83"/>
      <c r="FDF51" s="83"/>
      <c r="FDG51" s="83"/>
      <c r="FDH51" s="83"/>
      <c r="FDI51" s="83"/>
      <c r="FDJ51" s="83"/>
      <c r="FDK51" s="83"/>
      <c r="FDL51" s="83"/>
      <c r="FDM51" s="83"/>
      <c r="FDN51" s="83"/>
      <c r="FDO51" s="83"/>
      <c r="FDP51" s="83"/>
      <c r="FDQ51" s="83"/>
      <c r="FDR51" s="83"/>
      <c r="FDS51" s="83"/>
      <c r="FDT51" s="83"/>
      <c r="FDU51" s="83"/>
      <c r="FDV51" s="83"/>
      <c r="FDW51" s="83"/>
      <c r="FDX51" s="83"/>
      <c r="FDY51" s="83"/>
      <c r="FDZ51" s="83"/>
      <c r="FEA51" s="83"/>
      <c r="FEB51" s="83"/>
      <c r="FEC51" s="83"/>
      <c r="FED51" s="83"/>
      <c r="FEE51" s="83"/>
      <c r="FEF51" s="83"/>
      <c r="FEG51" s="83"/>
      <c r="FEH51" s="83"/>
      <c r="FEI51" s="83"/>
      <c r="FEJ51" s="83"/>
      <c r="FEK51" s="83"/>
      <c r="FEL51" s="83"/>
      <c r="FEM51" s="83"/>
      <c r="FEN51" s="83"/>
      <c r="FEO51" s="83"/>
      <c r="FEP51" s="83"/>
      <c r="FEQ51" s="83"/>
      <c r="FER51" s="83"/>
      <c r="FES51" s="83"/>
      <c r="FET51" s="83"/>
      <c r="FEU51" s="83"/>
      <c r="FEV51" s="83"/>
      <c r="FEW51" s="83"/>
      <c r="FEX51" s="83"/>
      <c r="FEY51" s="83"/>
      <c r="FEZ51" s="83"/>
      <c r="FFA51" s="83"/>
      <c r="FFB51" s="83"/>
      <c r="FFC51" s="83"/>
      <c r="FFD51" s="83"/>
      <c r="FFE51" s="83"/>
      <c r="FFF51" s="83"/>
      <c r="FFG51" s="83"/>
      <c r="FFH51" s="83"/>
      <c r="FFI51" s="83"/>
      <c r="FFJ51" s="83"/>
      <c r="FFK51" s="83"/>
      <c r="FFL51" s="83"/>
      <c r="FFM51" s="83"/>
      <c r="FFN51" s="83"/>
      <c r="FFO51" s="83"/>
      <c r="FFP51" s="83"/>
      <c r="FFQ51" s="83"/>
      <c r="FFR51" s="83"/>
      <c r="FFS51" s="83"/>
      <c r="FFT51" s="83"/>
      <c r="FFU51" s="83"/>
      <c r="FFV51" s="83"/>
      <c r="FFW51" s="83"/>
      <c r="FFX51" s="83"/>
      <c r="FFY51" s="83"/>
      <c r="FFZ51" s="83"/>
      <c r="FGA51" s="83"/>
      <c r="FGB51" s="83"/>
      <c r="FGC51" s="83"/>
      <c r="FGD51" s="83"/>
      <c r="FGE51" s="83"/>
      <c r="FGF51" s="83"/>
      <c r="FGG51" s="83"/>
      <c r="FGH51" s="83"/>
      <c r="FGI51" s="83"/>
      <c r="FGJ51" s="83"/>
      <c r="FGK51" s="83"/>
      <c r="FGL51" s="83"/>
      <c r="FGM51" s="83"/>
      <c r="FGN51" s="83"/>
      <c r="FGO51" s="83"/>
      <c r="FGP51" s="83"/>
      <c r="FGQ51" s="83"/>
      <c r="FGR51" s="83"/>
      <c r="FGS51" s="83"/>
      <c r="FGT51" s="83"/>
      <c r="FGU51" s="83"/>
      <c r="FGV51" s="83"/>
      <c r="FGW51" s="83"/>
      <c r="FGX51" s="83"/>
      <c r="FGY51" s="83"/>
      <c r="FGZ51" s="83"/>
      <c r="FHA51" s="83"/>
      <c r="FHB51" s="83"/>
      <c r="FHC51" s="83"/>
      <c r="FHD51" s="83"/>
      <c r="FHE51" s="83"/>
      <c r="FHF51" s="83"/>
      <c r="FHG51" s="83"/>
      <c r="FHH51" s="83"/>
      <c r="FHI51" s="83"/>
      <c r="FHJ51" s="83"/>
      <c r="FHK51" s="83"/>
      <c r="FHL51" s="83"/>
      <c r="FHM51" s="83"/>
      <c r="FHN51" s="83"/>
      <c r="FHO51" s="83"/>
      <c r="FHP51" s="83"/>
      <c r="FHQ51" s="83"/>
      <c r="FHR51" s="83"/>
      <c r="FHS51" s="83"/>
      <c r="FHT51" s="83"/>
      <c r="FHU51" s="83"/>
      <c r="FHV51" s="83"/>
      <c r="FHW51" s="83"/>
      <c r="FHX51" s="83"/>
      <c r="FHY51" s="83"/>
      <c r="FHZ51" s="83"/>
      <c r="FIA51" s="83"/>
      <c r="FIB51" s="83"/>
      <c r="FIC51" s="83"/>
      <c r="FID51" s="83"/>
      <c r="FIE51" s="83"/>
      <c r="FIF51" s="83"/>
      <c r="FIG51" s="83"/>
      <c r="FIH51" s="83"/>
      <c r="FII51" s="83"/>
      <c r="FIJ51" s="83"/>
      <c r="FIK51" s="83"/>
      <c r="FIL51" s="83"/>
      <c r="FIM51" s="83"/>
      <c r="FIN51" s="83"/>
      <c r="FIO51" s="83"/>
      <c r="FIP51" s="83"/>
      <c r="FIQ51" s="83"/>
      <c r="FIR51" s="83"/>
      <c r="FIS51" s="83"/>
      <c r="FIT51" s="83"/>
      <c r="FIU51" s="83"/>
      <c r="FIV51" s="83"/>
      <c r="FIW51" s="83"/>
      <c r="FIX51" s="83"/>
      <c r="FIY51" s="83"/>
      <c r="FIZ51" s="83"/>
      <c r="FJA51" s="83"/>
      <c r="FJB51" s="83"/>
      <c r="FJC51" s="83"/>
      <c r="FJD51" s="83"/>
      <c r="FJE51" s="83"/>
      <c r="FJF51" s="83"/>
      <c r="FJG51" s="83"/>
      <c r="FJH51" s="83"/>
      <c r="FJI51" s="83"/>
      <c r="FJJ51" s="83"/>
      <c r="FJK51" s="83"/>
      <c r="FJL51" s="83"/>
      <c r="FJM51" s="83"/>
      <c r="FJN51" s="83"/>
      <c r="FJO51" s="83"/>
      <c r="FJP51" s="83"/>
      <c r="FJQ51" s="83"/>
      <c r="FJR51" s="83"/>
      <c r="FJS51" s="83"/>
      <c r="FJT51" s="83"/>
      <c r="FJU51" s="83"/>
      <c r="FJV51" s="83"/>
      <c r="FJW51" s="83"/>
      <c r="FJX51" s="83"/>
      <c r="FJY51" s="83"/>
      <c r="FJZ51" s="83"/>
      <c r="FKA51" s="83"/>
      <c r="FKB51" s="83"/>
      <c r="FKC51" s="83"/>
      <c r="FKD51" s="83"/>
      <c r="FKE51" s="83"/>
      <c r="FKF51" s="83"/>
      <c r="FKG51" s="83"/>
      <c r="FKH51" s="83"/>
      <c r="FKI51" s="83"/>
      <c r="FKJ51" s="83"/>
      <c r="FKK51" s="83"/>
      <c r="FKL51" s="83"/>
      <c r="FKM51" s="83"/>
      <c r="FKN51" s="83"/>
      <c r="FKO51" s="83"/>
      <c r="FKP51" s="83"/>
      <c r="FKQ51" s="83"/>
      <c r="FKR51" s="83"/>
      <c r="FKS51" s="83"/>
      <c r="FKT51" s="83"/>
      <c r="FKU51" s="83"/>
      <c r="FKV51" s="83"/>
      <c r="FKW51" s="83"/>
      <c r="FKX51" s="83"/>
      <c r="FKY51" s="83"/>
      <c r="FKZ51" s="83"/>
      <c r="FLA51" s="83"/>
      <c r="FLB51" s="83"/>
      <c r="FLC51" s="83"/>
      <c r="FLD51" s="83"/>
      <c r="FLE51" s="83"/>
      <c r="FLF51" s="83"/>
      <c r="FLG51" s="83"/>
      <c r="FLH51" s="83"/>
      <c r="FLI51" s="83"/>
      <c r="FLJ51" s="83"/>
      <c r="FLK51" s="83"/>
      <c r="FLL51" s="83"/>
      <c r="FLM51" s="83"/>
      <c r="FLN51" s="83"/>
      <c r="FLO51" s="83"/>
      <c r="FLP51" s="83"/>
      <c r="FLQ51" s="83"/>
      <c r="FLR51" s="83"/>
      <c r="FLS51" s="83"/>
      <c r="FLT51" s="83"/>
      <c r="FLU51" s="83"/>
      <c r="FLV51" s="83"/>
      <c r="FLW51" s="83"/>
      <c r="FLX51" s="83"/>
      <c r="FLY51" s="83"/>
      <c r="FLZ51" s="83"/>
      <c r="FMA51" s="83"/>
      <c r="FMB51" s="83"/>
      <c r="FMC51" s="83"/>
      <c r="FMD51" s="83"/>
      <c r="FME51" s="83"/>
      <c r="FMF51" s="83"/>
      <c r="FMG51" s="83"/>
      <c r="FMH51" s="83"/>
      <c r="FMI51" s="83"/>
      <c r="FMJ51" s="83"/>
      <c r="FMK51" s="83"/>
      <c r="FML51" s="83"/>
      <c r="FMM51" s="83"/>
      <c r="FMN51" s="83"/>
      <c r="FMO51" s="83"/>
      <c r="FMP51" s="83"/>
      <c r="FMQ51" s="83"/>
      <c r="FMR51" s="83"/>
      <c r="FMS51" s="83"/>
      <c r="FMT51" s="83"/>
      <c r="FMU51" s="83"/>
      <c r="FMV51" s="83"/>
      <c r="FMW51" s="83"/>
      <c r="FMX51" s="83"/>
      <c r="FMY51" s="83"/>
      <c r="FMZ51" s="83"/>
      <c r="FNA51" s="83"/>
      <c r="FNB51" s="83"/>
      <c r="FNC51" s="83"/>
      <c r="FND51" s="83"/>
      <c r="FNE51" s="83"/>
      <c r="FNF51" s="83"/>
      <c r="FNG51" s="83"/>
      <c r="FNH51" s="83"/>
      <c r="FNI51" s="83"/>
      <c r="FNJ51" s="83"/>
      <c r="FNK51" s="83"/>
      <c r="FNL51" s="83"/>
      <c r="FNM51" s="83"/>
      <c r="FNN51" s="83"/>
      <c r="FNO51" s="83"/>
      <c r="FNP51" s="83"/>
      <c r="FNQ51" s="83"/>
      <c r="FNR51" s="83"/>
      <c r="FNS51" s="83"/>
      <c r="FNT51" s="83"/>
      <c r="FNU51" s="83"/>
      <c r="FNV51" s="83"/>
      <c r="FNW51" s="83"/>
      <c r="FNX51" s="83"/>
      <c r="FNY51" s="83"/>
      <c r="FNZ51" s="83"/>
      <c r="FOA51" s="83"/>
      <c r="FOB51" s="83"/>
      <c r="FOC51" s="83"/>
      <c r="FOD51" s="83"/>
      <c r="FOE51" s="83"/>
      <c r="FOF51" s="83"/>
      <c r="FOG51" s="83"/>
      <c r="FOH51" s="83"/>
      <c r="FOI51" s="83"/>
      <c r="FOJ51" s="83"/>
      <c r="FOK51" s="83"/>
      <c r="FOL51" s="83"/>
      <c r="FOM51" s="83"/>
      <c r="FON51" s="83"/>
      <c r="FOO51" s="83"/>
      <c r="FOP51" s="83"/>
      <c r="FOQ51" s="83"/>
      <c r="FOR51" s="83"/>
      <c r="FOS51" s="83"/>
      <c r="FOT51" s="83"/>
      <c r="FOU51" s="83"/>
      <c r="FOV51" s="83"/>
      <c r="FOW51" s="83"/>
      <c r="FOX51" s="83"/>
      <c r="FOY51" s="83"/>
      <c r="FOZ51" s="83"/>
      <c r="FPA51" s="83"/>
      <c r="FPB51" s="83"/>
      <c r="FPC51" s="83"/>
      <c r="FPD51" s="83"/>
      <c r="FPE51" s="83"/>
      <c r="FPF51" s="83"/>
      <c r="FPG51" s="83"/>
      <c r="FPH51" s="83"/>
      <c r="FPI51" s="83"/>
      <c r="FPJ51" s="83"/>
      <c r="FPK51" s="83"/>
      <c r="FPL51" s="83"/>
      <c r="FPM51" s="83"/>
      <c r="FPN51" s="83"/>
      <c r="FPO51" s="83"/>
      <c r="FPP51" s="83"/>
      <c r="FPQ51" s="83"/>
      <c r="FPR51" s="83"/>
      <c r="FPS51" s="83"/>
      <c r="FPT51" s="83"/>
      <c r="FPU51" s="83"/>
      <c r="FPV51" s="83"/>
      <c r="FPW51" s="83"/>
      <c r="FPX51" s="83"/>
      <c r="FPY51" s="83"/>
      <c r="FPZ51" s="83"/>
      <c r="FQA51" s="83"/>
      <c r="FQB51" s="83"/>
      <c r="FQC51" s="83"/>
      <c r="FQD51" s="83"/>
      <c r="FQE51" s="83"/>
      <c r="FQF51" s="83"/>
      <c r="FQG51" s="83"/>
      <c r="FQH51" s="83"/>
      <c r="FQI51" s="83"/>
      <c r="FQJ51" s="83"/>
      <c r="FQK51" s="83"/>
      <c r="FQL51" s="83"/>
      <c r="FQM51" s="83"/>
      <c r="FQN51" s="83"/>
      <c r="FQO51" s="83"/>
      <c r="FQP51" s="83"/>
      <c r="FQQ51" s="83"/>
      <c r="FQR51" s="83"/>
      <c r="FQS51" s="83"/>
      <c r="FQT51" s="83"/>
      <c r="FQU51" s="83"/>
      <c r="FQV51" s="83"/>
      <c r="FQW51" s="83"/>
      <c r="FQX51" s="83"/>
      <c r="FQY51" s="83"/>
      <c r="FQZ51" s="83"/>
      <c r="FRA51" s="83"/>
      <c r="FRB51" s="83"/>
      <c r="FRC51" s="83"/>
      <c r="FRD51" s="83"/>
      <c r="FRE51" s="83"/>
      <c r="FRF51" s="83"/>
      <c r="FRG51" s="83"/>
      <c r="FRH51" s="83"/>
      <c r="FRI51" s="83"/>
      <c r="FRJ51" s="83"/>
      <c r="FRK51" s="83"/>
      <c r="FRL51" s="83"/>
      <c r="FRM51" s="83"/>
      <c r="FRN51" s="83"/>
      <c r="FRO51" s="83"/>
      <c r="FRP51" s="83"/>
      <c r="FRQ51" s="83"/>
      <c r="FRR51" s="83"/>
      <c r="FRS51" s="83"/>
      <c r="FRT51" s="83"/>
      <c r="FRU51" s="83"/>
      <c r="FRV51" s="83"/>
      <c r="FRW51" s="83"/>
      <c r="FRX51" s="83"/>
      <c r="FRY51" s="83"/>
      <c r="FRZ51" s="83"/>
      <c r="FSA51" s="83"/>
      <c r="FSB51" s="83"/>
      <c r="FSC51" s="83"/>
      <c r="FSD51" s="83"/>
      <c r="FSE51" s="83"/>
      <c r="FSF51" s="83"/>
      <c r="FSG51" s="83"/>
      <c r="FSH51" s="83"/>
      <c r="FSI51" s="83"/>
      <c r="FSJ51" s="83"/>
      <c r="FSK51" s="83"/>
      <c r="FSL51" s="83"/>
      <c r="FSM51" s="83"/>
      <c r="FSN51" s="83"/>
      <c r="FSO51" s="83"/>
      <c r="FSP51" s="83"/>
      <c r="FSQ51" s="83"/>
      <c r="FSR51" s="83"/>
      <c r="FSS51" s="83"/>
      <c r="FST51" s="83"/>
      <c r="FSU51" s="83"/>
      <c r="FSV51" s="83"/>
      <c r="FSW51" s="83"/>
      <c r="FSX51" s="83"/>
      <c r="FSY51" s="83"/>
      <c r="FSZ51" s="83"/>
      <c r="FTA51" s="83"/>
      <c r="FTB51" s="83"/>
      <c r="FTC51" s="83"/>
      <c r="FTD51" s="83"/>
      <c r="FTE51" s="83"/>
      <c r="FTF51" s="83"/>
      <c r="FTG51" s="83"/>
      <c r="FTH51" s="83"/>
      <c r="FTI51" s="83"/>
      <c r="FTJ51" s="83"/>
      <c r="FTK51" s="83"/>
      <c r="FTL51" s="83"/>
      <c r="FTM51" s="83"/>
      <c r="FTN51" s="83"/>
      <c r="FTO51" s="83"/>
      <c r="FTP51" s="83"/>
      <c r="FTQ51" s="83"/>
      <c r="FTR51" s="83"/>
      <c r="FTS51" s="83"/>
      <c r="FTT51" s="83"/>
      <c r="FTU51" s="83"/>
      <c r="FTV51" s="83"/>
      <c r="FTW51" s="83"/>
      <c r="FTX51" s="83"/>
      <c r="FTY51" s="83"/>
      <c r="FTZ51" s="83"/>
      <c r="FUA51" s="83"/>
      <c r="FUB51" s="83"/>
      <c r="FUC51" s="83"/>
      <c r="FUD51" s="83"/>
      <c r="FUE51" s="83"/>
      <c r="FUF51" s="83"/>
      <c r="FUG51" s="83"/>
      <c r="FUH51" s="83"/>
      <c r="FUI51" s="83"/>
      <c r="FUJ51" s="83"/>
      <c r="FUK51" s="83"/>
      <c r="FUL51" s="83"/>
      <c r="FUM51" s="83"/>
      <c r="FUN51" s="83"/>
      <c r="FUO51" s="83"/>
      <c r="FUP51" s="83"/>
      <c r="FUQ51" s="83"/>
      <c r="FUR51" s="83"/>
      <c r="FUS51" s="83"/>
      <c r="FUT51" s="83"/>
      <c r="FUU51" s="83"/>
      <c r="FUV51" s="83"/>
      <c r="FUW51" s="83"/>
      <c r="FUX51" s="83"/>
      <c r="FUY51" s="83"/>
      <c r="FUZ51" s="83"/>
      <c r="FVA51" s="83"/>
      <c r="FVB51" s="83"/>
      <c r="FVC51" s="83"/>
      <c r="FVD51" s="83"/>
      <c r="FVE51" s="83"/>
      <c r="FVF51" s="83"/>
      <c r="FVG51" s="83"/>
      <c r="FVH51" s="83"/>
      <c r="FVI51" s="83"/>
      <c r="FVJ51" s="83"/>
      <c r="FVK51" s="83"/>
      <c r="FVL51" s="83"/>
      <c r="FVM51" s="83"/>
      <c r="FVN51" s="83"/>
      <c r="FVO51" s="83"/>
      <c r="FVP51" s="83"/>
      <c r="FVQ51" s="83"/>
      <c r="FVR51" s="83"/>
      <c r="FVS51" s="83"/>
      <c r="FVT51" s="83"/>
      <c r="FVU51" s="83"/>
      <c r="FVV51" s="83"/>
      <c r="FVW51" s="83"/>
      <c r="FVX51" s="83"/>
      <c r="FVY51" s="83"/>
      <c r="FVZ51" s="83"/>
      <c r="FWA51" s="83"/>
      <c r="FWB51" s="83"/>
      <c r="FWC51" s="83"/>
      <c r="FWD51" s="83"/>
      <c r="FWE51" s="83"/>
      <c r="FWF51" s="83"/>
      <c r="FWG51" s="83"/>
      <c r="FWH51" s="83"/>
      <c r="FWI51" s="83"/>
      <c r="FWJ51" s="83"/>
      <c r="FWK51" s="83"/>
      <c r="FWL51" s="83"/>
      <c r="FWM51" s="83"/>
      <c r="FWN51" s="83"/>
      <c r="FWO51" s="83"/>
      <c r="FWP51" s="83"/>
      <c r="FWQ51" s="83"/>
      <c r="FWR51" s="83"/>
      <c r="FWS51" s="83"/>
      <c r="FWT51" s="83"/>
      <c r="FWU51" s="83"/>
      <c r="FWV51" s="83"/>
      <c r="FWW51" s="83"/>
      <c r="FWX51" s="83"/>
      <c r="FWY51" s="83"/>
      <c r="FWZ51" s="83"/>
      <c r="FXA51" s="83"/>
      <c r="FXB51" s="83"/>
      <c r="FXC51" s="83"/>
      <c r="FXD51" s="83"/>
      <c r="FXE51" s="83"/>
      <c r="FXF51" s="83"/>
      <c r="FXG51" s="83"/>
      <c r="FXH51" s="83"/>
      <c r="FXI51" s="83"/>
      <c r="FXJ51" s="83"/>
      <c r="FXK51" s="83"/>
      <c r="FXL51" s="83"/>
      <c r="FXM51" s="83"/>
      <c r="FXN51" s="83"/>
      <c r="FXO51" s="83"/>
      <c r="FXP51" s="83"/>
      <c r="FXQ51" s="83"/>
      <c r="FXR51" s="83"/>
      <c r="FXS51" s="83"/>
      <c r="FXT51" s="83"/>
      <c r="FXU51" s="83"/>
      <c r="FXV51" s="83"/>
      <c r="FXW51" s="83"/>
      <c r="FXX51" s="83"/>
      <c r="FXY51" s="83"/>
      <c r="FXZ51" s="83"/>
      <c r="FYA51" s="83"/>
      <c r="FYB51" s="83"/>
      <c r="FYC51" s="83"/>
      <c r="FYD51" s="83"/>
      <c r="FYE51" s="83"/>
      <c r="FYF51" s="83"/>
      <c r="FYG51" s="83"/>
      <c r="FYH51" s="83"/>
      <c r="FYI51" s="83"/>
      <c r="FYJ51" s="83"/>
      <c r="FYK51" s="83"/>
      <c r="FYL51" s="83"/>
      <c r="FYM51" s="83"/>
      <c r="FYN51" s="83"/>
      <c r="FYO51" s="83"/>
      <c r="FYP51" s="83"/>
      <c r="FYQ51" s="83"/>
      <c r="FYR51" s="83"/>
      <c r="FYS51" s="83"/>
      <c r="FYT51" s="83"/>
      <c r="FYU51" s="83"/>
      <c r="FYV51" s="83"/>
      <c r="FYW51" s="83"/>
      <c r="FYX51" s="83"/>
      <c r="FYY51" s="83"/>
      <c r="FYZ51" s="83"/>
      <c r="FZA51" s="83"/>
      <c r="FZB51" s="83"/>
      <c r="FZC51" s="83"/>
      <c r="FZD51" s="83"/>
      <c r="FZE51" s="83"/>
      <c r="FZF51" s="83"/>
      <c r="FZG51" s="83"/>
      <c r="FZH51" s="83"/>
      <c r="FZI51" s="83"/>
      <c r="FZJ51" s="83"/>
      <c r="FZK51" s="83"/>
      <c r="FZL51" s="83"/>
      <c r="FZM51" s="83"/>
      <c r="FZN51" s="83"/>
      <c r="FZO51" s="83"/>
      <c r="FZP51" s="83"/>
      <c r="FZQ51" s="83"/>
      <c r="FZR51" s="83"/>
      <c r="FZS51" s="83"/>
      <c r="FZT51" s="83"/>
      <c r="FZU51" s="83"/>
      <c r="FZV51" s="83"/>
      <c r="FZW51" s="83"/>
      <c r="FZX51" s="83"/>
      <c r="FZY51" s="83"/>
      <c r="FZZ51" s="83"/>
      <c r="GAA51" s="83"/>
      <c r="GAB51" s="83"/>
      <c r="GAC51" s="83"/>
      <c r="GAD51" s="83"/>
      <c r="GAE51" s="83"/>
      <c r="GAF51" s="83"/>
      <c r="GAG51" s="83"/>
      <c r="GAH51" s="83"/>
      <c r="GAI51" s="83"/>
      <c r="GAJ51" s="83"/>
      <c r="GAK51" s="83"/>
      <c r="GAL51" s="83"/>
      <c r="GAM51" s="83"/>
      <c r="GAN51" s="83"/>
      <c r="GAO51" s="83"/>
      <c r="GAP51" s="83"/>
      <c r="GAQ51" s="83"/>
      <c r="GAR51" s="83"/>
      <c r="GAS51" s="83"/>
      <c r="GAT51" s="83"/>
      <c r="GAU51" s="83"/>
      <c r="GAV51" s="83"/>
      <c r="GAW51" s="83"/>
      <c r="GAX51" s="83"/>
      <c r="GAY51" s="83"/>
      <c r="GAZ51" s="83"/>
      <c r="GBA51" s="83"/>
      <c r="GBB51" s="83"/>
      <c r="GBC51" s="83"/>
      <c r="GBD51" s="83"/>
      <c r="GBE51" s="83"/>
      <c r="GBF51" s="83"/>
      <c r="GBG51" s="83"/>
      <c r="GBH51" s="83"/>
      <c r="GBI51" s="83"/>
      <c r="GBJ51" s="83"/>
      <c r="GBK51" s="83"/>
      <c r="GBL51" s="83"/>
      <c r="GBM51" s="83"/>
      <c r="GBN51" s="83"/>
      <c r="GBO51" s="83"/>
      <c r="GBP51" s="83"/>
      <c r="GBQ51" s="83"/>
      <c r="GBR51" s="83"/>
      <c r="GBS51" s="83"/>
      <c r="GBT51" s="83"/>
      <c r="GBU51" s="83"/>
      <c r="GBV51" s="83"/>
      <c r="GBW51" s="83"/>
      <c r="GBX51" s="83"/>
      <c r="GBY51" s="83"/>
      <c r="GBZ51" s="83"/>
      <c r="GCA51" s="83"/>
      <c r="GCB51" s="83"/>
      <c r="GCC51" s="83"/>
      <c r="GCD51" s="83"/>
      <c r="GCE51" s="83"/>
      <c r="GCF51" s="83"/>
      <c r="GCG51" s="83"/>
      <c r="GCH51" s="83"/>
      <c r="GCI51" s="83"/>
      <c r="GCJ51" s="83"/>
      <c r="GCK51" s="83"/>
      <c r="GCL51" s="83"/>
      <c r="GCM51" s="83"/>
      <c r="GCN51" s="83"/>
      <c r="GCO51" s="83"/>
      <c r="GCP51" s="83"/>
      <c r="GCQ51" s="83"/>
      <c r="GCR51" s="83"/>
      <c r="GCS51" s="83"/>
      <c r="GCT51" s="83"/>
      <c r="GCU51" s="83"/>
      <c r="GCV51" s="83"/>
      <c r="GCW51" s="83"/>
      <c r="GCX51" s="83"/>
      <c r="GCY51" s="83"/>
      <c r="GCZ51" s="83"/>
      <c r="GDA51" s="83"/>
      <c r="GDB51" s="83"/>
      <c r="GDC51" s="83"/>
      <c r="GDD51" s="83"/>
      <c r="GDE51" s="83"/>
      <c r="GDF51" s="83"/>
      <c r="GDG51" s="83"/>
      <c r="GDH51" s="83"/>
      <c r="GDI51" s="83"/>
      <c r="GDJ51" s="83"/>
      <c r="GDK51" s="83"/>
      <c r="GDL51" s="83"/>
      <c r="GDM51" s="83"/>
      <c r="GDN51" s="83"/>
      <c r="GDO51" s="83"/>
      <c r="GDP51" s="83"/>
      <c r="GDQ51" s="83"/>
      <c r="GDR51" s="83"/>
      <c r="GDS51" s="83"/>
      <c r="GDT51" s="83"/>
      <c r="GDU51" s="83"/>
      <c r="GDV51" s="83"/>
      <c r="GDW51" s="83"/>
      <c r="GDX51" s="83"/>
      <c r="GDY51" s="83"/>
      <c r="GDZ51" s="83"/>
      <c r="GEA51" s="83"/>
      <c r="GEB51" s="83"/>
      <c r="GEC51" s="83"/>
      <c r="GED51" s="83"/>
      <c r="GEE51" s="83"/>
      <c r="GEF51" s="83"/>
      <c r="GEG51" s="83"/>
      <c r="GEH51" s="83"/>
      <c r="GEI51" s="83"/>
      <c r="GEJ51" s="83"/>
      <c r="GEK51" s="83"/>
      <c r="GEL51" s="83"/>
      <c r="GEM51" s="83"/>
      <c r="GEN51" s="83"/>
      <c r="GEO51" s="83"/>
      <c r="GEP51" s="83"/>
      <c r="GEQ51" s="83"/>
      <c r="GER51" s="83"/>
      <c r="GES51" s="83"/>
      <c r="GET51" s="83"/>
      <c r="GEU51" s="83"/>
      <c r="GEV51" s="83"/>
      <c r="GEW51" s="83"/>
      <c r="GEX51" s="83"/>
      <c r="GEY51" s="83"/>
      <c r="GEZ51" s="83"/>
      <c r="GFA51" s="83"/>
      <c r="GFB51" s="83"/>
      <c r="GFC51" s="83"/>
      <c r="GFD51" s="83"/>
      <c r="GFE51" s="83"/>
      <c r="GFF51" s="83"/>
      <c r="GFG51" s="83"/>
      <c r="GFH51" s="83"/>
      <c r="GFI51" s="83"/>
      <c r="GFJ51" s="83"/>
      <c r="GFK51" s="83"/>
      <c r="GFL51" s="83"/>
      <c r="GFM51" s="83"/>
      <c r="GFN51" s="83"/>
      <c r="GFO51" s="83"/>
      <c r="GFP51" s="83"/>
      <c r="GFQ51" s="83"/>
      <c r="GFR51" s="83"/>
      <c r="GFS51" s="83"/>
      <c r="GFT51" s="83"/>
      <c r="GFU51" s="83"/>
      <c r="GFV51" s="83"/>
      <c r="GFW51" s="83"/>
      <c r="GFX51" s="83"/>
      <c r="GFY51" s="83"/>
      <c r="GFZ51" s="83"/>
      <c r="GGA51" s="83"/>
      <c r="GGB51" s="83"/>
      <c r="GGC51" s="83"/>
      <c r="GGD51" s="83"/>
      <c r="GGE51" s="83"/>
      <c r="GGF51" s="83"/>
      <c r="GGG51" s="83"/>
      <c r="GGH51" s="83"/>
      <c r="GGI51" s="83"/>
      <c r="GGJ51" s="83"/>
      <c r="GGK51" s="83"/>
      <c r="GGL51" s="83"/>
      <c r="GGM51" s="83"/>
      <c r="GGN51" s="83"/>
      <c r="GGO51" s="83"/>
      <c r="GGP51" s="83"/>
      <c r="GGQ51" s="83"/>
      <c r="GGR51" s="83"/>
      <c r="GGS51" s="83"/>
      <c r="GGT51" s="83"/>
      <c r="GGU51" s="83"/>
      <c r="GGV51" s="83"/>
      <c r="GGW51" s="83"/>
      <c r="GGX51" s="83"/>
      <c r="GGY51" s="83"/>
      <c r="GGZ51" s="83"/>
      <c r="GHA51" s="83"/>
      <c r="GHB51" s="83"/>
      <c r="GHC51" s="83"/>
      <c r="GHD51" s="83"/>
      <c r="GHE51" s="83"/>
      <c r="GHF51" s="83"/>
      <c r="GHG51" s="83"/>
      <c r="GHH51" s="83"/>
      <c r="GHI51" s="83"/>
      <c r="GHJ51" s="83"/>
      <c r="GHK51" s="83"/>
      <c r="GHL51" s="83"/>
      <c r="GHM51" s="83"/>
      <c r="GHN51" s="83"/>
      <c r="GHO51" s="83"/>
      <c r="GHP51" s="83"/>
      <c r="GHQ51" s="83"/>
      <c r="GHR51" s="83"/>
      <c r="GHS51" s="83"/>
      <c r="GHT51" s="83"/>
      <c r="GHU51" s="83"/>
      <c r="GHV51" s="83"/>
      <c r="GHW51" s="83"/>
      <c r="GHX51" s="83"/>
      <c r="GHY51" s="83"/>
      <c r="GHZ51" s="83"/>
      <c r="GIA51" s="83"/>
      <c r="GIB51" s="83"/>
      <c r="GIC51" s="83"/>
      <c r="GID51" s="83"/>
      <c r="GIE51" s="83"/>
      <c r="GIF51" s="83"/>
      <c r="GIG51" s="83"/>
      <c r="GIH51" s="83"/>
      <c r="GII51" s="83"/>
      <c r="GIJ51" s="83"/>
      <c r="GIK51" s="83"/>
      <c r="GIL51" s="83"/>
      <c r="GIM51" s="83"/>
      <c r="GIN51" s="83"/>
      <c r="GIO51" s="83"/>
      <c r="GIP51" s="83"/>
      <c r="GIQ51" s="83"/>
      <c r="GIR51" s="83"/>
      <c r="GIS51" s="83"/>
      <c r="GIT51" s="83"/>
      <c r="GIU51" s="83"/>
      <c r="GIV51" s="83"/>
      <c r="GIW51" s="83"/>
      <c r="GIX51" s="83"/>
      <c r="GIY51" s="83"/>
      <c r="GIZ51" s="83"/>
      <c r="GJA51" s="83"/>
      <c r="GJB51" s="83"/>
      <c r="GJC51" s="83"/>
      <c r="GJD51" s="83"/>
      <c r="GJE51" s="83"/>
      <c r="GJF51" s="83"/>
      <c r="GJG51" s="83"/>
      <c r="GJH51" s="83"/>
      <c r="GJI51" s="83"/>
      <c r="GJJ51" s="83"/>
      <c r="GJK51" s="83"/>
      <c r="GJL51" s="83"/>
      <c r="GJM51" s="83"/>
      <c r="GJN51" s="83"/>
      <c r="GJO51" s="83"/>
      <c r="GJP51" s="83"/>
      <c r="GJQ51" s="83"/>
      <c r="GJR51" s="83"/>
      <c r="GJS51" s="83"/>
      <c r="GJT51" s="83"/>
      <c r="GJU51" s="83"/>
      <c r="GJV51" s="83"/>
      <c r="GJW51" s="83"/>
      <c r="GJX51" s="83"/>
      <c r="GJY51" s="83"/>
      <c r="GJZ51" s="83"/>
      <c r="GKA51" s="83"/>
      <c r="GKB51" s="83"/>
      <c r="GKC51" s="83"/>
      <c r="GKD51" s="83"/>
      <c r="GKE51" s="83"/>
      <c r="GKF51" s="83"/>
      <c r="GKG51" s="83"/>
      <c r="GKH51" s="83"/>
      <c r="GKI51" s="83"/>
      <c r="GKJ51" s="83"/>
      <c r="GKK51" s="83"/>
      <c r="GKL51" s="83"/>
      <c r="GKM51" s="83"/>
      <c r="GKN51" s="83"/>
      <c r="GKO51" s="83"/>
      <c r="GKP51" s="83"/>
      <c r="GKQ51" s="83"/>
      <c r="GKR51" s="83"/>
      <c r="GKS51" s="83"/>
      <c r="GKT51" s="83"/>
      <c r="GKU51" s="83"/>
      <c r="GKV51" s="83"/>
      <c r="GKW51" s="83"/>
      <c r="GKX51" s="83"/>
      <c r="GKY51" s="83"/>
      <c r="GKZ51" s="83"/>
      <c r="GLA51" s="83"/>
      <c r="GLB51" s="83"/>
      <c r="GLC51" s="83"/>
      <c r="GLD51" s="83"/>
      <c r="GLE51" s="83"/>
      <c r="GLF51" s="83"/>
      <c r="GLG51" s="83"/>
      <c r="GLH51" s="83"/>
      <c r="GLI51" s="83"/>
      <c r="GLJ51" s="83"/>
      <c r="GLK51" s="83"/>
      <c r="GLL51" s="83"/>
      <c r="GLM51" s="83"/>
      <c r="GLN51" s="83"/>
      <c r="GLO51" s="83"/>
      <c r="GLP51" s="83"/>
      <c r="GLQ51" s="83"/>
      <c r="GLR51" s="83"/>
      <c r="GLS51" s="83"/>
      <c r="GLT51" s="83"/>
      <c r="GLU51" s="83"/>
      <c r="GLV51" s="83"/>
      <c r="GLW51" s="83"/>
      <c r="GLX51" s="83"/>
      <c r="GLY51" s="83"/>
      <c r="GLZ51" s="83"/>
      <c r="GMA51" s="83"/>
      <c r="GMB51" s="83"/>
      <c r="GMC51" s="83"/>
      <c r="GMD51" s="83"/>
      <c r="GME51" s="83"/>
      <c r="GMF51" s="83"/>
      <c r="GMG51" s="83"/>
      <c r="GMH51" s="83"/>
      <c r="GMI51" s="83"/>
      <c r="GMJ51" s="83"/>
      <c r="GMK51" s="83"/>
      <c r="GML51" s="83"/>
      <c r="GMM51" s="83"/>
      <c r="GMN51" s="83"/>
      <c r="GMO51" s="83"/>
      <c r="GMP51" s="83"/>
      <c r="GMQ51" s="83"/>
      <c r="GMR51" s="83"/>
      <c r="GMS51" s="83"/>
      <c r="GMT51" s="83"/>
      <c r="GMU51" s="83"/>
      <c r="GMV51" s="83"/>
      <c r="GMW51" s="83"/>
      <c r="GMX51" s="83"/>
      <c r="GMY51" s="83"/>
      <c r="GMZ51" s="83"/>
      <c r="GNA51" s="83"/>
      <c r="GNB51" s="83"/>
      <c r="GNC51" s="83"/>
      <c r="GND51" s="83"/>
      <c r="GNE51" s="83"/>
      <c r="GNF51" s="83"/>
      <c r="GNG51" s="83"/>
      <c r="GNH51" s="83"/>
      <c r="GNI51" s="83"/>
      <c r="GNJ51" s="83"/>
      <c r="GNK51" s="83"/>
      <c r="GNL51" s="83"/>
      <c r="GNM51" s="83"/>
      <c r="GNN51" s="83"/>
      <c r="GNO51" s="83"/>
      <c r="GNP51" s="83"/>
      <c r="GNQ51" s="83"/>
      <c r="GNR51" s="83"/>
      <c r="GNS51" s="83"/>
      <c r="GNT51" s="83"/>
      <c r="GNU51" s="83"/>
      <c r="GNV51" s="83"/>
      <c r="GNW51" s="83"/>
      <c r="GNX51" s="83"/>
      <c r="GNY51" s="83"/>
      <c r="GNZ51" s="83"/>
      <c r="GOA51" s="83"/>
      <c r="GOB51" s="83"/>
      <c r="GOC51" s="83"/>
      <c r="GOD51" s="83"/>
      <c r="GOE51" s="83"/>
      <c r="GOF51" s="83"/>
      <c r="GOG51" s="83"/>
      <c r="GOH51" s="83"/>
      <c r="GOI51" s="83"/>
      <c r="GOJ51" s="83"/>
      <c r="GOK51" s="83"/>
      <c r="GOL51" s="83"/>
      <c r="GOM51" s="83"/>
      <c r="GON51" s="83"/>
      <c r="GOO51" s="83"/>
      <c r="GOP51" s="83"/>
      <c r="GOQ51" s="83"/>
      <c r="GOR51" s="83"/>
      <c r="GOS51" s="83"/>
      <c r="GOT51" s="83"/>
      <c r="GOU51" s="83"/>
      <c r="GOV51" s="83"/>
      <c r="GOW51" s="83"/>
      <c r="GOX51" s="83"/>
      <c r="GOY51" s="83"/>
      <c r="GOZ51" s="83"/>
      <c r="GPA51" s="83"/>
      <c r="GPB51" s="83"/>
      <c r="GPC51" s="83"/>
      <c r="GPD51" s="83"/>
      <c r="GPE51" s="83"/>
      <c r="GPF51" s="83"/>
      <c r="GPG51" s="83"/>
      <c r="GPH51" s="83"/>
      <c r="GPI51" s="83"/>
      <c r="GPJ51" s="83"/>
      <c r="GPK51" s="83"/>
      <c r="GPL51" s="83"/>
      <c r="GPM51" s="83"/>
      <c r="GPN51" s="83"/>
      <c r="GPO51" s="83"/>
      <c r="GPP51" s="83"/>
      <c r="GPQ51" s="83"/>
      <c r="GPR51" s="83"/>
      <c r="GPS51" s="83"/>
      <c r="GPT51" s="83"/>
      <c r="GPU51" s="83"/>
      <c r="GPV51" s="83"/>
      <c r="GPW51" s="83"/>
      <c r="GPX51" s="83"/>
      <c r="GPY51" s="83"/>
      <c r="GPZ51" s="83"/>
      <c r="GQA51" s="83"/>
      <c r="GQB51" s="83"/>
      <c r="GQC51" s="83"/>
      <c r="GQD51" s="83"/>
      <c r="GQE51" s="83"/>
      <c r="GQF51" s="83"/>
      <c r="GQG51" s="83"/>
      <c r="GQH51" s="83"/>
      <c r="GQI51" s="83"/>
      <c r="GQJ51" s="83"/>
      <c r="GQK51" s="83"/>
      <c r="GQL51" s="83"/>
      <c r="GQM51" s="83"/>
      <c r="GQN51" s="83"/>
      <c r="GQO51" s="83"/>
      <c r="GQP51" s="83"/>
      <c r="GQQ51" s="83"/>
      <c r="GQR51" s="83"/>
      <c r="GQS51" s="83"/>
      <c r="GQT51" s="83"/>
      <c r="GQU51" s="83"/>
      <c r="GQV51" s="83"/>
      <c r="GQW51" s="83"/>
      <c r="GQX51" s="83"/>
      <c r="GQY51" s="83"/>
      <c r="GQZ51" s="83"/>
      <c r="GRA51" s="83"/>
      <c r="GRB51" s="83"/>
      <c r="GRC51" s="83"/>
      <c r="GRD51" s="83"/>
      <c r="GRE51" s="83"/>
      <c r="GRF51" s="83"/>
      <c r="GRG51" s="83"/>
      <c r="GRH51" s="83"/>
      <c r="GRI51" s="83"/>
      <c r="GRJ51" s="83"/>
      <c r="GRK51" s="83"/>
      <c r="GRL51" s="83"/>
      <c r="GRM51" s="83"/>
      <c r="GRN51" s="83"/>
      <c r="GRO51" s="83"/>
      <c r="GRP51" s="83"/>
      <c r="GRQ51" s="83"/>
      <c r="GRR51" s="83"/>
      <c r="GRS51" s="83"/>
      <c r="GRT51" s="83"/>
      <c r="GRU51" s="83"/>
      <c r="GRV51" s="83"/>
      <c r="GRW51" s="83"/>
      <c r="GRX51" s="83"/>
      <c r="GRY51" s="83"/>
      <c r="GRZ51" s="83"/>
      <c r="GSA51" s="83"/>
      <c r="GSB51" s="83"/>
      <c r="GSC51" s="83"/>
      <c r="GSD51" s="83"/>
      <c r="GSE51" s="83"/>
      <c r="GSF51" s="83"/>
      <c r="GSG51" s="83"/>
      <c r="GSH51" s="83"/>
      <c r="GSI51" s="83"/>
      <c r="GSJ51" s="83"/>
      <c r="GSK51" s="83"/>
      <c r="GSL51" s="83"/>
      <c r="GSM51" s="83"/>
      <c r="GSN51" s="83"/>
      <c r="GSO51" s="83"/>
      <c r="GSP51" s="83"/>
      <c r="GSQ51" s="83"/>
      <c r="GSR51" s="83"/>
      <c r="GSS51" s="83"/>
      <c r="GST51" s="83"/>
      <c r="GSU51" s="83"/>
      <c r="GSV51" s="83"/>
      <c r="GSW51" s="83"/>
      <c r="GSX51" s="83"/>
      <c r="GSY51" s="83"/>
      <c r="GSZ51" s="83"/>
      <c r="GTA51" s="83"/>
      <c r="GTB51" s="83"/>
      <c r="GTC51" s="83"/>
      <c r="GTD51" s="83"/>
      <c r="GTE51" s="83"/>
      <c r="GTF51" s="83"/>
      <c r="GTG51" s="83"/>
      <c r="GTH51" s="83"/>
      <c r="GTI51" s="83"/>
      <c r="GTJ51" s="83"/>
      <c r="GTK51" s="83"/>
      <c r="GTL51" s="83"/>
      <c r="GTM51" s="83"/>
      <c r="GTN51" s="83"/>
      <c r="GTO51" s="83"/>
      <c r="GTP51" s="83"/>
      <c r="GTQ51" s="83"/>
      <c r="GTR51" s="83"/>
      <c r="GTS51" s="83"/>
      <c r="GTT51" s="83"/>
      <c r="GTU51" s="83"/>
      <c r="GTV51" s="83"/>
      <c r="GTW51" s="83"/>
      <c r="GTX51" s="83"/>
      <c r="GTY51" s="83"/>
      <c r="GTZ51" s="83"/>
      <c r="GUA51" s="83"/>
      <c r="GUB51" s="83"/>
      <c r="GUC51" s="83"/>
      <c r="GUD51" s="83"/>
      <c r="GUE51" s="83"/>
      <c r="GUF51" s="83"/>
      <c r="GUG51" s="83"/>
      <c r="GUH51" s="83"/>
      <c r="GUI51" s="83"/>
      <c r="GUJ51" s="83"/>
      <c r="GUK51" s="83"/>
      <c r="GUL51" s="83"/>
      <c r="GUM51" s="83"/>
      <c r="GUN51" s="83"/>
      <c r="GUO51" s="83"/>
      <c r="GUP51" s="83"/>
      <c r="GUQ51" s="83"/>
      <c r="GUR51" s="83"/>
      <c r="GUS51" s="83"/>
      <c r="GUT51" s="83"/>
      <c r="GUU51" s="83"/>
      <c r="GUV51" s="83"/>
      <c r="GUW51" s="83"/>
      <c r="GUX51" s="83"/>
      <c r="GUY51" s="83"/>
      <c r="GUZ51" s="83"/>
      <c r="GVA51" s="83"/>
      <c r="GVB51" s="83"/>
      <c r="GVC51" s="83"/>
      <c r="GVD51" s="83"/>
      <c r="GVE51" s="83"/>
      <c r="GVF51" s="83"/>
      <c r="GVG51" s="83"/>
      <c r="GVH51" s="83"/>
      <c r="GVI51" s="83"/>
      <c r="GVJ51" s="83"/>
      <c r="GVK51" s="83"/>
      <c r="GVL51" s="83"/>
      <c r="GVM51" s="83"/>
      <c r="GVN51" s="83"/>
      <c r="GVO51" s="83"/>
      <c r="GVP51" s="83"/>
      <c r="GVQ51" s="83"/>
      <c r="GVR51" s="83"/>
      <c r="GVS51" s="83"/>
      <c r="GVT51" s="83"/>
      <c r="GVU51" s="83"/>
      <c r="GVV51" s="83"/>
      <c r="GVW51" s="83"/>
      <c r="GVX51" s="83"/>
      <c r="GVY51" s="83"/>
      <c r="GVZ51" s="83"/>
      <c r="GWA51" s="83"/>
      <c r="GWB51" s="83"/>
      <c r="GWC51" s="83"/>
      <c r="GWD51" s="83"/>
      <c r="GWE51" s="83"/>
      <c r="GWF51" s="83"/>
      <c r="GWG51" s="83"/>
      <c r="GWH51" s="83"/>
      <c r="GWI51" s="83"/>
      <c r="GWJ51" s="83"/>
      <c r="GWK51" s="83"/>
      <c r="GWL51" s="83"/>
      <c r="GWM51" s="83"/>
      <c r="GWN51" s="83"/>
      <c r="GWO51" s="83"/>
      <c r="GWP51" s="83"/>
      <c r="GWQ51" s="83"/>
      <c r="GWR51" s="83"/>
      <c r="GWS51" s="83"/>
      <c r="GWT51" s="83"/>
      <c r="GWU51" s="83"/>
      <c r="GWV51" s="83"/>
      <c r="GWW51" s="83"/>
      <c r="GWX51" s="83"/>
      <c r="GWY51" s="83"/>
      <c r="GWZ51" s="83"/>
      <c r="GXA51" s="83"/>
      <c r="GXB51" s="83"/>
      <c r="GXC51" s="83"/>
      <c r="GXD51" s="83"/>
      <c r="GXE51" s="83"/>
      <c r="GXF51" s="83"/>
      <c r="GXG51" s="83"/>
      <c r="GXH51" s="83"/>
      <c r="GXI51" s="83"/>
      <c r="GXJ51" s="83"/>
      <c r="GXK51" s="83"/>
      <c r="GXL51" s="83"/>
      <c r="GXM51" s="83"/>
      <c r="GXN51" s="83"/>
      <c r="GXO51" s="83"/>
      <c r="GXP51" s="83"/>
      <c r="GXQ51" s="83"/>
      <c r="GXR51" s="83"/>
      <c r="GXS51" s="83"/>
      <c r="GXT51" s="83"/>
      <c r="GXU51" s="83"/>
      <c r="GXV51" s="83"/>
      <c r="GXW51" s="83"/>
      <c r="GXX51" s="83"/>
      <c r="GXY51" s="83"/>
      <c r="GXZ51" s="83"/>
      <c r="GYA51" s="83"/>
      <c r="GYB51" s="83"/>
      <c r="GYC51" s="83"/>
      <c r="GYD51" s="83"/>
      <c r="GYE51" s="83"/>
      <c r="GYF51" s="83"/>
      <c r="GYG51" s="83"/>
      <c r="GYH51" s="83"/>
      <c r="GYI51" s="83"/>
      <c r="GYJ51" s="83"/>
      <c r="GYK51" s="83"/>
      <c r="GYL51" s="83"/>
      <c r="GYM51" s="83"/>
      <c r="GYN51" s="83"/>
      <c r="GYO51" s="83"/>
      <c r="GYP51" s="83"/>
      <c r="GYQ51" s="83"/>
      <c r="GYR51" s="83"/>
      <c r="GYS51" s="83"/>
      <c r="GYT51" s="83"/>
      <c r="GYU51" s="83"/>
      <c r="GYV51" s="83"/>
      <c r="GYW51" s="83"/>
      <c r="GYX51" s="83"/>
      <c r="GYY51" s="83"/>
      <c r="GYZ51" s="83"/>
      <c r="GZA51" s="83"/>
      <c r="GZB51" s="83"/>
      <c r="GZC51" s="83"/>
      <c r="GZD51" s="83"/>
      <c r="GZE51" s="83"/>
      <c r="GZF51" s="83"/>
      <c r="GZG51" s="83"/>
      <c r="GZH51" s="83"/>
      <c r="GZI51" s="83"/>
      <c r="GZJ51" s="83"/>
      <c r="GZK51" s="83"/>
      <c r="GZL51" s="83"/>
      <c r="GZM51" s="83"/>
      <c r="GZN51" s="83"/>
      <c r="GZO51" s="83"/>
      <c r="GZP51" s="83"/>
      <c r="GZQ51" s="83"/>
      <c r="GZR51" s="83"/>
      <c r="GZS51" s="83"/>
      <c r="GZT51" s="83"/>
      <c r="GZU51" s="83"/>
      <c r="GZV51" s="83"/>
      <c r="GZW51" s="83"/>
      <c r="GZX51" s="83"/>
      <c r="GZY51" s="83"/>
      <c r="GZZ51" s="83"/>
      <c r="HAA51" s="83"/>
      <c r="HAB51" s="83"/>
      <c r="HAC51" s="83"/>
      <c r="HAD51" s="83"/>
      <c r="HAE51" s="83"/>
      <c r="HAF51" s="83"/>
      <c r="HAG51" s="83"/>
      <c r="HAH51" s="83"/>
      <c r="HAI51" s="83"/>
      <c r="HAJ51" s="83"/>
      <c r="HAK51" s="83"/>
      <c r="HAL51" s="83"/>
      <c r="HAM51" s="83"/>
      <c r="HAN51" s="83"/>
      <c r="HAO51" s="83"/>
      <c r="HAP51" s="83"/>
      <c r="HAQ51" s="83"/>
      <c r="HAR51" s="83"/>
      <c r="HAS51" s="83"/>
      <c r="HAT51" s="83"/>
      <c r="HAU51" s="83"/>
      <c r="HAV51" s="83"/>
      <c r="HAW51" s="83"/>
      <c r="HAX51" s="83"/>
      <c r="HAY51" s="83"/>
      <c r="HAZ51" s="83"/>
      <c r="HBA51" s="83"/>
      <c r="HBB51" s="83"/>
      <c r="HBC51" s="83"/>
      <c r="HBD51" s="83"/>
      <c r="HBE51" s="83"/>
      <c r="HBF51" s="83"/>
      <c r="HBG51" s="83"/>
      <c r="HBH51" s="83"/>
      <c r="HBI51" s="83"/>
      <c r="HBJ51" s="83"/>
      <c r="HBK51" s="83"/>
      <c r="HBL51" s="83"/>
      <c r="HBM51" s="83"/>
      <c r="HBN51" s="83"/>
      <c r="HBO51" s="83"/>
      <c r="HBP51" s="83"/>
      <c r="HBQ51" s="83"/>
      <c r="HBR51" s="83"/>
      <c r="HBS51" s="83"/>
      <c r="HBT51" s="83"/>
      <c r="HBU51" s="83"/>
      <c r="HBV51" s="83"/>
      <c r="HBW51" s="83"/>
      <c r="HBX51" s="83"/>
      <c r="HBY51" s="83"/>
      <c r="HBZ51" s="83"/>
      <c r="HCA51" s="83"/>
      <c r="HCB51" s="83"/>
      <c r="HCC51" s="83"/>
      <c r="HCD51" s="83"/>
      <c r="HCE51" s="83"/>
      <c r="HCF51" s="83"/>
      <c r="HCG51" s="83"/>
      <c r="HCH51" s="83"/>
      <c r="HCI51" s="83"/>
      <c r="HCJ51" s="83"/>
      <c r="HCK51" s="83"/>
      <c r="HCL51" s="83"/>
      <c r="HCM51" s="83"/>
      <c r="HCN51" s="83"/>
      <c r="HCO51" s="83"/>
      <c r="HCP51" s="83"/>
      <c r="HCQ51" s="83"/>
      <c r="HCR51" s="83"/>
      <c r="HCS51" s="83"/>
      <c r="HCT51" s="83"/>
      <c r="HCU51" s="83"/>
      <c r="HCV51" s="83"/>
      <c r="HCW51" s="83"/>
      <c r="HCX51" s="83"/>
      <c r="HCY51" s="83"/>
      <c r="HCZ51" s="83"/>
      <c r="HDA51" s="83"/>
      <c r="HDB51" s="83"/>
      <c r="HDC51" s="83"/>
      <c r="HDD51" s="83"/>
      <c r="HDE51" s="83"/>
      <c r="HDF51" s="83"/>
      <c r="HDG51" s="83"/>
      <c r="HDH51" s="83"/>
      <c r="HDI51" s="83"/>
      <c r="HDJ51" s="83"/>
      <c r="HDK51" s="83"/>
      <c r="HDL51" s="83"/>
      <c r="HDM51" s="83"/>
      <c r="HDN51" s="83"/>
      <c r="HDO51" s="83"/>
      <c r="HDP51" s="83"/>
      <c r="HDQ51" s="83"/>
      <c r="HDR51" s="83"/>
      <c r="HDS51" s="83"/>
      <c r="HDT51" s="83"/>
      <c r="HDU51" s="83"/>
      <c r="HDV51" s="83"/>
      <c r="HDW51" s="83"/>
      <c r="HDX51" s="83"/>
      <c r="HDY51" s="83"/>
      <c r="HDZ51" s="83"/>
      <c r="HEA51" s="83"/>
      <c r="HEB51" s="83"/>
      <c r="HEC51" s="83"/>
      <c r="HED51" s="83"/>
      <c r="HEE51" s="83"/>
      <c r="HEF51" s="83"/>
      <c r="HEG51" s="83"/>
      <c r="HEH51" s="83"/>
      <c r="HEI51" s="83"/>
      <c r="HEJ51" s="83"/>
      <c r="HEK51" s="83"/>
      <c r="HEL51" s="83"/>
      <c r="HEM51" s="83"/>
      <c r="HEN51" s="83"/>
      <c r="HEO51" s="83"/>
      <c r="HEP51" s="83"/>
      <c r="HEQ51" s="83"/>
      <c r="HER51" s="83"/>
      <c r="HES51" s="83"/>
      <c r="HET51" s="83"/>
      <c r="HEU51" s="83"/>
      <c r="HEV51" s="83"/>
      <c r="HEW51" s="83"/>
      <c r="HEX51" s="83"/>
      <c r="HEY51" s="83"/>
      <c r="HEZ51" s="83"/>
      <c r="HFA51" s="83"/>
      <c r="HFB51" s="83"/>
      <c r="HFC51" s="83"/>
      <c r="HFD51" s="83"/>
      <c r="HFE51" s="83"/>
      <c r="HFF51" s="83"/>
      <c r="HFG51" s="83"/>
      <c r="HFH51" s="83"/>
      <c r="HFI51" s="83"/>
      <c r="HFJ51" s="83"/>
      <c r="HFK51" s="83"/>
      <c r="HFL51" s="83"/>
      <c r="HFM51" s="83"/>
      <c r="HFN51" s="83"/>
      <c r="HFO51" s="83"/>
      <c r="HFP51" s="83"/>
      <c r="HFQ51" s="83"/>
      <c r="HFR51" s="83"/>
      <c r="HFS51" s="83"/>
      <c r="HFT51" s="83"/>
      <c r="HFU51" s="83"/>
      <c r="HFV51" s="83"/>
      <c r="HFW51" s="83"/>
      <c r="HFX51" s="83"/>
      <c r="HFY51" s="83"/>
      <c r="HFZ51" s="83"/>
      <c r="HGA51" s="83"/>
      <c r="HGB51" s="83"/>
      <c r="HGC51" s="83"/>
      <c r="HGD51" s="83"/>
      <c r="HGE51" s="83"/>
      <c r="HGF51" s="83"/>
      <c r="HGG51" s="83"/>
      <c r="HGH51" s="83"/>
      <c r="HGI51" s="83"/>
      <c r="HGJ51" s="83"/>
      <c r="HGK51" s="83"/>
      <c r="HGL51" s="83"/>
      <c r="HGM51" s="83"/>
      <c r="HGN51" s="83"/>
      <c r="HGO51" s="83"/>
      <c r="HGP51" s="83"/>
      <c r="HGQ51" s="83"/>
      <c r="HGR51" s="83"/>
      <c r="HGS51" s="83"/>
      <c r="HGT51" s="83"/>
      <c r="HGU51" s="83"/>
      <c r="HGV51" s="83"/>
      <c r="HGW51" s="83"/>
      <c r="HGX51" s="83"/>
      <c r="HGY51" s="83"/>
      <c r="HGZ51" s="83"/>
      <c r="HHA51" s="83"/>
      <c r="HHB51" s="83"/>
      <c r="HHC51" s="83"/>
      <c r="HHD51" s="83"/>
      <c r="HHE51" s="83"/>
      <c r="HHF51" s="83"/>
      <c r="HHG51" s="83"/>
      <c r="HHH51" s="83"/>
      <c r="HHI51" s="83"/>
      <c r="HHJ51" s="83"/>
      <c r="HHK51" s="83"/>
      <c r="HHL51" s="83"/>
      <c r="HHM51" s="83"/>
      <c r="HHN51" s="83"/>
      <c r="HHO51" s="83"/>
      <c r="HHP51" s="83"/>
      <c r="HHQ51" s="83"/>
      <c r="HHR51" s="83"/>
      <c r="HHS51" s="83"/>
      <c r="HHT51" s="83"/>
      <c r="HHU51" s="83"/>
      <c r="HHV51" s="83"/>
      <c r="HHW51" s="83"/>
      <c r="HHX51" s="83"/>
      <c r="HHY51" s="83"/>
      <c r="HHZ51" s="83"/>
      <c r="HIA51" s="83"/>
      <c r="HIB51" s="83"/>
      <c r="HIC51" s="83"/>
      <c r="HID51" s="83"/>
      <c r="HIE51" s="83"/>
      <c r="HIF51" s="83"/>
      <c r="HIG51" s="83"/>
      <c r="HIH51" s="83"/>
      <c r="HII51" s="83"/>
      <c r="HIJ51" s="83"/>
      <c r="HIK51" s="83"/>
      <c r="HIL51" s="83"/>
      <c r="HIM51" s="83"/>
      <c r="HIN51" s="83"/>
      <c r="HIO51" s="83"/>
      <c r="HIP51" s="83"/>
      <c r="HIQ51" s="83"/>
      <c r="HIR51" s="83"/>
      <c r="HIS51" s="83"/>
      <c r="HIT51" s="83"/>
      <c r="HIU51" s="83"/>
      <c r="HIV51" s="83"/>
      <c r="HIW51" s="83"/>
      <c r="HIX51" s="83"/>
      <c r="HIY51" s="83"/>
      <c r="HIZ51" s="83"/>
      <c r="HJA51" s="83"/>
      <c r="HJB51" s="83"/>
      <c r="HJC51" s="83"/>
      <c r="HJD51" s="83"/>
      <c r="HJE51" s="83"/>
      <c r="HJF51" s="83"/>
      <c r="HJG51" s="83"/>
      <c r="HJH51" s="83"/>
      <c r="HJI51" s="83"/>
      <c r="HJJ51" s="83"/>
      <c r="HJK51" s="83"/>
      <c r="HJL51" s="83"/>
      <c r="HJM51" s="83"/>
      <c r="HJN51" s="83"/>
      <c r="HJO51" s="83"/>
      <c r="HJP51" s="83"/>
      <c r="HJQ51" s="83"/>
      <c r="HJR51" s="83"/>
      <c r="HJS51" s="83"/>
      <c r="HJT51" s="83"/>
      <c r="HJU51" s="83"/>
      <c r="HJV51" s="83"/>
      <c r="HJW51" s="83"/>
      <c r="HJX51" s="83"/>
      <c r="HJY51" s="83"/>
      <c r="HJZ51" s="83"/>
      <c r="HKA51" s="83"/>
      <c r="HKB51" s="83"/>
      <c r="HKC51" s="83"/>
      <c r="HKD51" s="83"/>
      <c r="HKE51" s="83"/>
      <c r="HKF51" s="83"/>
      <c r="HKG51" s="83"/>
      <c r="HKH51" s="83"/>
      <c r="HKI51" s="83"/>
      <c r="HKJ51" s="83"/>
      <c r="HKK51" s="83"/>
      <c r="HKL51" s="83"/>
      <c r="HKM51" s="83"/>
      <c r="HKN51" s="83"/>
      <c r="HKO51" s="83"/>
      <c r="HKP51" s="83"/>
      <c r="HKQ51" s="83"/>
      <c r="HKR51" s="83"/>
      <c r="HKS51" s="83"/>
      <c r="HKT51" s="83"/>
      <c r="HKU51" s="83"/>
      <c r="HKV51" s="83"/>
      <c r="HKW51" s="83"/>
      <c r="HKX51" s="83"/>
      <c r="HKY51" s="83"/>
      <c r="HKZ51" s="83"/>
      <c r="HLA51" s="83"/>
      <c r="HLB51" s="83"/>
      <c r="HLC51" s="83"/>
      <c r="HLD51" s="83"/>
      <c r="HLE51" s="83"/>
      <c r="HLF51" s="83"/>
      <c r="HLG51" s="83"/>
      <c r="HLH51" s="83"/>
      <c r="HLI51" s="83"/>
      <c r="HLJ51" s="83"/>
      <c r="HLK51" s="83"/>
      <c r="HLL51" s="83"/>
      <c r="HLM51" s="83"/>
      <c r="HLN51" s="83"/>
      <c r="HLO51" s="83"/>
      <c r="HLP51" s="83"/>
      <c r="HLQ51" s="83"/>
      <c r="HLR51" s="83"/>
      <c r="HLS51" s="83"/>
      <c r="HLT51" s="83"/>
      <c r="HLU51" s="83"/>
      <c r="HLV51" s="83"/>
      <c r="HLW51" s="83"/>
      <c r="HLX51" s="83"/>
      <c r="HLY51" s="83"/>
      <c r="HLZ51" s="83"/>
      <c r="HMA51" s="83"/>
      <c r="HMB51" s="83"/>
      <c r="HMC51" s="83"/>
      <c r="HMD51" s="83"/>
      <c r="HME51" s="83"/>
      <c r="HMF51" s="83"/>
      <c r="HMG51" s="83"/>
      <c r="HMH51" s="83"/>
      <c r="HMI51" s="83"/>
      <c r="HMJ51" s="83"/>
      <c r="HMK51" s="83"/>
      <c r="HML51" s="83"/>
      <c r="HMM51" s="83"/>
      <c r="HMN51" s="83"/>
      <c r="HMO51" s="83"/>
      <c r="HMP51" s="83"/>
      <c r="HMQ51" s="83"/>
      <c r="HMR51" s="83"/>
      <c r="HMS51" s="83"/>
      <c r="HMT51" s="83"/>
      <c r="HMU51" s="83"/>
      <c r="HMV51" s="83"/>
      <c r="HMW51" s="83"/>
      <c r="HMX51" s="83"/>
      <c r="HMY51" s="83"/>
      <c r="HMZ51" s="83"/>
      <c r="HNA51" s="83"/>
      <c r="HNB51" s="83"/>
      <c r="HNC51" s="83"/>
      <c r="HND51" s="83"/>
      <c r="HNE51" s="83"/>
      <c r="HNF51" s="83"/>
      <c r="HNG51" s="83"/>
      <c r="HNH51" s="83"/>
      <c r="HNI51" s="83"/>
      <c r="HNJ51" s="83"/>
      <c r="HNK51" s="83"/>
      <c r="HNL51" s="83"/>
      <c r="HNM51" s="83"/>
      <c r="HNN51" s="83"/>
      <c r="HNO51" s="83"/>
      <c r="HNP51" s="83"/>
      <c r="HNQ51" s="83"/>
      <c r="HNR51" s="83"/>
      <c r="HNS51" s="83"/>
      <c r="HNT51" s="83"/>
      <c r="HNU51" s="83"/>
      <c r="HNV51" s="83"/>
      <c r="HNW51" s="83"/>
      <c r="HNX51" s="83"/>
      <c r="HNY51" s="83"/>
      <c r="HNZ51" s="83"/>
      <c r="HOA51" s="83"/>
      <c r="HOB51" s="83"/>
      <c r="HOC51" s="83"/>
      <c r="HOD51" s="83"/>
      <c r="HOE51" s="83"/>
      <c r="HOF51" s="83"/>
      <c r="HOG51" s="83"/>
      <c r="HOH51" s="83"/>
      <c r="HOI51" s="83"/>
      <c r="HOJ51" s="83"/>
      <c r="HOK51" s="83"/>
      <c r="HOL51" s="83"/>
      <c r="HOM51" s="83"/>
      <c r="HON51" s="83"/>
      <c r="HOO51" s="83"/>
      <c r="HOP51" s="83"/>
      <c r="HOQ51" s="83"/>
      <c r="HOR51" s="83"/>
      <c r="HOS51" s="83"/>
      <c r="HOT51" s="83"/>
      <c r="HOU51" s="83"/>
      <c r="HOV51" s="83"/>
      <c r="HOW51" s="83"/>
      <c r="HOX51" s="83"/>
      <c r="HOY51" s="83"/>
      <c r="HOZ51" s="83"/>
      <c r="HPA51" s="83"/>
      <c r="HPB51" s="83"/>
      <c r="HPC51" s="83"/>
      <c r="HPD51" s="83"/>
      <c r="HPE51" s="83"/>
      <c r="HPF51" s="83"/>
      <c r="HPG51" s="83"/>
      <c r="HPH51" s="83"/>
      <c r="HPI51" s="83"/>
      <c r="HPJ51" s="83"/>
      <c r="HPK51" s="83"/>
      <c r="HPL51" s="83"/>
      <c r="HPM51" s="83"/>
      <c r="HPN51" s="83"/>
      <c r="HPO51" s="83"/>
      <c r="HPP51" s="83"/>
      <c r="HPQ51" s="83"/>
      <c r="HPR51" s="83"/>
      <c r="HPS51" s="83"/>
      <c r="HPT51" s="83"/>
      <c r="HPU51" s="83"/>
      <c r="HPV51" s="83"/>
      <c r="HPW51" s="83"/>
      <c r="HPX51" s="83"/>
      <c r="HPY51" s="83"/>
      <c r="HPZ51" s="83"/>
      <c r="HQA51" s="83"/>
      <c r="HQB51" s="83"/>
      <c r="HQC51" s="83"/>
      <c r="HQD51" s="83"/>
      <c r="HQE51" s="83"/>
      <c r="HQF51" s="83"/>
      <c r="HQG51" s="83"/>
      <c r="HQH51" s="83"/>
      <c r="HQI51" s="83"/>
      <c r="HQJ51" s="83"/>
      <c r="HQK51" s="83"/>
      <c r="HQL51" s="83"/>
      <c r="HQM51" s="83"/>
      <c r="HQN51" s="83"/>
      <c r="HQO51" s="83"/>
      <c r="HQP51" s="83"/>
      <c r="HQQ51" s="83"/>
      <c r="HQR51" s="83"/>
      <c r="HQS51" s="83"/>
      <c r="HQT51" s="83"/>
      <c r="HQU51" s="83"/>
      <c r="HQV51" s="83"/>
      <c r="HQW51" s="83"/>
      <c r="HQX51" s="83"/>
      <c r="HQY51" s="83"/>
      <c r="HQZ51" s="83"/>
      <c r="HRA51" s="83"/>
      <c r="HRB51" s="83"/>
      <c r="HRC51" s="83"/>
      <c r="HRD51" s="83"/>
      <c r="HRE51" s="83"/>
      <c r="HRF51" s="83"/>
      <c r="HRG51" s="83"/>
      <c r="HRH51" s="83"/>
      <c r="HRI51" s="83"/>
      <c r="HRJ51" s="83"/>
      <c r="HRK51" s="83"/>
      <c r="HRL51" s="83"/>
      <c r="HRM51" s="83"/>
      <c r="HRN51" s="83"/>
      <c r="HRO51" s="83"/>
      <c r="HRP51" s="83"/>
      <c r="HRQ51" s="83"/>
      <c r="HRR51" s="83"/>
      <c r="HRS51" s="83"/>
      <c r="HRT51" s="83"/>
      <c r="HRU51" s="83"/>
      <c r="HRV51" s="83"/>
      <c r="HRW51" s="83"/>
      <c r="HRX51" s="83"/>
      <c r="HRY51" s="83"/>
      <c r="HRZ51" s="83"/>
      <c r="HSA51" s="83"/>
      <c r="HSB51" s="83"/>
      <c r="HSC51" s="83"/>
      <c r="HSD51" s="83"/>
      <c r="HSE51" s="83"/>
      <c r="HSF51" s="83"/>
      <c r="HSG51" s="83"/>
      <c r="HSH51" s="83"/>
      <c r="HSI51" s="83"/>
      <c r="HSJ51" s="83"/>
      <c r="HSK51" s="83"/>
      <c r="HSL51" s="83"/>
      <c r="HSM51" s="83"/>
      <c r="HSN51" s="83"/>
      <c r="HSO51" s="83"/>
      <c r="HSP51" s="83"/>
      <c r="HSQ51" s="83"/>
      <c r="HSR51" s="83"/>
      <c r="HSS51" s="83"/>
      <c r="HST51" s="83"/>
      <c r="HSU51" s="83"/>
      <c r="HSV51" s="83"/>
      <c r="HSW51" s="83"/>
      <c r="HSX51" s="83"/>
      <c r="HSY51" s="83"/>
      <c r="HSZ51" s="83"/>
      <c r="HTA51" s="83"/>
      <c r="HTB51" s="83"/>
      <c r="HTC51" s="83"/>
      <c r="HTD51" s="83"/>
      <c r="HTE51" s="83"/>
      <c r="HTF51" s="83"/>
      <c r="HTG51" s="83"/>
      <c r="HTH51" s="83"/>
      <c r="HTI51" s="83"/>
      <c r="HTJ51" s="83"/>
      <c r="HTK51" s="83"/>
      <c r="HTL51" s="83"/>
      <c r="HTM51" s="83"/>
      <c r="HTN51" s="83"/>
      <c r="HTO51" s="83"/>
      <c r="HTP51" s="83"/>
      <c r="HTQ51" s="83"/>
      <c r="HTR51" s="83"/>
      <c r="HTS51" s="83"/>
      <c r="HTT51" s="83"/>
      <c r="HTU51" s="83"/>
      <c r="HTV51" s="83"/>
      <c r="HTW51" s="83"/>
      <c r="HTX51" s="83"/>
      <c r="HTY51" s="83"/>
      <c r="HTZ51" s="83"/>
      <c r="HUA51" s="83"/>
      <c r="HUB51" s="83"/>
      <c r="HUC51" s="83"/>
      <c r="HUD51" s="83"/>
      <c r="HUE51" s="83"/>
      <c r="HUF51" s="83"/>
      <c r="HUG51" s="83"/>
      <c r="HUH51" s="83"/>
      <c r="HUI51" s="83"/>
      <c r="HUJ51" s="83"/>
      <c r="HUK51" s="83"/>
      <c r="HUL51" s="83"/>
      <c r="HUM51" s="83"/>
      <c r="HUN51" s="83"/>
      <c r="HUO51" s="83"/>
      <c r="HUP51" s="83"/>
      <c r="HUQ51" s="83"/>
      <c r="HUR51" s="83"/>
      <c r="HUS51" s="83"/>
      <c r="HUT51" s="83"/>
      <c r="HUU51" s="83"/>
      <c r="HUV51" s="83"/>
      <c r="HUW51" s="83"/>
      <c r="HUX51" s="83"/>
      <c r="HUY51" s="83"/>
      <c r="HUZ51" s="83"/>
      <c r="HVA51" s="83"/>
      <c r="HVB51" s="83"/>
      <c r="HVC51" s="83"/>
      <c r="HVD51" s="83"/>
      <c r="HVE51" s="83"/>
      <c r="HVF51" s="83"/>
      <c r="HVG51" s="83"/>
      <c r="HVH51" s="83"/>
      <c r="HVI51" s="83"/>
      <c r="HVJ51" s="83"/>
      <c r="HVK51" s="83"/>
      <c r="HVL51" s="83"/>
      <c r="HVM51" s="83"/>
      <c r="HVN51" s="83"/>
      <c r="HVO51" s="83"/>
      <c r="HVP51" s="83"/>
      <c r="HVQ51" s="83"/>
      <c r="HVR51" s="83"/>
      <c r="HVS51" s="83"/>
      <c r="HVT51" s="83"/>
      <c r="HVU51" s="83"/>
      <c r="HVV51" s="83"/>
      <c r="HVW51" s="83"/>
      <c r="HVX51" s="83"/>
      <c r="HVY51" s="83"/>
      <c r="HVZ51" s="83"/>
      <c r="HWA51" s="83"/>
      <c r="HWB51" s="83"/>
      <c r="HWC51" s="83"/>
      <c r="HWD51" s="83"/>
      <c r="HWE51" s="83"/>
      <c r="HWF51" s="83"/>
      <c r="HWG51" s="83"/>
      <c r="HWH51" s="83"/>
      <c r="HWI51" s="83"/>
      <c r="HWJ51" s="83"/>
      <c r="HWK51" s="83"/>
      <c r="HWL51" s="83"/>
      <c r="HWM51" s="83"/>
      <c r="HWN51" s="83"/>
      <c r="HWO51" s="83"/>
      <c r="HWP51" s="83"/>
      <c r="HWQ51" s="83"/>
      <c r="HWR51" s="83"/>
      <c r="HWS51" s="83"/>
      <c r="HWT51" s="83"/>
      <c r="HWU51" s="83"/>
      <c r="HWV51" s="83"/>
      <c r="HWW51" s="83"/>
      <c r="HWX51" s="83"/>
      <c r="HWY51" s="83"/>
      <c r="HWZ51" s="83"/>
      <c r="HXA51" s="83"/>
      <c r="HXB51" s="83"/>
      <c r="HXC51" s="83"/>
      <c r="HXD51" s="83"/>
      <c r="HXE51" s="83"/>
      <c r="HXF51" s="83"/>
      <c r="HXG51" s="83"/>
      <c r="HXH51" s="83"/>
      <c r="HXI51" s="83"/>
      <c r="HXJ51" s="83"/>
      <c r="HXK51" s="83"/>
      <c r="HXL51" s="83"/>
      <c r="HXM51" s="83"/>
      <c r="HXN51" s="83"/>
      <c r="HXO51" s="83"/>
      <c r="HXP51" s="83"/>
      <c r="HXQ51" s="83"/>
      <c r="HXR51" s="83"/>
      <c r="HXS51" s="83"/>
      <c r="HXT51" s="83"/>
      <c r="HXU51" s="83"/>
      <c r="HXV51" s="83"/>
      <c r="HXW51" s="83"/>
      <c r="HXX51" s="83"/>
      <c r="HXY51" s="83"/>
      <c r="HXZ51" s="83"/>
      <c r="HYA51" s="83"/>
      <c r="HYB51" s="83"/>
      <c r="HYC51" s="83"/>
      <c r="HYD51" s="83"/>
      <c r="HYE51" s="83"/>
      <c r="HYF51" s="83"/>
      <c r="HYG51" s="83"/>
      <c r="HYH51" s="83"/>
      <c r="HYI51" s="83"/>
      <c r="HYJ51" s="83"/>
      <c r="HYK51" s="83"/>
      <c r="HYL51" s="83"/>
      <c r="HYM51" s="83"/>
      <c r="HYN51" s="83"/>
      <c r="HYO51" s="83"/>
      <c r="HYP51" s="83"/>
      <c r="HYQ51" s="83"/>
      <c r="HYR51" s="83"/>
      <c r="HYS51" s="83"/>
      <c r="HYT51" s="83"/>
      <c r="HYU51" s="83"/>
      <c r="HYV51" s="83"/>
      <c r="HYW51" s="83"/>
      <c r="HYX51" s="83"/>
      <c r="HYY51" s="83"/>
      <c r="HYZ51" s="83"/>
      <c r="HZA51" s="83"/>
      <c r="HZB51" s="83"/>
      <c r="HZC51" s="83"/>
      <c r="HZD51" s="83"/>
      <c r="HZE51" s="83"/>
      <c r="HZF51" s="83"/>
      <c r="HZG51" s="83"/>
      <c r="HZH51" s="83"/>
      <c r="HZI51" s="83"/>
      <c r="HZJ51" s="83"/>
      <c r="HZK51" s="83"/>
      <c r="HZL51" s="83"/>
      <c r="HZM51" s="83"/>
      <c r="HZN51" s="83"/>
      <c r="HZO51" s="83"/>
      <c r="HZP51" s="83"/>
      <c r="HZQ51" s="83"/>
      <c r="HZR51" s="83"/>
      <c r="HZS51" s="83"/>
      <c r="HZT51" s="83"/>
      <c r="HZU51" s="83"/>
      <c r="HZV51" s="83"/>
      <c r="HZW51" s="83"/>
      <c r="HZX51" s="83"/>
      <c r="HZY51" s="83"/>
      <c r="HZZ51" s="83"/>
      <c r="IAA51" s="83"/>
      <c r="IAB51" s="83"/>
      <c r="IAC51" s="83"/>
      <c r="IAD51" s="83"/>
      <c r="IAE51" s="83"/>
      <c r="IAF51" s="83"/>
      <c r="IAG51" s="83"/>
      <c r="IAH51" s="83"/>
      <c r="IAI51" s="83"/>
      <c r="IAJ51" s="83"/>
      <c r="IAK51" s="83"/>
      <c r="IAL51" s="83"/>
      <c r="IAM51" s="83"/>
      <c r="IAN51" s="83"/>
      <c r="IAO51" s="83"/>
      <c r="IAP51" s="83"/>
      <c r="IAQ51" s="83"/>
      <c r="IAR51" s="83"/>
      <c r="IAS51" s="83"/>
      <c r="IAT51" s="83"/>
      <c r="IAU51" s="83"/>
      <c r="IAV51" s="83"/>
      <c r="IAW51" s="83"/>
      <c r="IAX51" s="83"/>
      <c r="IAY51" s="83"/>
      <c r="IAZ51" s="83"/>
      <c r="IBA51" s="83"/>
      <c r="IBB51" s="83"/>
      <c r="IBC51" s="83"/>
      <c r="IBD51" s="83"/>
      <c r="IBE51" s="83"/>
      <c r="IBF51" s="83"/>
      <c r="IBG51" s="83"/>
      <c r="IBH51" s="83"/>
      <c r="IBI51" s="83"/>
      <c r="IBJ51" s="83"/>
      <c r="IBK51" s="83"/>
      <c r="IBL51" s="83"/>
      <c r="IBM51" s="83"/>
      <c r="IBN51" s="83"/>
      <c r="IBO51" s="83"/>
      <c r="IBP51" s="83"/>
      <c r="IBQ51" s="83"/>
      <c r="IBR51" s="83"/>
      <c r="IBS51" s="83"/>
      <c r="IBT51" s="83"/>
      <c r="IBU51" s="83"/>
      <c r="IBV51" s="83"/>
      <c r="IBW51" s="83"/>
      <c r="IBX51" s="83"/>
      <c r="IBY51" s="83"/>
      <c r="IBZ51" s="83"/>
      <c r="ICA51" s="83"/>
      <c r="ICB51" s="83"/>
      <c r="ICC51" s="83"/>
      <c r="ICD51" s="83"/>
      <c r="ICE51" s="83"/>
      <c r="ICF51" s="83"/>
      <c r="ICG51" s="83"/>
      <c r="ICH51" s="83"/>
      <c r="ICI51" s="83"/>
      <c r="ICJ51" s="83"/>
      <c r="ICK51" s="83"/>
      <c r="ICL51" s="83"/>
      <c r="ICM51" s="83"/>
      <c r="ICN51" s="83"/>
      <c r="ICO51" s="83"/>
      <c r="ICP51" s="83"/>
      <c r="ICQ51" s="83"/>
      <c r="ICR51" s="83"/>
      <c r="ICS51" s="83"/>
      <c r="ICT51" s="83"/>
      <c r="ICU51" s="83"/>
      <c r="ICV51" s="83"/>
      <c r="ICW51" s="83"/>
      <c r="ICX51" s="83"/>
      <c r="ICY51" s="83"/>
      <c r="ICZ51" s="83"/>
      <c r="IDA51" s="83"/>
      <c r="IDB51" s="83"/>
      <c r="IDC51" s="83"/>
      <c r="IDD51" s="83"/>
      <c r="IDE51" s="83"/>
      <c r="IDF51" s="83"/>
      <c r="IDG51" s="83"/>
      <c r="IDH51" s="83"/>
      <c r="IDI51" s="83"/>
      <c r="IDJ51" s="83"/>
      <c r="IDK51" s="83"/>
      <c r="IDL51" s="83"/>
      <c r="IDM51" s="83"/>
      <c r="IDN51" s="83"/>
      <c r="IDO51" s="83"/>
      <c r="IDP51" s="83"/>
      <c r="IDQ51" s="83"/>
      <c r="IDR51" s="83"/>
      <c r="IDS51" s="83"/>
      <c r="IDT51" s="83"/>
      <c r="IDU51" s="83"/>
      <c r="IDV51" s="83"/>
      <c r="IDW51" s="83"/>
      <c r="IDX51" s="83"/>
      <c r="IDY51" s="83"/>
      <c r="IDZ51" s="83"/>
      <c r="IEA51" s="83"/>
      <c r="IEB51" s="83"/>
      <c r="IEC51" s="83"/>
      <c r="IED51" s="83"/>
      <c r="IEE51" s="83"/>
      <c r="IEF51" s="83"/>
      <c r="IEG51" s="83"/>
      <c r="IEH51" s="83"/>
      <c r="IEI51" s="83"/>
      <c r="IEJ51" s="83"/>
      <c r="IEK51" s="83"/>
      <c r="IEL51" s="83"/>
      <c r="IEM51" s="83"/>
      <c r="IEN51" s="83"/>
      <c r="IEO51" s="83"/>
      <c r="IEP51" s="83"/>
      <c r="IEQ51" s="83"/>
      <c r="IER51" s="83"/>
      <c r="IES51" s="83"/>
      <c r="IET51" s="83"/>
      <c r="IEU51" s="83"/>
      <c r="IEV51" s="83"/>
      <c r="IEW51" s="83"/>
      <c r="IEX51" s="83"/>
      <c r="IEY51" s="83"/>
      <c r="IEZ51" s="83"/>
      <c r="IFA51" s="83"/>
      <c r="IFB51" s="83"/>
      <c r="IFC51" s="83"/>
      <c r="IFD51" s="83"/>
      <c r="IFE51" s="83"/>
      <c r="IFF51" s="83"/>
      <c r="IFG51" s="83"/>
      <c r="IFH51" s="83"/>
      <c r="IFI51" s="83"/>
      <c r="IFJ51" s="83"/>
      <c r="IFK51" s="83"/>
      <c r="IFL51" s="83"/>
      <c r="IFM51" s="83"/>
      <c r="IFN51" s="83"/>
      <c r="IFO51" s="83"/>
      <c r="IFP51" s="83"/>
      <c r="IFQ51" s="83"/>
      <c r="IFR51" s="83"/>
      <c r="IFS51" s="83"/>
      <c r="IFT51" s="83"/>
      <c r="IFU51" s="83"/>
      <c r="IFV51" s="83"/>
      <c r="IFW51" s="83"/>
      <c r="IFX51" s="83"/>
      <c r="IFY51" s="83"/>
      <c r="IFZ51" s="83"/>
      <c r="IGA51" s="83"/>
      <c r="IGB51" s="83"/>
      <c r="IGC51" s="83"/>
      <c r="IGD51" s="83"/>
      <c r="IGE51" s="83"/>
      <c r="IGF51" s="83"/>
      <c r="IGG51" s="83"/>
      <c r="IGH51" s="83"/>
      <c r="IGI51" s="83"/>
      <c r="IGJ51" s="83"/>
      <c r="IGK51" s="83"/>
      <c r="IGL51" s="83"/>
      <c r="IGM51" s="83"/>
      <c r="IGN51" s="83"/>
      <c r="IGO51" s="83"/>
      <c r="IGP51" s="83"/>
      <c r="IGQ51" s="83"/>
      <c r="IGR51" s="83"/>
      <c r="IGS51" s="83"/>
      <c r="IGT51" s="83"/>
      <c r="IGU51" s="83"/>
      <c r="IGV51" s="83"/>
      <c r="IGW51" s="83"/>
      <c r="IGX51" s="83"/>
      <c r="IGY51" s="83"/>
      <c r="IGZ51" s="83"/>
      <c r="IHA51" s="83"/>
      <c r="IHB51" s="83"/>
      <c r="IHC51" s="83"/>
      <c r="IHD51" s="83"/>
      <c r="IHE51" s="83"/>
      <c r="IHF51" s="83"/>
      <c r="IHG51" s="83"/>
      <c r="IHH51" s="83"/>
      <c r="IHI51" s="83"/>
      <c r="IHJ51" s="83"/>
      <c r="IHK51" s="83"/>
      <c r="IHL51" s="83"/>
      <c r="IHM51" s="83"/>
      <c r="IHN51" s="83"/>
      <c r="IHO51" s="83"/>
      <c r="IHP51" s="83"/>
      <c r="IHQ51" s="83"/>
      <c r="IHR51" s="83"/>
      <c r="IHS51" s="83"/>
      <c r="IHT51" s="83"/>
      <c r="IHU51" s="83"/>
      <c r="IHV51" s="83"/>
      <c r="IHW51" s="83"/>
      <c r="IHX51" s="83"/>
      <c r="IHY51" s="83"/>
      <c r="IHZ51" s="83"/>
      <c r="IIA51" s="83"/>
      <c r="IIB51" s="83"/>
      <c r="IIC51" s="83"/>
      <c r="IID51" s="83"/>
      <c r="IIE51" s="83"/>
      <c r="IIF51" s="83"/>
      <c r="IIG51" s="83"/>
      <c r="IIH51" s="83"/>
      <c r="III51" s="83"/>
      <c r="IIJ51" s="83"/>
      <c r="IIK51" s="83"/>
      <c r="IIL51" s="83"/>
      <c r="IIM51" s="83"/>
      <c r="IIN51" s="83"/>
      <c r="IIO51" s="83"/>
      <c r="IIP51" s="83"/>
      <c r="IIQ51" s="83"/>
      <c r="IIR51" s="83"/>
      <c r="IIS51" s="83"/>
      <c r="IIT51" s="83"/>
      <c r="IIU51" s="83"/>
      <c r="IIV51" s="83"/>
      <c r="IIW51" s="83"/>
      <c r="IIX51" s="83"/>
      <c r="IIY51" s="83"/>
      <c r="IIZ51" s="83"/>
      <c r="IJA51" s="83"/>
      <c r="IJB51" s="83"/>
      <c r="IJC51" s="83"/>
      <c r="IJD51" s="83"/>
      <c r="IJE51" s="83"/>
      <c r="IJF51" s="83"/>
      <c r="IJG51" s="83"/>
      <c r="IJH51" s="83"/>
      <c r="IJI51" s="83"/>
      <c r="IJJ51" s="83"/>
      <c r="IJK51" s="83"/>
      <c r="IJL51" s="83"/>
      <c r="IJM51" s="83"/>
      <c r="IJN51" s="83"/>
      <c r="IJO51" s="83"/>
      <c r="IJP51" s="83"/>
      <c r="IJQ51" s="83"/>
      <c r="IJR51" s="83"/>
      <c r="IJS51" s="83"/>
      <c r="IJT51" s="83"/>
      <c r="IJU51" s="83"/>
      <c r="IJV51" s="83"/>
      <c r="IJW51" s="83"/>
      <c r="IJX51" s="83"/>
      <c r="IJY51" s="83"/>
      <c r="IJZ51" s="83"/>
      <c r="IKA51" s="83"/>
      <c r="IKB51" s="83"/>
      <c r="IKC51" s="83"/>
      <c r="IKD51" s="83"/>
      <c r="IKE51" s="83"/>
      <c r="IKF51" s="83"/>
      <c r="IKG51" s="83"/>
      <c r="IKH51" s="83"/>
      <c r="IKI51" s="83"/>
      <c r="IKJ51" s="83"/>
      <c r="IKK51" s="83"/>
      <c r="IKL51" s="83"/>
      <c r="IKM51" s="83"/>
      <c r="IKN51" s="83"/>
      <c r="IKO51" s="83"/>
      <c r="IKP51" s="83"/>
      <c r="IKQ51" s="83"/>
      <c r="IKR51" s="83"/>
      <c r="IKS51" s="83"/>
      <c r="IKT51" s="83"/>
      <c r="IKU51" s="83"/>
      <c r="IKV51" s="83"/>
      <c r="IKW51" s="83"/>
      <c r="IKX51" s="83"/>
      <c r="IKY51" s="83"/>
      <c r="IKZ51" s="83"/>
      <c r="ILA51" s="83"/>
      <c r="ILB51" s="83"/>
      <c r="ILC51" s="83"/>
      <c r="ILD51" s="83"/>
      <c r="ILE51" s="83"/>
      <c r="ILF51" s="83"/>
      <c r="ILG51" s="83"/>
      <c r="ILH51" s="83"/>
      <c r="ILI51" s="83"/>
      <c r="ILJ51" s="83"/>
      <c r="ILK51" s="83"/>
      <c r="ILL51" s="83"/>
      <c r="ILM51" s="83"/>
      <c r="ILN51" s="83"/>
      <c r="ILO51" s="83"/>
      <c r="ILP51" s="83"/>
      <c r="ILQ51" s="83"/>
      <c r="ILR51" s="83"/>
      <c r="ILS51" s="83"/>
      <c r="ILT51" s="83"/>
      <c r="ILU51" s="83"/>
      <c r="ILV51" s="83"/>
      <c r="ILW51" s="83"/>
      <c r="ILX51" s="83"/>
      <c r="ILY51" s="83"/>
      <c r="ILZ51" s="83"/>
      <c r="IMA51" s="83"/>
      <c r="IMB51" s="83"/>
      <c r="IMC51" s="83"/>
      <c r="IMD51" s="83"/>
      <c r="IME51" s="83"/>
      <c r="IMF51" s="83"/>
      <c r="IMG51" s="83"/>
      <c r="IMH51" s="83"/>
      <c r="IMI51" s="83"/>
      <c r="IMJ51" s="83"/>
      <c r="IMK51" s="83"/>
      <c r="IML51" s="83"/>
      <c r="IMM51" s="83"/>
      <c r="IMN51" s="83"/>
      <c r="IMO51" s="83"/>
      <c r="IMP51" s="83"/>
      <c r="IMQ51" s="83"/>
      <c r="IMR51" s="83"/>
      <c r="IMS51" s="83"/>
      <c r="IMT51" s="83"/>
      <c r="IMU51" s="83"/>
      <c r="IMV51" s="83"/>
      <c r="IMW51" s="83"/>
      <c r="IMX51" s="83"/>
      <c r="IMY51" s="83"/>
      <c r="IMZ51" s="83"/>
      <c r="INA51" s="83"/>
      <c r="INB51" s="83"/>
      <c r="INC51" s="83"/>
      <c r="IND51" s="83"/>
      <c r="INE51" s="83"/>
      <c r="INF51" s="83"/>
      <c r="ING51" s="83"/>
      <c r="INH51" s="83"/>
      <c r="INI51" s="83"/>
      <c r="INJ51" s="83"/>
      <c r="INK51" s="83"/>
      <c r="INL51" s="83"/>
      <c r="INM51" s="83"/>
      <c r="INN51" s="83"/>
      <c r="INO51" s="83"/>
      <c r="INP51" s="83"/>
      <c r="INQ51" s="83"/>
      <c r="INR51" s="83"/>
      <c r="INS51" s="83"/>
      <c r="INT51" s="83"/>
      <c r="INU51" s="83"/>
      <c r="INV51" s="83"/>
      <c r="INW51" s="83"/>
      <c r="INX51" s="83"/>
      <c r="INY51" s="83"/>
      <c r="INZ51" s="83"/>
      <c r="IOA51" s="83"/>
      <c r="IOB51" s="83"/>
      <c r="IOC51" s="83"/>
      <c r="IOD51" s="83"/>
      <c r="IOE51" s="83"/>
      <c r="IOF51" s="83"/>
      <c r="IOG51" s="83"/>
      <c r="IOH51" s="83"/>
      <c r="IOI51" s="83"/>
      <c r="IOJ51" s="83"/>
      <c r="IOK51" s="83"/>
      <c r="IOL51" s="83"/>
      <c r="IOM51" s="83"/>
      <c r="ION51" s="83"/>
      <c r="IOO51" s="83"/>
      <c r="IOP51" s="83"/>
      <c r="IOQ51" s="83"/>
      <c r="IOR51" s="83"/>
      <c r="IOS51" s="83"/>
      <c r="IOT51" s="83"/>
      <c r="IOU51" s="83"/>
      <c r="IOV51" s="83"/>
      <c r="IOW51" s="83"/>
      <c r="IOX51" s="83"/>
      <c r="IOY51" s="83"/>
      <c r="IOZ51" s="83"/>
      <c r="IPA51" s="83"/>
      <c r="IPB51" s="83"/>
      <c r="IPC51" s="83"/>
      <c r="IPD51" s="83"/>
      <c r="IPE51" s="83"/>
      <c r="IPF51" s="83"/>
      <c r="IPG51" s="83"/>
      <c r="IPH51" s="83"/>
      <c r="IPI51" s="83"/>
      <c r="IPJ51" s="83"/>
      <c r="IPK51" s="83"/>
      <c r="IPL51" s="83"/>
      <c r="IPM51" s="83"/>
      <c r="IPN51" s="83"/>
      <c r="IPO51" s="83"/>
      <c r="IPP51" s="83"/>
      <c r="IPQ51" s="83"/>
      <c r="IPR51" s="83"/>
      <c r="IPS51" s="83"/>
      <c r="IPT51" s="83"/>
      <c r="IPU51" s="83"/>
      <c r="IPV51" s="83"/>
      <c r="IPW51" s="83"/>
      <c r="IPX51" s="83"/>
      <c r="IPY51" s="83"/>
      <c r="IPZ51" s="83"/>
      <c r="IQA51" s="83"/>
      <c r="IQB51" s="83"/>
      <c r="IQC51" s="83"/>
      <c r="IQD51" s="83"/>
      <c r="IQE51" s="83"/>
      <c r="IQF51" s="83"/>
      <c r="IQG51" s="83"/>
      <c r="IQH51" s="83"/>
      <c r="IQI51" s="83"/>
      <c r="IQJ51" s="83"/>
      <c r="IQK51" s="83"/>
      <c r="IQL51" s="83"/>
      <c r="IQM51" s="83"/>
      <c r="IQN51" s="83"/>
      <c r="IQO51" s="83"/>
      <c r="IQP51" s="83"/>
      <c r="IQQ51" s="83"/>
      <c r="IQR51" s="83"/>
      <c r="IQS51" s="83"/>
      <c r="IQT51" s="83"/>
      <c r="IQU51" s="83"/>
      <c r="IQV51" s="83"/>
      <c r="IQW51" s="83"/>
      <c r="IQX51" s="83"/>
      <c r="IQY51" s="83"/>
      <c r="IQZ51" s="83"/>
      <c r="IRA51" s="83"/>
      <c r="IRB51" s="83"/>
      <c r="IRC51" s="83"/>
      <c r="IRD51" s="83"/>
      <c r="IRE51" s="83"/>
      <c r="IRF51" s="83"/>
      <c r="IRG51" s="83"/>
      <c r="IRH51" s="83"/>
      <c r="IRI51" s="83"/>
      <c r="IRJ51" s="83"/>
      <c r="IRK51" s="83"/>
      <c r="IRL51" s="83"/>
      <c r="IRM51" s="83"/>
      <c r="IRN51" s="83"/>
      <c r="IRO51" s="83"/>
      <c r="IRP51" s="83"/>
      <c r="IRQ51" s="83"/>
      <c r="IRR51" s="83"/>
      <c r="IRS51" s="83"/>
      <c r="IRT51" s="83"/>
      <c r="IRU51" s="83"/>
      <c r="IRV51" s="83"/>
      <c r="IRW51" s="83"/>
      <c r="IRX51" s="83"/>
      <c r="IRY51" s="83"/>
      <c r="IRZ51" s="83"/>
      <c r="ISA51" s="83"/>
      <c r="ISB51" s="83"/>
      <c r="ISC51" s="83"/>
      <c r="ISD51" s="83"/>
      <c r="ISE51" s="83"/>
      <c r="ISF51" s="83"/>
      <c r="ISG51" s="83"/>
      <c r="ISH51" s="83"/>
      <c r="ISI51" s="83"/>
      <c r="ISJ51" s="83"/>
      <c r="ISK51" s="83"/>
      <c r="ISL51" s="83"/>
      <c r="ISM51" s="83"/>
      <c r="ISN51" s="83"/>
      <c r="ISO51" s="83"/>
      <c r="ISP51" s="83"/>
      <c r="ISQ51" s="83"/>
      <c r="ISR51" s="83"/>
      <c r="ISS51" s="83"/>
      <c r="IST51" s="83"/>
      <c r="ISU51" s="83"/>
      <c r="ISV51" s="83"/>
      <c r="ISW51" s="83"/>
      <c r="ISX51" s="83"/>
      <c r="ISY51" s="83"/>
      <c r="ISZ51" s="83"/>
      <c r="ITA51" s="83"/>
      <c r="ITB51" s="83"/>
      <c r="ITC51" s="83"/>
      <c r="ITD51" s="83"/>
      <c r="ITE51" s="83"/>
      <c r="ITF51" s="83"/>
      <c r="ITG51" s="83"/>
      <c r="ITH51" s="83"/>
      <c r="ITI51" s="83"/>
      <c r="ITJ51" s="83"/>
      <c r="ITK51" s="83"/>
      <c r="ITL51" s="83"/>
      <c r="ITM51" s="83"/>
      <c r="ITN51" s="83"/>
      <c r="ITO51" s="83"/>
      <c r="ITP51" s="83"/>
      <c r="ITQ51" s="83"/>
      <c r="ITR51" s="83"/>
      <c r="ITS51" s="83"/>
      <c r="ITT51" s="83"/>
      <c r="ITU51" s="83"/>
      <c r="ITV51" s="83"/>
      <c r="ITW51" s="83"/>
      <c r="ITX51" s="83"/>
      <c r="ITY51" s="83"/>
      <c r="ITZ51" s="83"/>
      <c r="IUA51" s="83"/>
      <c r="IUB51" s="83"/>
      <c r="IUC51" s="83"/>
      <c r="IUD51" s="83"/>
      <c r="IUE51" s="83"/>
      <c r="IUF51" s="83"/>
      <c r="IUG51" s="83"/>
      <c r="IUH51" s="83"/>
      <c r="IUI51" s="83"/>
      <c r="IUJ51" s="83"/>
      <c r="IUK51" s="83"/>
      <c r="IUL51" s="83"/>
      <c r="IUM51" s="83"/>
      <c r="IUN51" s="83"/>
      <c r="IUO51" s="83"/>
      <c r="IUP51" s="83"/>
      <c r="IUQ51" s="83"/>
      <c r="IUR51" s="83"/>
      <c r="IUS51" s="83"/>
      <c r="IUT51" s="83"/>
      <c r="IUU51" s="83"/>
      <c r="IUV51" s="83"/>
      <c r="IUW51" s="83"/>
      <c r="IUX51" s="83"/>
      <c r="IUY51" s="83"/>
      <c r="IUZ51" s="83"/>
      <c r="IVA51" s="83"/>
      <c r="IVB51" s="83"/>
      <c r="IVC51" s="83"/>
      <c r="IVD51" s="83"/>
      <c r="IVE51" s="83"/>
      <c r="IVF51" s="83"/>
      <c r="IVG51" s="83"/>
      <c r="IVH51" s="83"/>
      <c r="IVI51" s="83"/>
      <c r="IVJ51" s="83"/>
      <c r="IVK51" s="83"/>
      <c r="IVL51" s="83"/>
      <c r="IVM51" s="83"/>
      <c r="IVN51" s="83"/>
      <c r="IVO51" s="83"/>
      <c r="IVP51" s="83"/>
      <c r="IVQ51" s="83"/>
      <c r="IVR51" s="83"/>
      <c r="IVS51" s="83"/>
      <c r="IVT51" s="83"/>
      <c r="IVU51" s="83"/>
      <c r="IVV51" s="83"/>
      <c r="IVW51" s="83"/>
      <c r="IVX51" s="83"/>
      <c r="IVY51" s="83"/>
      <c r="IVZ51" s="83"/>
      <c r="IWA51" s="83"/>
      <c r="IWB51" s="83"/>
      <c r="IWC51" s="83"/>
      <c r="IWD51" s="83"/>
      <c r="IWE51" s="83"/>
      <c r="IWF51" s="83"/>
      <c r="IWG51" s="83"/>
      <c r="IWH51" s="83"/>
      <c r="IWI51" s="83"/>
      <c r="IWJ51" s="83"/>
      <c r="IWK51" s="83"/>
      <c r="IWL51" s="83"/>
      <c r="IWM51" s="83"/>
      <c r="IWN51" s="83"/>
      <c r="IWO51" s="83"/>
      <c r="IWP51" s="83"/>
      <c r="IWQ51" s="83"/>
      <c r="IWR51" s="83"/>
      <c r="IWS51" s="83"/>
      <c r="IWT51" s="83"/>
      <c r="IWU51" s="83"/>
      <c r="IWV51" s="83"/>
      <c r="IWW51" s="83"/>
      <c r="IWX51" s="83"/>
      <c r="IWY51" s="83"/>
      <c r="IWZ51" s="83"/>
      <c r="IXA51" s="83"/>
      <c r="IXB51" s="83"/>
      <c r="IXC51" s="83"/>
      <c r="IXD51" s="83"/>
      <c r="IXE51" s="83"/>
      <c r="IXF51" s="83"/>
      <c r="IXG51" s="83"/>
      <c r="IXH51" s="83"/>
      <c r="IXI51" s="83"/>
      <c r="IXJ51" s="83"/>
      <c r="IXK51" s="83"/>
      <c r="IXL51" s="83"/>
      <c r="IXM51" s="83"/>
      <c r="IXN51" s="83"/>
      <c r="IXO51" s="83"/>
      <c r="IXP51" s="83"/>
      <c r="IXQ51" s="83"/>
      <c r="IXR51" s="83"/>
      <c r="IXS51" s="83"/>
      <c r="IXT51" s="83"/>
      <c r="IXU51" s="83"/>
      <c r="IXV51" s="83"/>
      <c r="IXW51" s="83"/>
      <c r="IXX51" s="83"/>
      <c r="IXY51" s="83"/>
      <c r="IXZ51" s="83"/>
      <c r="IYA51" s="83"/>
      <c r="IYB51" s="83"/>
      <c r="IYC51" s="83"/>
      <c r="IYD51" s="83"/>
      <c r="IYE51" s="83"/>
      <c r="IYF51" s="83"/>
      <c r="IYG51" s="83"/>
      <c r="IYH51" s="83"/>
      <c r="IYI51" s="83"/>
      <c r="IYJ51" s="83"/>
      <c r="IYK51" s="83"/>
      <c r="IYL51" s="83"/>
      <c r="IYM51" s="83"/>
      <c r="IYN51" s="83"/>
      <c r="IYO51" s="83"/>
      <c r="IYP51" s="83"/>
      <c r="IYQ51" s="83"/>
      <c r="IYR51" s="83"/>
      <c r="IYS51" s="83"/>
      <c r="IYT51" s="83"/>
      <c r="IYU51" s="83"/>
      <c r="IYV51" s="83"/>
      <c r="IYW51" s="83"/>
      <c r="IYX51" s="83"/>
      <c r="IYY51" s="83"/>
      <c r="IYZ51" s="83"/>
      <c r="IZA51" s="83"/>
      <c r="IZB51" s="83"/>
      <c r="IZC51" s="83"/>
      <c r="IZD51" s="83"/>
      <c r="IZE51" s="83"/>
      <c r="IZF51" s="83"/>
      <c r="IZG51" s="83"/>
      <c r="IZH51" s="83"/>
      <c r="IZI51" s="83"/>
      <c r="IZJ51" s="83"/>
      <c r="IZK51" s="83"/>
      <c r="IZL51" s="83"/>
      <c r="IZM51" s="83"/>
      <c r="IZN51" s="83"/>
      <c r="IZO51" s="83"/>
      <c r="IZP51" s="83"/>
      <c r="IZQ51" s="83"/>
      <c r="IZR51" s="83"/>
      <c r="IZS51" s="83"/>
      <c r="IZT51" s="83"/>
      <c r="IZU51" s="83"/>
      <c r="IZV51" s="83"/>
      <c r="IZW51" s="83"/>
      <c r="IZX51" s="83"/>
      <c r="IZY51" s="83"/>
      <c r="IZZ51" s="83"/>
      <c r="JAA51" s="83"/>
      <c r="JAB51" s="83"/>
      <c r="JAC51" s="83"/>
      <c r="JAD51" s="83"/>
      <c r="JAE51" s="83"/>
      <c r="JAF51" s="83"/>
      <c r="JAG51" s="83"/>
      <c r="JAH51" s="83"/>
      <c r="JAI51" s="83"/>
      <c r="JAJ51" s="83"/>
      <c r="JAK51" s="83"/>
      <c r="JAL51" s="83"/>
      <c r="JAM51" s="83"/>
      <c r="JAN51" s="83"/>
      <c r="JAO51" s="83"/>
      <c r="JAP51" s="83"/>
      <c r="JAQ51" s="83"/>
      <c r="JAR51" s="83"/>
      <c r="JAS51" s="83"/>
      <c r="JAT51" s="83"/>
      <c r="JAU51" s="83"/>
      <c r="JAV51" s="83"/>
      <c r="JAW51" s="83"/>
      <c r="JAX51" s="83"/>
      <c r="JAY51" s="83"/>
      <c r="JAZ51" s="83"/>
      <c r="JBA51" s="83"/>
      <c r="JBB51" s="83"/>
      <c r="JBC51" s="83"/>
      <c r="JBD51" s="83"/>
      <c r="JBE51" s="83"/>
      <c r="JBF51" s="83"/>
      <c r="JBG51" s="83"/>
      <c r="JBH51" s="83"/>
      <c r="JBI51" s="83"/>
      <c r="JBJ51" s="83"/>
      <c r="JBK51" s="83"/>
      <c r="JBL51" s="83"/>
      <c r="JBM51" s="83"/>
      <c r="JBN51" s="83"/>
      <c r="JBO51" s="83"/>
      <c r="JBP51" s="83"/>
      <c r="JBQ51" s="83"/>
      <c r="JBR51" s="83"/>
      <c r="JBS51" s="83"/>
      <c r="JBT51" s="83"/>
      <c r="JBU51" s="83"/>
      <c r="JBV51" s="83"/>
      <c r="JBW51" s="83"/>
      <c r="JBX51" s="83"/>
      <c r="JBY51" s="83"/>
      <c r="JBZ51" s="83"/>
      <c r="JCA51" s="83"/>
      <c r="JCB51" s="83"/>
      <c r="JCC51" s="83"/>
      <c r="JCD51" s="83"/>
      <c r="JCE51" s="83"/>
      <c r="JCF51" s="83"/>
      <c r="JCG51" s="83"/>
      <c r="JCH51" s="83"/>
      <c r="JCI51" s="83"/>
      <c r="JCJ51" s="83"/>
      <c r="JCK51" s="83"/>
      <c r="JCL51" s="83"/>
      <c r="JCM51" s="83"/>
      <c r="JCN51" s="83"/>
      <c r="JCO51" s="83"/>
      <c r="JCP51" s="83"/>
      <c r="JCQ51" s="83"/>
      <c r="JCR51" s="83"/>
      <c r="JCS51" s="83"/>
      <c r="JCT51" s="83"/>
      <c r="JCU51" s="83"/>
      <c r="JCV51" s="83"/>
      <c r="JCW51" s="83"/>
      <c r="JCX51" s="83"/>
      <c r="JCY51" s="83"/>
      <c r="JCZ51" s="83"/>
      <c r="JDA51" s="83"/>
      <c r="JDB51" s="83"/>
      <c r="JDC51" s="83"/>
      <c r="JDD51" s="83"/>
      <c r="JDE51" s="83"/>
      <c r="JDF51" s="83"/>
      <c r="JDG51" s="83"/>
      <c r="JDH51" s="83"/>
      <c r="JDI51" s="83"/>
      <c r="JDJ51" s="83"/>
      <c r="JDK51" s="83"/>
      <c r="JDL51" s="83"/>
      <c r="JDM51" s="83"/>
      <c r="JDN51" s="83"/>
      <c r="JDO51" s="83"/>
      <c r="JDP51" s="83"/>
      <c r="JDQ51" s="83"/>
      <c r="JDR51" s="83"/>
      <c r="JDS51" s="83"/>
      <c r="JDT51" s="83"/>
      <c r="JDU51" s="83"/>
      <c r="JDV51" s="83"/>
      <c r="JDW51" s="83"/>
      <c r="JDX51" s="83"/>
      <c r="JDY51" s="83"/>
      <c r="JDZ51" s="83"/>
      <c r="JEA51" s="83"/>
      <c r="JEB51" s="83"/>
      <c r="JEC51" s="83"/>
      <c r="JED51" s="83"/>
      <c r="JEE51" s="83"/>
      <c r="JEF51" s="83"/>
      <c r="JEG51" s="83"/>
      <c r="JEH51" s="83"/>
      <c r="JEI51" s="83"/>
      <c r="JEJ51" s="83"/>
      <c r="JEK51" s="83"/>
      <c r="JEL51" s="83"/>
      <c r="JEM51" s="83"/>
      <c r="JEN51" s="83"/>
      <c r="JEO51" s="83"/>
      <c r="JEP51" s="83"/>
      <c r="JEQ51" s="83"/>
      <c r="JER51" s="83"/>
      <c r="JES51" s="83"/>
      <c r="JET51" s="83"/>
      <c r="JEU51" s="83"/>
      <c r="JEV51" s="83"/>
      <c r="JEW51" s="83"/>
      <c r="JEX51" s="83"/>
      <c r="JEY51" s="83"/>
      <c r="JEZ51" s="83"/>
      <c r="JFA51" s="83"/>
      <c r="JFB51" s="83"/>
      <c r="JFC51" s="83"/>
      <c r="JFD51" s="83"/>
      <c r="JFE51" s="83"/>
      <c r="JFF51" s="83"/>
      <c r="JFG51" s="83"/>
      <c r="JFH51" s="83"/>
      <c r="JFI51" s="83"/>
      <c r="JFJ51" s="83"/>
      <c r="JFK51" s="83"/>
      <c r="JFL51" s="83"/>
      <c r="JFM51" s="83"/>
      <c r="JFN51" s="83"/>
      <c r="JFO51" s="83"/>
      <c r="JFP51" s="83"/>
      <c r="JFQ51" s="83"/>
      <c r="JFR51" s="83"/>
      <c r="JFS51" s="83"/>
      <c r="JFT51" s="83"/>
      <c r="JFU51" s="83"/>
      <c r="JFV51" s="83"/>
      <c r="JFW51" s="83"/>
      <c r="JFX51" s="83"/>
      <c r="JFY51" s="83"/>
      <c r="JFZ51" s="83"/>
      <c r="JGA51" s="83"/>
      <c r="JGB51" s="83"/>
      <c r="JGC51" s="83"/>
      <c r="JGD51" s="83"/>
      <c r="JGE51" s="83"/>
      <c r="JGF51" s="83"/>
      <c r="JGG51" s="83"/>
      <c r="JGH51" s="83"/>
      <c r="JGI51" s="83"/>
      <c r="JGJ51" s="83"/>
      <c r="JGK51" s="83"/>
      <c r="JGL51" s="83"/>
      <c r="JGM51" s="83"/>
      <c r="JGN51" s="83"/>
      <c r="JGO51" s="83"/>
      <c r="JGP51" s="83"/>
      <c r="JGQ51" s="83"/>
      <c r="JGR51" s="83"/>
      <c r="JGS51" s="83"/>
      <c r="JGT51" s="83"/>
      <c r="JGU51" s="83"/>
      <c r="JGV51" s="83"/>
      <c r="JGW51" s="83"/>
      <c r="JGX51" s="83"/>
      <c r="JGY51" s="83"/>
      <c r="JGZ51" s="83"/>
      <c r="JHA51" s="83"/>
      <c r="JHB51" s="83"/>
      <c r="JHC51" s="83"/>
      <c r="JHD51" s="83"/>
      <c r="JHE51" s="83"/>
      <c r="JHF51" s="83"/>
      <c r="JHG51" s="83"/>
      <c r="JHH51" s="83"/>
      <c r="JHI51" s="83"/>
      <c r="JHJ51" s="83"/>
      <c r="JHK51" s="83"/>
      <c r="JHL51" s="83"/>
      <c r="JHM51" s="83"/>
      <c r="JHN51" s="83"/>
      <c r="JHO51" s="83"/>
      <c r="JHP51" s="83"/>
      <c r="JHQ51" s="83"/>
      <c r="JHR51" s="83"/>
      <c r="JHS51" s="83"/>
      <c r="JHT51" s="83"/>
      <c r="JHU51" s="83"/>
      <c r="JHV51" s="83"/>
      <c r="JHW51" s="83"/>
      <c r="JHX51" s="83"/>
      <c r="JHY51" s="83"/>
      <c r="JHZ51" s="83"/>
      <c r="JIA51" s="83"/>
      <c r="JIB51" s="83"/>
      <c r="JIC51" s="83"/>
      <c r="JID51" s="83"/>
      <c r="JIE51" s="83"/>
      <c r="JIF51" s="83"/>
      <c r="JIG51" s="83"/>
      <c r="JIH51" s="83"/>
      <c r="JII51" s="83"/>
      <c r="JIJ51" s="83"/>
      <c r="JIK51" s="83"/>
      <c r="JIL51" s="83"/>
      <c r="JIM51" s="83"/>
      <c r="JIN51" s="83"/>
      <c r="JIO51" s="83"/>
      <c r="JIP51" s="83"/>
      <c r="JIQ51" s="83"/>
      <c r="JIR51" s="83"/>
      <c r="JIS51" s="83"/>
      <c r="JIT51" s="83"/>
      <c r="JIU51" s="83"/>
      <c r="JIV51" s="83"/>
      <c r="JIW51" s="83"/>
      <c r="JIX51" s="83"/>
      <c r="JIY51" s="83"/>
      <c r="JIZ51" s="83"/>
      <c r="JJA51" s="83"/>
      <c r="JJB51" s="83"/>
      <c r="JJC51" s="83"/>
      <c r="JJD51" s="83"/>
      <c r="JJE51" s="83"/>
      <c r="JJF51" s="83"/>
      <c r="JJG51" s="83"/>
      <c r="JJH51" s="83"/>
      <c r="JJI51" s="83"/>
      <c r="JJJ51" s="83"/>
      <c r="JJK51" s="83"/>
      <c r="JJL51" s="83"/>
      <c r="JJM51" s="83"/>
      <c r="JJN51" s="83"/>
      <c r="JJO51" s="83"/>
      <c r="JJP51" s="83"/>
      <c r="JJQ51" s="83"/>
      <c r="JJR51" s="83"/>
      <c r="JJS51" s="83"/>
      <c r="JJT51" s="83"/>
      <c r="JJU51" s="83"/>
      <c r="JJV51" s="83"/>
      <c r="JJW51" s="83"/>
      <c r="JJX51" s="83"/>
      <c r="JJY51" s="83"/>
      <c r="JJZ51" s="83"/>
      <c r="JKA51" s="83"/>
      <c r="JKB51" s="83"/>
      <c r="JKC51" s="83"/>
      <c r="JKD51" s="83"/>
      <c r="JKE51" s="83"/>
      <c r="JKF51" s="83"/>
      <c r="JKG51" s="83"/>
      <c r="JKH51" s="83"/>
      <c r="JKI51" s="83"/>
      <c r="JKJ51" s="83"/>
      <c r="JKK51" s="83"/>
      <c r="JKL51" s="83"/>
      <c r="JKM51" s="83"/>
      <c r="JKN51" s="83"/>
      <c r="JKO51" s="83"/>
      <c r="JKP51" s="83"/>
      <c r="JKQ51" s="83"/>
      <c r="JKR51" s="83"/>
      <c r="JKS51" s="83"/>
      <c r="JKT51" s="83"/>
      <c r="JKU51" s="83"/>
      <c r="JKV51" s="83"/>
      <c r="JKW51" s="83"/>
      <c r="JKX51" s="83"/>
      <c r="JKY51" s="83"/>
      <c r="JKZ51" s="83"/>
      <c r="JLA51" s="83"/>
      <c r="JLB51" s="83"/>
      <c r="JLC51" s="83"/>
      <c r="JLD51" s="83"/>
      <c r="JLE51" s="83"/>
      <c r="JLF51" s="83"/>
      <c r="JLG51" s="83"/>
      <c r="JLH51" s="83"/>
      <c r="JLI51" s="83"/>
      <c r="JLJ51" s="83"/>
      <c r="JLK51" s="83"/>
      <c r="JLL51" s="83"/>
      <c r="JLM51" s="83"/>
      <c r="JLN51" s="83"/>
      <c r="JLO51" s="83"/>
      <c r="JLP51" s="83"/>
      <c r="JLQ51" s="83"/>
      <c r="JLR51" s="83"/>
      <c r="JLS51" s="83"/>
      <c r="JLT51" s="83"/>
      <c r="JLU51" s="83"/>
      <c r="JLV51" s="83"/>
      <c r="JLW51" s="83"/>
      <c r="JLX51" s="83"/>
      <c r="JLY51" s="83"/>
      <c r="JLZ51" s="83"/>
      <c r="JMA51" s="83"/>
      <c r="JMB51" s="83"/>
      <c r="JMC51" s="83"/>
      <c r="JMD51" s="83"/>
      <c r="JME51" s="83"/>
      <c r="JMF51" s="83"/>
      <c r="JMG51" s="83"/>
      <c r="JMH51" s="83"/>
      <c r="JMI51" s="83"/>
      <c r="JMJ51" s="83"/>
      <c r="JMK51" s="83"/>
      <c r="JML51" s="83"/>
      <c r="JMM51" s="83"/>
      <c r="JMN51" s="83"/>
      <c r="JMO51" s="83"/>
      <c r="JMP51" s="83"/>
      <c r="JMQ51" s="83"/>
      <c r="JMR51" s="83"/>
      <c r="JMS51" s="83"/>
      <c r="JMT51" s="83"/>
      <c r="JMU51" s="83"/>
      <c r="JMV51" s="83"/>
      <c r="JMW51" s="83"/>
      <c r="JMX51" s="83"/>
      <c r="JMY51" s="83"/>
      <c r="JMZ51" s="83"/>
      <c r="JNA51" s="83"/>
      <c r="JNB51" s="83"/>
      <c r="JNC51" s="83"/>
      <c r="JND51" s="83"/>
      <c r="JNE51" s="83"/>
      <c r="JNF51" s="83"/>
      <c r="JNG51" s="83"/>
      <c r="JNH51" s="83"/>
      <c r="JNI51" s="83"/>
      <c r="JNJ51" s="83"/>
      <c r="JNK51" s="83"/>
      <c r="JNL51" s="83"/>
      <c r="JNM51" s="83"/>
      <c r="JNN51" s="83"/>
      <c r="JNO51" s="83"/>
      <c r="JNP51" s="83"/>
      <c r="JNQ51" s="83"/>
      <c r="JNR51" s="83"/>
      <c r="JNS51" s="83"/>
      <c r="JNT51" s="83"/>
      <c r="JNU51" s="83"/>
      <c r="JNV51" s="83"/>
      <c r="JNW51" s="83"/>
      <c r="JNX51" s="83"/>
      <c r="JNY51" s="83"/>
      <c r="JNZ51" s="83"/>
      <c r="JOA51" s="83"/>
      <c r="JOB51" s="83"/>
      <c r="JOC51" s="83"/>
      <c r="JOD51" s="83"/>
      <c r="JOE51" s="83"/>
      <c r="JOF51" s="83"/>
      <c r="JOG51" s="83"/>
      <c r="JOH51" s="83"/>
      <c r="JOI51" s="83"/>
      <c r="JOJ51" s="83"/>
      <c r="JOK51" s="83"/>
      <c r="JOL51" s="83"/>
      <c r="JOM51" s="83"/>
      <c r="JON51" s="83"/>
      <c r="JOO51" s="83"/>
      <c r="JOP51" s="83"/>
      <c r="JOQ51" s="83"/>
      <c r="JOR51" s="83"/>
      <c r="JOS51" s="83"/>
      <c r="JOT51" s="83"/>
      <c r="JOU51" s="83"/>
      <c r="JOV51" s="83"/>
      <c r="JOW51" s="83"/>
      <c r="JOX51" s="83"/>
      <c r="JOY51" s="83"/>
      <c r="JOZ51" s="83"/>
      <c r="JPA51" s="83"/>
      <c r="JPB51" s="83"/>
      <c r="JPC51" s="83"/>
      <c r="JPD51" s="83"/>
      <c r="JPE51" s="83"/>
      <c r="JPF51" s="83"/>
      <c r="JPG51" s="83"/>
      <c r="JPH51" s="83"/>
      <c r="JPI51" s="83"/>
      <c r="JPJ51" s="83"/>
      <c r="JPK51" s="83"/>
      <c r="JPL51" s="83"/>
      <c r="JPM51" s="83"/>
      <c r="JPN51" s="83"/>
      <c r="JPO51" s="83"/>
      <c r="JPP51" s="83"/>
      <c r="JPQ51" s="83"/>
      <c r="JPR51" s="83"/>
      <c r="JPS51" s="83"/>
      <c r="JPT51" s="83"/>
      <c r="JPU51" s="83"/>
      <c r="JPV51" s="83"/>
      <c r="JPW51" s="83"/>
      <c r="JPX51" s="83"/>
      <c r="JPY51" s="83"/>
      <c r="JPZ51" s="83"/>
      <c r="JQA51" s="83"/>
      <c r="JQB51" s="83"/>
      <c r="JQC51" s="83"/>
      <c r="JQD51" s="83"/>
      <c r="JQE51" s="83"/>
      <c r="JQF51" s="83"/>
      <c r="JQG51" s="83"/>
      <c r="JQH51" s="83"/>
      <c r="JQI51" s="83"/>
      <c r="JQJ51" s="83"/>
      <c r="JQK51" s="83"/>
      <c r="JQL51" s="83"/>
      <c r="JQM51" s="83"/>
      <c r="JQN51" s="83"/>
      <c r="JQO51" s="83"/>
      <c r="JQP51" s="83"/>
      <c r="JQQ51" s="83"/>
      <c r="JQR51" s="83"/>
      <c r="JQS51" s="83"/>
      <c r="JQT51" s="83"/>
      <c r="JQU51" s="83"/>
      <c r="JQV51" s="83"/>
      <c r="JQW51" s="83"/>
      <c r="JQX51" s="83"/>
      <c r="JQY51" s="83"/>
      <c r="JQZ51" s="83"/>
      <c r="JRA51" s="83"/>
      <c r="JRB51" s="83"/>
      <c r="JRC51" s="83"/>
      <c r="JRD51" s="83"/>
      <c r="JRE51" s="83"/>
      <c r="JRF51" s="83"/>
      <c r="JRG51" s="83"/>
      <c r="JRH51" s="83"/>
      <c r="JRI51" s="83"/>
      <c r="JRJ51" s="83"/>
      <c r="JRK51" s="83"/>
      <c r="JRL51" s="83"/>
      <c r="JRM51" s="83"/>
      <c r="JRN51" s="83"/>
      <c r="JRO51" s="83"/>
      <c r="JRP51" s="83"/>
      <c r="JRQ51" s="83"/>
      <c r="JRR51" s="83"/>
      <c r="JRS51" s="83"/>
      <c r="JRT51" s="83"/>
      <c r="JRU51" s="83"/>
      <c r="JRV51" s="83"/>
      <c r="JRW51" s="83"/>
      <c r="JRX51" s="83"/>
      <c r="JRY51" s="83"/>
      <c r="JRZ51" s="83"/>
      <c r="JSA51" s="83"/>
      <c r="JSB51" s="83"/>
      <c r="JSC51" s="83"/>
      <c r="JSD51" s="83"/>
      <c r="JSE51" s="83"/>
      <c r="JSF51" s="83"/>
      <c r="JSG51" s="83"/>
      <c r="JSH51" s="83"/>
      <c r="JSI51" s="83"/>
      <c r="JSJ51" s="83"/>
      <c r="JSK51" s="83"/>
      <c r="JSL51" s="83"/>
      <c r="JSM51" s="83"/>
      <c r="JSN51" s="83"/>
      <c r="JSO51" s="83"/>
      <c r="JSP51" s="83"/>
      <c r="JSQ51" s="83"/>
      <c r="JSR51" s="83"/>
      <c r="JSS51" s="83"/>
      <c r="JST51" s="83"/>
      <c r="JSU51" s="83"/>
      <c r="JSV51" s="83"/>
      <c r="JSW51" s="83"/>
      <c r="JSX51" s="83"/>
      <c r="JSY51" s="83"/>
      <c r="JSZ51" s="83"/>
      <c r="JTA51" s="83"/>
      <c r="JTB51" s="83"/>
      <c r="JTC51" s="83"/>
      <c r="JTD51" s="83"/>
      <c r="JTE51" s="83"/>
      <c r="JTF51" s="83"/>
      <c r="JTG51" s="83"/>
      <c r="JTH51" s="83"/>
      <c r="JTI51" s="83"/>
      <c r="JTJ51" s="83"/>
      <c r="JTK51" s="83"/>
      <c r="JTL51" s="83"/>
      <c r="JTM51" s="83"/>
      <c r="JTN51" s="83"/>
      <c r="JTO51" s="83"/>
      <c r="JTP51" s="83"/>
      <c r="JTQ51" s="83"/>
      <c r="JTR51" s="83"/>
      <c r="JTS51" s="83"/>
      <c r="JTT51" s="83"/>
      <c r="JTU51" s="83"/>
      <c r="JTV51" s="83"/>
      <c r="JTW51" s="83"/>
      <c r="JTX51" s="83"/>
      <c r="JTY51" s="83"/>
      <c r="JTZ51" s="83"/>
      <c r="JUA51" s="83"/>
      <c r="JUB51" s="83"/>
      <c r="JUC51" s="83"/>
      <c r="JUD51" s="83"/>
      <c r="JUE51" s="83"/>
      <c r="JUF51" s="83"/>
      <c r="JUG51" s="83"/>
      <c r="JUH51" s="83"/>
      <c r="JUI51" s="83"/>
      <c r="JUJ51" s="83"/>
      <c r="JUK51" s="83"/>
      <c r="JUL51" s="83"/>
      <c r="JUM51" s="83"/>
      <c r="JUN51" s="83"/>
      <c r="JUO51" s="83"/>
      <c r="JUP51" s="83"/>
      <c r="JUQ51" s="83"/>
      <c r="JUR51" s="83"/>
      <c r="JUS51" s="83"/>
      <c r="JUT51" s="83"/>
      <c r="JUU51" s="83"/>
      <c r="JUV51" s="83"/>
      <c r="JUW51" s="83"/>
      <c r="JUX51" s="83"/>
      <c r="JUY51" s="83"/>
      <c r="JUZ51" s="83"/>
      <c r="JVA51" s="83"/>
      <c r="JVB51" s="83"/>
      <c r="JVC51" s="83"/>
      <c r="JVD51" s="83"/>
      <c r="JVE51" s="83"/>
      <c r="JVF51" s="83"/>
      <c r="JVG51" s="83"/>
      <c r="JVH51" s="83"/>
      <c r="JVI51" s="83"/>
      <c r="JVJ51" s="83"/>
      <c r="JVK51" s="83"/>
      <c r="JVL51" s="83"/>
      <c r="JVM51" s="83"/>
      <c r="JVN51" s="83"/>
      <c r="JVO51" s="83"/>
      <c r="JVP51" s="83"/>
      <c r="JVQ51" s="83"/>
      <c r="JVR51" s="83"/>
      <c r="JVS51" s="83"/>
      <c r="JVT51" s="83"/>
      <c r="JVU51" s="83"/>
      <c r="JVV51" s="83"/>
      <c r="JVW51" s="83"/>
      <c r="JVX51" s="83"/>
      <c r="JVY51" s="83"/>
      <c r="JVZ51" s="83"/>
      <c r="JWA51" s="83"/>
      <c r="JWB51" s="83"/>
      <c r="JWC51" s="83"/>
      <c r="JWD51" s="83"/>
      <c r="JWE51" s="83"/>
      <c r="JWF51" s="83"/>
      <c r="JWG51" s="83"/>
      <c r="JWH51" s="83"/>
      <c r="JWI51" s="83"/>
      <c r="JWJ51" s="83"/>
      <c r="JWK51" s="83"/>
      <c r="JWL51" s="83"/>
      <c r="JWM51" s="83"/>
      <c r="JWN51" s="83"/>
      <c r="JWO51" s="83"/>
      <c r="JWP51" s="83"/>
      <c r="JWQ51" s="83"/>
      <c r="JWR51" s="83"/>
      <c r="JWS51" s="83"/>
      <c r="JWT51" s="83"/>
      <c r="JWU51" s="83"/>
      <c r="JWV51" s="83"/>
      <c r="JWW51" s="83"/>
      <c r="JWX51" s="83"/>
      <c r="JWY51" s="83"/>
      <c r="JWZ51" s="83"/>
      <c r="JXA51" s="83"/>
      <c r="JXB51" s="83"/>
      <c r="JXC51" s="83"/>
      <c r="JXD51" s="83"/>
      <c r="JXE51" s="83"/>
      <c r="JXF51" s="83"/>
      <c r="JXG51" s="83"/>
      <c r="JXH51" s="83"/>
      <c r="JXI51" s="83"/>
      <c r="JXJ51" s="83"/>
      <c r="JXK51" s="83"/>
      <c r="JXL51" s="83"/>
      <c r="JXM51" s="83"/>
      <c r="JXN51" s="83"/>
      <c r="JXO51" s="83"/>
      <c r="JXP51" s="83"/>
      <c r="JXQ51" s="83"/>
      <c r="JXR51" s="83"/>
      <c r="JXS51" s="83"/>
      <c r="JXT51" s="83"/>
      <c r="JXU51" s="83"/>
      <c r="JXV51" s="83"/>
      <c r="JXW51" s="83"/>
      <c r="JXX51" s="83"/>
      <c r="JXY51" s="83"/>
      <c r="JXZ51" s="83"/>
      <c r="JYA51" s="83"/>
      <c r="JYB51" s="83"/>
      <c r="JYC51" s="83"/>
      <c r="JYD51" s="83"/>
      <c r="JYE51" s="83"/>
      <c r="JYF51" s="83"/>
      <c r="JYG51" s="83"/>
      <c r="JYH51" s="83"/>
      <c r="JYI51" s="83"/>
      <c r="JYJ51" s="83"/>
      <c r="JYK51" s="83"/>
      <c r="JYL51" s="83"/>
      <c r="JYM51" s="83"/>
      <c r="JYN51" s="83"/>
      <c r="JYO51" s="83"/>
      <c r="JYP51" s="83"/>
      <c r="JYQ51" s="83"/>
      <c r="JYR51" s="83"/>
      <c r="JYS51" s="83"/>
      <c r="JYT51" s="83"/>
      <c r="JYU51" s="83"/>
      <c r="JYV51" s="83"/>
      <c r="JYW51" s="83"/>
      <c r="JYX51" s="83"/>
      <c r="JYY51" s="83"/>
      <c r="JYZ51" s="83"/>
      <c r="JZA51" s="83"/>
      <c r="JZB51" s="83"/>
      <c r="JZC51" s="83"/>
      <c r="JZD51" s="83"/>
      <c r="JZE51" s="83"/>
      <c r="JZF51" s="83"/>
      <c r="JZG51" s="83"/>
      <c r="JZH51" s="83"/>
      <c r="JZI51" s="83"/>
      <c r="JZJ51" s="83"/>
      <c r="JZK51" s="83"/>
      <c r="JZL51" s="83"/>
      <c r="JZM51" s="83"/>
      <c r="JZN51" s="83"/>
      <c r="JZO51" s="83"/>
      <c r="JZP51" s="83"/>
      <c r="JZQ51" s="83"/>
      <c r="JZR51" s="83"/>
      <c r="JZS51" s="83"/>
      <c r="JZT51" s="83"/>
      <c r="JZU51" s="83"/>
      <c r="JZV51" s="83"/>
      <c r="JZW51" s="83"/>
      <c r="JZX51" s="83"/>
      <c r="JZY51" s="83"/>
      <c r="JZZ51" s="83"/>
      <c r="KAA51" s="83"/>
      <c r="KAB51" s="83"/>
      <c r="KAC51" s="83"/>
      <c r="KAD51" s="83"/>
      <c r="KAE51" s="83"/>
      <c r="KAF51" s="83"/>
      <c r="KAG51" s="83"/>
      <c r="KAH51" s="83"/>
      <c r="KAI51" s="83"/>
      <c r="KAJ51" s="83"/>
      <c r="KAK51" s="83"/>
      <c r="KAL51" s="83"/>
      <c r="KAM51" s="83"/>
      <c r="KAN51" s="83"/>
      <c r="KAO51" s="83"/>
      <c r="KAP51" s="83"/>
      <c r="KAQ51" s="83"/>
      <c r="KAR51" s="83"/>
      <c r="KAS51" s="83"/>
      <c r="KAT51" s="83"/>
      <c r="KAU51" s="83"/>
      <c r="KAV51" s="83"/>
      <c r="KAW51" s="83"/>
      <c r="KAX51" s="83"/>
      <c r="KAY51" s="83"/>
      <c r="KAZ51" s="83"/>
      <c r="KBA51" s="83"/>
      <c r="KBB51" s="83"/>
      <c r="KBC51" s="83"/>
      <c r="KBD51" s="83"/>
      <c r="KBE51" s="83"/>
      <c r="KBF51" s="83"/>
      <c r="KBG51" s="83"/>
      <c r="KBH51" s="83"/>
      <c r="KBI51" s="83"/>
      <c r="KBJ51" s="83"/>
      <c r="KBK51" s="83"/>
      <c r="KBL51" s="83"/>
      <c r="KBM51" s="83"/>
      <c r="KBN51" s="83"/>
      <c r="KBO51" s="83"/>
      <c r="KBP51" s="83"/>
      <c r="KBQ51" s="83"/>
      <c r="KBR51" s="83"/>
      <c r="KBS51" s="83"/>
      <c r="KBT51" s="83"/>
      <c r="KBU51" s="83"/>
      <c r="KBV51" s="83"/>
      <c r="KBW51" s="83"/>
      <c r="KBX51" s="83"/>
      <c r="KBY51" s="83"/>
      <c r="KBZ51" s="83"/>
      <c r="KCA51" s="83"/>
      <c r="KCB51" s="83"/>
      <c r="KCC51" s="83"/>
      <c r="KCD51" s="83"/>
      <c r="KCE51" s="83"/>
      <c r="KCF51" s="83"/>
      <c r="KCG51" s="83"/>
      <c r="KCH51" s="83"/>
      <c r="KCI51" s="83"/>
      <c r="KCJ51" s="83"/>
      <c r="KCK51" s="83"/>
      <c r="KCL51" s="83"/>
      <c r="KCM51" s="83"/>
      <c r="KCN51" s="83"/>
      <c r="KCO51" s="83"/>
      <c r="KCP51" s="83"/>
      <c r="KCQ51" s="83"/>
      <c r="KCR51" s="83"/>
      <c r="KCS51" s="83"/>
      <c r="KCT51" s="83"/>
      <c r="KCU51" s="83"/>
      <c r="KCV51" s="83"/>
      <c r="KCW51" s="83"/>
      <c r="KCX51" s="83"/>
      <c r="KCY51" s="83"/>
      <c r="KCZ51" s="83"/>
      <c r="KDA51" s="83"/>
      <c r="KDB51" s="83"/>
      <c r="KDC51" s="83"/>
      <c r="KDD51" s="83"/>
      <c r="KDE51" s="83"/>
      <c r="KDF51" s="83"/>
      <c r="KDG51" s="83"/>
      <c r="KDH51" s="83"/>
      <c r="KDI51" s="83"/>
      <c r="KDJ51" s="83"/>
      <c r="KDK51" s="83"/>
      <c r="KDL51" s="83"/>
      <c r="KDM51" s="83"/>
      <c r="KDN51" s="83"/>
      <c r="KDO51" s="83"/>
      <c r="KDP51" s="83"/>
      <c r="KDQ51" s="83"/>
      <c r="KDR51" s="83"/>
      <c r="KDS51" s="83"/>
      <c r="KDT51" s="83"/>
      <c r="KDU51" s="83"/>
      <c r="KDV51" s="83"/>
      <c r="KDW51" s="83"/>
      <c r="KDX51" s="83"/>
      <c r="KDY51" s="83"/>
      <c r="KDZ51" s="83"/>
      <c r="KEA51" s="83"/>
      <c r="KEB51" s="83"/>
      <c r="KEC51" s="83"/>
      <c r="KED51" s="83"/>
      <c r="KEE51" s="83"/>
      <c r="KEF51" s="83"/>
      <c r="KEG51" s="83"/>
      <c r="KEH51" s="83"/>
      <c r="KEI51" s="83"/>
      <c r="KEJ51" s="83"/>
      <c r="KEK51" s="83"/>
      <c r="KEL51" s="83"/>
      <c r="KEM51" s="83"/>
      <c r="KEN51" s="83"/>
      <c r="KEO51" s="83"/>
      <c r="KEP51" s="83"/>
      <c r="KEQ51" s="83"/>
      <c r="KER51" s="83"/>
      <c r="KES51" s="83"/>
      <c r="KET51" s="83"/>
      <c r="KEU51" s="83"/>
      <c r="KEV51" s="83"/>
      <c r="KEW51" s="83"/>
      <c r="KEX51" s="83"/>
      <c r="KEY51" s="83"/>
      <c r="KEZ51" s="83"/>
      <c r="KFA51" s="83"/>
      <c r="KFB51" s="83"/>
      <c r="KFC51" s="83"/>
      <c r="KFD51" s="83"/>
      <c r="KFE51" s="83"/>
      <c r="KFF51" s="83"/>
      <c r="KFG51" s="83"/>
      <c r="KFH51" s="83"/>
      <c r="KFI51" s="83"/>
      <c r="KFJ51" s="83"/>
      <c r="KFK51" s="83"/>
      <c r="KFL51" s="83"/>
      <c r="KFM51" s="83"/>
      <c r="KFN51" s="83"/>
      <c r="KFO51" s="83"/>
      <c r="KFP51" s="83"/>
      <c r="KFQ51" s="83"/>
      <c r="KFR51" s="83"/>
      <c r="KFS51" s="83"/>
      <c r="KFT51" s="83"/>
      <c r="KFU51" s="83"/>
      <c r="KFV51" s="83"/>
      <c r="KFW51" s="83"/>
      <c r="KFX51" s="83"/>
      <c r="KFY51" s="83"/>
      <c r="KFZ51" s="83"/>
      <c r="KGA51" s="83"/>
      <c r="KGB51" s="83"/>
      <c r="KGC51" s="83"/>
      <c r="KGD51" s="83"/>
      <c r="KGE51" s="83"/>
      <c r="KGF51" s="83"/>
      <c r="KGG51" s="83"/>
      <c r="KGH51" s="83"/>
      <c r="KGI51" s="83"/>
      <c r="KGJ51" s="83"/>
      <c r="KGK51" s="83"/>
      <c r="KGL51" s="83"/>
      <c r="KGM51" s="83"/>
      <c r="KGN51" s="83"/>
      <c r="KGO51" s="83"/>
      <c r="KGP51" s="83"/>
      <c r="KGQ51" s="83"/>
      <c r="KGR51" s="83"/>
      <c r="KGS51" s="83"/>
      <c r="KGT51" s="83"/>
      <c r="KGU51" s="83"/>
      <c r="KGV51" s="83"/>
      <c r="KGW51" s="83"/>
      <c r="KGX51" s="83"/>
      <c r="KGY51" s="83"/>
      <c r="KGZ51" s="83"/>
      <c r="KHA51" s="83"/>
      <c r="KHB51" s="83"/>
      <c r="KHC51" s="83"/>
      <c r="KHD51" s="83"/>
      <c r="KHE51" s="83"/>
      <c r="KHF51" s="83"/>
      <c r="KHG51" s="83"/>
      <c r="KHH51" s="83"/>
      <c r="KHI51" s="83"/>
      <c r="KHJ51" s="83"/>
      <c r="KHK51" s="83"/>
      <c r="KHL51" s="83"/>
      <c r="KHM51" s="83"/>
      <c r="KHN51" s="83"/>
      <c r="KHO51" s="83"/>
      <c r="KHP51" s="83"/>
      <c r="KHQ51" s="83"/>
      <c r="KHR51" s="83"/>
      <c r="KHS51" s="83"/>
      <c r="KHT51" s="83"/>
      <c r="KHU51" s="83"/>
      <c r="KHV51" s="83"/>
      <c r="KHW51" s="83"/>
      <c r="KHX51" s="83"/>
      <c r="KHY51" s="83"/>
      <c r="KHZ51" s="83"/>
      <c r="KIA51" s="83"/>
      <c r="KIB51" s="83"/>
      <c r="KIC51" s="83"/>
      <c r="KID51" s="83"/>
      <c r="KIE51" s="83"/>
      <c r="KIF51" s="83"/>
      <c r="KIG51" s="83"/>
      <c r="KIH51" s="83"/>
      <c r="KII51" s="83"/>
      <c r="KIJ51" s="83"/>
      <c r="KIK51" s="83"/>
      <c r="KIL51" s="83"/>
      <c r="KIM51" s="83"/>
      <c r="KIN51" s="83"/>
      <c r="KIO51" s="83"/>
      <c r="KIP51" s="83"/>
      <c r="KIQ51" s="83"/>
      <c r="KIR51" s="83"/>
      <c r="KIS51" s="83"/>
      <c r="KIT51" s="83"/>
      <c r="KIU51" s="83"/>
      <c r="KIV51" s="83"/>
      <c r="KIW51" s="83"/>
      <c r="KIX51" s="83"/>
      <c r="KIY51" s="83"/>
      <c r="KIZ51" s="83"/>
      <c r="KJA51" s="83"/>
      <c r="KJB51" s="83"/>
      <c r="KJC51" s="83"/>
      <c r="KJD51" s="83"/>
      <c r="KJE51" s="83"/>
      <c r="KJF51" s="83"/>
      <c r="KJG51" s="83"/>
      <c r="KJH51" s="83"/>
      <c r="KJI51" s="83"/>
      <c r="KJJ51" s="83"/>
      <c r="KJK51" s="83"/>
      <c r="KJL51" s="83"/>
      <c r="KJM51" s="83"/>
      <c r="KJN51" s="83"/>
      <c r="KJO51" s="83"/>
      <c r="KJP51" s="83"/>
      <c r="KJQ51" s="83"/>
      <c r="KJR51" s="83"/>
      <c r="KJS51" s="83"/>
      <c r="KJT51" s="83"/>
      <c r="KJU51" s="83"/>
      <c r="KJV51" s="83"/>
      <c r="KJW51" s="83"/>
      <c r="KJX51" s="83"/>
      <c r="KJY51" s="83"/>
      <c r="KJZ51" s="83"/>
      <c r="KKA51" s="83"/>
      <c r="KKB51" s="83"/>
      <c r="KKC51" s="83"/>
      <c r="KKD51" s="83"/>
      <c r="KKE51" s="83"/>
      <c r="KKF51" s="83"/>
      <c r="KKG51" s="83"/>
      <c r="KKH51" s="83"/>
      <c r="KKI51" s="83"/>
      <c r="KKJ51" s="83"/>
      <c r="KKK51" s="83"/>
      <c r="KKL51" s="83"/>
      <c r="KKM51" s="83"/>
      <c r="KKN51" s="83"/>
      <c r="KKO51" s="83"/>
      <c r="KKP51" s="83"/>
      <c r="KKQ51" s="83"/>
      <c r="KKR51" s="83"/>
      <c r="KKS51" s="83"/>
      <c r="KKT51" s="83"/>
      <c r="KKU51" s="83"/>
      <c r="KKV51" s="83"/>
      <c r="KKW51" s="83"/>
      <c r="KKX51" s="83"/>
      <c r="KKY51" s="83"/>
      <c r="KKZ51" s="83"/>
      <c r="KLA51" s="83"/>
      <c r="KLB51" s="83"/>
      <c r="KLC51" s="83"/>
      <c r="KLD51" s="83"/>
      <c r="KLE51" s="83"/>
      <c r="KLF51" s="83"/>
      <c r="KLG51" s="83"/>
      <c r="KLH51" s="83"/>
      <c r="KLI51" s="83"/>
      <c r="KLJ51" s="83"/>
      <c r="KLK51" s="83"/>
      <c r="KLL51" s="83"/>
      <c r="KLM51" s="83"/>
      <c r="KLN51" s="83"/>
      <c r="KLO51" s="83"/>
      <c r="KLP51" s="83"/>
      <c r="KLQ51" s="83"/>
      <c r="KLR51" s="83"/>
      <c r="KLS51" s="83"/>
      <c r="KLT51" s="83"/>
      <c r="KLU51" s="83"/>
      <c r="KLV51" s="83"/>
      <c r="KLW51" s="83"/>
      <c r="KLX51" s="83"/>
      <c r="KLY51" s="83"/>
      <c r="KLZ51" s="83"/>
      <c r="KMA51" s="83"/>
      <c r="KMB51" s="83"/>
      <c r="KMC51" s="83"/>
      <c r="KMD51" s="83"/>
      <c r="KME51" s="83"/>
      <c r="KMF51" s="83"/>
      <c r="KMG51" s="83"/>
      <c r="KMH51" s="83"/>
      <c r="KMI51" s="83"/>
      <c r="KMJ51" s="83"/>
      <c r="KMK51" s="83"/>
      <c r="KML51" s="83"/>
      <c r="KMM51" s="83"/>
      <c r="KMN51" s="83"/>
      <c r="KMO51" s="83"/>
      <c r="KMP51" s="83"/>
      <c r="KMQ51" s="83"/>
      <c r="KMR51" s="83"/>
      <c r="KMS51" s="83"/>
      <c r="KMT51" s="83"/>
      <c r="KMU51" s="83"/>
      <c r="KMV51" s="83"/>
      <c r="KMW51" s="83"/>
      <c r="KMX51" s="83"/>
      <c r="KMY51" s="83"/>
      <c r="KMZ51" s="83"/>
      <c r="KNA51" s="83"/>
      <c r="KNB51" s="83"/>
      <c r="KNC51" s="83"/>
      <c r="KND51" s="83"/>
      <c r="KNE51" s="83"/>
      <c r="KNF51" s="83"/>
      <c r="KNG51" s="83"/>
      <c r="KNH51" s="83"/>
      <c r="KNI51" s="83"/>
      <c r="KNJ51" s="83"/>
      <c r="KNK51" s="83"/>
      <c r="KNL51" s="83"/>
      <c r="KNM51" s="83"/>
      <c r="KNN51" s="83"/>
      <c r="KNO51" s="83"/>
      <c r="KNP51" s="83"/>
      <c r="KNQ51" s="83"/>
      <c r="KNR51" s="83"/>
      <c r="KNS51" s="83"/>
      <c r="KNT51" s="83"/>
      <c r="KNU51" s="83"/>
      <c r="KNV51" s="83"/>
      <c r="KNW51" s="83"/>
      <c r="KNX51" s="83"/>
      <c r="KNY51" s="83"/>
      <c r="KNZ51" s="83"/>
      <c r="KOA51" s="83"/>
      <c r="KOB51" s="83"/>
      <c r="KOC51" s="83"/>
      <c r="KOD51" s="83"/>
      <c r="KOE51" s="83"/>
      <c r="KOF51" s="83"/>
      <c r="KOG51" s="83"/>
      <c r="KOH51" s="83"/>
      <c r="KOI51" s="83"/>
      <c r="KOJ51" s="83"/>
      <c r="KOK51" s="83"/>
      <c r="KOL51" s="83"/>
      <c r="KOM51" s="83"/>
      <c r="KON51" s="83"/>
      <c r="KOO51" s="83"/>
      <c r="KOP51" s="83"/>
      <c r="KOQ51" s="83"/>
      <c r="KOR51" s="83"/>
      <c r="KOS51" s="83"/>
      <c r="KOT51" s="83"/>
      <c r="KOU51" s="83"/>
      <c r="KOV51" s="83"/>
      <c r="KOW51" s="83"/>
      <c r="KOX51" s="83"/>
      <c r="KOY51" s="83"/>
      <c r="KOZ51" s="83"/>
      <c r="KPA51" s="83"/>
      <c r="KPB51" s="83"/>
      <c r="KPC51" s="83"/>
      <c r="KPD51" s="83"/>
      <c r="KPE51" s="83"/>
      <c r="KPF51" s="83"/>
      <c r="KPG51" s="83"/>
      <c r="KPH51" s="83"/>
      <c r="KPI51" s="83"/>
      <c r="KPJ51" s="83"/>
      <c r="KPK51" s="83"/>
      <c r="KPL51" s="83"/>
      <c r="KPM51" s="83"/>
      <c r="KPN51" s="83"/>
      <c r="KPO51" s="83"/>
      <c r="KPP51" s="83"/>
      <c r="KPQ51" s="83"/>
      <c r="KPR51" s="83"/>
      <c r="KPS51" s="83"/>
      <c r="KPT51" s="83"/>
      <c r="KPU51" s="83"/>
      <c r="KPV51" s="83"/>
      <c r="KPW51" s="83"/>
      <c r="KPX51" s="83"/>
      <c r="KPY51" s="83"/>
      <c r="KPZ51" s="83"/>
      <c r="KQA51" s="83"/>
      <c r="KQB51" s="83"/>
      <c r="KQC51" s="83"/>
      <c r="KQD51" s="83"/>
      <c r="KQE51" s="83"/>
      <c r="KQF51" s="83"/>
      <c r="KQG51" s="83"/>
      <c r="KQH51" s="83"/>
      <c r="KQI51" s="83"/>
      <c r="KQJ51" s="83"/>
      <c r="KQK51" s="83"/>
      <c r="KQL51" s="83"/>
      <c r="KQM51" s="83"/>
      <c r="KQN51" s="83"/>
      <c r="KQO51" s="83"/>
      <c r="KQP51" s="83"/>
      <c r="KQQ51" s="83"/>
      <c r="KQR51" s="83"/>
      <c r="KQS51" s="83"/>
      <c r="KQT51" s="83"/>
      <c r="KQU51" s="83"/>
      <c r="KQV51" s="83"/>
      <c r="KQW51" s="83"/>
      <c r="KQX51" s="83"/>
      <c r="KQY51" s="83"/>
      <c r="KQZ51" s="83"/>
      <c r="KRA51" s="83"/>
      <c r="KRB51" s="83"/>
      <c r="KRC51" s="83"/>
      <c r="KRD51" s="83"/>
      <c r="KRE51" s="83"/>
      <c r="KRF51" s="83"/>
      <c r="KRG51" s="83"/>
      <c r="KRH51" s="83"/>
      <c r="KRI51" s="83"/>
      <c r="KRJ51" s="83"/>
      <c r="KRK51" s="83"/>
      <c r="KRL51" s="83"/>
      <c r="KRM51" s="83"/>
      <c r="KRN51" s="83"/>
      <c r="KRO51" s="83"/>
      <c r="KRP51" s="83"/>
      <c r="KRQ51" s="83"/>
      <c r="KRR51" s="83"/>
      <c r="KRS51" s="83"/>
      <c r="KRT51" s="83"/>
      <c r="KRU51" s="83"/>
      <c r="KRV51" s="83"/>
      <c r="KRW51" s="83"/>
      <c r="KRX51" s="83"/>
      <c r="KRY51" s="83"/>
      <c r="KRZ51" s="83"/>
      <c r="KSA51" s="83"/>
      <c r="KSB51" s="83"/>
      <c r="KSC51" s="83"/>
      <c r="KSD51" s="83"/>
      <c r="KSE51" s="83"/>
      <c r="KSF51" s="83"/>
      <c r="KSG51" s="83"/>
      <c r="KSH51" s="83"/>
      <c r="KSI51" s="83"/>
      <c r="KSJ51" s="83"/>
      <c r="KSK51" s="83"/>
      <c r="KSL51" s="83"/>
      <c r="KSM51" s="83"/>
      <c r="KSN51" s="83"/>
      <c r="KSO51" s="83"/>
      <c r="KSP51" s="83"/>
      <c r="KSQ51" s="83"/>
      <c r="KSR51" s="83"/>
      <c r="KSS51" s="83"/>
      <c r="KST51" s="83"/>
      <c r="KSU51" s="83"/>
      <c r="KSV51" s="83"/>
      <c r="KSW51" s="83"/>
      <c r="KSX51" s="83"/>
      <c r="KSY51" s="83"/>
      <c r="KSZ51" s="83"/>
      <c r="KTA51" s="83"/>
      <c r="KTB51" s="83"/>
      <c r="KTC51" s="83"/>
      <c r="KTD51" s="83"/>
      <c r="KTE51" s="83"/>
      <c r="KTF51" s="83"/>
      <c r="KTG51" s="83"/>
      <c r="KTH51" s="83"/>
      <c r="KTI51" s="83"/>
      <c r="KTJ51" s="83"/>
      <c r="KTK51" s="83"/>
      <c r="KTL51" s="83"/>
      <c r="KTM51" s="83"/>
      <c r="KTN51" s="83"/>
      <c r="KTO51" s="83"/>
      <c r="KTP51" s="83"/>
      <c r="KTQ51" s="83"/>
      <c r="KTR51" s="83"/>
      <c r="KTS51" s="83"/>
      <c r="KTT51" s="83"/>
      <c r="KTU51" s="83"/>
      <c r="KTV51" s="83"/>
      <c r="KTW51" s="83"/>
      <c r="KTX51" s="83"/>
      <c r="KTY51" s="83"/>
      <c r="KTZ51" s="83"/>
      <c r="KUA51" s="83"/>
      <c r="KUB51" s="83"/>
      <c r="KUC51" s="83"/>
      <c r="KUD51" s="83"/>
      <c r="KUE51" s="83"/>
      <c r="KUF51" s="83"/>
      <c r="KUG51" s="83"/>
      <c r="KUH51" s="83"/>
      <c r="KUI51" s="83"/>
      <c r="KUJ51" s="83"/>
      <c r="KUK51" s="83"/>
      <c r="KUL51" s="83"/>
      <c r="KUM51" s="83"/>
      <c r="KUN51" s="83"/>
      <c r="KUO51" s="83"/>
      <c r="KUP51" s="83"/>
      <c r="KUQ51" s="83"/>
      <c r="KUR51" s="83"/>
      <c r="KUS51" s="83"/>
      <c r="KUT51" s="83"/>
      <c r="KUU51" s="83"/>
      <c r="KUV51" s="83"/>
      <c r="KUW51" s="83"/>
      <c r="KUX51" s="83"/>
      <c r="KUY51" s="83"/>
      <c r="KUZ51" s="83"/>
      <c r="KVA51" s="83"/>
      <c r="KVB51" s="83"/>
      <c r="KVC51" s="83"/>
      <c r="KVD51" s="83"/>
      <c r="KVE51" s="83"/>
      <c r="KVF51" s="83"/>
      <c r="KVG51" s="83"/>
      <c r="KVH51" s="83"/>
      <c r="KVI51" s="83"/>
      <c r="KVJ51" s="83"/>
      <c r="KVK51" s="83"/>
      <c r="KVL51" s="83"/>
      <c r="KVM51" s="83"/>
      <c r="KVN51" s="83"/>
      <c r="KVO51" s="83"/>
      <c r="KVP51" s="83"/>
      <c r="KVQ51" s="83"/>
      <c r="KVR51" s="83"/>
      <c r="KVS51" s="83"/>
      <c r="KVT51" s="83"/>
      <c r="KVU51" s="83"/>
      <c r="KVV51" s="83"/>
      <c r="KVW51" s="83"/>
      <c r="KVX51" s="83"/>
      <c r="KVY51" s="83"/>
      <c r="KVZ51" s="83"/>
      <c r="KWA51" s="83"/>
      <c r="KWB51" s="83"/>
      <c r="KWC51" s="83"/>
      <c r="KWD51" s="83"/>
      <c r="KWE51" s="83"/>
      <c r="KWF51" s="83"/>
      <c r="KWG51" s="83"/>
      <c r="KWH51" s="83"/>
      <c r="KWI51" s="83"/>
      <c r="KWJ51" s="83"/>
      <c r="KWK51" s="83"/>
      <c r="KWL51" s="83"/>
      <c r="KWM51" s="83"/>
      <c r="KWN51" s="83"/>
      <c r="KWO51" s="83"/>
      <c r="KWP51" s="83"/>
      <c r="KWQ51" s="83"/>
      <c r="KWR51" s="83"/>
      <c r="KWS51" s="83"/>
      <c r="KWT51" s="83"/>
      <c r="KWU51" s="83"/>
      <c r="KWV51" s="83"/>
      <c r="KWW51" s="83"/>
      <c r="KWX51" s="83"/>
      <c r="KWY51" s="83"/>
      <c r="KWZ51" s="83"/>
      <c r="KXA51" s="83"/>
      <c r="KXB51" s="83"/>
      <c r="KXC51" s="83"/>
      <c r="KXD51" s="83"/>
      <c r="KXE51" s="83"/>
      <c r="KXF51" s="83"/>
      <c r="KXG51" s="83"/>
      <c r="KXH51" s="83"/>
      <c r="KXI51" s="83"/>
      <c r="KXJ51" s="83"/>
      <c r="KXK51" s="83"/>
      <c r="KXL51" s="83"/>
      <c r="KXM51" s="83"/>
      <c r="KXN51" s="83"/>
      <c r="KXO51" s="83"/>
      <c r="KXP51" s="83"/>
      <c r="KXQ51" s="83"/>
      <c r="KXR51" s="83"/>
      <c r="KXS51" s="83"/>
      <c r="KXT51" s="83"/>
      <c r="KXU51" s="83"/>
      <c r="KXV51" s="83"/>
      <c r="KXW51" s="83"/>
      <c r="KXX51" s="83"/>
      <c r="KXY51" s="83"/>
      <c r="KXZ51" s="83"/>
      <c r="KYA51" s="83"/>
      <c r="KYB51" s="83"/>
      <c r="KYC51" s="83"/>
      <c r="KYD51" s="83"/>
      <c r="KYE51" s="83"/>
      <c r="KYF51" s="83"/>
      <c r="KYG51" s="83"/>
      <c r="KYH51" s="83"/>
      <c r="KYI51" s="83"/>
      <c r="KYJ51" s="83"/>
      <c r="KYK51" s="83"/>
      <c r="KYL51" s="83"/>
      <c r="KYM51" s="83"/>
      <c r="KYN51" s="83"/>
      <c r="KYO51" s="83"/>
      <c r="KYP51" s="83"/>
      <c r="KYQ51" s="83"/>
      <c r="KYR51" s="83"/>
      <c r="KYS51" s="83"/>
      <c r="KYT51" s="83"/>
      <c r="KYU51" s="83"/>
      <c r="KYV51" s="83"/>
      <c r="KYW51" s="83"/>
      <c r="KYX51" s="83"/>
      <c r="KYY51" s="83"/>
      <c r="KYZ51" s="83"/>
      <c r="KZA51" s="83"/>
      <c r="KZB51" s="83"/>
      <c r="KZC51" s="83"/>
      <c r="KZD51" s="83"/>
      <c r="KZE51" s="83"/>
      <c r="KZF51" s="83"/>
      <c r="KZG51" s="83"/>
      <c r="KZH51" s="83"/>
      <c r="KZI51" s="83"/>
      <c r="KZJ51" s="83"/>
      <c r="KZK51" s="83"/>
      <c r="KZL51" s="83"/>
      <c r="KZM51" s="83"/>
      <c r="KZN51" s="83"/>
      <c r="KZO51" s="83"/>
      <c r="KZP51" s="83"/>
      <c r="KZQ51" s="83"/>
      <c r="KZR51" s="83"/>
      <c r="KZS51" s="83"/>
      <c r="KZT51" s="83"/>
      <c r="KZU51" s="83"/>
      <c r="KZV51" s="83"/>
      <c r="KZW51" s="83"/>
      <c r="KZX51" s="83"/>
      <c r="KZY51" s="83"/>
      <c r="KZZ51" s="83"/>
      <c r="LAA51" s="83"/>
      <c r="LAB51" s="83"/>
      <c r="LAC51" s="83"/>
      <c r="LAD51" s="83"/>
      <c r="LAE51" s="83"/>
      <c r="LAF51" s="83"/>
      <c r="LAG51" s="83"/>
      <c r="LAH51" s="83"/>
      <c r="LAI51" s="83"/>
      <c r="LAJ51" s="83"/>
      <c r="LAK51" s="83"/>
      <c r="LAL51" s="83"/>
      <c r="LAM51" s="83"/>
      <c r="LAN51" s="83"/>
      <c r="LAO51" s="83"/>
      <c r="LAP51" s="83"/>
      <c r="LAQ51" s="83"/>
      <c r="LAR51" s="83"/>
      <c r="LAS51" s="83"/>
      <c r="LAT51" s="83"/>
      <c r="LAU51" s="83"/>
      <c r="LAV51" s="83"/>
      <c r="LAW51" s="83"/>
      <c r="LAX51" s="83"/>
      <c r="LAY51" s="83"/>
      <c r="LAZ51" s="83"/>
      <c r="LBA51" s="83"/>
      <c r="LBB51" s="83"/>
      <c r="LBC51" s="83"/>
      <c r="LBD51" s="83"/>
      <c r="LBE51" s="83"/>
      <c r="LBF51" s="83"/>
      <c r="LBG51" s="83"/>
      <c r="LBH51" s="83"/>
      <c r="LBI51" s="83"/>
      <c r="LBJ51" s="83"/>
      <c r="LBK51" s="83"/>
      <c r="LBL51" s="83"/>
      <c r="LBM51" s="83"/>
      <c r="LBN51" s="83"/>
      <c r="LBO51" s="83"/>
      <c r="LBP51" s="83"/>
      <c r="LBQ51" s="83"/>
      <c r="LBR51" s="83"/>
      <c r="LBS51" s="83"/>
      <c r="LBT51" s="83"/>
      <c r="LBU51" s="83"/>
      <c r="LBV51" s="83"/>
      <c r="LBW51" s="83"/>
      <c r="LBX51" s="83"/>
      <c r="LBY51" s="83"/>
      <c r="LBZ51" s="83"/>
      <c r="LCA51" s="83"/>
      <c r="LCB51" s="83"/>
      <c r="LCC51" s="83"/>
      <c r="LCD51" s="83"/>
      <c r="LCE51" s="83"/>
      <c r="LCF51" s="83"/>
      <c r="LCG51" s="83"/>
      <c r="LCH51" s="83"/>
      <c r="LCI51" s="83"/>
      <c r="LCJ51" s="83"/>
      <c r="LCK51" s="83"/>
      <c r="LCL51" s="83"/>
      <c r="LCM51" s="83"/>
      <c r="LCN51" s="83"/>
      <c r="LCO51" s="83"/>
      <c r="LCP51" s="83"/>
      <c r="LCQ51" s="83"/>
      <c r="LCR51" s="83"/>
      <c r="LCS51" s="83"/>
      <c r="LCT51" s="83"/>
      <c r="LCU51" s="83"/>
      <c r="LCV51" s="83"/>
      <c r="LCW51" s="83"/>
      <c r="LCX51" s="83"/>
      <c r="LCY51" s="83"/>
      <c r="LCZ51" s="83"/>
      <c r="LDA51" s="83"/>
      <c r="LDB51" s="83"/>
      <c r="LDC51" s="83"/>
      <c r="LDD51" s="83"/>
      <c r="LDE51" s="83"/>
      <c r="LDF51" s="83"/>
      <c r="LDG51" s="83"/>
      <c r="LDH51" s="83"/>
      <c r="LDI51" s="83"/>
      <c r="LDJ51" s="83"/>
      <c r="LDK51" s="83"/>
      <c r="LDL51" s="83"/>
      <c r="LDM51" s="83"/>
      <c r="LDN51" s="83"/>
      <c r="LDO51" s="83"/>
      <c r="LDP51" s="83"/>
      <c r="LDQ51" s="83"/>
      <c r="LDR51" s="83"/>
      <c r="LDS51" s="83"/>
      <c r="LDT51" s="83"/>
      <c r="LDU51" s="83"/>
      <c r="LDV51" s="83"/>
      <c r="LDW51" s="83"/>
      <c r="LDX51" s="83"/>
      <c r="LDY51" s="83"/>
      <c r="LDZ51" s="83"/>
      <c r="LEA51" s="83"/>
      <c r="LEB51" s="83"/>
      <c r="LEC51" s="83"/>
      <c r="LED51" s="83"/>
      <c r="LEE51" s="83"/>
      <c r="LEF51" s="83"/>
      <c r="LEG51" s="83"/>
      <c r="LEH51" s="83"/>
      <c r="LEI51" s="83"/>
      <c r="LEJ51" s="83"/>
      <c r="LEK51" s="83"/>
      <c r="LEL51" s="83"/>
      <c r="LEM51" s="83"/>
      <c r="LEN51" s="83"/>
      <c r="LEO51" s="83"/>
      <c r="LEP51" s="83"/>
      <c r="LEQ51" s="83"/>
      <c r="LER51" s="83"/>
      <c r="LES51" s="83"/>
      <c r="LET51" s="83"/>
      <c r="LEU51" s="83"/>
      <c r="LEV51" s="83"/>
      <c r="LEW51" s="83"/>
      <c r="LEX51" s="83"/>
      <c r="LEY51" s="83"/>
      <c r="LEZ51" s="83"/>
      <c r="LFA51" s="83"/>
      <c r="LFB51" s="83"/>
      <c r="LFC51" s="83"/>
      <c r="LFD51" s="83"/>
      <c r="LFE51" s="83"/>
      <c r="LFF51" s="83"/>
      <c r="LFG51" s="83"/>
      <c r="LFH51" s="83"/>
      <c r="LFI51" s="83"/>
      <c r="LFJ51" s="83"/>
      <c r="LFK51" s="83"/>
      <c r="LFL51" s="83"/>
      <c r="LFM51" s="83"/>
      <c r="LFN51" s="83"/>
      <c r="LFO51" s="83"/>
      <c r="LFP51" s="83"/>
      <c r="LFQ51" s="83"/>
      <c r="LFR51" s="83"/>
      <c r="LFS51" s="83"/>
      <c r="LFT51" s="83"/>
      <c r="LFU51" s="83"/>
      <c r="LFV51" s="83"/>
      <c r="LFW51" s="83"/>
      <c r="LFX51" s="83"/>
      <c r="LFY51" s="83"/>
      <c r="LFZ51" s="83"/>
      <c r="LGA51" s="83"/>
      <c r="LGB51" s="83"/>
      <c r="LGC51" s="83"/>
      <c r="LGD51" s="83"/>
      <c r="LGE51" s="83"/>
      <c r="LGF51" s="83"/>
      <c r="LGG51" s="83"/>
      <c r="LGH51" s="83"/>
      <c r="LGI51" s="83"/>
      <c r="LGJ51" s="83"/>
      <c r="LGK51" s="83"/>
      <c r="LGL51" s="83"/>
      <c r="LGM51" s="83"/>
      <c r="LGN51" s="83"/>
      <c r="LGO51" s="83"/>
      <c r="LGP51" s="83"/>
      <c r="LGQ51" s="83"/>
      <c r="LGR51" s="83"/>
      <c r="LGS51" s="83"/>
      <c r="LGT51" s="83"/>
      <c r="LGU51" s="83"/>
      <c r="LGV51" s="83"/>
      <c r="LGW51" s="83"/>
      <c r="LGX51" s="83"/>
      <c r="LGY51" s="83"/>
      <c r="LGZ51" s="83"/>
      <c r="LHA51" s="83"/>
      <c r="LHB51" s="83"/>
      <c r="LHC51" s="83"/>
      <c r="LHD51" s="83"/>
      <c r="LHE51" s="83"/>
      <c r="LHF51" s="83"/>
      <c r="LHG51" s="83"/>
      <c r="LHH51" s="83"/>
      <c r="LHI51" s="83"/>
      <c r="LHJ51" s="83"/>
      <c r="LHK51" s="83"/>
      <c r="LHL51" s="83"/>
      <c r="LHM51" s="83"/>
      <c r="LHN51" s="83"/>
      <c r="LHO51" s="83"/>
      <c r="LHP51" s="83"/>
      <c r="LHQ51" s="83"/>
      <c r="LHR51" s="83"/>
      <c r="LHS51" s="83"/>
      <c r="LHT51" s="83"/>
      <c r="LHU51" s="83"/>
      <c r="LHV51" s="83"/>
      <c r="LHW51" s="83"/>
      <c r="LHX51" s="83"/>
      <c r="LHY51" s="83"/>
      <c r="LHZ51" s="83"/>
      <c r="LIA51" s="83"/>
      <c r="LIB51" s="83"/>
      <c r="LIC51" s="83"/>
      <c r="LID51" s="83"/>
      <c r="LIE51" s="83"/>
      <c r="LIF51" s="83"/>
      <c r="LIG51" s="83"/>
      <c r="LIH51" s="83"/>
      <c r="LII51" s="83"/>
      <c r="LIJ51" s="83"/>
      <c r="LIK51" s="83"/>
      <c r="LIL51" s="83"/>
      <c r="LIM51" s="83"/>
      <c r="LIN51" s="83"/>
      <c r="LIO51" s="83"/>
      <c r="LIP51" s="83"/>
      <c r="LIQ51" s="83"/>
      <c r="LIR51" s="83"/>
      <c r="LIS51" s="83"/>
      <c r="LIT51" s="83"/>
      <c r="LIU51" s="83"/>
      <c r="LIV51" s="83"/>
      <c r="LIW51" s="83"/>
      <c r="LIX51" s="83"/>
      <c r="LIY51" s="83"/>
      <c r="LIZ51" s="83"/>
      <c r="LJA51" s="83"/>
      <c r="LJB51" s="83"/>
      <c r="LJC51" s="83"/>
      <c r="LJD51" s="83"/>
      <c r="LJE51" s="83"/>
      <c r="LJF51" s="83"/>
      <c r="LJG51" s="83"/>
      <c r="LJH51" s="83"/>
      <c r="LJI51" s="83"/>
      <c r="LJJ51" s="83"/>
      <c r="LJK51" s="83"/>
      <c r="LJL51" s="83"/>
      <c r="LJM51" s="83"/>
      <c r="LJN51" s="83"/>
      <c r="LJO51" s="83"/>
      <c r="LJP51" s="83"/>
      <c r="LJQ51" s="83"/>
      <c r="LJR51" s="83"/>
      <c r="LJS51" s="83"/>
      <c r="LJT51" s="83"/>
      <c r="LJU51" s="83"/>
      <c r="LJV51" s="83"/>
      <c r="LJW51" s="83"/>
      <c r="LJX51" s="83"/>
      <c r="LJY51" s="83"/>
      <c r="LJZ51" s="83"/>
      <c r="LKA51" s="83"/>
      <c r="LKB51" s="83"/>
      <c r="LKC51" s="83"/>
      <c r="LKD51" s="83"/>
      <c r="LKE51" s="83"/>
      <c r="LKF51" s="83"/>
      <c r="LKG51" s="83"/>
      <c r="LKH51" s="83"/>
      <c r="LKI51" s="83"/>
      <c r="LKJ51" s="83"/>
      <c r="LKK51" s="83"/>
      <c r="LKL51" s="83"/>
      <c r="LKM51" s="83"/>
      <c r="LKN51" s="83"/>
      <c r="LKO51" s="83"/>
      <c r="LKP51" s="83"/>
      <c r="LKQ51" s="83"/>
      <c r="LKR51" s="83"/>
      <c r="LKS51" s="83"/>
      <c r="LKT51" s="83"/>
      <c r="LKU51" s="83"/>
      <c r="LKV51" s="83"/>
      <c r="LKW51" s="83"/>
      <c r="LKX51" s="83"/>
      <c r="LKY51" s="83"/>
      <c r="LKZ51" s="83"/>
      <c r="LLA51" s="83"/>
      <c r="LLB51" s="83"/>
      <c r="LLC51" s="83"/>
      <c r="LLD51" s="83"/>
      <c r="LLE51" s="83"/>
      <c r="LLF51" s="83"/>
      <c r="LLG51" s="83"/>
      <c r="LLH51" s="83"/>
      <c r="LLI51" s="83"/>
      <c r="LLJ51" s="83"/>
      <c r="LLK51" s="83"/>
      <c r="LLL51" s="83"/>
      <c r="LLM51" s="83"/>
      <c r="LLN51" s="83"/>
      <c r="LLO51" s="83"/>
      <c r="LLP51" s="83"/>
      <c r="LLQ51" s="83"/>
      <c r="LLR51" s="83"/>
      <c r="LLS51" s="83"/>
      <c r="LLT51" s="83"/>
      <c r="LLU51" s="83"/>
      <c r="LLV51" s="83"/>
      <c r="LLW51" s="83"/>
      <c r="LLX51" s="83"/>
      <c r="LLY51" s="83"/>
      <c r="LLZ51" s="83"/>
      <c r="LMA51" s="83"/>
      <c r="LMB51" s="83"/>
      <c r="LMC51" s="83"/>
      <c r="LMD51" s="83"/>
      <c r="LME51" s="83"/>
      <c r="LMF51" s="83"/>
      <c r="LMG51" s="83"/>
      <c r="LMH51" s="83"/>
      <c r="LMI51" s="83"/>
      <c r="LMJ51" s="83"/>
      <c r="LMK51" s="83"/>
      <c r="LML51" s="83"/>
      <c r="LMM51" s="83"/>
      <c r="LMN51" s="83"/>
      <c r="LMO51" s="83"/>
      <c r="LMP51" s="83"/>
      <c r="LMQ51" s="83"/>
      <c r="LMR51" s="83"/>
      <c r="LMS51" s="83"/>
      <c r="LMT51" s="83"/>
      <c r="LMU51" s="83"/>
      <c r="LMV51" s="83"/>
      <c r="LMW51" s="83"/>
      <c r="LMX51" s="83"/>
      <c r="LMY51" s="83"/>
      <c r="LMZ51" s="83"/>
      <c r="LNA51" s="83"/>
      <c r="LNB51" s="83"/>
      <c r="LNC51" s="83"/>
      <c r="LND51" s="83"/>
      <c r="LNE51" s="83"/>
      <c r="LNF51" s="83"/>
      <c r="LNG51" s="83"/>
      <c r="LNH51" s="83"/>
      <c r="LNI51" s="83"/>
      <c r="LNJ51" s="83"/>
      <c r="LNK51" s="83"/>
      <c r="LNL51" s="83"/>
      <c r="LNM51" s="83"/>
      <c r="LNN51" s="83"/>
      <c r="LNO51" s="83"/>
      <c r="LNP51" s="83"/>
      <c r="LNQ51" s="83"/>
      <c r="LNR51" s="83"/>
      <c r="LNS51" s="83"/>
      <c r="LNT51" s="83"/>
      <c r="LNU51" s="83"/>
      <c r="LNV51" s="83"/>
      <c r="LNW51" s="83"/>
      <c r="LNX51" s="83"/>
      <c r="LNY51" s="83"/>
      <c r="LNZ51" s="83"/>
      <c r="LOA51" s="83"/>
      <c r="LOB51" s="83"/>
      <c r="LOC51" s="83"/>
      <c r="LOD51" s="83"/>
      <c r="LOE51" s="83"/>
      <c r="LOF51" s="83"/>
      <c r="LOG51" s="83"/>
      <c r="LOH51" s="83"/>
      <c r="LOI51" s="83"/>
      <c r="LOJ51" s="83"/>
      <c r="LOK51" s="83"/>
      <c r="LOL51" s="83"/>
      <c r="LOM51" s="83"/>
      <c r="LON51" s="83"/>
      <c r="LOO51" s="83"/>
      <c r="LOP51" s="83"/>
      <c r="LOQ51" s="83"/>
      <c r="LOR51" s="83"/>
      <c r="LOS51" s="83"/>
      <c r="LOT51" s="83"/>
      <c r="LOU51" s="83"/>
      <c r="LOV51" s="83"/>
      <c r="LOW51" s="83"/>
      <c r="LOX51" s="83"/>
      <c r="LOY51" s="83"/>
      <c r="LOZ51" s="83"/>
      <c r="LPA51" s="83"/>
      <c r="LPB51" s="83"/>
      <c r="LPC51" s="83"/>
      <c r="LPD51" s="83"/>
      <c r="LPE51" s="83"/>
      <c r="LPF51" s="83"/>
      <c r="LPG51" s="83"/>
      <c r="LPH51" s="83"/>
      <c r="LPI51" s="83"/>
      <c r="LPJ51" s="83"/>
      <c r="LPK51" s="83"/>
      <c r="LPL51" s="83"/>
      <c r="LPM51" s="83"/>
      <c r="LPN51" s="83"/>
      <c r="LPO51" s="83"/>
      <c r="LPP51" s="83"/>
      <c r="LPQ51" s="83"/>
      <c r="LPR51" s="83"/>
      <c r="LPS51" s="83"/>
      <c r="LPT51" s="83"/>
      <c r="LPU51" s="83"/>
      <c r="LPV51" s="83"/>
      <c r="LPW51" s="83"/>
      <c r="LPX51" s="83"/>
      <c r="LPY51" s="83"/>
      <c r="LPZ51" s="83"/>
      <c r="LQA51" s="83"/>
      <c r="LQB51" s="83"/>
      <c r="LQC51" s="83"/>
      <c r="LQD51" s="83"/>
      <c r="LQE51" s="83"/>
      <c r="LQF51" s="83"/>
      <c r="LQG51" s="83"/>
      <c r="LQH51" s="83"/>
      <c r="LQI51" s="83"/>
      <c r="LQJ51" s="83"/>
      <c r="LQK51" s="83"/>
      <c r="LQL51" s="83"/>
      <c r="LQM51" s="83"/>
      <c r="LQN51" s="83"/>
      <c r="LQO51" s="83"/>
      <c r="LQP51" s="83"/>
      <c r="LQQ51" s="83"/>
      <c r="LQR51" s="83"/>
      <c r="LQS51" s="83"/>
      <c r="LQT51" s="83"/>
      <c r="LQU51" s="83"/>
      <c r="LQV51" s="83"/>
      <c r="LQW51" s="83"/>
      <c r="LQX51" s="83"/>
      <c r="LQY51" s="83"/>
      <c r="LQZ51" s="83"/>
      <c r="LRA51" s="83"/>
      <c r="LRB51" s="83"/>
      <c r="LRC51" s="83"/>
      <c r="LRD51" s="83"/>
      <c r="LRE51" s="83"/>
      <c r="LRF51" s="83"/>
      <c r="LRG51" s="83"/>
      <c r="LRH51" s="83"/>
      <c r="LRI51" s="83"/>
      <c r="LRJ51" s="83"/>
      <c r="LRK51" s="83"/>
      <c r="LRL51" s="83"/>
      <c r="LRM51" s="83"/>
      <c r="LRN51" s="83"/>
      <c r="LRO51" s="83"/>
      <c r="LRP51" s="83"/>
      <c r="LRQ51" s="83"/>
      <c r="LRR51" s="83"/>
      <c r="LRS51" s="83"/>
      <c r="LRT51" s="83"/>
      <c r="LRU51" s="83"/>
      <c r="LRV51" s="83"/>
      <c r="LRW51" s="83"/>
      <c r="LRX51" s="83"/>
      <c r="LRY51" s="83"/>
      <c r="LRZ51" s="83"/>
      <c r="LSA51" s="83"/>
      <c r="LSB51" s="83"/>
      <c r="LSC51" s="83"/>
      <c r="LSD51" s="83"/>
      <c r="LSE51" s="83"/>
      <c r="LSF51" s="83"/>
      <c r="LSG51" s="83"/>
      <c r="LSH51" s="83"/>
      <c r="LSI51" s="83"/>
      <c r="LSJ51" s="83"/>
      <c r="LSK51" s="83"/>
      <c r="LSL51" s="83"/>
      <c r="LSM51" s="83"/>
      <c r="LSN51" s="83"/>
      <c r="LSO51" s="83"/>
      <c r="LSP51" s="83"/>
      <c r="LSQ51" s="83"/>
      <c r="LSR51" s="83"/>
      <c r="LSS51" s="83"/>
      <c r="LST51" s="83"/>
      <c r="LSU51" s="83"/>
      <c r="LSV51" s="83"/>
      <c r="LSW51" s="83"/>
      <c r="LSX51" s="83"/>
      <c r="LSY51" s="83"/>
      <c r="LSZ51" s="83"/>
      <c r="LTA51" s="83"/>
      <c r="LTB51" s="83"/>
      <c r="LTC51" s="83"/>
      <c r="LTD51" s="83"/>
      <c r="LTE51" s="83"/>
      <c r="LTF51" s="83"/>
      <c r="LTG51" s="83"/>
      <c r="LTH51" s="83"/>
      <c r="LTI51" s="83"/>
      <c r="LTJ51" s="83"/>
      <c r="LTK51" s="83"/>
      <c r="LTL51" s="83"/>
      <c r="LTM51" s="83"/>
      <c r="LTN51" s="83"/>
      <c r="LTO51" s="83"/>
      <c r="LTP51" s="83"/>
      <c r="LTQ51" s="83"/>
      <c r="LTR51" s="83"/>
      <c r="LTS51" s="83"/>
      <c r="LTT51" s="83"/>
      <c r="LTU51" s="83"/>
      <c r="LTV51" s="83"/>
      <c r="LTW51" s="83"/>
      <c r="LTX51" s="83"/>
      <c r="LTY51" s="83"/>
      <c r="LTZ51" s="83"/>
      <c r="LUA51" s="83"/>
      <c r="LUB51" s="83"/>
      <c r="LUC51" s="83"/>
      <c r="LUD51" s="83"/>
      <c r="LUE51" s="83"/>
      <c r="LUF51" s="83"/>
      <c r="LUG51" s="83"/>
      <c r="LUH51" s="83"/>
      <c r="LUI51" s="83"/>
      <c r="LUJ51" s="83"/>
      <c r="LUK51" s="83"/>
      <c r="LUL51" s="83"/>
      <c r="LUM51" s="83"/>
      <c r="LUN51" s="83"/>
      <c r="LUO51" s="83"/>
      <c r="LUP51" s="83"/>
      <c r="LUQ51" s="83"/>
      <c r="LUR51" s="83"/>
      <c r="LUS51" s="83"/>
      <c r="LUT51" s="83"/>
      <c r="LUU51" s="83"/>
      <c r="LUV51" s="83"/>
      <c r="LUW51" s="83"/>
      <c r="LUX51" s="83"/>
      <c r="LUY51" s="83"/>
      <c r="LUZ51" s="83"/>
      <c r="LVA51" s="83"/>
      <c r="LVB51" s="83"/>
      <c r="LVC51" s="83"/>
      <c r="LVD51" s="83"/>
      <c r="LVE51" s="83"/>
      <c r="LVF51" s="83"/>
      <c r="LVG51" s="83"/>
      <c r="LVH51" s="83"/>
      <c r="LVI51" s="83"/>
      <c r="LVJ51" s="83"/>
      <c r="LVK51" s="83"/>
      <c r="LVL51" s="83"/>
      <c r="LVM51" s="83"/>
      <c r="LVN51" s="83"/>
      <c r="LVO51" s="83"/>
      <c r="LVP51" s="83"/>
      <c r="LVQ51" s="83"/>
      <c r="LVR51" s="83"/>
      <c r="LVS51" s="83"/>
      <c r="LVT51" s="83"/>
      <c r="LVU51" s="83"/>
      <c r="LVV51" s="83"/>
      <c r="LVW51" s="83"/>
      <c r="LVX51" s="83"/>
      <c r="LVY51" s="83"/>
      <c r="LVZ51" s="83"/>
      <c r="LWA51" s="83"/>
      <c r="LWB51" s="83"/>
      <c r="LWC51" s="83"/>
      <c r="LWD51" s="83"/>
      <c r="LWE51" s="83"/>
      <c r="LWF51" s="83"/>
      <c r="LWG51" s="83"/>
      <c r="LWH51" s="83"/>
      <c r="LWI51" s="83"/>
      <c r="LWJ51" s="83"/>
      <c r="LWK51" s="83"/>
      <c r="LWL51" s="83"/>
      <c r="LWM51" s="83"/>
      <c r="LWN51" s="83"/>
      <c r="LWO51" s="83"/>
      <c r="LWP51" s="83"/>
      <c r="LWQ51" s="83"/>
      <c r="LWR51" s="83"/>
      <c r="LWS51" s="83"/>
      <c r="LWT51" s="83"/>
      <c r="LWU51" s="83"/>
      <c r="LWV51" s="83"/>
      <c r="LWW51" s="83"/>
      <c r="LWX51" s="83"/>
      <c r="LWY51" s="83"/>
      <c r="LWZ51" s="83"/>
      <c r="LXA51" s="83"/>
      <c r="LXB51" s="83"/>
      <c r="LXC51" s="83"/>
      <c r="LXD51" s="83"/>
      <c r="LXE51" s="83"/>
      <c r="LXF51" s="83"/>
      <c r="LXG51" s="83"/>
      <c r="LXH51" s="83"/>
      <c r="LXI51" s="83"/>
      <c r="LXJ51" s="83"/>
      <c r="LXK51" s="83"/>
      <c r="LXL51" s="83"/>
      <c r="LXM51" s="83"/>
      <c r="LXN51" s="83"/>
      <c r="LXO51" s="83"/>
      <c r="LXP51" s="83"/>
      <c r="LXQ51" s="83"/>
      <c r="LXR51" s="83"/>
      <c r="LXS51" s="83"/>
      <c r="LXT51" s="83"/>
      <c r="LXU51" s="83"/>
      <c r="LXV51" s="83"/>
      <c r="LXW51" s="83"/>
      <c r="LXX51" s="83"/>
      <c r="LXY51" s="83"/>
      <c r="LXZ51" s="83"/>
      <c r="LYA51" s="83"/>
      <c r="LYB51" s="83"/>
      <c r="LYC51" s="83"/>
      <c r="LYD51" s="83"/>
      <c r="LYE51" s="83"/>
      <c r="LYF51" s="83"/>
      <c r="LYG51" s="83"/>
      <c r="LYH51" s="83"/>
      <c r="LYI51" s="83"/>
      <c r="LYJ51" s="83"/>
      <c r="LYK51" s="83"/>
      <c r="LYL51" s="83"/>
      <c r="LYM51" s="83"/>
      <c r="LYN51" s="83"/>
      <c r="LYO51" s="83"/>
      <c r="LYP51" s="83"/>
      <c r="LYQ51" s="83"/>
      <c r="LYR51" s="83"/>
      <c r="LYS51" s="83"/>
      <c r="LYT51" s="83"/>
      <c r="LYU51" s="83"/>
      <c r="LYV51" s="83"/>
      <c r="LYW51" s="83"/>
      <c r="LYX51" s="83"/>
      <c r="LYY51" s="83"/>
      <c r="LYZ51" s="83"/>
      <c r="LZA51" s="83"/>
      <c r="LZB51" s="83"/>
      <c r="LZC51" s="83"/>
      <c r="LZD51" s="83"/>
      <c r="LZE51" s="83"/>
      <c r="LZF51" s="83"/>
      <c r="LZG51" s="83"/>
      <c r="LZH51" s="83"/>
      <c r="LZI51" s="83"/>
      <c r="LZJ51" s="83"/>
      <c r="LZK51" s="83"/>
      <c r="LZL51" s="83"/>
      <c r="LZM51" s="83"/>
      <c r="LZN51" s="83"/>
      <c r="LZO51" s="83"/>
      <c r="LZP51" s="83"/>
      <c r="LZQ51" s="83"/>
      <c r="LZR51" s="83"/>
      <c r="LZS51" s="83"/>
      <c r="LZT51" s="83"/>
      <c r="LZU51" s="83"/>
      <c r="LZV51" s="83"/>
      <c r="LZW51" s="83"/>
      <c r="LZX51" s="83"/>
      <c r="LZY51" s="83"/>
      <c r="LZZ51" s="83"/>
      <c r="MAA51" s="83"/>
      <c r="MAB51" s="83"/>
      <c r="MAC51" s="83"/>
      <c r="MAD51" s="83"/>
      <c r="MAE51" s="83"/>
      <c r="MAF51" s="83"/>
      <c r="MAG51" s="83"/>
      <c r="MAH51" s="83"/>
      <c r="MAI51" s="83"/>
      <c r="MAJ51" s="83"/>
      <c r="MAK51" s="83"/>
      <c r="MAL51" s="83"/>
      <c r="MAM51" s="83"/>
      <c r="MAN51" s="83"/>
      <c r="MAO51" s="83"/>
      <c r="MAP51" s="83"/>
      <c r="MAQ51" s="83"/>
      <c r="MAR51" s="83"/>
      <c r="MAS51" s="83"/>
      <c r="MAT51" s="83"/>
      <c r="MAU51" s="83"/>
      <c r="MAV51" s="83"/>
      <c r="MAW51" s="83"/>
      <c r="MAX51" s="83"/>
      <c r="MAY51" s="83"/>
      <c r="MAZ51" s="83"/>
      <c r="MBA51" s="83"/>
      <c r="MBB51" s="83"/>
      <c r="MBC51" s="83"/>
      <c r="MBD51" s="83"/>
      <c r="MBE51" s="83"/>
      <c r="MBF51" s="83"/>
      <c r="MBG51" s="83"/>
      <c r="MBH51" s="83"/>
      <c r="MBI51" s="83"/>
      <c r="MBJ51" s="83"/>
      <c r="MBK51" s="83"/>
      <c r="MBL51" s="83"/>
      <c r="MBM51" s="83"/>
      <c r="MBN51" s="83"/>
      <c r="MBO51" s="83"/>
      <c r="MBP51" s="83"/>
      <c r="MBQ51" s="83"/>
      <c r="MBR51" s="83"/>
      <c r="MBS51" s="83"/>
      <c r="MBT51" s="83"/>
      <c r="MBU51" s="83"/>
      <c r="MBV51" s="83"/>
      <c r="MBW51" s="83"/>
      <c r="MBX51" s="83"/>
      <c r="MBY51" s="83"/>
      <c r="MBZ51" s="83"/>
      <c r="MCA51" s="83"/>
      <c r="MCB51" s="83"/>
      <c r="MCC51" s="83"/>
      <c r="MCD51" s="83"/>
      <c r="MCE51" s="83"/>
      <c r="MCF51" s="83"/>
      <c r="MCG51" s="83"/>
      <c r="MCH51" s="83"/>
      <c r="MCI51" s="83"/>
      <c r="MCJ51" s="83"/>
      <c r="MCK51" s="83"/>
      <c r="MCL51" s="83"/>
      <c r="MCM51" s="83"/>
      <c r="MCN51" s="83"/>
      <c r="MCO51" s="83"/>
      <c r="MCP51" s="83"/>
      <c r="MCQ51" s="83"/>
      <c r="MCR51" s="83"/>
      <c r="MCS51" s="83"/>
      <c r="MCT51" s="83"/>
      <c r="MCU51" s="83"/>
      <c r="MCV51" s="83"/>
      <c r="MCW51" s="83"/>
      <c r="MCX51" s="83"/>
      <c r="MCY51" s="83"/>
      <c r="MCZ51" s="83"/>
      <c r="MDA51" s="83"/>
      <c r="MDB51" s="83"/>
      <c r="MDC51" s="83"/>
      <c r="MDD51" s="83"/>
      <c r="MDE51" s="83"/>
      <c r="MDF51" s="83"/>
      <c r="MDG51" s="83"/>
      <c r="MDH51" s="83"/>
      <c r="MDI51" s="83"/>
      <c r="MDJ51" s="83"/>
      <c r="MDK51" s="83"/>
      <c r="MDL51" s="83"/>
      <c r="MDM51" s="83"/>
      <c r="MDN51" s="83"/>
      <c r="MDO51" s="83"/>
      <c r="MDP51" s="83"/>
      <c r="MDQ51" s="83"/>
      <c r="MDR51" s="83"/>
      <c r="MDS51" s="83"/>
      <c r="MDT51" s="83"/>
      <c r="MDU51" s="83"/>
      <c r="MDV51" s="83"/>
      <c r="MDW51" s="83"/>
      <c r="MDX51" s="83"/>
      <c r="MDY51" s="83"/>
      <c r="MDZ51" s="83"/>
      <c r="MEA51" s="83"/>
      <c r="MEB51" s="83"/>
      <c r="MEC51" s="83"/>
      <c r="MED51" s="83"/>
      <c r="MEE51" s="83"/>
      <c r="MEF51" s="83"/>
      <c r="MEG51" s="83"/>
      <c r="MEH51" s="83"/>
      <c r="MEI51" s="83"/>
      <c r="MEJ51" s="83"/>
      <c r="MEK51" s="83"/>
      <c r="MEL51" s="83"/>
      <c r="MEM51" s="83"/>
      <c r="MEN51" s="83"/>
      <c r="MEO51" s="83"/>
      <c r="MEP51" s="83"/>
      <c r="MEQ51" s="83"/>
      <c r="MER51" s="83"/>
      <c r="MES51" s="83"/>
      <c r="MET51" s="83"/>
      <c r="MEU51" s="83"/>
      <c r="MEV51" s="83"/>
      <c r="MEW51" s="83"/>
      <c r="MEX51" s="83"/>
      <c r="MEY51" s="83"/>
      <c r="MEZ51" s="83"/>
      <c r="MFA51" s="83"/>
      <c r="MFB51" s="83"/>
      <c r="MFC51" s="83"/>
      <c r="MFD51" s="83"/>
      <c r="MFE51" s="83"/>
      <c r="MFF51" s="83"/>
      <c r="MFG51" s="83"/>
      <c r="MFH51" s="83"/>
      <c r="MFI51" s="83"/>
      <c r="MFJ51" s="83"/>
      <c r="MFK51" s="83"/>
      <c r="MFL51" s="83"/>
      <c r="MFM51" s="83"/>
      <c r="MFN51" s="83"/>
      <c r="MFO51" s="83"/>
      <c r="MFP51" s="83"/>
      <c r="MFQ51" s="83"/>
      <c r="MFR51" s="83"/>
      <c r="MFS51" s="83"/>
      <c r="MFT51" s="83"/>
      <c r="MFU51" s="83"/>
      <c r="MFV51" s="83"/>
      <c r="MFW51" s="83"/>
      <c r="MFX51" s="83"/>
      <c r="MFY51" s="83"/>
      <c r="MFZ51" s="83"/>
      <c r="MGA51" s="83"/>
      <c r="MGB51" s="83"/>
      <c r="MGC51" s="83"/>
      <c r="MGD51" s="83"/>
      <c r="MGE51" s="83"/>
      <c r="MGF51" s="83"/>
      <c r="MGG51" s="83"/>
      <c r="MGH51" s="83"/>
      <c r="MGI51" s="83"/>
      <c r="MGJ51" s="83"/>
      <c r="MGK51" s="83"/>
      <c r="MGL51" s="83"/>
      <c r="MGM51" s="83"/>
      <c r="MGN51" s="83"/>
      <c r="MGO51" s="83"/>
      <c r="MGP51" s="83"/>
      <c r="MGQ51" s="83"/>
      <c r="MGR51" s="83"/>
      <c r="MGS51" s="83"/>
      <c r="MGT51" s="83"/>
      <c r="MGU51" s="83"/>
      <c r="MGV51" s="83"/>
      <c r="MGW51" s="83"/>
      <c r="MGX51" s="83"/>
      <c r="MGY51" s="83"/>
      <c r="MGZ51" s="83"/>
      <c r="MHA51" s="83"/>
      <c r="MHB51" s="83"/>
      <c r="MHC51" s="83"/>
      <c r="MHD51" s="83"/>
      <c r="MHE51" s="83"/>
      <c r="MHF51" s="83"/>
      <c r="MHG51" s="83"/>
      <c r="MHH51" s="83"/>
      <c r="MHI51" s="83"/>
      <c r="MHJ51" s="83"/>
      <c r="MHK51" s="83"/>
      <c r="MHL51" s="83"/>
      <c r="MHM51" s="83"/>
      <c r="MHN51" s="83"/>
      <c r="MHO51" s="83"/>
      <c r="MHP51" s="83"/>
      <c r="MHQ51" s="83"/>
      <c r="MHR51" s="83"/>
      <c r="MHS51" s="83"/>
      <c r="MHT51" s="83"/>
      <c r="MHU51" s="83"/>
      <c r="MHV51" s="83"/>
      <c r="MHW51" s="83"/>
      <c r="MHX51" s="83"/>
      <c r="MHY51" s="83"/>
      <c r="MHZ51" s="83"/>
      <c r="MIA51" s="83"/>
      <c r="MIB51" s="83"/>
      <c r="MIC51" s="83"/>
      <c r="MID51" s="83"/>
      <c r="MIE51" s="83"/>
      <c r="MIF51" s="83"/>
      <c r="MIG51" s="83"/>
      <c r="MIH51" s="83"/>
      <c r="MII51" s="83"/>
      <c r="MIJ51" s="83"/>
      <c r="MIK51" s="83"/>
      <c r="MIL51" s="83"/>
      <c r="MIM51" s="83"/>
      <c r="MIN51" s="83"/>
      <c r="MIO51" s="83"/>
      <c r="MIP51" s="83"/>
      <c r="MIQ51" s="83"/>
      <c r="MIR51" s="83"/>
      <c r="MIS51" s="83"/>
      <c r="MIT51" s="83"/>
      <c r="MIU51" s="83"/>
      <c r="MIV51" s="83"/>
      <c r="MIW51" s="83"/>
      <c r="MIX51" s="83"/>
      <c r="MIY51" s="83"/>
      <c r="MIZ51" s="83"/>
      <c r="MJA51" s="83"/>
      <c r="MJB51" s="83"/>
      <c r="MJC51" s="83"/>
      <c r="MJD51" s="83"/>
      <c r="MJE51" s="83"/>
      <c r="MJF51" s="83"/>
      <c r="MJG51" s="83"/>
      <c r="MJH51" s="83"/>
      <c r="MJI51" s="83"/>
      <c r="MJJ51" s="83"/>
      <c r="MJK51" s="83"/>
      <c r="MJL51" s="83"/>
      <c r="MJM51" s="83"/>
      <c r="MJN51" s="83"/>
      <c r="MJO51" s="83"/>
      <c r="MJP51" s="83"/>
      <c r="MJQ51" s="83"/>
      <c r="MJR51" s="83"/>
      <c r="MJS51" s="83"/>
      <c r="MJT51" s="83"/>
      <c r="MJU51" s="83"/>
      <c r="MJV51" s="83"/>
      <c r="MJW51" s="83"/>
      <c r="MJX51" s="83"/>
      <c r="MJY51" s="83"/>
      <c r="MJZ51" s="83"/>
      <c r="MKA51" s="83"/>
      <c r="MKB51" s="83"/>
      <c r="MKC51" s="83"/>
      <c r="MKD51" s="83"/>
      <c r="MKE51" s="83"/>
      <c r="MKF51" s="83"/>
      <c r="MKG51" s="83"/>
      <c r="MKH51" s="83"/>
      <c r="MKI51" s="83"/>
      <c r="MKJ51" s="83"/>
      <c r="MKK51" s="83"/>
      <c r="MKL51" s="83"/>
      <c r="MKM51" s="83"/>
      <c r="MKN51" s="83"/>
      <c r="MKO51" s="83"/>
      <c r="MKP51" s="83"/>
      <c r="MKQ51" s="83"/>
      <c r="MKR51" s="83"/>
      <c r="MKS51" s="83"/>
      <c r="MKT51" s="83"/>
      <c r="MKU51" s="83"/>
      <c r="MKV51" s="83"/>
      <c r="MKW51" s="83"/>
      <c r="MKX51" s="83"/>
      <c r="MKY51" s="83"/>
      <c r="MKZ51" s="83"/>
      <c r="MLA51" s="83"/>
      <c r="MLB51" s="83"/>
      <c r="MLC51" s="83"/>
      <c r="MLD51" s="83"/>
      <c r="MLE51" s="83"/>
      <c r="MLF51" s="83"/>
      <c r="MLG51" s="83"/>
      <c r="MLH51" s="83"/>
      <c r="MLI51" s="83"/>
      <c r="MLJ51" s="83"/>
      <c r="MLK51" s="83"/>
      <c r="MLL51" s="83"/>
      <c r="MLM51" s="83"/>
      <c r="MLN51" s="83"/>
      <c r="MLO51" s="83"/>
      <c r="MLP51" s="83"/>
      <c r="MLQ51" s="83"/>
      <c r="MLR51" s="83"/>
      <c r="MLS51" s="83"/>
      <c r="MLT51" s="83"/>
      <c r="MLU51" s="83"/>
      <c r="MLV51" s="83"/>
      <c r="MLW51" s="83"/>
      <c r="MLX51" s="83"/>
      <c r="MLY51" s="83"/>
      <c r="MLZ51" s="83"/>
      <c r="MMA51" s="83"/>
      <c r="MMB51" s="83"/>
      <c r="MMC51" s="83"/>
      <c r="MMD51" s="83"/>
      <c r="MME51" s="83"/>
      <c r="MMF51" s="83"/>
      <c r="MMG51" s="83"/>
      <c r="MMH51" s="83"/>
      <c r="MMI51" s="83"/>
      <c r="MMJ51" s="83"/>
      <c r="MMK51" s="83"/>
      <c r="MML51" s="83"/>
      <c r="MMM51" s="83"/>
      <c r="MMN51" s="83"/>
      <c r="MMO51" s="83"/>
      <c r="MMP51" s="83"/>
      <c r="MMQ51" s="83"/>
      <c r="MMR51" s="83"/>
      <c r="MMS51" s="83"/>
      <c r="MMT51" s="83"/>
      <c r="MMU51" s="83"/>
      <c r="MMV51" s="83"/>
      <c r="MMW51" s="83"/>
      <c r="MMX51" s="83"/>
      <c r="MMY51" s="83"/>
      <c r="MMZ51" s="83"/>
      <c r="MNA51" s="83"/>
      <c r="MNB51" s="83"/>
      <c r="MNC51" s="83"/>
      <c r="MND51" s="83"/>
      <c r="MNE51" s="83"/>
      <c r="MNF51" s="83"/>
      <c r="MNG51" s="83"/>
      <c r="MNH51" s="83"/>
      <c r="MNI51" s="83"/>
      <c r="MNJ51" s="83"/>
      <c r="MNK51" s="83"/>
      <c r="MNL51" s="83"/>
      <c r="MNM51" s="83"/>
      <c r="MNN51" s="83"/>
      <c r="MNO51" s="83"/>
      <c r="MNP51" s="83"/>
      <c r="MNQ51" s="83"/>
      <c r="MNR51" s="83"/>
      <c r="MNS51" s="83"/>
      <c r="MNT51" s="83"/>
      <c r="MNU51" s="83"/>
      <c r="MNV51" s="83"/>
      <c r="MNW51" s="83"/>
      <c r="MNX51" s="83"/>
      <c r="MNY51" s="83"/>
      <c r="MNZ51" s="83"/>
      <c r="MOA51" s="83"/>
      <c r="MOB51" s="83"/>
      <c r="MOC51" s="83"/>
      <c r="MOD51" s="83"/>
      <c r="MOE51" s="83"/>
      <c r="MOF51" s="83"/>
      <c r="MOG51" s="83"/>
      <c r="MOH51" s="83"/>
      <c r="MOI51" s="83"/>
      <c r="MOJ51" s="83"/>
      <c r="MOK51" s="83"/>
      <c r="MOL51" s="83"/>
      <c r="MOM51" s="83"/>
      <c r="MON51" s="83"/>
      <c r="MOO51" s="83"/>
      <c r="MOP51" s="83"/>
      <c r="MOQ51" s="83"/>
      <c r="MOR51" s="83"/>
      <c r="MOS51" s="83"/>
      <c r="MOT51" s="83"/>
      <c r="MOU51" s="83"/>
      <c r="MOV51" s="83"/>
      <c r="MOW51" s="83"/>
      <c r="MOX51" s="83"/>
      <c r="MOY51" s="83"/>
      <c r="MOZ51" s="83"/>
      <c r="MPA51" s="83"/>
      <c r="MPB51" s="83"/>
      <c r="MPC51" s="83"/>
      <c r="MPD51" s="83"/>
      <c r="MPE51" s="83"/>
      <c r="MPF51" s="83"/>
      <c r="MPG51" s="83"/>
      <c r="MPH51" s="83"/>
      <c r="MPI51" s="83"/>
      <c r="MPJ51" s="83"/>
      <c r="MPK51" s="83"/>
      <c r="MPL51" s="83"/>
      <c r="MPM51" s="83"/>
      <c r="MPN51" s="83"/>
      <c r="MPO51" s="83"/>
      <c r="MPP51" s="83"/>
      <c r="MPQ51" s="83"/>
      <c r="MPR51" s="83"/>
      <c r="MPS51" s="83"/>
      <c r="MPT51" s="83"/>
      <c r="MPU51" s="83"/>
      <c r="MPV51" s="83"/>
      <c r="MPW51" s="83"/>
      <c r="MPX51" s="83"/>
      <c r="MPY51" s="83"/>
      <c r="MPZ51" s="83"/>
      <c r="MQA51" s="83"/>
      <c r="MQB51" s="83"/>
      <c r="MQC51" s="83"/>
      <c r="MQD51" s="83"/>
      <c r="MQE51" s="83"/>
      <c r="MQF51" s="83"/>
      <c r="MQG51" s="83"/>
      <c r="MQH51" s="83"/>
      <c r="MQI51" s="83"/>
      <c r="MQJ51" s="83"/>
      <c r="MQK51" s="83"/>
      <c r="MQL51" s="83"/>
      <c r="MQM51" s="83"/>
      <c r="MQN51" s="83"/>
      <c r="MQO51" s="83"/>
      <c r="MQP51" s="83"/>
      <c r="MQQ51" s="83"/>
      <c r="MQR51" s="83"/>
      <c r="MQS51" s="83"/>
      <c r="MQT51" s="83"/>
      <c r="MQU51" s="83"/>
      <c r="MQV51" s="83"/>
      <c r="MQW51" s="83"/>
      <c r="MQX51" s="83"/>
      <c r="MQY51" s="83"/>
      <c r="MQZ51" s="83"/>
      <c r="MRA51" s="83"/>
      <c r="MRB51" s="83"/>
      <c r="MRC51" s="83"/>
      <c r="MRD51" s="83"/>
      <c r="MRE51" s="83"/>
      <c r="MRF51" s="83"/>
      <c r="MRG51" s="83"/>
      <c r="MRH51" s="83"/>
      <c r="MRI51" s="83"/>
      <c r="MRJ51" s="83"/>
      <c r="MRK51" s="83"/>
      <c r="MRL51" s="83"/>
      <c r="MRM51" s="83"/>
      <c r="MRN51" s="83"/>
      <c r="MRO51" s="83"/>
      <c r="MRP51" s="83"/>
      <c r="MRQ51" s="83"/>
      <c r="MRR51" s="83"/>
      <c r="MRS51" s="83"/>
      <c r="MRT51" s="83"/>
      <c r="MRU51" s="83"/>
      <c r="MRV51" s="83"/>
      <c r="MRW51" s="83"/>
      <c r="MRX51" s="83"/>
      <c r="MRY51" s="83"/>
      <c r="MRZ51" s="83"/>
      <c r="MSA51" s="83"/>
      <c r="MSB51" s="83"/>
      <c r="MSC51" s="83"/>
      <c r="MSD51" s="83"/>
      <c r="MSE51" s="83"/>
      <c r="MSF51" s="83"/>
      <c r="MSG51" s="83"/>
      <c r="MSH51" s="83"/>
      <c r="MSI51" s="83"/>
      <c r="MSJ51" s="83"/>
      <c r="MSK51" s="83"/>
      <c r="MSL51" s="83"/>
      <c r="MSM51" s="83"/>
      <c r="MSN51" s="83"/>
      <c r="MSO51" s="83"/>
      <c r="MSP51" s="83"/>
      <c r="MSQ51" s="83"/>
      <c r="MSR51" s="83"/>
      <c r="MSS51" s="83"/>
      <c r="MST51" s="83"/>
      <c r="MSU51" s="83"/>
      <c r="MSV51" s="83"/>
      <c r="MSW51" s="83"/>
      <c r="MSX51" s="83"/>
      <c r="MSY51" s="83"/>
      <c r="MSZ51" s="83"/>
      <c r="MTA51" s="83"/>
      <c r="MTB51" s="83"/>
      <c r="MTC51" s="83"/>
      <c r="MTD51" s="83"/>
      <c r="MTE51" s="83"/>
      <c r="MTF51" s="83"/>
      <c r="MTG51" s="83"/>
      <c r="MTH51" s="83"/>
      <c r="MTI51" s="83"/>
      <c r="MTJ51" s="83"/>
      <c r="MTK51" s="83"/>
      <c r="MTL51" s="83"/>
      <c r="MTM51" s="83"/>
      <c r="MTN51" s="83"/>
      <c r="MTO51" s="83"/>
      <c r="MTP51" s="83"/>
      <c r="MTQ51" s="83"/>
      <c r="MTR51" s="83"/>
      <c r="MTS51" s="83"/>
      <c r="MTT51" s="83"/>
      <c r="MTU51" s="83"/>
      <c r="MTV51" s="83"/>
      <c r="MTW51" s="83"/>
      <c r="MTX51" s="83"/>
      <c r="MTY51" s="83"/>
      <c r="MTZ51" s="83"/>
      <c r="MUA51" s="83"/>
      <c r="MUB51" s="83"/>
      <c r="MUC51" s="83"/>
      <c r="MUD51" s="83"/>
      <c r="MUE51" s="83"/>
      <c r="MUF51" s="83"/>
      <c r="MUG51" s="83"/>
      <c r="MUH51" s="83"/>
      <c r="MUI51" s="83"/>
      <c r="MUJ51" s="83"/>
      <c r="MUK51" s="83"/>
      <c r="MUL51" s="83"/>
      <c r="MUM51" s="83"/>
      <c r="MUN51" s="83"/>
      <c r="MUO51" s="83"/>
      <c r="MUP51" s="83"/>
      <c r="MUQ51" s="83"/>
      <c r="MUR51" s="83"/>
      <c r="MUS51" s="83"/>
      <c r="MUT51" s="83"/>
      <c r="MUU51" s="83"/>
      <c r="MUV51" s="83"/>
      <c r="MUW51" s="83"/>
      <c r="MUX51" s="83"/>
      <c r="MUY51" s="83"/>
      <c r="MUZ51" s="83"/>
      <c r="MVA51" s="83"/>
      <c r="MVB51" s="83"/>
      <c r="MVC51" s="83"/>
      <c r="MVD51" s="83"/>
      <c r="MVE51" s="83"/>
      <c r="MVF51" s="83"/>
      <c r="MVG51" s="83"/>
      <c r="MVH51" s="83"/>
      <c r="MVI51" s="83"/>
      <c r="MVJ51" s="83"/>
      <c r="MVK51" s="83"/>
      <c r="MVL51" s="83"/>
      <c r="MVM51" s="83"/>
      <c r="MVN51" s="83"/>
      <c r="MVO51" s="83"/>
      <c r="MVP51" s="83"/>
      <c r="MVQ51" s="83"/>
      <c r="MVR51" s="83"/>
      <c r="MVS51" s="83"/>
      <c r="MVT51" s="83"/>
      <c r="MVU51" s="83"/>
      <c r="MVV51" s="83"/>
      <c r="MVW51" s="83"/>
      <c r="MVX51" s="83"/>
      <c r="MVY51" s="83"/>
      <c r="MVZ51" s="83"/>
      <c r="MWA51" s="83"/>
      <c r="MWB51" s="83"/>
      <c r="MWC51" s="83"/>
      <c r="MWD51" s="83"/>
      <c r="MWE51" s="83"/>
      <c r="MWF51" s="83"/>
      <c r="MWG51" s="83"/>
      <c r="MWH51" s="83"/>
      <c r="MWI51" s="83"/>
      <c r="MWJ51" s="83"/>
      <c r="MWK51" s="83"/>
      <c r="MWL51" s="83"/>
      <c r="MWM51" s="83"/>
      <c r="MWN51" s="83"/>
      <c r="MWO51" s="83"/>
      <c r="MWP51" s="83"/>
      <c r="MWQ51" s="83"/>
      <c r="MWR51" s="83"/>
      <c r="MWS51" s="83"/>
      <c r="MWT51" s="83"/>
      <c r="MWU51" s="83"/>
      <c r="MWV51" s="83"/>
      <c r="MWW51" s="83"/>
      <c r="MWX51" s="83"/>
      <c r="MWY51" s="83"/>
      <c r="MWZ51" s="83"/>
      <c r="MXA51" s="83"/>
      <c r="MXB51" s="83"/>
      <c r="MXC51" s="83"/>
      <c r="MXD51" s="83"/>
      <c r="MXE51" s="83"/>
      <c r="MXF51" s="83"/>
      <c r="MXG51" s="83"/>
      <c r="MXH51" s="83"/>
      <c r="MXI51" s="83"/>
      <c r="MXJ51" s="83"/>
      <c r="MXK51" s="83"/>
      <c r="MXL51" s="83"/>
      <c r="MXM51" s="83"/>
      <c r="MXN51" s="83"/>
      <c r="MXO51" s="83"/>
      <c r="MXP51" s="83"/>
      <c r="MXQ51" s="83"/>
      <c r="MXR51" s="83"/>
      <c r="MXS51" s="83"/>
      <c r="MXT51" s="83"/>
      <c r="MXU51" s="83"/>
      <c r="MXV51" s="83"/>
      <c r="MXW51" s="83"/>
      <c r="MXX51" s="83"/>
      <c r="MXY51" s="83"/>
      <c r="MXZ51" s="83"/>
      <c r="MYA51" s="83"/>
      <c r="MYB51" s="83"/>
      <c r="MYC51" s="83"/>
      <c r="MYD51" s="83"/>
      <c r="MYE51" s="83"/>
      <c r="MYF51" s="83"/>
      <c r="MYG51" s="83"/>
      <c r="MYH51" s="83"/>
      <c r="MYI51" s="83"/>
      <c r="MYJ51" s="83"/>
      <c r="MYK51" s="83"/>
      <c r="MYL51" s="83"/>
      <c r="MYM51" s="83"/>
      <c r="MYN51" s="83"/>
      <c r="MYO51" s="83"/>
      <c r="MYP51" s="83"/>
      <c r="MYQ51" s="83"/>
      <c r="MYR51" s="83"/>
      <c r="MYS51" s="83"/>
      <c r="MYT51" s="83"/>
      <c r="MYU51" s="83"/>
      <c r="MYV51" s="83"/>
      <c r="MYW51" s="83"/>
      <c r="MYX51" s="83"/>
      <c r="MYY51" s="83"/>
      <c r="MYZ51" s="83"/>
      <c r="MZA51" s="83"/>
      <c r="MZB51" s="83"/>
      <c r="MZC51" s="83"/>
      <c r="MZD51" s="83"/>
      <c r="MZE51" s="83"/>
      <c r="MZF51" s="83"/>
      <c r="MZG51" s="83"/>
      <c r="MZH51" s="83"/>
      <c r="MZI51" s="83"/>
      <c r="MZJ51" s="83"/>
      <c r="MZK51" s="83"/>
      <c r="MZL51" s="83"/>
      <c r="MZM51" s="83"/>
      <c r="MZN51" s="83"/>
      <c r="MZO51" s="83"/>
      <c r="MZP51" s="83"/>
      <c r="MZQ51" s="83"/>
      <c r="MZR51" s="83"/>
      <c r="MZS51" s="83"/>
      <c r="MZT51" s="83"/>
      <c r="MZU51" s="83"/>
      <c r="MZV51" s="83"/>
      <c r="MZW51" s="83"/>
      <c r="MZX51" s="83"/>
      <c r="MZY51" s="83"/>
      <c r="MZZ51" s="83"/>
      <c r="NAA51" s="83"/>
      <c r="NAB51" s="83"/>
      <c r="NAC51" s="83"/>
      <c r="NAD51" s="83"/>
      <c r="NAE51" s="83"/>
      <c r="NAF51" s="83"/>
      <c r="NAG51" s="83"/>
      <c r="NAH51" s="83"/>
      <c r="NAI51" s="83"/>
      <c r="NAJ51" s="83"/>
      <c r="NAK51" s="83"/>
      <c r="NAL51" s="83"/>
      <c r="NAM51" s="83"/>
      <c r="NAN51" s="83"/>
      <c r="NAO51" s="83"/>
      <c r="NAP51" s="83"/>
      <c r="NAQ51" s="83"/>
      <c r="NAR51" s="83"/>
      <c r="NAS51" s="83"/>
      <c r="NAT51" s="83"/>
      <c r="NAU51" s="83"/>
      <c r="NAV51" s="83"/>
      <c r="NAW51" s="83"/>
      <c r="NAX51" s="83"/>
      <c r="NAY51" s="83"/>
      <c r="NAZ51" s="83"/>
      <c r="NBA51" s="83"/>
      <c r="NBB51" s="83"/>
      <c r="NBC51" s="83"/>
      <c r="NBD51" s="83"/>
      <c r="NBE51" s="83"/>
      <c r="NBF51" s="83"/>
      <c r="NBG51" s="83"/>
      <c r="NBH51" s="83"/>
      <c r="NBI51" s="83"/>
      <c r="NBJ51" s="83"/>
      <c r="NBK51" s="83"/>
      <c r="NBL51" s="83"/>
      <c r="NBM51" s="83"/>
      <c r="NBN51" s="83"/>
      <c r="NBO51" s="83"/>
      <c r="NBP51" s="83"/>
      <c r="NBQ51" s="83"/>
      <c r="NBR51" s="83"/>
      <c r="NBS51" s="83"/>
      <c r="NBT51" s="83"/>
      <c r="NBU51" s="83"/>
      <c r="NBV51" s="83"/>
      <c r="NBW51" s="83"/>
      <c r="NBX51" s="83"/>
      <c r="NBY51" s="83"/>
      <c r="NBZ51" s="83"/>
      <c r="NCA51" s="83"/>
      <c r="NCB51" s="83"/>
      <c r="NCC51" s="83"/>
      <c r="NCD51" s="83"/>
      <c r="NCE51" s="83"/>
      <c r="NCF51" s="83"/>
      <c r="NCG51" s="83"/>
      <c r="NCH51" s="83"/>
      <c r="NCI51" s="83"/>
      <c r="NCJ51" s="83"/>
      <c r="NCK51" s="83"/>
      <c r="NCL51" s="83"/>
      <c r="NCM51" s="83"/>
      <c r="NCN51" s="83"/>
      <c r="NCO51" s="83"/>
      <c r="NCP51" s="83"/>
      <c r="NCQ51" s="83"/>
      <c r="NCR51" s="83"/>
      <c r="NCS51" s="83"/>
      <c r="NCT51" s="83"/>
      <c r="NCU51" s="83"/>
      <c r="NCV51" s="83"/>
      <c r="NCW51" s="83"/>
      <c r="NCX51" s="83"/>
      <c r="NCY51" s="83"/>
      <c r="NCZ51" s="83"/>
      <c r="NDA51" s="83"/>
      <c r="NDB51" s="83"/>
      <c r="NDC51" s="83"/>
      <c r="NDD51" s="83"/>
      <c r="NDE51" s="83"/>
      <c r="NDF51" s="83"/>
      <c r="NDG51" s="83"/>
      <c r="NDH51" s="83"/>
      <c r="NDI51" s="83"/>
      <c r="NDJ51" s="83"/>
      <c r="NDK51" s="83"/>
      <c r="NDL51" s="83"/>
      <c r="NDM51" s="83"/>
      <c r="NDN51" s="83"/>
      <c r="NDO51" s="83"/>
      <c r="NDP51" s="83"/>
      <c r="NDQ51" s="83"/>
      <c r="NDR51" s="83"/>
      <c r="NDS51" s="83"/>
      <c r="NDT51" s="83"/>
      <c r="NDU51" s="83"/>
      <c r="NDV51" s="83"/>
      <c r="NDW51" s="83"/>
      <c r="NDX51" s="83"/>
      <c r="NDY51" s="83"/>
      <c r="NDZ51" s="83"/>
      <c r="NEA51" s="83"/>
      <c r="NEB51" s="83"/>
      <c r="NEC51" s="83"/>
      <c r="NED51" s="83"/>
      <c r="NEE51" s="83"/>
      <c r="NEF51" s="83"/>
      <c r="NEG51" s="83"/>
      <c r="NEH51" s="83"/>
      <c r="NEI51" s="83"/>
      <c r="NEJ51" s="83"/>
      <c r="NEK51" s="83"/>
      <c r="NEL51" s="83"/>
      <c r="NEM51" s="83"/>
      <c r="NEN51" s="83"/>
      <c r="NEO51" s="83"/>
      <c r="NEP51" s="83"/>
      <c r="NEQ51" s="83"/>
      <c r="NER51" s="83"/>
      <c r="NES51" s="83"/>
      <c r="NET51" s="83"/>
      <c r="NEU51" s="83"/>
      <c r="NEV51" s="83"/>
      <c r="NEW51" s="83"/>
      <c r="NEX51" s="83"/>
      <c r="NEY51" s="83"/>
      <c r="NEZ51" s="83"/>
      <c r="NFA51" s="83"/>
      <c r="NFB51" s="83"/>
      <c r="NFC51" s="83"/>
      <c r="NFD51" s="83"/>
      <c r="NFE51" s="83"/>
      <c r="NFF51" s="83"/>
      <c r="NFG51" s="83"/>
      <c r="NFH51" s="83"/>
      <c r="NFI51" s="83"/>
      <c r="NFJ51" s="83"/>
      <c r="NFK51" s="83"/>
      <c r="NFL51" s="83"/>
      <c r="NFM51" s="83"/>
      <c r="NFN51" s="83"/>
      <c r="NFO51" s="83"/>
      <c r="NFP51" s="83"/>
      <c r="NFQ51" s="83"/>
      <c r="NFR51" s="83"/>
      <c r="NFS51" s="83"/>
      <c r="NFT51" s="83"/>
      <c r="NFU51" s="83"/>
      <c r="NFV51" s="83"/>
      <c r="NFW51" s="83"/>
      <c r="NFX51" s="83"/>
      <c r="NFY51" s="83"/>
      <c r="NFZ51" s="83"/>
      <c r="NGA51" s="83"/>
      <c r="NGB51" s="83"/>
      <c r="NGC51" s="83"/>
      <c r="NGD51" s="83"/>
      <c r="NGE51" s="83"/>
      <c r="NGF51" s="83"/>
      <c r="NGG51" s="83"/>
      <c r="NGH51" s="83"/>
      <c r="NGI51" s="83"/>
      <c r="NGJ51" s="83"/>
      <c r="NGK51" s="83"/>
      <c r="NGL51" s="83"/>
      <c r="NGM51" s="83"/>
      <c r="NGN51" s="83"/>
      <c r="NGO51" s="83"/>
      <c r="NGP51" s="83"/>
      <c r="NGQ51" s="83"/>
      <c r="NGR51" s="83"/>
      <c r="NGS51" s="83"/>
      <c r="NGT51" s="83"/>
      <c r="NGU51" s="83"/>
      <c r="NGV51" s="83"/>
      <c r="NGW51" s="83"/>
      <c r="NGX51" s="83"/>
      <c r="NGY51" s="83"/>
      <c r="NGZ51" s="83"/>
      <c r="NHA51" s="83"/>
      <c r="NHB51" s="83"/>
      <c r="NHC51" s="83"/>
      <c r="NHD51" s="83"/>
      <c r="NHE51" s="83"/>
      <c r="NHF51" s="83"/>
      <c r="NHG51" s="83"/>
      <c r="NHH51" s="83"/>
      <c r="NHI51" s="83"/>
      <c r="NHJ51" s="83"/>
      <c r="NHK51" s="83"/>
      <c r="NHL51" s="83"/>
      <c r="NHM51" s="83"/>
      <c r="NHN51" s="83"/>
      <c r="NHO51" s="83"/>
      <c r="NHP51" s="83"/>
      <c r="NHQ51" s="83"/>
      <c r="NHR51" s="83"/>
      <c r="NHS51" s="83"/>
      <c r="NHT51" s="83"/>
      <c r="NHU51" s="83"/>
      <c r="NHV51" s="83"/>
      <c r="NHW51" s="83"/>
      <c r="NHX51" s="83"/>
      <c r="NHY51" s="83"/>
      <c r="NHZ51" s="83"/>
      <c r="NIA51" s="83"/>
      <c r="NIB51" s="83"/>
      <c r="NIC51" s="83"/>
      <c r="NID51" s="83"/>
      <c r="NIE51" s="83"/>
      <c r="NIF51" s="83"/>
      <c r="NIG51" s="83"/>
      <c r="NIH51" s="83"/>
      <c r="NII51" s="83"/>
      <c r="NIJ51" s="83"/>
      <c r="NIK51" s="83"/>
      <c r="NIL51" s="83"/>
      <c r="NIM51" s="83"/>
      <c r="NIN51" s="83"/>
      <c r="NIO51" s="83"/>
      <c r="NIP51" s="83"/>
      <c r="NIQ51" s="83"/>
      <c r="NIR51" s="83"/>
      <c r="NIS51" s="83"/>
      <c r="NIT51" s="83"/>
      <c r="NIU51" s="83"/>
      <c r="NIV51" s="83"/>
      <c r="NIW51" s="83"/>
      <c r="NIX51" s="83"/>
      <c r="NIY51" s="83"/>
      <c r="NIZ51" s="83"/>
      <c r="NJA51" s="83"/>
      <c r="NJB51" s="83"/>
      <c r="NJC51" s="83"/>
      <c r="NJD51" s="83"/>
      <c r="NJE51" s="83"/>
      <c r="NJF51" s="83"/>
      <c r="NJG51" s="83"/>
      <c r="NJH51" s="83"/>
      <c r="NJI51" s="83"/>
      <c r="NJJ51" s="83"/>
      <c r="NJK51" s="83"/>
      <c r="NJL51" s="83"/>
      <c r="NJM51" s="83"/>
      <c r="NJN51" s="83"/>
      <c r="NJO51" s="83"/>
      <c r="NJP51" s="83"/>
      <c r="NJQ51" s="83"/>
      <c r="NJR51" s="83"/>
      <c r="NJS51" s="83"/>
      <c r="NJT51" s="83"/>
      <c r="NJU51" s="83"/>
      <c r="NJV51" s="83"/>
      <c r="NJW51" s="83"/>
      <c r="NJX51" s="83"/>
      <c r="NJY51" s="83"/>
      <c r="NJZ51" s="83"/>
      <c r="NKA51" s="83"/>
      <c r="NKB51" s="83"/>
      <c r="NKC51" s="83"/>
      <c r="NKD51" s="83"/>
      <c r="NKE51" s="83"/>
      <c r="NKF51" s="83"/>
      <c r="NKG51" s="83"/>
      <c r="NKH51" s="83"/>
      <c r="NKI51" s="83"/>
      <c r="NKJ51" s="83"/>
      <c r="NKK51" s="83"/>
      <c r="NKL51" s="83"/>
      <c r="NKM51" s="83"/>
      <c r="NKN51" s="83"/>
      <c r="NKO51" s="83"/>
      <c r="NKP51" s="83"/>
      <c r="NKQ51" s="83"/>
      <c r="NKR51" s="83"/>
      <c r="NKS51" s="83"/>
      <c r="NKT51" s="83"/>
      <c r="NKU51" s="83"/>
      <c r="NKV51" s="83"/>
      <c r="NKW51" s="83"/>
      <c r="NKX51" s="83"/>
      <c r="NKY51" s="83"/>
      <c r="NKZ51" s="83"/>
      <c r="NLA51" s="83"/>
      <c r="NLB51" s="83"/>
      <c r="NLC51" s="83"/>
      <c r="NLD51" s="83"/>
      <c r="NLE51" s="83"/>
      <c r="NLF51" s="83"/>
      <c r="NLG51" s="83"/>
      <c r="NLH51" s="83"/>
      <c r="NLI51" s="83"/>
      <c r="NLJ51" s="83"/>
      <c r="NLK51" s="83"/>
      <c r="NLL51" s="83"/>
      <c r="NLM51" s="83"/>
      <c r="NLN51" s="83"/>
      <c r="NLO51" s="83"/>
      <c r="NLP51" s="83"/>
      <c r="NLQ51" s="83"/>
      <c r="NLR51" s="83"/>
      <c r="NLS51" s="83"/>
      <c r="NLT51" s="83"/>
      <c r="NLU51" s="83"/>
      <c r="NLV51" s="83"/>
      <c r="NLW51" s="83"/>
      <c r="NLX51" s="83"/>
      <c r="NLY51" s="83"/>
      <c r="NLZ51" s="83"/>
      <c r="NMA51" s="83"/>
      <c r="NMB51" s="83"/>
      <c r="NMC51" s="83"/>
      <c r="NMD51" s="83"/>
      <c r="NME51" s="83"/>
      <c r="NMF51" s="83"/>
      <c r="NMG51" s="83"/>
      <c r="NMH51" s="83"/>
      <c r="NMI51" s="83"/>
      <c r="NMJ51" s="83"/>
      <c r="NMK51" s="83"/>
      <c r="NML51" s="83"/>
      <c r="NMM51" s="83"/>
      <c r="NMN51" s="83"/>
      <c r="NMO51" s="83"/>
      <c r="NMP51" s="83"/>
      <c r="NMQ51" s="83"/>
      <c r="NMR51" s="83"/>
      <c r="NMS51" s="83"/>
      <c r="NMT51" s="83"/>
      <c r="NMU51" s="83"/>
      <c r="NMV51" s="83"/>
      <c r="NMW51" s="83"/>
      <c r="NMX51" s="83"/>
      <c r="NMY51" s="83"/>
      <c r="NMZ51" s="83"/>
      <c r="NNA51" s="83"/>
      <c r="NNB51" s="83"/>
      <c r="NNC51" s="83"/>
      <c r="NND51" s="83"/>
      <c r="NNE51" s="83"/>
      <c r="NNF51" s="83"/>
      <c r="NNG51" s="83"/>
      <c r="NNH51" s="83"/>
      <c r="NNI51" s="83"/>
      <c r="NNJ51" s="83"/>
      <c r="NNK51" s="83"/>
      <c r="NNL51" s="83"/>
      <c r="NNM51" s="83"/>
      <c r="NNN51" s="83"/>
      <c r="NNO51" s="83"/>
      <c r="NNP51" s="83"/>
      <c r="NNQ51" s="83"/>
      <c r="NNR51" s="83"/>
      <c r="NNS51" s="83"/>
      <c r="NNT51" s="83"/>
      <c r="NNU51" s="83"/>
      <c r="NNV51" s="83"/>
      <c r="NNW51" s="83"/>
      <c r="NNX51" s="83"/>
      <c r="NNY51" s="83"/>
      <c r="NNZ51" s="83"/>
      <c r="NOA51" s="83"/>
      <c r="NOB51" s="83"/>
      <c r="NOC51" s="83"/>
      <c r="NOD51" s="83"/>
      <c r="NOE51" s="83"/>
      <c r="NOF51" s="83"/>
      <c r="NOG51" s="83"/>
      <c r="NOH51" s="83"/>
      <c r="NOI51" s="83"/>
      <c r="NOJ51" s="83"/>
      <c r="NOK51" s="83"/>
      <c r="NOL51" s="83"/>
      <c r="NOM51" s="83"/>
      <c r="NON51" s="83"/>
      <c r="NOO51" s="83"/>
      <c r="NOP51" s="83"/>
      <c r="NOQ51" s="83"/>
      <c r="NOR51" s="83"/>
      <c r="NOS51" s="83"/>
      <c r="NOT51" s="83"/>
      <c r="NOU51" s="83"/>
      <c r="NOV51" s="83"/>
      <c r="NOW51" s="83"/>
      <c r="NOX51" s="83"/>
      <c r="NOY51" s="83"/>
      <c r="NOZ51" s="83"/>
      <c r="NPA51" s="83"/>
      <c r="NPB51" s="83"/>
      <c r="NPC51" s="83"/>
      <c r="NPD51" s="83"/>
      <c r="NPE51" s="83"/>
      <c r="NPF51" s="83"/>
      <c r="NPG51" s="83"/>
      <c r="NPH51" s="83"/>
      <c r="NPI51" s="83"/>
      <c r="NPJ51" s="83"/>
      <c r="NPK51" s="83"/>
      <c r="NPL51" s="83"/>
      <c r="NPM51" s="83"/>
      <c r="NPN51" s="83"/>
      <c r="NPO51" s="83"/>
      <c r="NPP51" s="83"/>
      <c r="NPQ51" s="83"/>
      <c r="NPR51" s="83"/>
      <c r="NPS51" s="83"/>
      <c r="NPT51" s="83"/>
      <c r="NPU51" s="83"/>
      <c r="NPV51" s="83"/>
      <c r="NPW51" s="83"/>
      <c r="NPX51" s="83"/>
      <c r="NPY51" s="83"/>
      <c r="NPZ51" s="83"/>
      <c r="NQA51" s="83"/>
      <c r="NQB51" s="83"/>
      <c r="NQC51" s="83"/>
      <c r="NQD51" s="83"/>
      <c r="NQE51" s="83"/>
      <c r="NQF51" s="83"/>
      <c r="NQG51" s="83"/>
      <c r="NQH51" s="83"/>
      <c r="NQI51" s="83"/>
      <c r="NQJ51" s="83"/>
      <c r="NQK51" s="83"/>
      <c r="NQL51" s="83"/>
      <c r="NQM51" s="83"/>
      <c r="NQN51" s="83"/>
      <c r="NQO51" s="83"/>
      <c r="NQP51" s="83"/>
      <c r="NQQ51" s="83"/>
      <c r="NQR51" s="83"/>
      <c r="NQS51" s="83"/>
      <c r="NQT51" s="83"/>
      <c r="NQU51" s="83"/>
      <c r="NQV51" s="83"/>
      <c r="NQW51" s="83"/>
      <c r="NQX51" s="83"/>
      <c r="NQY51" s="83"/>
      <c r="NQZ51" s="83"/>
      <c r="NRA51" s="83"/>
      <c r="NRB51" s="83"/>
      <c r="NRC51" s="83"/>
      <c r="NRD51" s="83"/>
      <c r="NRE51" s="83"/>
      <c r="NRF51" s="83"/>
      <c r="NRG51" s="83"/>
      <c r="NRH51" s="83"/>
      <c r="NRI51" s="83"/>
      <c r="NRJ51" s="83"/>
      <c r="NRK51" s="83"/>
      <c r="NRL51" s="83"/>
      <c r="NRM51" s="83"/>
      <c r="NRN51" s="83"/>
      <c r="NRO51" s="83"/>
      <c r="NRP51" s="83"/>
      <c r="NRQ51" s="83"/>
      <c r="NRR51" s="83"/>
      <c r="NRS51" s="83"/>
      <c r="NRT51" s="83"/>
      <c r="NRU51" s="83"/>
      <c r="NRV51" s="83"/>
      <c r="NRW51" s="83"/>
      <c r="NRX51" s="83"/>
      <c r="NRY51" s="83"/>
      <c r="NRZ51" s="83"/>
      <c r="NSA51" s="83"/>
      <c r="NSB51" s="83"/>
      <c r="NSC51" s="83"/>
      <c r="NSD51" s="83"/>
      <c r="NSE51" s="83"/>
      <c r="NSF51" s="83"/>
      <c r="NSG51" s="83"/>
      <c r="NSH51" s="83"/>
      <c r="NSI51" s="83"/>
      <c r="NSJ51" s="83"/>
      <c r="NSK51" s="83"/>
      <c r="NSL51" s="83"/>
      <c r="NSM51" s="83"/>
      <c r="NSN51" s="83"/>
      <c r="NSO51" s="83"/>
      <c r="NSP51" s="83"/>
      <c r="NSQ51" s="83"/>
      <c r="NSR51" s="83"/>
      <c r="NSS51" s="83"/>
      <c r="NST51" s="83"/>
      <c r="NSU51" s="83"/>
      <c r="NSV51" s="83"/>
      <c r="NSW51" s="83"/>
      <c r="NSX51" s="83"/>
      <c r="NSY51" s="83"/>
      <c r="NSZ51" s="83"/>
      <c r="NTA51" s="83"/>
      <c r="NTB51" s="83"/>
      <c r="NTC51" s="83"/>
      <c r="NTD51" s="83"/>
      <c r="NTE51" s="83"/>
      <c r="NTF51" s="83"/>
      <c r="NTG51" s="83"/>
      <c r="NTH51" s="83"/>
      <c r="NTI51" s="83"/>
      <c r="NTJ51" s="83"/>
      <c r="NTK51" s="83"/>
      <c r="NTL51" s="83"/>
      <c r="NTM51" s="83"/>
      <c r="NTN51" s="83"/>
      <c r="NTO51" s="83"/>
      <c r="NTP51" s="83"/>
      <c r="NTQ51" s="83"/>
      <c r="NTR51" s="83"/>
      <c r="NTS51" s="83"/>
      <c r="NTT51" s="83"/>
      <c r="NTU51" s="83"/>
      <c r="NTV51" s="83"/>
      <c r="NTW51" s="83"/>
      <c r="NTX51" s="83"/>
      <c r="NTY51" s="83"/>
      <c r="NTZ51" s="83"/>
      <c r="NUA51" s="83"/>
      <c r="NUB51" s="83"/>
      <c r="NUC51" s="83"/>
      <c r="NUD51" s="83"/>
      <c r="NUE51" s="83"/>
      <c r="NUF51" s="83"/>
      <c r="NUG51" s="83"/>
      <c r="NUH51" s="83"/>
      <c r="NUI51" s="83"/>
      <c r="NUJ51" s="83"/>
      <c r="NUK51" s="83"/>
      <c r="NUL51" s="83"/>
      <c r="NUM51" s="83"/>
      <c r="NUN51" s="83"/>
      <c r="NUO51" s="83"/>
      <c r="NUP51" s="83"/>
      <c r="NUQ51" s="83"/>
      <c r="NUR51" s="83"/>
      <c r="NUS51" s="83"/>
      <c r="NUT51" s="83"/>
      <c r="NUU51" s="83"/>
      <c r="NUV51" s="83"/>
      <c r="NUW51" s="83"/>
      <c r="NUX51" s="83"/>
      <c r="NUY51" s="83"/>
      <c r="NUZ51" s="83"/>
      <c r="NVA51" s="83"/>
      <c r="NVB51" s="83"/>
      <c r="NVC51" s="83"/>
      <c r="NVD51" s="83"/>
      <c r="NVE51" s="83"/>
      <c r="NVF51" s="83"/>
      <c r="NVG51" s="83"/>
      <c r="NVH51" s="83"/>
      <c r="NVI51" s="83"/>
      <c r="NVJ51" s="83"/>
      <c r="NVK51" s="83"/>
      <c r="NVL51" s="83"/>
      <c r="NVM51" s="83"/>
      <c r="NVN51" s="83"/>
      <c r="NVO51" s="83"/>
      <c r="NVP51" s="83"/>
      <c r="NVQ51" s="83"/>
      <c r="NVR51" s="83"/>
      <c r="NVS51" s="83"/>
      <c r="NVT51" s="83"/>
      <c r="NVU51" s="83"/>
      <c r="NVV51" s="83"/>
      <c r="NVW51" s="83"/>
      <c r="NVX51" s="83"/>
      <c r="NVY51" s="83"/>
      <c r="NVZ51" s="83"/>
      <c r="NWA51" s="83"/>
      <c r="NWB51" s="83"/>
      <c r="NWC51" s="83"/>
      <c r="NWD51" s="83"/>
      <c r="NWE51" s="83"/>
      <c r="NWF51" s="83"/>
      <c r="NWG51" s="83"/>
      <c r="NWH51" s="83"/>
      <c r="NWI51" s="83"/>
      <c r="NWJ51" s="83"/>
      <c r="NWK51" s="83"/>
      <c r="NWL51" s="83"/>
      <c r="NWM51" s="83"/>
      <c r="NWN51" s="83"/>
      <c r="NWO51" s="83"/>
      <c r="NWP51" s="83"/>
      <c r="NWQ51" s="83"/>
      <c r="NWR51" s="83"/>
      <c r="NWS51" s="83"/>
      <c r="NWT51" s="83"/>
      <c r="NWU51" s="83"/>
      <c r="NWV51" s="83"/>
      <c r="NWW51" s="83"/>
      <c r="NWX51" s="83"/>
      <c r="NWY51" s="83"/>
      <c r="NWZ51" s="83"/>
      <c r="NXA51" s="83"/>
      <c r="NXB51" s="83"/>
      <c r="NXC51" s="83"/>
      <c r="NXD51" s="83"/>
      <c r="NXE51" s="83"/>
      <c r="NXF51" s="83"/>
      <c r="NXG51" s="83"/>
      <c r="NXH51" s="83"/>
      <c r="NXI51" s="83"/>
      <c r="NXJ51" s="83"/>
      <c r="NXK51" s="83"/>
      <c r="NXL51" s="83"/>
      <c r="NXM51" s="83"/>
      <c r="NXN51" s="83"/>
      <c r="NXO51" s="83"/>
      <c r="NXP51" s="83"/>
      <c r="NXQ51" s="83"/>
      <c r="NXR51" s="83"/>
      <c r="NXS51" s="83"/>
      <c r="NXT51" s="83"/>
      <c r="NXU51" s="83"/>
      <c r="NXV51" s="83"/>
      <c r="NXW51" s="83"/>
      <c r="NXX51" s="83"/>
      <c r="NXY51" s="83"/>
      <c r="NXZ51" s="83"/>
      <c r="NYA51" s="83"/>
      <c r="NYB51" s="83"/>
      <c r="NYC51" s="83"/>
      <c r="NYD51" s="83"/>
      <c r="NYE51" s="83"/>
      <c r="NYF51" s="83"/>
      <c r="NYG51" s="83"/>
      <c r="NYH51" s="83"/>
      <c r="NYI51" s="83"/>
      <c r="NYJ51" s="83"/>
      <c r="NYK51" s="83"/>
      <c r="NYL51" s="83"/>
      <c r="NYM51" s="83"/>
      <c r="NYN51" s="83"/>
      <c r="NYO51" s="83"/>
      <c r="NYP51" s="83"/>
      <c r="NYQ51" s="83"/>
      <c r="NYR51" s="83"/>
      <c r="NYS51" s="83"/>
      <c r="NYT51" s="83"/>
      <c r="NYU51" s="83"/>
      <c r="NYV51" s="83"/>
      <c r="NYW51" s="83"/>
      <c r="NYX51" s="83"/>
      <c r="NYY51" s="83"/>
      <c r="NYZ51" s="83"/>
      <c r="NZA51" s="83"/>
      <c r="NZB51" s="83"/>
      <c r="NZC51" s="83"/>
      <c r="NZD51" s="83"/>
      <c r="NZE51" s="83"/>
      <c r="NZF51" s="83"/>
      <c r="NZG51" s="83"/>
      <c r="NZH51" s="83"/>
      <c r="NZI51" s="83"/>
      <c r="NZJ51" s="83"/>
      <c r="NZK51" s="83"/>
      <c r="NZL51" s="83"/>
      <c r="NZM51" s="83"/>
      <c r="NZN51" s="83"/>
      <c r="NZO51" s="83"/>
      <c r="NZP51" s="83"/>
      <c r="NZQ51" s="83"/>
      <c r="NZR51" s="83"/>
      <c r="NZS51" s="83"/>
      <c r="NZT51" s="83"/>
      <c r="NZU51" s="83"/>
      <c r="NZV51" s="83"/>
      <c r="NZW51" s="83"/>
      <c r="NZX51" s="83"/>
      <c r="NZY51" s="83"/>
      <c r="NZZ51" s="83"/>
      <c r="OAA51" s="83"/>
      <c r="OAB51" s="83"/>
      <c r="OAC51" s="83"/>
      <c r="OAD51" s="83"/>
      <c r="OAE51" s="83"/>
      <c r="OAF51" s="83"/>
      <c r="OAG51" s="83"/>
      <c r="OAH51" s="83"/>
      <c r="OAI51" s="83"/>
      <c r="OAJ51" s="83"/>
      <c r="OAK51" s="83"/>
      <c r="OAL51" s="83"/>
      <c r="OAM51" s="83"/>
      <c r="OAN51" s="83"/>
      <c r="OAO51" s="83"/>
      <c r="OAP51" s="83"/>
      <c r="OAQ51" s="83"/>
      <c r="OAR51" s="83"/>
      <c r="OAS51" s="83"/>
      <c r="OAT51" s="83"/>
      <c r="OAU51" s="83"/>
      <c r="OAV51" s="83"/>
      <c r="OAW51" s="83"/>
      <c r="OAX51" s="83"/>
      <c r="OAY51" s="83"/>
      <c r="OAZ51" s="83"/>
      <c r="OBA51" s="83"/>
      <c r="OBB51" s="83"/>
      <c r="OBC51" s="83"/>
      <c r="OBD51" s="83"/>
      <c r="OBE51" s="83"/>
      <c r="OBF51" s="83"/>
      <c r="OBG51" s="83"/>
      <c r="OBH51" s="83"/>
      <c r="OBI51" s="83"/>
      <c r="OBJ51" s="83"/>
      <c r="OBK51" s="83"/>
      <c r="OBL51" s="83"/>
      <c r="OBM51" s="83"/>
      <c r="OBN51" s="83"/>
      <c r="OBO51" s="83"/>
      <c r="OBP51" s="83"/>
      <c r="OBQ51" s="83"/>
      <c r="OBR51" s="83"/>
      <c r="OBS51" s="83"/>
      <c r="OBT51" s="83"/>
      <c r="OBU51" s="83"/>
      <c r="OBV51" s="83"/>
      <c r="OBW51" s="83"/>
      <c r="OBX51" s="83"/>
      <c r="OBY51" s="83"/>
      <c r="OBZ51" s="83"/>
      <c r="OCA51" s="83"/>
      <c r="OCB51" s="83"/>
      <c r="OCC51" s="83"/>
      <c r="OCD51" s="83"/>
      <c r="OCE51" s="83"/>
      <c r="OCF51" s="83"/>
      <c r="OCG51" s="83"/>
      <c r="OCH51" s="83"/>
      <c r="OCI51" s="83"/>
      <c r="OCJ51" s="83"/>
      <c r="OCK51" s="83"/>
      <c r="OCL51" s="83"/>
      <c r="OCM51" s="83"/>
      <c r="OCN51" s="83"/>
      <c r="OCO51" s="83"/>
      <c r="OCP51" s="83"/>
      <c r="OCQ51" s="83"/>
      <c r="OCR51" s="83"/>
      <c r="OCS51" s="83"/>
      <c r="OCT51" s="83"/>
      <c r="OCU51" s="83"/>
      <c r="OCV51" s="83"/>
      <c r="OCW51" s="83"/>
      <c r="OCX51" s="83"/>
      <c r="OCY51" s="83"/>
      <c r="OCZ51" s="83"/>
      <c r="ODA51" s="83"/>
      <c r="ODB51" s="83"/>
      <c r="ODC51" s="83"/>
      <c r="ODD51" s="83"/>
      <c r="ODE51" s="83"/>
      <c r="ODF51" s="83"/>
      <c r="ODG51" s="83"/>
      <c r="ODH51" s="83"/>
      <c r="ODI51" s="83"/>
      <c r="ODJ51" s="83"/>
      <c r="ODK51" s="83"/>
      <c r="ODL51" s="83"/>
      <c r="ODM51" s="83"/>
      <c r="ODN51" s="83"/>
      <c r="ODO51" s="83"/>
      <c r="ODP51" s="83"/>
      <c r="ODQ51" s="83"/>
      <c r="ODR51" s="83"/>
      <c r="ODS51" s="83"/>
      <c r="ODT51" s="83"/>
      <c r="ODU51" s="83"/>
      <c r="ODV51" s="83"/>
      <c r="ODW51" s="83"/>
      <c r="ODX51" s="83"/>
      <c r="ODY51" s="83"/>
      <c r="ODZ51" s="83"/>
      <c r="OEA51" s="83"/>
      <c r="OEB51" s="83"/>
      <c r="OEC51" s="83"/>
      <c r="OED51" s="83"/>
      <c r="OEE51" s="83"/>
      <c r="OEF51" s="83"/>
      <c r="OEG51" s="83"/>
      <c r="OEH51" s="83"/>
      <c r="OEI51" s="83"/>
      <c r="OEJ51" s="83"/>
      <c r="OEK51" s="83"/>
      <c r="OEL51" s="83"/>
      <c r="OEM51" s="83"/>
      <c r="OEN51" s="83"/>
      <c r="OEO51" s="83"/>
      <c r="OEP51" s="83"/>
      <c r="OEQ51" s="83"/>
      <c r="OER51" s="83"/>
      <c r="OES51" s="83"/>
      <c r="OET51" s="83"/>
      <c r="OEU51" s="83"/>
      <c r="OEV51" s="83"/>
      <c r="OEW51" s="83"/>
      <c r="OEX51" s="83"/>
      <c r="OEY51" s="83"/>
      <c r="OEZ51" s="83"/>
      <c r="OFA51" s="83"/>
      <c r="OFB51" s="83"/>
      <c r="OFC51" s="83"/>
      <c r="OFD51" s="83"/>
      <c r="OFE51" s="83"/>
      <c r="OFF51" s="83"/>
      <c r="OFG51" s="83"/>
      <c r="OFH51" s="83"/>
      <c r="OFI51" s="83"/>
      <c r="OFJ51" s="83"/>
      <c r="OFK51" s="83"/>
      <c r="OFL51" s="83"/>
      <c r="OFM51" s="83"/>
      <c r="OFN51" s="83"/>
      <c r="OFO51" s="83"/>
      <c r="OFP51" s="83"/>
      <c r="OFQ51" s="83"/>
      <c r="OFR51" s="83"/>
      <c r="OFS51" s="83"/>
      <c r="OFT51" s="83"/>
      <c r="OFU51" s="83"/>
      <c r="OFV51" s="83"/>
      <c r="OFW51" s="83"/>
      <c r="OFX51" s="83"/>
      <c r="OFY51" s="83"/>
      <c r="OFZ51" s="83"/>
      <c r="OGA51" s="83"/>
      <c r="OGB51" s="83"/>
      <c r="OGC51" s="83"/>
      <c r="OGD51" s="83"/>
      <c r="OGE51" s="83"/>
      <c r="OGF51" s="83"/>
      <c r="OGG51" s="83"/>
      <c r="OGH51" s="83"/>
      <c r="OGI51" s="83"/>
      <c r="OGJ51" s="83"/>
      <c r="OGK51" s="83"/>
      <c r="OGL51" s="83"/>
      <c r="OGM51" s="83"/>
      <c r="OGN51" s="83"/>
      <c r="OGO51" s="83"/>
      <c r="OGP51" s="83"/>
      <c r="OGQ51" s="83"/>
      <c r="OGR51" s="83"/>
      <c r="OGS51" s="83"/>
      <c r="OGT51" s="83"/>
      <c r="OGU51" s="83"/>
      <c r="OGV51" s="83"/>
      <c r="OGW51" s="83"/>
      <c r="OGX51" s="83"/>
      <c r="OGY51" s="83"/>
      <c r="OGZ51" s="83"/>
      <c r="OHA51" s="83"/>
      <c r="OHB51" s="83"/>
      <c r="OHC51" s="83"/>
      <c r="OHD51" s="83"/>
      <c r="OHE51" s="83"/>
      <c r="OHF51" s="83"/>
      <c r="OHG51" s="83"/>
      <c r="OHH51" s="83"/>
      <c r="OHI51" s="83"/>
      <c r="OHJ51" s="83"/>
      <c r="OHK51" s="83"/>
      <c r="OHL51" s="83"/>
      <c r="OHM51" s="83"/>
      <c r="OHN51" s="83"/>
      <c r="OHO51" s="83"/>
      <c r="OHP51" s="83"/>
      <c r="OHQ51" s="83"/>
      <c r="OHR51" s="83"/>
      <c r="OHS51" s="83"/>
      <c r="OHT51" s="83"/>
      <c r="OHU51" s="83"/>
      <c r="OHV51" s="83"/>
      <c r="OHW51" s="83"/>
      <c r="OHX51" s="83"/>
      <c r="OHY51" s="83"/>
      <c r="OHZ51" s="83"/>
      <c r="OIA51" s="83"/>
      <c r="OIB51" s="83"/>
      <c r="OIC51" s="83"/>
      <c r="OID51" s="83"/>
      <c r="OIE51" s="83"/>
      <c r="OIF51" s="83"/>
      <c r="OIG51" s="83"/>
      <c r="OIH51" s="83"/>
      <c r="OII51" s="83"/>
      <c r="OIJ51" s="83"/>
      <c r="OIK51" s="83"/>
      <c r="OIL51" s="83"/>
      <c r="OIM51" s="83"/>
      <c r="OIN51" s="83"/>
      <c r="OIO51" s="83"/>
      <c r="OIP51" s="83"/>
      <c r="OIQ51" s="83"/>
      <c r="OIR51" s="83"/>
      <c r="OIS51" s="83"/>
      <c r="OIT51" s="83"/>
      <c r="OIU51" s="83"/>
      <c r="OIV51" s="83"/>
      <c r="OIW51" s="83"/>
      <c r="OIX51" s="83"/>
      <c r="OIY51" s="83"/>
      <c r="OIZ51" s="83"/>
      <c r="OJA51" s="83"/>
      <c r="OJB51" s="83"/>
      <c r="OJC51" s="83"/>
      <c r="OJD51" s="83"/>
      <c r="OJE51" s="83"/>
      <c r="OJF51" s="83"/>
      <c r="OJG51" s="83"/>
      <c r="OJH51" s="83"/>
      <c r="OJI51" s="83"/>
      <c r="OJJ51" s="83"/>
      <c r="OJK51" s="83"/>
      <c r="OJL51" s="83"/>
      <c r="OJM51" s="83"/>
      <c r="OJN51" s="83"/>
      <c r="OJO51" s="83"/>
      <c r="OJP51" s="83"/>
      <c r="OJQ51" s="83"/>
      <c r="OJR51" s="83"/>
      <c r="OJS51" s="83"/>
      <c r="OJT51" s="83"/>
      <c r="OJU51" s="83"/>
      <c r="OJV51" s="83"/>
      <c r="OJW51" s="83"/>
      <c r="OJX51" s="83"/>
      <c r="OJY51" s="83"/>
      <c r="OJZ51" s="83"/>
      <c r="OKA51" s="83"/>
      <c r="OKB51" s="83"/>
      <c r="OKC51" s="83"/>
      <c r="OKD51" s="83"/>
      <c r="OKE51" s="83"/>
      <c r="OKF51" s="83"/>
      <c r="OKG51" s="83"/>
      <c r="OKH51" s="83"/>
      <c r="OKI51" s="83"/>
      <c r="OKJ51" s="83"/>
      <c r="OKK51" s="83"/>
      <c r="OKL51" s="83"/>
      <c r="OKM51" s="83"/>
      <c r="OKN51" s="83"/>
      <c r="OKO51" s="83"/>
      <c r="OKP51" s="83"/>
      <c r="OKQ51" s="83"/>
      <c r="OKR51" s="83"/>
      <c r="OKS51" s="83"/>
      <c r="OKT51" s="83"/>
      <c r="OKU51" s="83"/>
      <c r="OKV51" s="83"/>
      <c r="OKW51" s="83"/>
      <c r="OKX51" s="83"/>
      <c r="OKY51" s="83"/>
      <c r="OKZ51" s="83"/>
      <c r="OLA51" s="83"/>
      <c r="OLB51" s="83"/>
      <c r="OLC51" s="83"/>
      <c r="OLD51" s="83"/>
      <c r="OLE51" s="83"/>
      <c r="OLF51" s="83"/>
      <c r="OLG51" s="83"/>
      <c r="OLH51" s="83"/>
      <c r="OLI51" s="83"/>
      <c r="OLJ51" s="83"/>
      <c r="OLK51" s="83"/>
      <c r="OLL51" s="83"/>
      <c r="OLM51" s="83"/>
      <c r="OLN51" s="83"/>
      <c r="OLO51" s="83"/>
      <c r="OLP51" s="83"/>
      <c r="OLQ51" s="83"/>
      <c r="OLR51" s="83"/>
      <c r="OLS51" s="83"/>
      <c r="OLT51" s="83"/>
      <c r="OLU51" s="83"/>
      <c r="OLV51" s="83"/>
      <c r="OLW51" s="83"/>
      <c r="OLX51" s="83"/>
      <c r="OLY51" s="83"/>
      <c r="OLZ51" s="83"/>
      <c r="OMA51" s="83"/>
      <c r="OMB51" s="83"/>
      <c r="OMC51" s="83"/>
      <c r="OMD51" s="83"/>
      <c r="OME51" s="83"/>
      <c r="OMF51" s="83"/>
      <c r="OMG51" s="83"/>
      <c r="OMH51" s="83"/>
      <c r="OMI51" s="83"/>
      <c r="OMJ51" s="83"/>
      <c r="OMK51" s="83"/>
      <c r="OML51" s="83"/>
      <c r="OMM51" s="83"/>
      <c r="OMN51" s="83"/>
      <c r="OMO51" s="83"/>
      <c r="OMP51" s="83"/>
      <c r="OMQ51" s="83"/>
      <c r="OMR51" s="83"/>
      <c r="OMS51" s="83"/>
      <c r="OMT51" s="83"/>
      <c r="OMU51" s="83"/>
      <c r="OMV51" s="83"/>
      <c r="OMW51" s="83"/>
      <c r="OMX51" s="83"/>
      <c r="OMY51" s="83"/>
      <c r="OMZ51" s="83"/>
      <c r="ONA51" s="83"/>
      <c r="ONB51" s="83"/>
      <c r="ONC51" s="83"/>
      <c r="OND51" s="83"/>
      <c r="ONE51" s="83"/>
      <c r="ONF51" s="83"/>
      <c r="ONG51" s="83"/>
      <c r="ONH51" s="83"/>
      <c r="ONI51" s="83"/>
      <c r="ONJ51" s="83"/>
      <c r="ONK51" s="83"/>
      <c r="ONL51" s="83"/>
      <c r="ONM51" s="83"/>
      <c r="ONN51" s="83"/>
      <c r="ONO51" s="83"/>
      <c r="ONP51" s="83"/>
      <c r="ONQ51" s="83"/>
      <c r="ONR51" s="83"/>
      <c r="ONS51" s="83"/>
      <c r="ONT51" s="83"/>
      <c r="ONU51" s="83"/>
      <c r="ONV51" s="83"/>
      <c r="ONW51" s="83"/>
      <c r="ONX51" s="83"/>
      <c r="ONY51" s="83"/>
      <c r="ONZ51" s="83"/>
      <c r="OOA51" s="83"/>
      <c r="OOB51" s="83"/>
      <c r="OOC51" s="83"/>
      <c r="OOD51" s="83"/>
      <c r="OOE51" s="83"/>
      <c r="OOF51" s="83"/>
      <c r="OOG51" s="83"/>
      <c r="OOH51" s="83"/>
      <c r="OOI51" s="83"/>
      <c r="OOJ51" s="83"/>
      <c r="OOK51" s="83"/>
      <c r="OOL51" s="83"/>
      <c r="OOM51" s="83"/>
      <c r="OON51" s="83"/>
      <c r="OOO51" s="83"/>
      <c r="OOP51" s="83"/>
      <c r="OOQ51" s="83"/>
      <c r="OOR51" s="83"/>
      <c r="OOS51" s="83"/>
      <c r="OOT51" s="83"/>
      <c r="OOU51" s="83"/>
      <c r="OOV51" s="83"/>
      <c r="OOW51" s="83"/>
      <c r="OOX51" s="83"/>
      <c r="OOY51" s="83"/>
      <c r="OOZ51" s="83"/>
      <c r="OPA51" s="83"/>
      <c r="OPB51" s="83"/>
      <c r="OPC51" s="83"/>
      <c r="OPD51" s="83"/>
      <c r="OPE51" s="83"/>
      <c r="OPF51" s="83"/>
      <c r="OPG51" s="83"/>
      <c r="OPH51" s="83"/>
      <c r="OPI51" s="83"/>
      <c r="OPJ51" s="83"/>
      <c r="OPK51" s="83"/>
      <c r="OPL51" s="83"/>
      <c r="OPM51" s="83"/>
      <c r="OPN51" s="83"/>
      <c r="OPO51" s="83"/>
      <c r="OPP51" s="83"/>
      <c r="OPQ51" s="83"/>
      <c r="OPR51" s="83"/>
      <c r="OPS51" s="83"/>
      <c r="OPT51" s="83"/>
      <c r="OPU51" s="83"/>
      <c r="OPV51" s="83"/>
      <c r="OPW51" s="83"/>
      <c r="OPX51" s="83"/>
      <c r="OPY51" s="83"/>
      <c r="OPZ51" s="83"/>
      <c r="OQA51" s="83"/>
      <c r="OQB51" s="83"/>
      <c r="OQC51" s="83"/>
      <c r="OQD51" s="83"/>
      <c r="OQE51" s="83"/>
      <c r="OQF51" s="83"/>
      <c r="OQG51" s="83"/>
      <c r="OQH51" s="83"/>
      <c r="OQI51" s="83"/>
      <c r="OQJ51" s="83"/>
      <c r="OQK51" s="83"/>
      <c r="OQL51" s="83"/>
      <c r="OQM51" s="83"/>
      <c r="OQN51" s="83"/>
      <c r="OQO51" s="83"/>
      <c r="OQP51" s="83"/>
      <c r="OQQ51" s="83"/>
      <c r="OQR51" s="83"/>
      <c r="OQS51" s="83"/>
      <c r="OQT51" s="83"/>
      <c r="OQU51" s="83"/>
      <c r="OQV51" s="83"/>
      <c r="OQW51" s="83"/>
      <c r="OQX51" s="83"/>
      <c r="OQY51" s="83"/>
      <c r="OQZ51" s="83"/>
      <c r="ORA51" s="83"/>
      <c r="ORB51" s="83"/>
      <c r="ORC51" s="83"/>
      <c r="ORD51" s="83"/>
      <c r="ORE51" s="83"/>
      <c r="ORF51" s="83"/>
      <c r="ORG51" s="83"/>
      <c r="ORH51" s="83"/>
      <c r="ORI51" s="83"/>
      <c r="ORJ51" s="83"/>
      <c r="ORK51" s="83"/>
      <c r="ORL51" s="83"/>
      <c r="ORM51" s="83"/>
      <c r="ORN51" s="83"/>
      <c r="ORO51" s="83"/>
      <c r="ORP51" s="83"/>
      <c r="ORQ51" s="83"/>
      <c r="ORR51" s="83"/>
      <c r="ORS51" s="83"/>
      <c r="ORT51" s="83"/>
      <c r="ORU51" s="83"/>
      <c r="ORV51" s="83"/>
      <c r="ORW51" s="83"/>
      <c r="ORX51" s="83"/>
      <c r="ORY51" s="83"/>
      <c r="ORZ51" s="83"/>
      <c r="OSA51" s="83"/>
      <c r="OSB51" s="83"/>
      <c r="OSC51" s="83"/>
      <c r="OSD51" s="83"/>
      <c r="OSE51" s="83"/>
      <c r="OSF51" s="83"/>
      <c r="OSG51" s="83"/>
      <c r="OSH51" s="83"/>
      <c r="OSI51" s="83"/>
      <c r="OSJ51" s="83"/>
      <c r="OSK51" s="83"/>
      <c r="OSL51" s="83"/>
      <c r="OSM51" s="83"/>
      <c r="OSN51" s="83"/>
      <c r="OSO51" s="83"/>
      <c r="OSP51" s="83"/>
      <c r="OSQ51" s="83"/>
      <c r="OSR51" s="83"/>
      <c r="OSS51" s="83"/>
      <c r="OST51" s="83"/>
      <c r="OSU51" s="83"/>
      <c r="OSV51" s="83"/>
      <c r="OSW51" s="83"/>
      <c r="OSX51" s="83"/>
      <c r="OSY51" s="83"/>
      <c r="OSZ51" s="83"/>
      <c r="OTA51" s="83"/>
      <c r="OTB51" s="83"/>
      <c r="OTC51" s="83"/>
      <c r="OTD51" s="83"/>
      <c r="OTE51" s="83"/>
      <c r="OTF51" s="83"/>
      <c r="OTG51" s="83"/>
      <c r="OTH51" s="83"/>
      <c r="OTI51" s="83"/>
      <c r="OTJ51" s="83"/>
      <c r="OTK51" s="83"/>
      <c r="OTL51" s="83"/>
      <c r="OTM51" s="83"/>
      <c r="OTN51" s="83"/>
      <c r="OTO51" s="83"/>
      <c r="OTP51" s="83"/>
      <c r="OTQ51" s="83"/>
      <c r="OTR51" s="83"/>
      <c r="OTS51" s="83"/>
      <c r="OTT51" s="83"/>
      <c r="OTU51" s="83"/>
      <c r="OTV51" s="83"/>
      <c r="OTW51" s="83"/>
      <c r="OTX51" s="83"/>
      <c r="OTY51" s="83"/>
      <c r="OTZ51" s="83"/>
      <c r="OUA51" s="83"/>
      <c r="OUB51" s="83"/>
      <c r="OUC51" s="83"/>
      <c r="OUD51" s="83"/>
      <c r="OUE51" s="83"/>
      <c r="OUF51" s="83"/>
      <c r="OUG51" s="83"/>
      <c r="OUH51" s="83"/>
      <c r="OUI51" s="83"/>
      <c r="OUJ51" s="83"/>
      <c r="OUK51" s="83"/>
      <c r="OUL51" s="83"/>
      <c r="OUM51" s="83"/>
      <c r="OUN51" s="83"/>
      <c r="OUO51" s="83"/>
      <c r="OUP51" s="83"/>
      <c r="OUQ51" s="83"/>
      <c r="OUR51" s="83"/>
      <c r="OUS51" s="83"/>
      <c r="OUT51" s="83"/>
      <c r="OUU51" s="83"/>
      <c r="OUV51" s="83"/>
      <c r="OUW51" s="83"/>
      <c r="OUX51" s="83"/>
      <c r="OUY51" s="83"/>
      <c r="OUZ51" s="83"/>
      <c r="OVA51" s="83"/>
      <c r="OVB51" s="83"/>
      <c r="OVC51" s="83"/>
      <c r="OVD51" s="83"/>
      <c r="OVE51" s="83"/>
      <c r="OVF51" s="83"/>
      <c r="OVG51" s="83"/>
      <c r="OVH51" s="83"/>
      <c r="OVI51" s="83"/>
      <c r="OVJ51" s="83"/>
      <c r="OVK51" s="83"/>
      <c r="OVL51" s="83"/>
      <c r="OVM51" s="83"/>
      <c r="OVN51" s="83"/>
      <c r="OVO51" s="83"/>
      <c r="OVP51" s="83"/>
      <c r="OVQ51" s="83"/>
      <c r="OVR51" s="83"/>
      <c r="OVS51" s="83"/>
      <c r="OVT51" s="83"/>
      <c r="OVU51" s="83"/>
      <c r="OVV51" s="83"/>
      <c r="OVW51" s="83"/>
      <c r="OVX51" s="83"/>
      <c r="OVY51" s="83"/>
      <c r="OVZ51" s="83"/>
      <c r="OWA51" s="83"/>
      <c r="OWB51" s="83"/>
      <c r="OWC51" s="83"/>
      <c r="OWD51" s="83"/>
      <c r="OWE51" s="83"/>
      <c r="OWF51" s="83"/>
      <c r="OWG51" s="83"/>
      <c r="OWH51" s="83"/>
      <c r="OWI51" s="83"/>
      <c r="OWJ51" s="83"/>
      <c r="OWK51" s="83"/>
      <c r="OWL51" s="83"/>
      <c r="OWM51" s="83"/>
      <c r="OWN51" s="83"/>
      <c r="OWO51" s="83"/>
      <c r="OWP51" s="83"/>
      <c r="OWQ51" s="83"/>
      <c r="OWR51" s="83"/>
      <c r="OWS51" s="83"/>
      <c r="OWT51" s="83"/>
      <c r="OWU51" s="83"/>
      <c r="OWV51" s="83"/>
      <c r="OWW51" s="83"/>
      <c r="OWX51" s="83"/>
      <c r="OWY51" s="83"/>
      <c r="OWZ51" s="83"/>
      <c r="OXA51" s="83"/>
      <c r="OXB51" s="83"/>
      <c r="OXC51" s="83"/>
      <c r="OXD51" s="83"/>
      <c r="OXE51" s="83"/>
      <c r="OXF51" s="83"/>
      <c r="OXG51" s="83"/>
      <c r="OXH51" s="83"/>
      <c r="OXI51" s="83"/>
      <c r="OXJ51" s="83"/>
      <c r="OXK51" s="83"/>
      <c r="OXL51" s="83"/>
      <c r="OXM51" s="83"/>
      <c r="OXN51" s="83"/>
      <c r="OXO51" s="83"/>
      <c r="OXP51" s="83"/>
      <c r="OXQ51" s="83"/>
      <c r="OXR51" s="83"/>
      <c r="OXS51" s="83"/>
      <c r="OXT51" s="83"/>
      <c r="OXU51" s="83"/>
      <c r="OXV51" s="83"/>
      <c r="OXW51" s="83"/>
      <c r="OXX51" s="83"/>
      <c r="OXY51" s="83"/>
      <c r="OXZ51" s="83"/>
      <c r="OYA51" s="83"/>
      <c r="OYB51" s="83"/>
      <c r="OYC51" s="83"/>
      <c r="OYD51" s="83"/>
      <c r="OYE51" s="83"/>
      <c r="OYF51" s="83"/>
      <c r="OYG51" s="83"/>
      <c r="OYH51" s="83"/>
      <c r="OYI51" s="83"/>
      <c r="OYJ51" s="83"/>
      <c r="OYK51" s="83"/>
      <c r="OYL51" s="83"/>
      <c r="OYM51" s="83"/>
      <c r="OYN51" s="83"/>
      <c r="OYO51" s="83"/>
      <c r="OYP51" s="83"/>
      <c r="OYQ51" s="83"/>
      <c r="OYR51" s="83"/>
      <c r="OYS51" s="83"/>
      <c r="OYT51" s="83"/>
      <c r="OYU51" s="83"/>
      <c r="OYV51" s="83"/>
      <c r="OYW51" s="83"/>
      <c r="OYX51" s="83"/>
      <c r="OYY51" s="83"/>
      <c r="OYZ51" s="83"/>
      <c r="OZA51" s="83"/>
      <c r="OZB51" s="83"/>
      <c r="OZC51" s="83"/>
      <c r="OZD51" s="83"/>
      <c r="OZE51" s="83"/>
      <c r="OZF51" s="83"/>
      <c r="OZG51" s="83"/>
      <c r="OZH51" s="83"/>
      <c r="OZI51" s="83"/>
      <c r="OZJ51" s="83"/>
      <c r="OZK51" s="83"/>
      <c r="OZL51" s="83"/>
      <c r="OZM51" s="83"/>
      <c r="OZN51" s="83"/>
      <c r="OZO51" s="83"/>
      <c r="OZP51" s="83"/>
      <c r="OZQ51" s="83"/>
      <c r="OZR51" s="83"/>
      <c r="OZS51" s="83"/>
      <c r="OZT51" s="83"/>
      <c r="OZU51" s="83"/>
      <c r="OZV51" s="83"/>
      <c r="OZW51" s="83"/>
      <c r="OZX51" s="83"/>
      <c r="OZY51" s="83"/>
      <c r="OZZ51" s="83"/>
      <c r="PAA51" s="83"/>
      <c r="PAB51" s="83"/>
      <c r="PAC51" s="83"/>
      <c r="PAD51" s="83"/>
      <c r="PAE51" s="83"/>
      <c r="PAF51" s="83"/>
      <c r="PAG51" s="83"/>
      <c r="PAH51" s="83"/>
      <c r="PAI51" s="83"/>
      <c r="PAJ51" s="83"/>
      <c r="PAK51" s="83"/>
      <c r="PAL51" s="83"/>
      <c r="PAM51" s="83"/>
      <c r="PAN51" s="83"/>
      <c r="PAO51" s="83"/>
      <c r="PAP51" s="83"/>
      <c r="PAQ51" s="83"/>
      <c r="PAR51" s="83"/>
      <c r="PAS51" s="83"/>
      <c r="PAT51" s="83"/>
      <c r="PAU51" s="83"/>
      <c r="PAV51" s="83"/>
      <c r="PAW51" s="83"/>
      <c r="PAX51" s="83"/>
      <c r="PAY51" s="83"/>
      <c r="PAZ51" s="83"/>
      <c r="PBA51" s="83"/>
      <c r="PBB51" s="83"/>
      <c r="PBC51" s="83"/>
      <c r="PBD51" s="83"/>
      <c r="PBE51" s="83"/>
      <c r="PBF51" s="83"/>
      <c r="PBG51" s="83"/>
      <c r="PBH51" s="83"/>
      <c r="PBI51" s="83"/>
      <c r="PBJ51" s="83"/>
      <c r="PBK51" s="83"/>
      <c r="PBL51" s="83"/>
      <c r="PBM51" s="83"/>
      <c r="PBN51" s="83"/>
      <c r="PBO51" s="83"/>
      <c r="PBP51" s="83"/>
      <c r="PBQ51" s="83"/>
      <c r="PBR51" s="83"/>
      <c r="PBS51" s="83"/>
      <c r="PBT51" s="83"/>
      <c r="PBU51" s="83"/>
      <c r="PBV51" s="83"/>
      <c r="PBW51" s="83"/>
      <c r="PBX51" s="83"/>
      <c r="PBY51" s="83"/>
      <c r="PBZ51" s="83"/>
      <c r="PCA51" s="83"/>
      <c r="PCB51" s="83"/>
      <c r="PCC51" s="83"/>
      <c r="PCD51" s="83"/>
      <c r="PCE51" s="83"/>
      <c r="PCF51" s="83"/>
      <c r="PCG51" s="83"/>
      <c r="PCH51" s="83"/>
      <c r="PCI51" s="83"/>
      <c r="PCJ51" s="83"/>
      <c r="PCK51" s="83"/>
      <c r="PCL51" s="83"/>
      <c r="PCM51" s="83"/>
      <c r="PCN51" s="83"/>
      <c r="PCO51" s="83"/>
      <c r="PCP51" s="83"/>
      <c r="PCQ51" s="83"/>
      <c r="PCR51" s="83"/>
      <c r="PCS51" s="83"/>
      <c r="PCT51" s="83"/>
      <c r="PCU51" s="83"/>
      <c r="PCV51" s="83"/>
      <c r="PCW51" s="83"/>
      <c r="PCX51" s="83"/>
      <c r="PCY51" s="83"/>
      <c r="PCZ51" s="83"/>
      <c r="PDA51" s="83"/>
      <c r="PDB51" s="83"/>
      <c r="PDC51" s="83"/>
      <c r="PDD51" s="83"/>
      <c r="PDE51" s="83"/>
      <c r="PDF51" s="83"/>
      <c r="PDG51" s="83"/>
      <c r="PDH51" s="83"/>
      <c r="PDI51" s="83"/>
      <c r="PDJ51" s="83"/>
      <c r="PDK51" s="83"/>
      <c r="PDL51" s="83"/>
      <c r="PDM51" s="83"/>
      <c r="PDN51" s="83"/>
      <c r="PDO51" s="83"/>
      <c r="PDP51" s="83"/>
      <c r="PDQ51" s="83"/>
      <c r="PDR51" s="83"/>
      <c r="PDS51" s="83"/>
      <c r="PDT51" s="83"/>
      <c r="PDU51" s="83"/>
      <c r="PDV51" s="83"/>
      <c r="PDW51" s="83"/>
      <c r="PDX51" s="83"/>
      <c r="PDY51" s="83"/>
      <c r="PDZ51" s="83"/>
      <c r="PEA51" s="83"/>
      <c r="PEB51" s="83"/>
      <c r="PEC51" s="83"/>
      <c r="PED51" s="83"/>
      <c r="PEE51" s="83"/>
      <c r="PEF51" s="83"/>
      <c r="PEG51" s="83"/>
      <c r="PEH51" s="83"/>
      <c r="PEI51" s="83"/>
      <c r="PEJ51" s="83"/>
      <c r="PEK51" s="83"/>
      <c r="PEL51" s="83"/>
      <c r="PEM51" s="83"/>
      <c r="PEN51" s="83"/>
      <c r="PEO51" s="83"/>
      <c r="PEP51" s="83"/>
      <c r="PEQ51" s="83"/>
      <c r="PER51" s="83"/>
      <c r="PES51" s="83"/>
      <c r="PET51" s="83"/>
      <c r="PEU51" s="83"/>
      <c r="PEV51" s="83"/>
      <c r="PEW51" s="83"/>
      <c r="PEX51" s="83"/>
      <c r="PEY51" s="83"/>
      <c r="PEZ51" s="83"/>
      <c r="PFA51" s="83"/>
      <c r="PFB51" s="83"/>
      <c r="PFC51" s="83"/>
      <c r="PFD51" s="83"/>
      <c r="PFE51" s="83"/>
      <c r="PFF51" s="83"/>
      <c r="PFG51" s="83"/>
      <c r="PFH51" s="83"/>
      <c r="PFI51" s="83"/>
      <c r="PFJ51" s="83"/>
      <c r="PFK51" s="83"/>
      <c r="PFL51" s="83"/>
      <c r="PFM51" s="83"/>
      <c r="PFN51" s="83"/>
      <c r="PFO51" s="83"/>
      <c r="PFP51" s="83"/>
      <c r="PFQ51" s="83"/>
      <c r="PFR51" s="83"/>
      <c r="PFS51" s="83"/>
      <c r="PFT51" s="83"/>
      <c r="PFU51" s="83"/>
      <c r="PFV51" s="83"/>
      <c r="PFW51" s="83"/>
      <c r="PFX51" s="83"/>
      <c r="PFY51" s="83"/>
      <c r="PFZ51" s="83"/>
      <c r="PGA51" s="83"/>
      <c r="PGB51" s="83"/>
      <c r="PGC51" s="83"/>
      <c r="PGD51" s="83"/>
      <c r="PGE51" s="83"/>
      <c r="PGF51" s="83"/>
      <c r="PGG51" s="83"/>
      <c r="PGH51" s="83"/>
      <c r="PGI51" s="83"/>
      <c r="PGJ51" s="83"/>
      <c r="PGK51" s="83"/>
      <c r="PGL51" s="83"/>
      <c r="PGM51" s="83"/>
      <c r="PGN51" s="83"/>
      <c r="PGO51" s="83"/>
      <c r="PGP51" s="83"/>
      <c r="PGQ51" s="83"/>
      <c r="PGR51" s="83"/>
      <c r="PGS51" s="83"/>
      <c r="PGT51" s="83"/>
      <c r="PGU51" s="83"/>
      <c r="PGV51" s="83"/>
      <c r="PGW51" s="83"/>
      <c r="PGX51" s="83"/>
      <c r="PGY51" s="83"/>
      <c r="PGZ51" s="83"/>
      <c r="PHA51" s="83"/>
      <c r="PHB51" s="83"/>
      <c r="PHC51" s="83"/>
      <c r="PHD51" s="83"/>
      <c r="PHE51" s="83"/>
      <c r="PHF51" s="83"/>
      <c r="PHG51" s="83"/>
      <c r="PHH51" s="83"/>
      <c r="PHI51" s="83"/>
      <c r="PHJ51" s="83"/>
      <c r="PHK51" s="83"/>
      <c r="PHL51" s="83"/>
      <c r="PHM51" s="83"/>
      <c r="PHN51" s="83"/>
      <c r="PHO51" s="83"/>
      <c r="PHP51" s="83"/>
      <c r="PHQ51" s="83"/>
      <c r="PHR51" s="83"/>
      <c r="PHS51" s="83"/>
      <c r="PHT51" s="83"/>
      <c r="PHU51" s="83"/>
      <c r="PHV51" s="83"/>
      <c r="PHW51" s="83"/>
      <c r="PHX51" s="83"/>
      <c r="PHY51" s="83"/>
      <c r="PHZ51" s="83"/>
      <c r="PIA51" s="83"/>
      <c r="PIB51" s="83"/>
      <c r="PIC51" s="83"/>
      <c r="PID51" s="83"/>
      <c r="PIE51" s="83"/>
      <c r="PIF51" s="83"/>
      <c r="PIG51" s="83"/>
      <c r="PIH51" s="83"/>
      <c r="PII51" s="83"/>
      <c r="PIJ51" s="83"/>
      <c r="PIK51" s="83"/>
      <c r="PIL51" s="83"/>
      <c r="PIM51" s="83"/>
      <c r="PIN51" s="83"/>
      <c r="PIO51" s="83"/>
      <c r="PIP51" s="83"/>
      <c r="PIQ51" s="83"/>
      <c r="PIR51" s="83"/>
      <c r="PIS51" s="83"/>
      <c r="PIT51" s="83"/>
      <c r="PIU51" s="83"/>
      <c r="PIV51" s="83"/>
      <c r="PIW51" s="83"/>
      <c r="PIX51" s="83"/>
      <c r="PIY51" s="83"/>
      <c r="PIZ51" s="83"/>
      <c r="PJA51" s="83"/>
      <c r="PJB51" s="83"/>
      <c r="PJC51" s="83"/>
      <c r="PJD51" s="83"/>
      <c r="PJE51" s="83"/>
      <c r="PJF51" s="83"/>
      <c r="PJG51" s="83"/>
      <c r="PJH51" s="83"/>
      <c r="PJI51" s="83"/>
      <c r="PJJ51" s="83"/>
      <c r="PJK51" s="83"/>
      <c r="PJL51" s="83"/>
      <c r="PJM51" s="83"/>
      <c r="PJN51" s="83"/>
      <c r="PJO51" s="83"/>
      <c r="PJP51" s="83"/>
      <c r="PJQ51" s="83"/>
      <c r="PJR51" s="83"/>
      <c r="PJS51" s="83"/>
      <c r="PJT51" s="83"/>
      <c r="PJU51" s="83"/>
      <c r="PJV51" s="83"/>
      <c r="PJW51" s="83"/>
      <c r="PJX51" s="83"/>
      <c r="PJY51" s="83"/>
      <c r="PJZ51" s="83"/>
      <c r="PKA51" s="83"/>
      <c r="PKB51" s="83"/>
      <c r="PKC51" s="83"/>
      <c r="PKD51" s="83"/>
      <c r="PKE51" s="83"/>
      <c r="PKF51" s="83"/>
      <c r="PKG51" s="83"/>
      <c r="PKH51" s="83"/>
      <c r="PKI51" s="83"/>
      <c r="PKJ51" s="83"/>
      <c r="PKK51" s="83"/>
      <c r="PKL51" s="83"/>
      <c r="PKM51" s="83"/>
      <c r="PKN51" s="83"/>
      <c r="PKO51" s="83"/>
      <c r="PKP51" s="83"/>
      <c r="PKQ51" s="83"/>
      <c r="PKR51" s="83"/>
      <c r="PKS51" s="83"/>
      <c r="PKT51" s="83"/>
      <c r="PKU51" s="83"/>
      <c r="PKV51" s="83"/>
      <c r="PKW51" s="83"/>
      <c r="PKX51" s="83"/>
      <c r="PKY51" s="83"/>
      <c r="PKZ51" s="83"/>
      <c r="PLA51" s="83"/>
      <c r="PLB51" s="83"/>
      <c r="PLC51" s="83"/>
      <c r="PLD51" s="83"/>
      <c r="PLE51" s="83"/>
      <c r="PLF51" s="83"/>
      <c r="PLG51" s="83"/>
      <c r="PLH51" s="83"/>
      <c r="PLI51" s="83"/>
      <c r="PLJ51" s="83"/>
      <c r="PLK51" s="83"/>
      <c r="PLL51" s="83"/>
      <c r="PLM51" s="83"/>
      <c r="PLN51" s="83"/>
      <c r="PLO51" s="83"/>
      <c r="PLP51" s="83"/>
      <c r="PLQ51" s="83"/>
      <c r="PLR51" s="83"/>
      <c r="PLS51" s="83"/>
      <c r="PLT51" s="83"/>
      <c r="PLU51" s="83"/>
      <c r="PLV51" s="83"/>
      <c r="PLW51" s="83"/>
      <c r="PLX51" s="83"/>
      <c r="PLY51" s="83"/>
      <c r="PLZ51" s="83"/>
      <c r="PMA51" s="83"/>
      <c r="PMB51" s="83"/>
      <c r="PMC51" s="83"/>
      <c r="PMD51" s="83"/>
      <c r="PME51" s="83"/>
      <c r="PMF51" s="83"/>
      <c r="PMG51" s="83"/>
      <c r="PMH51" s="83"/>
      <c r="PMI51" s="83"/>
      <c r="PMJ51" s="83"/>
      <c r="PMK51" s="83"/>
      <c r="PML51" s="83"/>
      <c r="PMM51" s="83"/>
      <c r="PMN51" s="83"/>
      <c r="PMO51" s="83"/>
      <c r="PMP51" s="83"/>
      <c r="PMQ51" s="83"/>
      <c r="PMR51" s="83"/>
      <c r="PMS51" s="83"/>
      <c r="PMT51" s="83"/>
      <c r="PMU51" s="83"/>
      <c r="PMV51" s="83"/>
      <c r="PMW51" s="83"/>
      <c r="PMX51" s="83"/>
      <c r="PMY51" s="83"/>
      <c r="PMZ51" s="83"/>
      <c r="PNA51" s="83"/>
      <c r="PNB51" s="83"/>
      <c r="PNC51" s="83"/>
      <c r="PND51" s="83"/>
      <c r="PNE51" s="83"/>
      <c r="PNF51" s="83"/>
      <c r="PNG51" s="83"/>
      <c r="PNH51" s="83"/>
      <c r="PNI51" s="83"/>
      <c r="PNJ51" s="83"/>
      <c r="PNK51" s="83"/>
      <c r="PNL51" s="83"/>
      <c r="PNM51" s="83"/>
      <c r="PNN51" s="83"/>
      <c r="PNO51" s="83"/>
      <c r="PNP51" s="83"/>
      <c r="PNQ51" s="83"/>
      <c r="PNR51" s="83"/>
      <c r="PNS51" s="83"/>
      <c r="PNT51" s="83"/>
      <c r="PNU51" s="83"/>
      <c r="PNV51" s="83"/>
      <c r="PNW51" s="83"/>
      <c r="PNX51" s="83"/>
      <c r="PNY51" s="83"/>
      <c r="PNZ51" s="83"/>
      <c r="POA51" s="83"/>
      <c r="POB51" s="83"/>
      <c r="POC51" s="83"/>
      <c r="POD51" s="83"/>
      <c r="POE51" s="83"/>
      <c r="POF51" s="83"/>
      <c r="POG51" s="83"/>
      <c r="POH51" s="83"/>
      <c r="POI51" s="83"/>
      <c r="POJ51" s="83"/>
      <c r="POK51" s="83"/>
      <c r="POL51" s="83"/>
      <c r="POM51" s="83"/>
      <c r="PON51" s="83"/>
      <c r="POO51" s="83"/>
      <c r="POP51" s="83"/>
      <c r="POQ51" s="83"/>
      <c r="POR51" s="83"/>
      <c r="POS51" s="83"/>
      <c r="POT51" s="83"/>
      <c r="POU51" s="83"/>
      <c r="POV51" s="83"/>
      <c r="POW51" s="83"/>
      <c r="POX51" s="83"/>
      <c r="POY51" s="83"/>
      <c r="POZ51" s="83"/>
      <c r="PPA51" s="83"/>
      <c r="PPB51" s="83"/>
      <c r="PPC51" s="83"/>
      <c r="PPD51" s="83"/>
      <c r="PPE51" s="83"/>
      <c r="PPF51" s="83"/>
      <c r="PPG51" s="83"/>
      <c r="PPH51" s="83"/>
      <c r="PPI51" s="83"/>
      <c r="PPJ51" s="83"/>
      <c r="PPK51" s="83"/>
      <c r="PPL51" s="83"/>
      <c r="PPM51" s="83"/>
      <c r="PPN51" s="83"/>
      <c r="PPO51" s="83"/>
      <c r="PPP51" s="83"/>
      <c r="PPQ51" s="83"/>
      <c r="PPR51" s="83"/>
      <c r="PPS51" s="83"/>
      <c r="PPT51" s="83"/>
      <c r="PPU51" s="83"/>
      <c r="PPV51" s="83"/>
      <c r="PPW51" s="83"/>
      <c r="PPX51" s="83"/>
      <c r="PPY51" s="83"/>
      <c r="PPZ51" s="83"/>
      <c r="PQA51" s="83"/>
      <c r="PQB51" s="83"/>
      <c r="PQC51" s="83"/>
      <c r="PQD51" s="83"/>
      <c r="PQE51" s="83"/>
      <c r="PQF51" s="83"/>
      <c r="PQG51" s="83"/>
      <c r="PQH51" s="83"/>
      <c r="PQI51" s="83"/>
      <c r="PQJ51" s="83"/>
      <c r="PQK51" s="83"/>
      <c r="PQL51" s="83"/>
      <c r="PQM51" s="83"/>
      <c r="PQN51" s="83"/>
      <c r="PQO51" s="83"/>
      <c r="PQP51" s="83"/>
      <c r="PQQ51" s="83"/>
      <c r="PQR51" s="83"/>
      <c r="PQS51" s="83"/>
      <c r="PQT51" s="83"/>
      <c r="PQU51" s="83"/>
      <c r="PQV51" s="83"/>
      <c r="PQW51" s="83"/>
      <c r="PQX51" s="83"/>
      <c r="PQY51" s="83"/>
      <c r="PQZ51" s="83"/>
      <c r="PRA51" s="83"/>
      <c r="PRB51" s="83"/>
      <c r="PRC51" s="83"/>
      <c r="PRD51" s="83"/>
      <c r="PRE51" s="83"/>
      <c r="PRF51" s="83"/>
      <c r="PRG51" s="83"/>
      <c r="PRH51" s="83"/>
      <c r="PRI51" s="83"/>
      <c r="PRJ51" s="83"/>
      <c r="PRK51" s="83"/>
      <c r="PRL51" s="83"/>
      <c r="PRM51" s="83"/>
      <c r="PRN51" s="83"/>
      <c r="PRO51" s="83"/>
      <c r="PRP51" s="83"/>
      <c r="PRQ51" s="83"/>
      <c r="PRR51" s="83"/>
      <c r="PRS51" s="83"/>
      <c r="PRT51" s="83"/>
      <c r="PRU51" s="83"/>
      <c r="PRV51" s="83"/>
      <c r="PRW51" s="83"/>
      <c r="PRX51" s="83"/>
      <c r="PRY51" s="83"/>
      <c r="PRZ51" s="83"/>
      <c r="PSA51" s="83"/>
      <c r="PSB51" s="83"/>
      <c r="PSC51" s="83"/>
      <c r="PSD51" s="83"/>
      <c r="PSE51" s="83"/>
      <c r="PSF51" s="83"/>
      <c r="PSG51" s="83"/>
      <c r="PSH51" s="83"/>
      <c r="PSI51" s="83"/>
      <c r="PSJ51" s="83"/>
      <c r="PSK51" s="83"/>
      <c r="PSL51" s="83"/>
      <c r="PSM51" s="83"/>
      <c r="PSN51" s="83"/>
      <c r="PSO51" s="83"/>
      <c r="PSP51" s="83"/>
      <c r="PSQ51" s="83"/>
      <c r="PSR51" s="83"/>
      <c r="PSS51" s="83"/>
      <c r="PST51" s="83"/>
      <c r="PSU51" s="83"/>
      <c r="PSV51" s="83"/>
      <c r="PSW51" s="83"/>
      <c r="PSX51" s="83"/>
      <c r="PSY51" s="83"/>
      <c r="PSZ51" s="83"/>
      <c r="PTA51" s="83"/>
      <c r="PTB51" s="83"/>
      <c r="PTC51" s="83"/>
      <c r="PTD51" s="83"/>
      <c r="PTE51" s="83"/>
      <c r="PTF51" s="83"/>
      <c r="PTG51" s="83"/>
      <c r="PTH51" s="83"/>
      <c r="PTI51" s="83"/>
      <c r="PTJ51" s="83"/>
      <c r="PTK51" s="83"/>
      <c r="PTL51" s="83"/>
      <c r="PTM51" s="83"/>
      <c r="PTN51" s="83"/>
      <c r="PTO51" s="83"/>
      <c r="PTP51" s="83"/>
      <c r="PTQ51" s="83"/>
      <c r="PTR51" s="83"/>
      <c r="PTS51" s="83"/>
      <c r="PTT51" s="83"/>
      <c r="PTU51" s="83"/>
      <c r="PTV51" s="83"/>
      <c r="PTW51" s="83"/>
      <c r="PTX51" s="83"/>
      <c r="PTY51" s="83"/>
      <c r="PTZ51" s="83"/>
      <c r="PUA51" s="83"/>
      <c r="PUB51" s="83"/>
      <c r="PUC51" s="83"/>
      <c r="PUD51" s="83"/>
      <c r="PUE51" s="83"/>
      <c r="PUF51" s="83"/>
      <c r="PUG51" s="83"/>
      <c r="PUH51" s="83"/>
      <c r="PUI51" s="83"/>
      <c r="PUJ51" s="83"/>
      <c r="PUK51" s="83"/>
      <c r="PUL51" s="83"/>
      <c r="PUM51" s="83"/>
      <c r="PUN51" s="83"/>
      <c r="PUO51" s="83"/>
      <c r="PUP51" s="83"/>
      <c r="PUQ51" s="83"/>
      <c r="PUR51" s="83"/>
      <c r="PUS51" s="83"/>
      <c r="PUT51" s="83"/>
      <c r="PUU51" s="83"/>
      <c r="PUV51" s="83"/>
      <c r="PUW51" s="83"/>
      <c r="PUX51" s="83"/>
      <c r="PUY51" s="83"/>
      <c r="PUZ51" s="83"/>
      <c r="PVA51" s="83"/>
      <c r="PVB51" s="83"/>
      <c r="PVC51" s="83"/>
      <c r="PVD51" s="83"/>
      <c r="PVE51" s="83"/>
      <c r="PVF51" s="83"/>
      <c r="PVG51" s="83"/>
      <c r="PVH51" s="83"/>
      <c r="PVI51" s="83"/>
      <c r="PVJ51" s="83"/>
      <c r="PVK51" s="83"/>
      <c r="PVL51" s="83"/>
      <c r="PVM51" s="83"/>
      <c r="PVN51" s="83"/>
      <c r="PVO51" s="83"/>
      <c r="PVP51" s="83"/>
      <c r="PVQ51" s="83"/>
      <c r="PVR51" s="83"/>
      <c r="PVS51" s="83"/>
      <c r="PVT51" s="83"/>
      <c r="PVU51" s="83"/>
      <c r="PVV51" s="83"/>
      <c r="PVW51" s="83"/>
      <c r="PVX51" s="83"/>
      <c r="PVY51" s="83"/>
      <c r="PVZ51" s="83"/>
      <c r="PWA51" s="83"/>
      <c r="PWB51" s="83"/>
      <c r="PWC51" s="83"/>
      <c r="PWD51" s="83"/>
      <c r="PWE51" s="83"/>
      <c r="PWF51" s="83"/>
      <c r="PWG51" s="83"/>
      <c r="PWH51" s="83"/>
      <c r="PWI51" s="83"/>
      <c r="PWJ51" s="83"/>
      <c r="PWK51" s="83"/>
      <c r="PWL51" s="83"/>
      <c r="PWM51" s="83"/>
      <c r="PWN51" s="83"/>
      <c r="PWO51" s="83"/>
      <c r="PWP51" s="83"/>
      <c r="PWQ51" s="83"/>
      <c r="PWR51" s="83"/>
      <c r="PWS51" s="83"/>
      <c r="PWT51" s="83"/>
      <c r="PWU51" s="83"/>
      <c r="PWV51" s="83"/>
      <c r="PWW51" s="83"/>
      <c r="PWX51" s="83"/>
      <c r="PWY51" s="83"/>
      <c r="PWZ51" s="83"/>
      <c r="PXA51" s="83"/>
      <c r="PXB51" s="83"/>
      <c r="PXC51" s="83"/>
      <c r="PXD51" s="83"/>
      <c r="PXE51" s="83"/>
      <c r="PXF51" s="83"/>
      <c r="PXG51" s="83"/>
      <c r="PXH51" s="83"/>
      <c r="PXI51" s="83"/>
      <c r="PXJ51" s="83"/>
      <c r="PXK51" s="83"/>
      <c r="PXL51" s="83"/>
      <c r="PXM51" s="83"/>
      <c r="PXN51" s="83"/>
      <c r="PXO51" s="83"/>
      <c r="PXP51" s="83"/>
      <c r="PXQ51" s="83"/>
      <c r="PXR51" s="83"/>
      <c r="PXS51" s="83"/>
      <c r="PXT51" s="83"/>
      <c r="PXU51" s="83"/>
      <c r="PXV51" s="83"/>
      <c r="PXW51" s="83"/>
      <c r="PXX51" s="83"/>
      <c r="PXY51" s="83"/>
      <c r="PXZ51" s="83"/>
      <c r="PYA51" s="83"/>
      <c r="PYB51" s="83"/>
      <c r="PYC51" s="83"/>
      <c r="PYD51" s="83"/>
      <c r="PYE51" s="83"/>
      <c r="PYF51" s="83"/>
      <c r="PYG51" s="83"/>
      <c r="PYH51" s="83"/>
      <c r="PYI51" s="83"/>
      <c r="PYJ51" s="83"/>
      <c r="PYK51" s="83"/>
      <c r="PYL51" s="83"/>
      <c r="PYM51" s="83"/>
      <c r="PYN51" s="83"/>
      <c r="PYO51" s="83"/>
      <c r="PYP51" s="83"/>
      <c r="PYQ51" s="83"/>
      <c r="PYR51" s="83"/>
      <c r="PYS51" s="83"/>
      <c r="PYT51" s="83"/>
      <c r="PYU51" s="83"/>
      <c r="PYV51" s="83"/>
      <c r="PYW51" s="83"/>
      <c r="PYX51" s="83"/>
      <c r="PYY51" s="83"/>
      <c r="PYZ51" s="83"/>
      <c r="PZA51" s="83"/>
      <c r="PZB51" s="83"/>
      <c r="PZC51" s="83"/>
      <c r="PZD51" s="83"/>
      <c r="PZE51" s="83"/>
      <c r="PZF51" s="83"/>
      <c r="PZG51" s="83"/>
      <c r="PZH51" s="83"/>
      <c r="PZI51" s="83"/>
      <c r="PZJ51" s="83"/>
      <c r="PZK51" s="83"/>
      <c r="PZL51" s="83"/>
      <c r="PZM51" s="83"/>
      <c r="PZN51" s="83"/>
      <c r="PZO51" s="83"/>
      <c r="PZP51" s="83"/>
      <c r="PZQ51" s="83"/>
      <c r="PZR51" s="83"/>
      <c r="PZS51" s="83"/>
      <c r="PZT51" s="83"/>
      <c r="PZU51" s="83"/>
      <c r="PZV51" s="83"/>
      <c r="PZW51" s="83"/>
      <c r="PZX51" s="83"/>
      <c r="PZY51" s="83"/>
      <c r="PZZ51" s="83"/>
      <c r="QAA51" s="83"/>
      <c r="QAB51" s="83"/>
      <c r="QAC51" s="83"/>
      <c r="QAD51" s="83"/>
      <c r="QAE51" s="83"/>
      <c r="QAF51" s="83"/>
      <c r="QAG51" s="83"/>
      <c r="QAH51" s="83"/>
      <c r="QAI51" s="83"/>
      <c r="QAJ51" s="83"/>
      <c r="QAK51" s="83"/>
      <c r="QAL51" s="83"/>
      <c r="QAM51" s="83"/>
      <c r="QAN51" s="83"/>
      <c r="QAO51" s="83"/>
      <c r="QAP51" s="83"/>
      <c r="QAQ51" s="83"/>
      <c r="QAR51" s="83"/>
      <c r="QAS51" s="83"/>
      <c r="QAT51" s="83"/>
      <c r="QAU51" s="83"/>
      <c r="QAV51" s="83"/>
      <c r="QAW51" s="83"/>
      <c r="QAX51" s="83"/>
      <c r="QAY51" s="83"/>
      <c r="QAZ51" s="83"/>
      <c r="QBA51" s="83"/>
      <c r="QBB51" s="83"/>
      <c r="QBC51" s="83"/>
      <c r="QBD51" s="83"/>
      <c r="QBE51" s="83"/>
      <c r="QBF51" s="83"/>
      <c r="QBG51" s="83"/>
      <c r="QBH51" s="83"/>
      <c r="QBI51" s="83"/>
      <c r="QBJ51" s="83"/>
      <c r="QBK51" s="83"/>
      <c r="QBL51" s="83"/>
      <c r="QBM51" s="83"/>
      <c r="QBN51" s="83"/>
      <c r="QBO51" s="83"/>
      <c r="QBP51" s="83"/>
      <c r="QBQ51" s="83"/>
      <c r="QBR51" s="83"/>
      <c r="QBS51" s="83"/>
      <c r="QBT51" s="83"/>
      <c r="QBU51" s="83"/>
      <c r="QBV51" s="83"/>
      <c r="QBW51" s="83"/>
      <c r="QBX51" s="83"/>
      <c r="QBY51" s="83"/>
      <c r="QBZ51" s="83"/>
      <c r="QCA51" s="83"/>
      <c r="QCB51" s="83"/>
      <c r="QCC51" s="83"/>
      <c r="QCD51" s="83"/>
      <c r="QCE51" s="83"/>
      <c r="QCF51" s="83"/>
      <c r="QCG51" s="83"/>
      <c r="QCH51" s="83"/>
      <c r="QCI51" s="83"/>
      <c r="QCJ51" s="83"/>
      <c r="QCK51" s="83"/>
      <c r="QCL51" s="83"/>
      <c r="QCM51" s="83"/>
      <c r="QCN51" s="83"/>
      <c r="QCO51" s="83"/>
      <c r="QCP51" s="83"/>
      <c r="QCQ51" s="83"/>
      <c r="QCR51" s="83"/>
      <c r="QCS51" s="83"/>
      <c r="QCT51" s="83"/>
      <c r="QCU51" s="83"/>
      <c r="QCV51" s="83"/>
      <c r="QCW51" s="83"/>
      <c r="QCX51" s="83"/>
      <c r="QCY51" s="83"/>
      <c r="QCZ51" s="83"/>
      <c r="QDA51" s="83"/>
      <c r="QDB51" s="83"/>
      <c r="QDC51" s="83"/>
      <c r="QDD51" s="83"/>
      <c r="QDE51" s="83"/>
      <c r="QDF51" s="83"/>
      <c r="QDG51" s="83"/>
      <c r="QDH51" s="83"/>
      <c r="QDI51" s="83"/>
      <c r="QDJ51" s="83"/>
      <c r="QDK51" s="83"/>
      <c r="QDL51" s="83"/>
      <c r="QDM51" s="83"/>
      <c r="QDN51" s="83"/>
      <c r="QDO51" s="83"/>
      <c r="QDP51" s="83"/>
      <c r="QDQ51" s="83"/>
      <c r="QDR51" s="83"/>
      <c r="QDS51" s="83"/>
      <c r="QDT51" s="83"/>
      <c r="QDU51" s="83"/>
      <c r="QDV51" s="83"/>
      <c r="QDW51" s="83"/>
      <c r="QDX51" s="83"/>
      <c r="QDY51" s="83"/>
      <c r="QDZ51" s="83"/>
      <c r="QEA51" s="83"/>
      <c r="QEB51" s="83"/>
      <c r="QEC51" s="83"/>
      <c r="QED51" s="83"/>
      <c r="QEE51" s="83"/>
      <c r="QEF51" s="83"/>
      <c r="QEG51" s="83"/>
      <c r="QEH51" s="83"/>
      <c r="QEI51" s="83"/>
      <c r="QEJ51" s="83"/>
      <c r="QEK51" s="83"/>
      <c r="QEL51" s="83"/>
      <c r="QEM51" s="83"/>
      <c r="QEN51" s="83"/>
      <c r="QEO51" s="83"/>
      <c r="QEP51" s="83"/>
      <c r="QEQ51" s="83"/>
      <c r="QER51" s="83"/>
      <c r="QES51" s="83"/>
      <c r="QET51" s="83"/>
      <c r="QEU51" s="83"/>
      <c r="QEV51" s="83"/>
      <c r="QEW51" s="83"/>
      <c r="QEX51" s="83"/>
      <c r="QEY51" s="83"/>
      <c r="QEZ51" s="83"/>
      <c r="QFA51" s="83"/>
      <c r="QFB51" s="83"/>
      <c r="QFC51" s="83"/>
      <c r="QFD51" s="83"/>
      <c r="QFE51" s="83"/>
      <c r="QFF51" s="83"/>
      <c r="QFG51" s="83"/>
      <c r="QFH51" s="83"/>
      <c r="QFI51" s="83"/>
      <c r="QFJ51" s="83"/>
      <c r="QFK51" s="83"/>
      <c r="QFL51" s="83"/>
      <c r="QFM51" s="83"/>
      <c r="QFN51" s="83"/>
      <c r="QFO51" s="83"/>
      <c r="QFP51" s="83"/>
      <c r="QFQ51" s="83"/>
      <c r="QFR51" s="83"/>
      <c r="QFS51" s="83"/>
      <c r="QFT51" s="83"/>
      <c r="QFU51" s="83"/>
      <c r="QFV51" s="83"/>
      <c r="QFW51" s="83"/>
      <c r="QFX51" s="83"/>
      <c r="QFY51" s="83"/>
      <c r="QFZ51" s="83"/>
      <c r="QGA51" s="83"/>
      <c r="QGB51" s="83"/>
      <c r="QGC51" s="83"/>
      <c r="QGD51" s="83"/>
      <c r="QGE51" s="83"/>
      <c r="QGF51" s="83"/>
      <c r="QGG51" s="83"/>
      <c r="QGH51" s="83"/>
      <c r="QGI51" s="83"/>
      <c r="QGJ51" s="83"/>
      <c r="QGK51" s="83"/>
      <c r="QGL51" s="83"/>
      <c r="QGM51" s="83"/>
      <c r="QGN51" s="83"/>
      <c r="QGO51" s="83"/>
      <c r="QGP51" s="83"/>
      <c r="QGQ51" s="83"/>
      <c r="QGR51" s="83"/>
      <c r="QGS51" s="83"/>
      <c r="QGT51" s="83"/>
      <c r="QGU51" s="83"/>
      <c r="QGV51" s="83"/>
      <c r="QGW51" s="83"/>
      <c r="QGX51" s="83"/>
      <c r="QGY51" s="83"/>
      <c r="QGZ51" s="83"/>
      <c r="QHA51" s="83"/>
      <c r="QHB51" s="83"/>
      <c r="QHC51" s="83"/>
      <c r="QHD51" s="83"/>
      <c r="QHE51" s="83"/>
      <c r="QHF51" s="83"/>
      <c r="QHG51" s="83"/>
      <c r="QHH51" s="83"/>
      <c r="QHI51" s="83"/>
      <c r="QHJ51" s="83"/>
      <c r="QHK51" s="83"/>
      <c r="QHL51" s="83"/>
      <c r="QHM51" s="83"/>
      <c r="QHN51" s="83"/>
      <c r="QHO51" s="83"/>
      <c r="QHP51" s="83"/>
      <c r="QHQ51" s="83"/>
      <c r="QHR51" s="83"/>
      <c r="QHS51" s="83"/>
      <c r="QHT51" s="83"/>
      <c r="QHU51" s="83"/>
      <c r="QHV51" s="83"/>
      <c r="QHW51" s="83"/>
      <c r="QHX51" s="83"/>
      <c r="QHY51" s="83"/>
      <c r="QHZ51" s="83"/>
      <c r="QIA51" s="83"/>
      <c r="QIB51" s="83"/>
      <c r="QIC51" s="83"/>
      <c r="QID51" s="83"/>
      <c r="QIE51" s="83"/>
      <c r="QIF51" s="83"/>
      <c r="QIG51" s="83"/>
      <c r="QIH51" s="83"/>
      <c r="QII51" s="83"/>
      <c r="QIJ51" s="83"/>
      <c r="QIK51" s="83"/>
      <c r="QIL51" s="83"/>
      <c r="QIM51" s="83"/>
      <c r="QIN51" s="83"/>
      <c r="QIO51" s="83"/>
      <c r="QIP51" s="83"/>
      <c r="QIQ51" s="83"/>
      <c r="QIR51" s="83"/>
      <c r="QIS51" s="83"/>
      <c r="QIT51" s="83"/>
      <c r="QIU51" s="83"/>
      <c r="QIV51" s="83"/>
      <c r="QIW51" s="83"/>
      <c r="QIX51" s="83"/>
      <c r="QIY51" s="83"/>
      <c r="QIZ51" s="83"/>
      <c r="QJA51" s="83"/>
      <c r="QJB51" s="83"/>
      <c r="QJC51" s="83"/>
      <c r="QJD51" s="83"/>
      <c r="QJE51" s="83"/>
      <c r="QJF51" s="83"/>
      <c r="QJG51" s="83"/>
      <c r="QJH51" s="83"/>
      <c r="QJI51" s="83"/>
      <c r="QJJ51" s="83"/>
      <c r="QJK51" s="83"/>
      <c r="QJL51" s="83"/>
      <c r="QJM51" s="83"/>
      <c r="QJN51" s="83"/>
      <c r="QJO51" s="83"/>
      <c r="QJP51" s="83"/>
      <c r="QJQ51" s="83"/>
      <c r="QJR51" s="83"/>
      <c r="QJS51" s="83"/>
      <c r="QJT51" s="83"/>
      <c r="QJU51" s="83"/>
      <c r="QJV51" s="83"/>
      <c r="QJW51" s="83"/>
      <c r="QJX51" s="83"/>
      <c r="QJY51" s="83"/>
      <c r="QJZ51" s="83"/>
      <c r="QKA51" s="83"/>
      <c r="QKB51" s="83"/>
      <c r="QKC51" s="83"/>
      <c r="QKD51" s="83"/>
      <c r="QKE51" s="83"/>
      <c r="QKF51" s="83"/>
      <c r="QKG51" s="83"/>
      <c r="QKH51" s="83"/>
      <c r="QKI51" s="83"/>
      <c r="QKJ51" s="83"/>
      <c r="QKK51" s="83"/>
      <c r="QKL51" s="83"/>
      <c r="QKM51" s="83"/>
      <c r="QKN51" s="83"/>
      <c r="QKO51" s="83"/>
      <c r="QKP51" s="83"/>
      <c r="QKQ51" s="83"/>
      <c r="QKR51" s="83"/>
      <c r="QKS51" s="83"/>
      <c r="QKT51" s="83"/>
      <c r="QKU51" s="83"/>
      <c r="QKV51" s="83"/>
      <c r="QKW51" s="83"/>
      <c r="QKX51" s="83"/>
      <c r="QKY51" s="83"/>
      <c r="QKZ51" s="83"/>
      <c r="QLA51" s="83"/>
      <c r="QLB51" s="83"/>
      <c r="QLC51" s="83"/>
      <c r="QLD51" s="83"/>
      <c r="QLE51" s="83"/>
      <c r="QLF51" s="83"/>
      <c r="QLG51" s="83"/>
      <c r="QLH51" s="83"/>
      <c r="QLI51" s="83"/>
      <c r="QLJ51" s="83"/>
      <c r="QLK51" s="83"/>
      <c r="QLL51" s="83"/>
      <c r="QLM51" s="83"/>
      <c r="QLN51" s="83"/>
      <c r="QLO51" s="83"/>
      <c r="QLP51" s="83"/>
      <c r="QLQ51" s="83"/>
      <c r="QLR51" s="83"/>
      <c r="QLS51" s="83"/>
      <c r="QLT51" s="83"/>
      <c r="QLU51" s="83"/>
      <c r="QLV51" s="83"/>
      <c r="QLW51" s="83"/>
      <c r="QLX51" s="83"/>
      <c r="QLY51" s="83"/>
      <c r="QLZ51" s="83"/>
      <c r="QMA51" s="83"/>
      <c r="QMB51" s="83"/>
      <c r="QMC51" s="83"/>
      <c r="QMD51" s="83"/>
      <c r="QME51" s="83"/>
      <c r="QMF51" s="83"/>
      <c r="QMG51" s="83"/>
      <c r="QMH51" s="83"/>
      <c r="QMI51" s="83"/>
      <c r="QMJ51" s="83"/>
      <c r="QMK51" s="83"/>
      <c r="QML51" s="83"/>
      <c r="QMM51" s="83"/>
      <c r="QMN51" s="83"/>
      <c r="QMO51" s="83"/>
      <c r="QMP51" s="83"/>
      <c r="QMQ51" s="83"/>
      <c r="QMR51" s="83"/>
      <c r="QMS51" s="83"/>
      <c r="QMT51" s="83"/>
      <c r="QMU51" s="83"/>
      <c r="QMV51" s="83"/>
      <c r="QMW51" s="83"/>
      <c r="QMX51" s="83"/>
      <c r="QMY51" s="83"/>
      <c r="QMZ51" s="83"/>
      <c r="QNA51" s="83"/>
      <c r="QNB51" s="83"/>
      <c r="QNC51" s="83"/>
      <c r="QND51" s="83"/>
      <c r="QNE51" s="83"/>
      <c r="QNF51" s="83"/>
      <c r="QNG51" s="83"/>
      <c r="QNH51" s="83"/>
      <c r="QNI51" s="83"/>
      <c r="QNJ51" s="83"/>
      <c r="QNK51" s="83"/>
      <c r="QNL51" s="83"/>
      <c r="QNM51" s="83"/>
      <c r="QNN51" s="83"/>
      <c r="QNO51" s="83"/>
      <c r="QNP51" s="83"/>
      <c r="QNQ51" s="83"/>
      <c r="QNR51" s="83"/>
      <c r="QNS51" s="83"/>
      <c r="QNT51" s="83"/>
      <c r="QNU51" s="83"/>
      <c r="QNV51" s="83"/>
      <c r="QNW51" s="83"/>
      <c r="QNX51" s="83"/>
      <c r="QNY51" s="83"/>
      <c r="QNZ51" s="83"/>
      <c r="QOA51" s="83"/>
      <c r="QOB51" s="83"/>
      <c r="QOC51" s="83"/>
      <c r="QOD51" s="83"/>
      <c r="QOE51" s="83"/>
      <c r="QOF51" s="83"/>
      <c r="QOG51" s="83"/>
      <c r="QOH51" s="83"/>
      <c r="QOI51" s="83"/>
      <c r="QOJ51" s="83"/>
      <c r="QOK51" s="83"/>
      <c r="QOL51" s="83"/>
      <c r="QOM51" s="83"/>
      <c r="QON51" s="83"/>
      <c r="QOO51" s="83"/>
      <c r="QOP51" s="83"/>
      <c r="QOQ51" s="83"/>
      <c r="QOR51" s="83"/>
      <c r="QOS51" s="83"/>
      <c r="QOT51" s="83"/>
      <c r="QOU51" s="83"/>
      <c r="QOV51" s="83"/>
      <c r="QOW51" s="83"/>
      <c r="QOX51" s="83"/>
      <c r="QOY51" s="83"/>
      <c r="QOZ51" s="83"/>
      <c r="QPA51" s="83"/>
      <c r="QPB51" s="83"/>
      <c r="QPC51" s="83"/>
      <c r="QPD51" s="83"/>
      <c r="QPE51" s="83"/>
      <c r="QPF51" s="83"/>
      <c r="QPG51" s="83"/>
      <c r="QPH51" s="83"/>
      <c r="QPI51" s="83"/>
      <c r="QPJ51" s="83"/>
      <c r="QPK51" s="83"/>
      <c r="QPL51" s="83"/>
      <c r="QPM51" s="83"/>
      <c r="QPN51" s="83"/>
      <c r="QPO51" s="83"/>
      <c r="QPP51" s="83"/>
      <c r="QPQ51" s="83"/>
      <c r="QPR51" s="83"/>
      <c r="QPS51" s="83"/>
      <c r="QPT51" s="83"/>
      <c r="QPU51" s="83"/>
      <c r="QPV51" s="83"/>
      <c r="QPW51" s="83"/>
      <c r="QPX51" s="83"/>
      <c r="QPY51" s="83"/>
      <c r="QPZ51" s="83"/>
      <c r="QQA51" s="83"/>
      <c r="QQB51" s="83"/>
      <c r="QQC51" s="83"/>
      <c r="QQD51" s="83"/>
      <c r="QQE51" s="83"/>
      <c r="QQF51" s="83"/>
      <c r="QQG51" s="83"/>
      <c r="QQH51" s="83"/>
      <c r="QQI51" s="83"/>
      <c r="QQJ51" s="83"/>
      <c r="QQK51" s="83"/>
      <c r="QQL51" s="83"/>
      <c r="QQM51" s="83"/>
      <c r="QQN51" s="83"/>
      <c r="QQO51" s="83"/>
      <c r="QQP51" s="83"/>
      <c r="QQQ51" s="83"/>
      <c r="QQR51" s="83"/>
      <c r="QQS51" s="83"/>
      <c r="QQT51" s="83"/>
      <c r="QQU51" s="83"/>
      <c r="QQV51" s="83"/>
      <c r="QQW51" s="83"/>
      <c r="QQX51" s="83"/>
      <c r="QQY51" s="83"/>
      <c r="QQZ51" s="83"/>
      <c r="QRA51" s="83"/>
      <c r="QRB51" s="83"/>
      <c r="QRC51" s="83"/>
      <c r="QRD51" s="83"/>
      <c r="QRE51" s="83"/>
      <c r="QRF51" s="83"/>
      <c r="QRG51" s="83"/>
      <c r="QRH51" s="83"/>
      <c r="QRI51" s="83"/>
      <c r="QRJ51" s="83"/>
      <c r="QRK51" s="83"/>
      <c r="QRL51" s="83"/>
      <c r="QRM51" s="83"/>
      <c r="QRN51" s="83"/>
      <c r="QRO51" s="83"/>
      <c r="QRP51" s="83"/>
      <c r="QRQ51" s="83"/>
      <c r="QRR51" s="83"/>
      <c r="QRS51" s="83"/>
      <c r="QRT51" s="83"/>
      <c r="QRU51" s="83"/>
      <c r="QRV51" s="83"/>
      <c r="QRW51" s="83"/>
      <c r="QRX51" s="83"/>
      <c r="QRY51" s="83"/>
      <c r="QRZ51" s="83"/>
      <c r="QSA51" s="83"/>
      <c r="QSB51" s="83"/>
      <c r="QSC51" s="83"/>
      <c r="QSD51" s="83"/>
      <c r="QSE51" s="83"/>
      <c r="QSF51" s="83"/>
      <c r="QSG51" s="83"/>
      <c r="QSH51" s="83"/>
      <c r="QSI51" s="83"/>
      <c r="QSJ51" s="83"/>
      <c r="QSK51" s="83"/>
      <c r="QSL51" s="83"/>
      <c r="QSM51" s="83"/>
      <c r="QSN51" s="83"/>
      <c r="QSO51" s="83"/>
      <c r="QSP51" s="83"/>
      <c r="QSQ51" s="83"/>
      <c r="QSR51" s="83"/>
      <c r="QSS51" s="83"/>
      <c r="QST51" s="83"/>
      <c r="QSU51" s="83"/>
      <c r="QSV51" s="83"/>
      <c r="QSW51" s="83"/>
      <c r="QSX51" s="83"/>
      <c r="QSY51" s="83"/>
      <c r="QSZ51" s="83"/>
      <c r="QTA51" s="83"/>
      <c r="QTB51" s="83"/>
      <c r="QTC51" s="83"/>
      <c r="QTD51" s="83"/>
      <c r="QTE51" s="83"/>
      <c r="QTF51" s="83"/>
      <c r="QTG51" s="83"/>
      <c r="QTH51" s="83"/>
      <c r="QTI51" s="83"/>
      <c r="QTJ51" s="83"/>
      <c r="QTK51" s="83"/>
      <c r="QTL51" s="83"/>
      <c r="QTM51" s="83"/>
      <c r="QTN51" s="83"/>
      <c r="QTO51" s="83"/>
      <c r="QTP51" s="83"/>
      <c r="QTQ51" s="83"/>
      <c r="QTR51" s="83"/>
      <c r="QTS51" s="83"/>
      <c r="QTT51" s="83"/>
      <c r="QTU51" s="83"/>
      <c r="QTV51" s="83"/>
      <c r="QTW51" s="83"/>
      <c r="QTX51" s="83"/>
      <c r="QTY51" s="83"/>
      <c r="QTZ51" s="83"/>
      <c r="QUA51" s="83"/>
      <c r="QUB51" s="83"/>
      <c r="QUC51" s="83"/>
      <c r="QUD51" s="83"/>
      <c r="QUE51" s="83"/>
      <c r="QUF51" s="83"/>
      <c r="QUG51" s="83"/>
      <c r="QUH51" s="83"/>
      <c r="QUI51" s="83"/>
      <c r="QUJ51" s="83"/>
      <c r="QUK51" s="83"/>
      <c r="QUL51" s="83"/>
      <c r="QUM51" s="83"/>
      <c r="QUN51" s="83"/>
      <c r="QUO51" s="83"/>
      <c r="QUP51" s="83"/>
      <c r="QUQ51" s="83"/>
      <c r="QUR51" s="83"/>
      <c r="QUS51" s="83"/>
      <c r="QUT51" s="83"/>
      <c r="QUU51" s="83"/>
      <c r="QUV51" s="83"/>
      <c r="QUW51" s="83"/>
      <c r="QUX51" s="83"/>
      <c r="QUY51" s="83"/>
      <c r="QUZ51" s="83"/>
      <c r="QVA51" s="83"/>
      <c r="QVB51" s="83"/>
      <c r="QVC51" s="83"/>
      <c r="QVD51" s="83"/>
      <c r="QVE51" s="83"/>
      <c r="QVF51" s="83"/>
      <c r="QVG51" s="83"/>
      <c r="QVH51" s="83"/>
      <c r="QVI51" s="83"/>
      <c r="QVJ51" s="83"/>
      <c r="QVK51" s="83"/>
      <c r="QVL51" s="83"/>
      <c r="QVM51" s="83"/>
      <c r="QVN51" s="83"/>
      <c r="QVO51" s="83"/>
      <c r="QVP51" s="83"/>
      <c r="QVQ51" s="83"/>
      <c r="QVR51" s="83"/>
      <c r="QVS51" s="83"/>
      <c r="QVT51" s="83"/>
      <c r="QVU51" s="83"/>
      <c r="QVV51" s="83"/>
      <c r="QVW51" s="83"/>
      <c r="QVX51" s="83"/>
      <c r="QVY51" s="83"/>
      <c r="QVZ51" s="83"/>
      <c r="QWA51" s="83"/>
      <c r="QWB51" s="83"/>
      <c r="QWC51" s="83"/>
      <c r="QWD51" s="83"/>
      <c r="QWE51" s="83"/>
      <c r="QWF51" s="83"/>
      <c r="QWG51" s="83"/>
      <c r="QWH51" s="83"/>
      <c r="QWI51" s="83"/>
      <c r="QWJ51" s="83"/>
      <c r="QWK51" s="83"/>
      <c r="QWL51" s="83"/>
      <c r="QWM51" s="83"/>
      <c r="QWN51" s="83"/>
      <c r="QWO51" s="83"/>
      <c r="QWP51" s="83"/>
      <c r="QWQ51" s="83"/>
      <c r="QWR51" s="83"/>
      <c r="QWS51" s="83"/>
      <c r="QWT51" s="83"/>
      <c r="QWU51" s="83"/>
      <c r="QWV51" s="83"/>
      <c r="QWW51" s="83"/>
      <c r="QWX51" s="83"/>
      <c r="QWY51" s="83"/>
      <c r="QWZ51" s="83"/>
      <c r="QXA51" s="83"/>
      <c r="QXB51" s="83"/>
      <c r="QXC51" s="83"/>
      <c r="QXD51" s="83"/>
      <c r="QXE51" s="83"/>
      <c r="QXF51" s="83"/>
      <c r="QXG51" s="83"/>
      <c r="QXH51" s="83"/>
      <c r="QXI51" s="83"/>
      <c r="QXJ51" s="83"/>
      <c r="QXK51" s="83"/>
      <c r="QXL51" s="83"/>
      <c r="QXM51" s="83"/>
      <c r="QXN51" s="83"/>
      <c r="QXO51" s="83"/>
      <c r="QXP51" s="83"/>
      <c r="QXQ51" s="83"/>
      <c r="QXR51" s="83"/>
      <c r="QXS51" s="83"/>
      <c r="QXT51" s="83"/>
      <c r="QXU51" s="83"/>
      <c r="QXV51" s="83"/>
      <c r="QXW51" s="83"/>
      <c r="QXX51" s="83"/>
      <c r="QXY51" s="83"/>
      <c r="QXZ51" s="83"/>
      <c r="QYA51" s="83"/>
      <c r="QYB51" s="83"/>
      <c r="QYC51" s="83"/>
      <c r="QYD51" s="83"/>
      <c r="QYE51" s="83"/>
      <c r="QYF51" s="83"/>
      <c r="QYG51" s="83"/>
      <c r="QYH51" s="83"/>
      <c r="QYI51" s="83"/>
      <c r="QYJ51" s="83"/>
      <c r="QYK51" s="83"/>
      <c r="QYL51" s="83"/>
      <c r="QYM51" s="83"/>
      <c r="QYN51" s="83"/>
      <c r="QYO51" s="83"/>
      <c r="QYP51" s="83"/>
      <c r="QYQ51" s="83"/>
      <c r="QYR51" s="83"/>
      <c r="QYS51" s="83"/>
      <c r="QYT51" s="83"/>
      <c r="QYU51" s="83"/>
      <c r="QYV51" s="83"/>
      <c r="QYW51" s="83"/>
      <c r="QYX51" s="83"/>
      <c r="QYY51" s="83"/>
      <c r="QYZ51" s="83"/>
      <c r="QZA51" s="83"/>
      <c r="QZB51" s="83"/>
      <c r="QZC51" s="83"/>
      <c r="QZD51" s="83"/>
      <c r="QZE51" s="83"/>
      <c r="QZF51" s="83"/>
      <c r="QZG51" s="83"/>
      <c r="QZH51" s="83"/>
      <c r="QZI51" s="83"/>
      <c r="QZJ51" s="83"/>
      <c r="QZK51" s="83"/>
      <c r="QZL51" s="83"/>
      <c r="QZM51" s="83"/>
      <c r="QZN51" s="83"/>
      <c r="QZO51" s="83"/>
      <c r="QZP51" s="83"/>
      <c r="QZQ51" s="83"/>
      <c r="QZR51" s="83"/>
      <c r="QZS51" s="83"/>
      <c r="QZT51" s="83"/>
      <c r="QZU51" s="83"/>
      <c r="QZV51" s="83"/>
      <c r="QZW51" s="83"/>
      <c r="QZX51" s="83"/>
      <c r="QZY51" s="83"/>
      <c r="QZZ51" s="83"/>
      <c r="RAA51" s="83"/>
      <c r="RAB51" s="83"/>
      <c r="RAC51" s="83"/>
      <c r="RAD51" s="83"/>
      <c r="RAE51" s="83"/>
      <c r="RAF51" s="83"/>
      <c r="RAG51" s="83"/>
      <c r="RAH51" s="83"/>
      <c r="RAI51" s="83"/>
      <c r="RAJ51" s="83"/>
      <c r="RAK51" s="83"/>
      <c r="RAL51" s="83"/>
      <c r="RAM51" s="83"/>
      <c r="RAN51" s="83"/>
      <c r="RAO51" s="83"/>
      <c r="RAP51" s="83"/>
      <c r="RAQ51" s="83"/>
      <c r="RAR51" s="83"/>
      <c r="RAS51" s="83"/>
      <c r="RAT51" s="83"/>
      <c r="RAU51" s="83"/>
      <c r="RAV51" s="83"/>
      <c r="RAW51" s="83"/>
      <c r="RAX51" s="83"/>
      <c r="RAY51" s="83"/>
      <c r="RAZ51" s="83"/>
      <c r="RBA51" s="83"/>
      <c r="RBB51" s="83"/>
      <c r="RBC51" s="83"/>
      <c r="RBD51" s="83"/>
      <c r="RBE51" s="83"/>
      <c r="RBF51" s="83"/>
      <c r="RBG51" s="83"/>
      <c r="RBH51" s="83"/>
      <c r="RBI51" s="83"/>
      <c r="RBJ51" s="83"/>
      <c r="RBK51" s="83"/>
      <c r="RBL51" s="83"/>
      <c r="RBM51" s="83"/>
      <c r="RBN51" s="83"/>
      <c r="RBO51" s="83"/>
      <c r="RBP51" s="83"/>
      <c r="RBQ51" s="83"/>
      <c r="RBR51" s="83"/>
      <c r="RBS51" s="83"/>
      <c r="RBT51" s="83"/>
      <c r="RBU51" s="83"/>
      <c r="RBV51" s="83"/>
      <c r="RBW51" s="83"/>
      <c r="RBX51" s="83"/>
      <c r="RBY51" s="83"/>
      <c r="RBZ51" s="83"/>
      <c r="RCA51" s="83"/>
      <c r="RCB51" s="83"/>
      <c r="RCC51" s="83"/>
      <c r="RCD51" s="83"/>
      <c r="RCE51" s="83"/>
      <c r="RCF51" s="83"/>
      <c r="RCG51" s="83"/>
      <c r="RCH51" s="83"/>
      <c r="RCI51" s="83"/>
      <c r="RCJ51" s="83"/>
      <c r="RCK51" s="83"/>
      <c r="RCL51" s="83"/>
      <c r="RCM51" s="83"/>
      <c r="RCN51" s="83"/>
      <c r="RCO51" s="83"/>
      <c r="RCP51" s="83"/>
      <c r="RCQ51" s="83"/>
      <c r="RCR51" s="83"/>
      <c r="RCS51" s="83"/>
      <c r="RCT51" s="83"/>
      <c r="RCU51" s="83"/>
      <c r="RCV51" s="83"/>
      <c r="RCW51" s="83"/>
      <c r="RCX51" s="83"/>
      <c r="RCY51" s="83"/>
      <c r="RCZ51" s="83"/>
      <c r="RDA51" s="83"/>
      <c r="RDB51" s="83"/>
      <c r="RDC51" s="83"/>
      <c r="RDD51" s="83"/>
      <c r="RDE51" s="83"/>
      <c r="RDF51" s="83"/>
      <c r="RDG51" s="83"/>
      <c r="RDH51" s="83"/>
      <c r="RDI51" s="83"/>
      <c r="RDJ51" s="83"/>
      <c r="RDK51" s="83"/>
      <c r="RDL51" s="83"/>
      <c r="RDM51" s="83"/>
      <c r="RDN51" s="83"/>
      <c r="RDO51" s="83"/>
      <c r="RDP51" s="83"/>
      <c r="RDQ51" s="83"/>
      <c r="RDR51" s="83"/>
      <c r="RDS51" s="83"/>
      <c r="RDT51" s="83"/>
      <c r="RDU51" s="83"/>
      <c r="RDV51" s="83"/>
      <c r="RDW51" s="83"/>
      <c r="RDX51" s="83"/>
      <c r="RDY51" s="83"/>
      <c r="RDZ51" s="83"/>
      <c r="REA51" s="83"/>
      <c r="REB51" s="83"/>
      <c r="REC51" s="83"/>
      <c r="RED51" s="83"/>
      <c r="REE51" s="83"/>
      <c r="REF51" s="83"/>
      <c r="REG51" s="83"/>
      <c r="REH51" s="83"/>
      <c r="REI51" s="83"/>
      <c r="REJ51" s="83"/>
      <c r="REK51" s="83"/>
      <c r="REL51" s="83"/>
      <c r="REM51" s="83"/>
      <c r="REN51" s="83"/>
      <c r="REO51" s="83"/>
      <c r="REP51" s="83"/>
      <c r="REQ51" s="83"/>
      <c r="RER51" s="83"/>
      <c r="RES51" s="83"/>
      <c r="RET51" s="83"/>
      <c r="REU51" s="83"/>
      <c r="REV51" s="83"/>
      <c r="REW51" s="83"/>
      <c r="REX51" s="83"/>
      <c r="REY51" s="83"/>
      <c r="REZ51" s="83"/>
      <c r="RFA51" s="83"/>
      <c r="RFB51" s="83"/>
      <c r="RFC51" s="83"/>
      <c r="RFD51" s="83"/>
      <c r="RFE51" s="83"/>
      <c r="RFF51" s="83"/>
      <c r="RFG51" s="83"/>
      <c r="RFH51" s="83"/>
      <c r="RFI51" s="83"/>
      <c r="RFJ51" s="83"/>
      <c r="RFK51" s="83"/>
      <c r="RFL51" s="83"/>
      <c r="RFM51" s="83"/>
      <c r="RFN51" s="83"/>
      <c r="RFO51" s="83"/>
      <c r="RFP51" s="83"/>
      <c r="RFQ51" s="83"/>
      <c r="RFR51" s="83"/>
      <c r="RFS51" s="83"/>
      <c r="RFT51" s="83"/>
      <c r="RFU51" s="83"/>
      <c r="RFV51" s="83"/>
      <c r="RFW51" s="83"/>
      <c r="RFX51" s="83"/>
      <c r="RFY51" s="83"/>
      <c r="RFZ51" s="83"/>
      <c r="RGA51" s="83"/>
      <c r="RGB51" s="83"/>
      <c r="RGC51" s="83"/>
      <c r="RGD51" s="83"/>
      <c r="RGE51" s="83"/>
      <c r="RGF51" s="83"/>
      <c r="RGG51" s="83"/>
      <c r="RGH51" s="83"/>
      <c r="RGI51" s="83"/>
      <c r="RGJ51" s="83"/>
      <c r="RGK51" s="83"/>
      <c r="RGL51" s="83"/>
      <c r="RGM51" s="83"/>
      <c r="RGN51" s="83"/>
      <c r="RGO51" s="83"/>
      <c r="RGP51" s="83"/>
      <c r="RGQ51" s="83"/>
      <c r="RGR51" s="83"/>
      <c r="RGS51" s="83"/>
      <c r="RGT51" s="83"/>
      <c r="RGU51" s="83"/>
      <c r="RGV51" s="83"/>
      <c r="RGW51" s="83"/>
      <c r="RGX51" s="83"/>
      <c r="RGY51" s="83"/>
      <c r="RGZ51" s="83"/>
      <c r="RHA51" s="83"/>
      <c r="RHB51" s="83"/>
      <c r="RHC51" s="83"/>
      <c r="RHD51" s="83"/>
      <c r="RHE51" s="83"/>
      <c r="RHF51" s="83"/>
      <c r="RHG51" s="83"/>
      <c r="RHH51" s="83"/>
      <c r="RHI51" s="83"/>
      <c r="RHJ51" s="83"/>
      <c r="RHK51" s="83"/>
      <c r="RHL51" s="83"/>
      <c r="RHM51" s="83"/>
      <c r="RHN51" s="83"/>
      <c r="RHO51" s="83"/>
      <c r="RHP51" s="83"/>
      <c r="RHQ51" s="83"/>
      <c r="RHR51" s="83"/>
      <c r="RHS51" s="83"/>
      <c r="RHT51" s="83"/>
      <c r="RHU51" s="83"/>
      <c r="RHV51" s="83"/>
      <c r="RHW51" s="83"/>
      <c r="RHX51" s="83"/>
      <c r="RHY51" s="83"/>
      <c r="RHZ51" s="83"/>
      <c r="RIA51" s="83"/>
      <c r="RIB51" s="83"/>
      <c r="RIC51" s="83"/>
      <c r="RID51" s="83"/>
      <c r="RIE51" s="83"/>
      <c r="RIF51" s="83"/>
      <c r="RIG51" s="83"/>
      <c r="RIH51" s="83"/>
      <c r="RII51" s="83"/>
      <c r="RIJ51" s="83"/>
      <c r="RIK51" s="83"/>
      <c r="RIL51" s="83"/>
      <c r="RIM51" s="83"/>
      <c r="RIN51" s="83"/>
      <c r="RIO51" s="83"/>
      <c r="RIP51" s="83"/>
      <c r="RIQ51" s="83"/>
      <c r="RIR51" s="83"/>
      <c r="RIS51" s="83"/>
      <c r="RIT51" s="83"/>
      <c r="RIU51" s="83"/>
      <c r="RIV51" s="83"/>
      <c r="RIW51" s="83"/>
      <c r="RIX51" s="83"/>
      <c r="RIY51" s="83"/>
      <c r="RIZ51" s="83"/>
      <c r="RJA51" s="83"/>
      <c r="RJB51" s="83"/>
      <c r="RJC51" s="83"/>
      <c r="RJD51" s="83"/>
      <c r="RJE51" s="83"/>
      <c r="RJF51" s="83"/>
      <c r="RJG51" s="83"/>
      <c r="RJH51" s="83"/>
      <c r="RJI51" s="83"/>
      <c r="RJJ51" s="83"/>
      <c r="RJK51" s="83"/>
      <c r="RJL51" s="83"/>
      <c r="RJM51" s="83"/>
      <c r="RJN51" s="83"/>
      <c r="RJO51" s="83"/>
      <c r="RJP51" s="83"/>
      <c r="RJQ51" s="83"/>
      <c r="RJR51" s="83"/>
      <c r="RJS51" s="83"/>
      <c r="RJT51" s="83"/>
      <c r="RJU51" s="83"/>
      <c r="RJV51" s="83"/>
      <c r="RJW51" s="83"/>
      <c r="RJX51" s="83"/>
      <c r="RJY51" s="83"/>
      <c r="RJZ51" s="83"/>
      <c r="RKA51" s="83"/>
      <c r="RKB51" s="83"/>
      <c r="RKC51" s="83"/>
      <c r="RKD51" s="83"/>
      <c r="RKE51" s="83"/>
      <c r="RKF51" s="83"/>
      <c r="RKG51" s="83"/>
      <c r="RKH51" s="83"/>
      <c r="RKI51" s="83"/>
      <c r="RKJ51" s="83"/>
      <c r="RKK51" s="83"/>
      <c r="RKL51" s="83"/>
      <c r="RKM51" s="83"/>
      <c r="RKN51" s="83"/>
      <c r="RKO51" s="83"/>
      <c r="RKP51" s="83"/>
      <c r="RKQ51" s="83"/>
      <c r="RKR51" s="83"/>
      <c r="RKS51" s="83"/>
      <c r="RKT51" s="83"/>
      <c r="RKU51" s="83"/>
      <c r="RKV51" s="83"/>
      <c r="RKW51" s="83"/>
      <c r="RKX51" s="83"/>
      <c r="RKY51" s="83"/>
      <c r="RKZ51" s="83"/>
      <c r="RLA51" s="83"/>
      <c r="RLB51" s="83"/>
      <c r="RLC51" s="83"/>
      <c r="RLD51" s="83"/>
      <c r="RLE51" s="83"/>
      <c r="RLF51" s="83"/>
      <c r="RLG51" s="83"/>
      <c r="RLH51" s="83"/>
      <c r="RLI51" s="83"/>
      <c r="RLJ51" s="83"/>
      <c r="RLK51" s="83"/>
      <c r="RLL51" s="83"/>
      <c r="RLM51" s="83"/>
      <c r="RLN51" s="83"/>
      <c r="RLO51" s="83"/>
      <c r="RLP51" s="83"/>
      <c r="RLQ51" s="83"/>
      <c r="RLR51" s="83"/>
      <c r="RLS51" s="83"/>
      <c r="RLT51" s="83"/>
      <c r="RLU51" s="83"/>
      <c r="RLV51" s="83"/>
      <c r="RLW51" s="83"/>
      <c r="RLX51" s="83"/>
      <c r="RLY51" s="83"/>
      <c r="RLZ51" s="83"/>
      <c r="RMA51" s="83"/>
      <c r="RMB51" s="83"/>
      <c r="RMC51" s="83"/>
      <c r="RMD51" s="83"/>
      <c r="RME51" s="83"/>
      <c r="RMF51" s="83"/>
      <c r="RMG51" s="83"/>
      <c r="RMH51" s="83"/>
      <c r="RMI51" s="83"/>
      <c r="RMJ51" s="83"/>
      <c r="RMK51" s="83"/>
      <c r="RML51" s="83"/>
      <c r="RMM51" s="83"/>
      <c r="RMN51" s="83"/>
      <c r="RMO51" s="83"/>
      <c r="RMP51" s="83"/>
      <c r="RMQ51" s="83"/>
      <c r="RMR51" s="83"/>
      <c r="RMS51" s="83"/>
      <c r="RMT51" s="83"/>
      <c r="RMU51" s="83"/>
      <c r="RMV51" s="83"/>
      <c r="RMW51" s="83"/>
      <c r="RMX51" s="83"/>
      <c r="RMY51" s="83"/>
      <c r="RMZ51" s="83"/>
      <c r="RNA51" s="83"/>
      <c r="RNB51" s="83"/>
      <c r="RNC51" s="83"/>
      <c r="RND51" s="83"/>
      <c r="RNE51" s="83"/>
      <c r="RNF51" s="83"/>
      <c r="RNG51" s="83"/>
      <c r="RNH51" s="83"/>
      <c r="RNI51" s="83"/>
      <c r="RNJ51" s="83"/>
      <c r="RNK51" s="83"/>
      <c r="RNL51" s="83"/>
      <c r="RNM51" s="83"/>
      <c r="RNN51" s="83"/>
      <c r="RNO51" s="83"/>
      <c r="RNP51" s="83"/>
      <c r="RNQ51" s="83"/>
      <c r="RNR51" s="83"/>
      <c r="RNS51" s="83"/>
      <c r="RNT51" s="83"/>
      <c r="RNU51" s="83"/>
      <c r="RNV51" s="83"/>
      <c r="RNW51" s="83"/>
      <c r="RNX51" s="83"/>
      <c r="RNY51" s="83"/>
      <c r="RNZ51" s="83"/>
      <c r="ROA51" s="83"/>
      <c r="ROB51" s="83"/>
      <c r="ROC51" s="83"/>
      <c r="ROD51" s="83"/>
      <c r="ROE51" s="83"/>
      <c r="ROF51" s="83"/>
      <c r="ROG51" s="83"/>
      <c r="ROH51" s="83"/>
      <c r="ROI51" s="83"/>
      <c r="ROJ51" s="83"/>
      <c r="ROK51" s="83"/>
      <c r="ROL51" s="83"/>
      <c r="ROM51" s="83"/>
      <c r="RON51" s="83"/>
      <c r="ROO51" s="83"/>
      <c r="ROP51" s="83"/>
      <c r="ROQ51" s="83"/>
      <c r="ROR51" s="83"/>
      <c r="ROS51" s="83"/>
      <c r="ROT51" s="83"/>
      <c r="ROU51" s="83"/>
      <c r="ROV51" s="83"/>
      <c r="ROW51" s="83"/>
      <c r="ROX51" s="83"/>
      <c r="ROY51" s="83"/>
      <c r="ROZ51" s="83"/>
      <c r="RPA51" s="83"/>
      <c r="RPB51" s="83"/>
      <c r="RPC51" s="83"/>
      <c r="RPD51" s="83"/>
      <c r="RPE51" s="83"/>
      <c r="RPF51" s="83"/>
      <c r="RPG51" s="83"/>
      <c r="RPH51" s="83"/>
      <c r="RPI51" s="83"/>
      <c r="RPJ51" s="83"/>
      <c r="RPK51" s="83"/>
      <c r="RPL51" s="83"/>
      <c r="RPM51" s="83"/>
      <c r="RPN51" s="83"/>
      <c r="RPO51" s="83"/>
      <c r="RPP51" s="83"/>
      <c r="RPQ51" s="83"/>
      <c r="RPR51" s="83"/>
      <c r="RPS51" s="83"/>
      <c r="RPT51" s="83"/>
      <c r="RPU51" s="83"/>
      <c r="RPV51" s="83"/>
      <c r="RPW51" s="83"/>
      <c r="RPX51" s="83"/>
      <c r="RPY51" s="83"/>
      <c r="RPZ51" s="83"/>
      <c r="RQA51" s="83"/>
      <c r="RQB51" s="83"/>
      <c r="RQC51" s="83"/>
      <c r="RQD51" s="83"/>
      <c r="RQE51" s="83"/>
      <c r="RQF51" s="83"/>
      <c r="RQG51" s="83"/>
      <c r="RQH51" s="83"/>
      <c r="RQI51" s="83"/>
      <c r="RQJ51" s="83"/>
      <c r="RQK51" s="83"/>
      <c r="RQL51" s="83"/>
      <c r="RQM51" s="83"/>
      <c r="RQN51" s="83"/>
      <c r="RQO51" s="83"/>
      <c r="RQP51" s="83"/>
      <c r="RQQ51" s="83"/>
      <c r="RQR51" s="83"/>
      <c r="RQS51" s="83"/>
      <c r="RQT51" s="83"/>
      <c r="RQU51" s="83"/>
      <c r="RQV51" s="83"/>
      <c r="RQW51" s="83"/>
      <c r="RQX51" s="83"/>
      <c r="RQY51" s="83"/>
      <c r="RQZ51" s="83"/>
      <c r="RRA51" s="83"/>
      <c r="RRB51" s="83"/>
      <c r="RRC51" s="83"/>
      <c r="RRD51" s="83"/>
      <c r="RRE51" s="83"/>
      <c r="RRF51" s="83"/>
      <c r="RRG51" s="83"/>
      <c r="RRH51" s="83"/>
      <c r="RRI51" s="83"/>
      <c r="RRJ51" s="83"/>
      <c r="RRK51" s="83"/>
      <c r="RRL51" s="83"/>
      <c r="RRM51" s="83"/>
      <c r="RRN51" s="83"/>
      <c r="RRO51" s="83"/>
      <c r="RRP51" s="83"/>
      <c r="RRQ51" s="83"/>
      <c r="RRR51" s="83"/>
      <c r="RRS51" s="83"/>
      <c r="RRT51" s="83"/>
      <c r="RRU51" s="83"/>
      <c r="RRV51" s="83"/>
      <c r="RRW51" s="83"/>
      <c r="RRX51" s="83"/>
      <c r="RRY51" s="83"/>
      <c r="RRZ51" s="83"/>
      <c r="RSA51" s="83"/>
      <c r="RSB51" s="83"/>
      <c r="RSC51" s="83"/>
      <c r="RSD51" s="83"/>
      <c r="RSE51" s="83"/>
      <c r="RSF51" s="83"/>
      <c r="RSG51" s="83"/>
      <c r="RSH51" s="83"/>
      <c r="RSI51" s="83"/>
      <c r="RSJ51" s="83"/>
      <c r="RSK51" s="83"/>
      <c r="RSL51" s="83"/>
      <c r="RSM51" s="83"/>
      <c r="RSN51" s="83"/>
      <c r="RSO51" s="83"/>
      <c r="RSP51" s="83"/>
      <c r="RSQ51" s="83"/>
      <c r="RSR51" s="83"/>
      <c r="RSS51" s="83"/>
      <c r="RST51" s="83"/>
      <c r="RSU51" s="83"/>
      <c r="RSV51" s="83"/>
      <c r="RSW51" s="83"/>
      <c r="RSX51" s="83"/>
      <c r="RSY51" s="83"/>
      <c r="RSZ51" s="83"/>
      <c r="RTA51" s="83"/>
      <c r="RTB51" s="83"/>
      <c r="RTC51" s="83"/>
      <c r="RTD51" s="83"/>
      <c r="RTE51" s="83"/>
      <c r="RTF51" s="83"/>
      <c r="RTG51" s="83"/>
      <c r="RTH51" s="83"/>
      <c r="RTI51" s="83"/>
      <c r="RTJ51" s="83"/>
      <c r="RTK51" s="83"/>
      <c r="RTL51" s="83"/>
      <c r="RTM51" s="83"/>
      <c r="RTN51" s="83"/>
      <c r="RTO51" s="83"/>
      <c r="RTP51" s="83"/>
      <c r="RTQ51" s="83"/>
      <c r="RTR51" s="83"/>
      <c r="RTS51" s="83"/>
      <c r="RTT51" s="83"/>
      <c r="RTU51" s="83"/>
      <c r="RTV51" s="83"/>
      <c r="RTW51" s="83"/>
      <c r="RTX51" s="83"/>
      <c r="RTY51" s="83"/>
      <c r="RTZ51" s="83"/>
      <c r="RUA51" s="83"/>
      <c r="RUB51" s="83"/>
      <c r="RUC51" s="83"/>
      <c r="RUD51" s="83"/>
      <c r="RUE51" s="83"/>
      <c r="RUF51" s="83"/>
      <c r="RUG51" s="83"/>
      <c r="RUH51" s="83"/>
      <c r="RUI51" s="83"/>
      <c r="RUJ51" s="83"/>
      <c r="RUK51" s="83"/>
      <c r="RUL51" s="83"/>
      <c r="RUM51" s="83"/>
      <c r="RUN51" s="83"/>
      <c r="RUO51" s="83"/>
      <c r="RUP51" s="83"/>
      <c r="RUQ51" s="83"/>
      <c r="RUR51" s="83"/>
      <c r="RUS51" s="83"/>
      <c r="RUT51" s="83"/>
      <c r="RUU51" s="83"/>
      <c r="RUV51" s="83"/>
      <c r="RUW51" s="83"/>
      <c r="RUX51" s="83"/>
      <c r="RUY51" s="83"/>
      <c r="RUZ51" s="83"/>
      <c r="RVA51" s="83"/>
      <c r="RVB51" s="83"/>
      <c r="RVC51" s="83"/>
      <c r="RVD51" s="83"/>
      <c r="RVE51" s="83"/>
      <c r="RVF51" s="83"/>
      <c r="RVG51" s="83"/>
      <c r="RVH51" s="83"/>
      <c r="RVI51" s="83"/>
      <c r="RVJ51" s="83"/>
      <c r="RVK51" s="83"/>
      <c r="RVL51" s="83"/>
      <c r="RVM51" s="83"/>
      <c r="RVN51" s="83"/>
      <c r="RVO51" s="83"/>
      <c r="RVP51" s="83"/>
      <c r="RVQ51" s="83"/>
      <c r="RVR51" s="83"/>
      <c r="RVS51" s="83"/>
      <c r="RVT51" s="83"/>
      <c r="RVU51" s="83"/>
      <c r="RVV51" s="83"/>
      <c r="RVW51" s="83"/>
      <c r="RVX51" s="83"/>
      <c r="RVY51" s="83"/>
      <c r="RVZ51" s="83"/>
      <c r="RWA51" s="83"/>
      <c r="RWB51" s="83"/>
      <c r="RWC51" s="83"/>
      <c r="RWD51" s="83"/>
      <c r="RWE51" s="83"/>
      <c r="RWF51" s="83"/>
      <c r="RWG51" s="83"/>
      <c r="RWH51" s="83"/>
      <c r="RWI51" s="83"/>
      <c r="RWJ51" s="83"/>
      <c r="RWK51" s="83"/>
      <c r="RWL51" s="83"/>
      <c r="RWM51" s="83"/>
      <c r="RWN51" s="83"/>
      <c r="RWO51" s="83"/>
      <c r="RWP51" s="83"/>
      <c r="RWQ51" s="83"/>
      <c r="RWR51" s="83"/>
      <c r="RWS51" s="83"/>
      <c r="RWT51" s="83"/>
      <c r="RWU51" s="83"/>
      <c r="RWV51" s="83"/>
      <c r="RWW51" s="83"/>
      <c r="RWX51" s="83"/>
      <c r="RWY51" s="83"/>
      <c r="RWZ51" s="83"/>
      <c r="RXA51" s="83"/>
      <c r="RXB51" s="83"/>
      <c r="RXC51" s="83"/>
      <c r="RXD51" s="83"/>
      <c r="RXE51" s="83"/>
      <c r="RXF51" s="83"/>
      <c r="RXG51" s="83"/>
      <c r="RXH51" s="83"/>
      <c r="RXI51" s="83"/>
      <c r="RXJ51" s="83"/>
      <c r="RXK51" s="83"/>
      <c r="RXL51" s="83"/>
      <c r="RXM51" s="83"/>
      <c r="RXN51" s="83"/>
      <c r="RXO51" s="83"/>
      <c r="RXP51" s="83"/>
      <c r="RXQ51" s="83"/>
      <c r="RXR51" s="83"/>
      <c r="RXS51" s="83"/>
      <c r="RXT51" s="83"/>
      <c r="RXU51" s="83"/>
      <c r="RXV51" s="83"/>
      <c r="RXW51" s="83"/>
      <c r="RXX51" s="83"/>
      <c r="RXY51" s="83"/>
      <c r="RXZ51" s="83"/>
      <c r="RYA51" s="83"/>
      <c r="RYB51" s="83"/>
      <c r="RYC51" s="83"/>
      <c r="RYD51" s="83"/>
      <c r="RYE51" s="83"/>
      <c r="RYF51" s="83"/>
      <c r="RYG51" s="83"/>
      <c r="RYH51" s="83"/>
      <c r="RYI51" s="83"/>
      <c r="RYJ51" s="83"/>
      <c r="RYK51" s="83"/>
      <c r="RYL51" s="83"/>
      <c r="RYM51" s="83"/>
      <c r="RYN51" s="83"/>
      <c r="RYO51" s="83"/>
      <c r="RYP51" s="83"/>
      <c r="RYQ51" s="83"/>
      <c r="RYR51" s="83"/>
      <c r="RYS51" s="83"/>
      <c r="RYT51" s="83"/>
      <c r="RYU51" s="83"/>
      <c r="RYV51" s="83"/>
      <c r="RYW51" s="83"/>
      <c r="RYX51" s="83"/>
      <c r="RYY51" s="83"/>
      <c r="RYZ51" s="83"/>
      <c r="RZA51" s="83"/>
      <c r="RZB51" s="83"/>
      <c r="RZC51" s="83"/>
      <c r="RZD51" s="83"/>
      <c r="RZE51" s="83"/>
      <c r="RZF51" s="83"/>
      <c r="RZG51" s="83"/>
      <c r="RZH51" s="83"/>
      <c r="RZI51" s="83"/>
      <c r="RZJ51" s="83"/>
      <c r="RZK51" s="83"/>
      <c r="RZL51" s="83"/>
      <c r="RZM51" s="83"/>
      <c r="RZN51" s="83"/>
      <c r="RZO51" s="83"/>
      <c r="RZP51" s="83"/>
      <c r="RZQ51" s="83"/>
      <c r="RZR51" s="83"/>
      <c r="RZS51" s="83"/>
      <c r="RZT51" s="83"/>
      <c r="RZU51" s="83"/>
      <c r="RZV51" s="83"/>
      <c r="RZW51" s="83"/>
      <c r="RZX51" s="83"/>
      <c r="RZY51" s="83"/>
      <c r="RZZ51" s="83"/>
      <c r="SAA51" s="83"/>
      <c r="SAB51" s="83"/>
      <c r="SAC51" s="83"/>
      <c r="SAD51" s="83"/>
      <c r="SAE51" s="83"/>
      <c r="SAF51" s="83"/>
      <c r="SAG51" s="83"/>
      <c r="SAH51" s="83"/>
      <c r="SAI51" s="83"/>
      <c r="SAJ51" s="83"/>
      <c r="SAK51" s="83"/>
      <c r="SAL51" s="83"/>
      <c r="SAM51" s="83"/>
      <c r="SAN51" s="83"/>
      <c r="SAO51" s="83"/>
      <c r="SAP51" s="83"/>
      <c r="SAQ51" s="83"/>
      <c r="SAR51" s="83"/>
      <c r="SAS51" s="83"/>
      <c r="SAT51" s="83"/>
      <c r="SAU51" s="83"/>
      <c r="SAV51" s="83"/>
      <c r="SAW51" s="83"/>
      <c r="SAX51" s="83"/>
      <c r="SAY51" s="83"/>
      <c r="SAZ51" s="83"/>
      <c r="SBA51" s="83"/>
      <c r="SBB51" s="83"/>
      <c r="SBC51" s="83"/>
      <c r="SBD51" s="83"/>
      <c r="SBE51" s="83"/>
      <c r="SBF51" s="83"/>
      <c r="SBG51" s="83"/>
      <c r="SBH51" s="83"/>
      <c r="SBI51" s="83"/>
      <c r="SBJ51" s="83"/>
      <c r="SBK51" s="83"/>
      <c r="SBL51" s="83"/>
      <c r="SBM51" s="83"/>
      <c r="SBN51" s="83"/>
      <c r="SBO51" s="83"/>
      <c r="SBP51" s="83"/>
      <c r="SBQ51" s="83"/>
      <c r="SBR51" s="83"/>
      <c r="SBS51" s="83"/>
      <c r="SBT51" s="83"/>
      <c r="SBU51" s="83"/>
      <c r="SBV51" s="83"/>
      <c r="SBW51" s="83"/>
      <c r="SBX51" s="83"/>
      <c r="SBY51" s="83"/>
      <c r="SBZ51" s="83"/>
      <c r="SCA51" s="83"/>
      <c r="SCB51" s="83"/>
      <c r="SCC51" s="83"/>
      <c r="SCD51" s="83"/>
      <c r="SCE51" s="83"/>
      <c r="SCF51" s="83"/>
      <c r="SCG51" s="83"/>
      <c r="SCH51" s="83"/>
      <c r="SCI51" s="83"/>
      <c r="SCJ51" s="83"/>
      <c r="SCK51" s="83"/>
      <c r="SCL51" s="83"/>
      <c r="SCM51" s="83"/>
      <c r="SCN51" s="83"/>
      <c r="SCO51" s="83"/>
      <c r="SCP51" s="83"/>
      <c r="SCQ51" s="83"/>
      <c r="SCR51" s="83"/>
      <c r="SCS51" s="83"/>
      <c r="SCT51" s="83"/>
      <c r="SCU51" s="83"/>
      <c r="SCV51" s="83"/>
      <c r="SCW51" s="83"/>
      <c r="SCX51" s="83"/>
      <c r="SCY51" s="83"/>
      <c r="SCZ51" s="83"/>
      <c r="SDA51" s="83"/>
      <c r="SDB51" s="83"/>
      <c r="SDC51" s="83"/>
      <c r="SDD51" s="83"/>
      <c r="SDE51" s="83"/>
      <c r="SDF51" s="83"/>
      <c r="SDG51" s="83"/>
      <c r="SDH51" s="83"/>
      <c r="SDI51" s="83"/>
      <c r="SDJ51" s="83"/>
      <c r="SDK51" s="83"/>
      <c r="SDL51" s="83"/>
      <c r="SDM51" s="83"/>
      <c r="SDN51" s="83"/>
      <c r="SDO51" s="83"/>
      <c r="SDP51" s="83"/>
      <c r="SDQ51" s="83"/>
      <c r="SDR51" s="83"/>
      <c r="SDS51" s="83"/>
      <c r="SDT51" s="83"/>
      <c r="SDU51" s="83"/>
      <c r="SDV51" s="83"/>
      <c r="SDW51" s="83"/>
      <c r="SDX51" s="83"/>
      <c r="SDY51" s="83"/>
      <c r="SDZ51" s="83"/>
      <c r="SEA51" s="83"/>
      <c r="SEB51" s="83"/>
      <c r="SEC51" s="83"/>
      <c r="SED51" s="83"/>
      <c r="SEE51" s="83"/>
      <c r="SEF51" s="83"/>
      <c r="SEG51" s="83"/>
      <c r="SEH51" s="83"/>
      <c r="SEI51" s="83"/>
      <c r="SEJ51" s="83"/>
      <c r="SEK51" s="83"/>
      <c r="SEL51" s="83"/>
      <c r="SEM51" s="83"/>
      <c r="SEN51" s="83"/>
      <c r="SEO51" s="83"/>
      <c r="SEP51" s="83"/>
      <c r="SEQ51" s="83"/>
      <c r="SER51" s="83"/>
      <c r="SES51" s="83"/>
      <c r="SET51" s="83"/>
      <c r="SEU51" s="83"/>
      <c r="SEV51" s="83"/>
      <c r="SEW51" s="83"/>
      <c r="SEX51" s="83"/>
      <c r="SEY51" s="83"/>
      <c r="SEZ51" s="83"/>
      <c r="SFA51" s="83"/>
      <c r="SFB51" s="83"/>
      <c r="SFC51" s="83"/>
      <c r="SFD51" s="83"/>
      <c r="SFE51" s="83"/>
      <c r="SFF51" s="83"/>
      <c r="SFG51" s="83"/>
      <c r="SFH51" s="83"/>
      <c r="SFI51" s="83"/>
      <c r="SFJ51" s="83"/>
      <c r="SFK51" s="83"/>
      <c r="SFL51" s="83"/>
      <c r="SFM51" s="83"/>
      <c r="SFN51" s="83"/>
      <c r="SFO51" s="83"/>
      <c r="SFP51" s="83"/>
      <c r="SFQ51" s="83"/>
      <c r="SFR51" s="83"/>
      <c r="SFS51" s="83"/>
      <c r="SFT51" s="83"/>
      <c r="SFU51" s="83"/>
      <c r="SFV51" s="83"/>
      <c r="SFW51" s="83"/>
      <c r="SFX51" s="83"/>
      <c r="SFY51" s="83"/>
      <c r="SFZ51" s="83"/>
      <c r="SGA51" s="83"/>
      <c r="SGB51" s="83"/>
      <c r="SGC51" s="83"/>
      <c r="SGD51" s="83"/>
      <c r="SGE51" s="83"/>
      <c r="SGF51" s="83"/>
      <c r="SGG51" s="83"/>
      <c r="SGH51" s="83"/>
      <c r="SGI51" s="83"/>
      <c r="SGJ51" s="83"/>
      <c r="SGK51" s="83"/>
      <c r="SGL51" s="83"/>
      <c r="SGM51" s="83"/>
      <c r="SGN51" s="83"/>
      <c r="SGO51" s="83"/>
      <c r="SGP51" s="83"/>
      <c r="SGQ51" s="83"/>
      <c r="SGR51" s="83"/>
      <c r="SGS51" s="83"/>
      <c r="SGT51" s="83"/>
      <c r="SGU51" s="83"/>
      <c r="SGV51" s="83"/>
      <c r="SGW51" s="83"/>
      <c r="SGX51" s="83"/>
      <c r="SGY51" s="83"/>
      <c r="SGZ51" s="83"/>
      <c r="SHA51" s="83"/>
      <c r="SHB51" s="83"/>
      <c r="SHC51" s="83"/>
      <c r="SHD51" s="83"/>
      <c r="SHE51" s="83"/>
      <c r="SHF51" s="83"/>
      <c r="SHG51" s="83"/>
      <c r="SHH51" s="83"/>
      <c r="SHI51" s="83"/>
      <c r="SHJ51" s="83"/>
      <c r="SHK51" s="83"/>
      <c r="SHL51" s="83"/>
      <c r="SHM51" s="83"/>
      <c r="SHN51" s="83"/>
      <c r="SHO51" s="83"/>
      <c r="SHP51" s="83"/>
      <c r="SHQ51" s="83"/>
      <c r="SHR51" s="83"/>
      <c r="SHS51" s="83"/>
      <c r="SHT51" s="83"/>
      <c r="SHU51" s="83"/>
      <c r="SHV51" s="83"/>
      <c r="SHW51" s="83"/>
      <c r="SHX51" s="83"/>
      <c r="SHY51" s="83"/>
      <c r="SHZ51" s="83"/>
      <c r="SIA51" s="83"/>
      <c r="SIB51" s="83"/>
      <c r="SIC51" s="83"/>
      <c r="SID51" s="83"/>
      <c r="SIE51" s="83"/>
      <c r="SIF51" s="83"/>
      <c r="SIG51" s="83"/>
      <c r="SIH51" s="83"/>
      <c r="SII51" s="83"/>
      <c r="SIJ51" s="83"/>
      <c r="SIK51" s="83"/>
      <c r="SIL51" s="83"/>
      <c r="SIM51" s="83"/>
      <c r="SIN51" s="83"/>
      <c r="SIO51" s="83"/>
      <c r="SIP51" s="83"/>
      <c r="SIQ51" s="83"/>
      <c r="SIR51" s="83"/>
      <c r="SIS51" s="83"/>
      <c r="SIT51" s="83"/>
      <c r="SIU51" s="83"/>
      <c r="SIV51" s="83"/>
      <c r="SIW51" s="83"/>
      <c r="SIX51" s="83"/>
      <c r="SIY51" s="83"/>
      <c r="SIZ51" s="83"/>
      <c r="SJA51" s="83"/>
      <c r="SJB51" s="83"/>
      <c r="SJC51" s="83"/>
      <c r="SJD51" s="83"/>
      <c r="SJE51" s="83"/>
      <c r="SJF51" s="83"/>
      <c r="SJG51" s="83"/>
      <c r="SJH51" s="83"/>
      <c r="SJI51" s="83"/>
      <c r="SJJ51" s="83"/>
      <c r="SJK51" s="83"/>
      <c r="SJL51" s="83"/>
      <c r="SJM51" s="83"/>
      <c r="SJN51" s="83"/>
      <c r="SJO51" s="83"/>
      <c r="SJP51" s="83"/>
      <c r="SJQ51" s="83"/>
      <c r="SJR51" s="83"/>
      <c r="SJS51" s="83"/>
      <c r="SJT51" s="83"/>
      <c r="SJU51" s="83"/>
      <c r="SJV51" s="83"/>
      <c r="SJW51" s="83"/>
      <c r="SJX51" s="83"/>
      <c r="SJY51" s="83"/>
      <c r="SJZ51" s="83"/>
      <c r="SKA51" s="83"/>
      <c r="SKB51" s="83"/>
      <c r="SKC51" s="83"/>
      <c r="SKD51" s="83"/>
      <c r="SKE51" s="83"/>
      <c r="SKF51" s="83"/>
      <c r="SKG51" s="83"/>
      <c r="SKH51" s="83"/>
      <c r="SKI51" s="83"/>
      <c r="SKJ51" s="83"/>
      <c r="SKK51" s="83"/>
      <c r="SKL51" s="83"/>
      <c r="SKM51" s="83"/>
      <c r="SKN51" s="83"/>
      <c r="SKO51" s="83"/>
      <c r="SKP51" s="83"/>
      <c r="SKQ51" s="83"/>
      <c r="SKR51" s="83"/>
      <c r="SKS51" s="83"/>
      <c r="SKT51" s="83"/>
      <c r="SKU51" s="83"/>
      <c r="SKV51" s="83"/>
      <c r="SKW51" s="83"/>
      <c r="SKX51" s="83"/>
      <c r="SKY51" s="83"/>
      <c r="SKZ51" s="83"/>
      <c r="SLA51" s="83"/>
      <c r="SLB51" s="83"/>
      <c r="SLC51" s="83"/>
      <c r="SLD51" s="83"/>
      <c r="SLE51" s="83"/>
      <c r="SLF51" s="83"/>
      <c r="SLG51" s="83"/>
      <c r="SLH51" s="83"/>
      <c r="SLI51" s="83"/>
      <c r="SLJ51" s="83"/>
      <c r="SLK51" s="83"/>
      <c r="SLL51" s="83"/>
      <c r="SLM51" s="83"/>
      <c r="SLN51" s="83"/>
      <c r="SLO51" s="83"/>
      <c r="SLP51" s="83"/>
      <c r="SLQ51" s="83"/>
      <c r="SLR51" s="83"/>
      <c r="SLS51" s="83"/>
      <c r="SLT51" s="83"/>
      <c r="SLU51" s="83"/>
      <c r="SLV51" s="83"/>
      <c r="SLW51" s="83"/>
      <c r="SLX51" s="83"/>
      <c r="SLY51" s="83"/>
      <c r="SLZ51" s="83"/>
      <c r="SMA51" s="83"/>
      <c r="SMB51" s="83"/>
      <c r="SMC51" s="83"/>
      <c r="SMD51" s="83"/>
      <c r="SME51" s="83"/>
      <c r="SMF51" s="83"/>
      <c r="SMG51" s="83"/>
      <c r="SMH51" s="83"/>
      <c r="SMI51" s="83"/>
      <c r="SMJ51" s="83"/>
      <c r="SMK51" s="83"/>
      <c r="SML51" s="83"/>
      <c r="SMM51" s="83"/>
      <c r="SMN51" s="83"/>
      <c r="SMO51" s="83"/>
      <c r="SMP51" s="83"/>
      <c r="SMQ51" s="83"/>
      <c r="SMR51" s="83"/>
      <c r="SMS51" s="83"/>
      <c r="SMT51" s="83"/>
      <c r="SMU51" s="83"/>
      <c r="SMV51" s="83"/>
      <c r="SMW51" s="83"/>
      <c r="SMX51" s="83"/>
      <c r="SMY51" s="83"/>
      <c r="SMZ51" s="83"/>
      <c r="SNA51" s="83"/>
      <c r="SNB51" s="83"/>
      <c r="SNC51" s="83"/>
      <c r="SND51" s="83"/>
      <c r="SNE51" s="83"/>
      <c r="SNF51" s="83"/>
      <c r="SNG51" s="83"/>
      <c r="SNH51" s="83"/>
      <c r="SNI51" s="83"/>
      <c r="SNJ51" s="83"/>
      <c r="SNK51" s="83"/>
      <c r="SNL51" s="83"/>
      <c r="SNM51" s="83"/>
      <c r="SNN51" s="83"/>
      <c r="SNO51" s="83"/>
      <c r="SNP51" s="83"/>
      <c r="SNQ51" s="83"/>
      <c r="SNR51" s="83"/>
      <c r="SNS51" s="83"/>
      <c r="SNT51" s="83"/>
      <c r="SNU51" s="83"/>
      <c r="SNV51" s="83"/>
      <c r="SNW51" s="83"/>
      <c r="SNX51" s="83"/>
      <c r="SNY51" s="83"/>
      <c r="SNZ51" s="83"/>
      <c r="SOA51" s="83"/>
      <c r="SOB51" s="83"/>
      <c r="SOC51" s="83"/>
      <c r="SOD51" s="83"/>
      <c r="SOE51" s="83"/>
      <c r="SOF51" s="83"/>
      <c r="SOG51" s="83"/>
      <c r="SOH51" s="83"/>
      <c r="SOI51" s="83"/>
      <c r="SOJ51" s="83"/>
      <c r="SOK51" s="83"/>
      <c r="SOL51" s="83"/>
      <c r="SOM51" s="83"/>
      <c r="SON51" s="83"/>
      <c r="SOO51" s="83"/>
      <c r="SOP51" s="83"/>
      <c r="SOQ51" s="83"/>
      <c r="SOR51" s="83"/>
      <c r="SOS51" s="83"/>
      <c r="SOT51" s="83"/>
      <c r="SOU51" s="83"/>
      <c r="SOV51" s="83"/>
      <c r="SOW51" s="83"/>
      <c r="SOX51" s="83"/>
      <c r="SOY51" s="83"/>
      <c r="SOZ51" s="83"/>
      <c r="SPA51" s="83"/>
      <c r="SPB51" s="83"/>
      <c r="SPC51" s="83"/>
      <c r="SPD51" s="83"/>
      <c r="SPE51" s="83"/>
      <c r="SPF51" s="83"/>
      <c r="SPG51" s="83"/>
      <c r="SPH51" s="83"/>
      <c r="SPI51" s="83"/>
      <c r="SPJ51" s="83"/>
      <c r="SPK51" s="83"/>
      <c r="SPL51" s="83"/>
      <c r="SPM51" s="83"/>
      <c r="SPN51" s="83"/>
      <c r="SPO51" s="83"/>
      <c r="SPP51" s="83"/>
      <c r="SPQ51" s="83"/>
      <c r="SPR51" s="83"/>
      <c r="SPS51" s="83"/>
      <c r="SPT51" s="83"/>
      <c r="SPU51" s="83"/>
      <c r="SPV51" s="83"/>
      <c r="SPW51" s="83"/>
      <c r="SPX51" s="83"/>
      <c r="SPY51" s="83"/>
      <c r="SPZ51" s="83"/>
      <c r="SQA51" s="83"/>
      <c r="SQB51" s="83"/>
      <c r="SQC51" s="83"/>
      <c r="SQD51" s="83"/>
      <c r="SQE51" s="83"/>
      <c r="SQF51" s="83"/>
      <c r="SQG51" s="83"/>
      <c r="SQH51" s="83"/>
      <c r="SQI51" s="83"/>
      <c r="SQJ51" s="83"/>
      <c r="SQK51" s="83"/>
      <c r="SQL51" s="83"/>
      <c r="SQM51" s="83"/>
      <c r="SQN51" s="83"/>
      <c r="SQO51" s="83"/>
      <c r="SQP51" s="83"/>
      <c r="SQQ51" s="83"/>
      <c r="SQR51" s="83"/>
      <c r="SQS51" s="83"/>
      <c r="SQT51" s="83"/>
      <c r="SQU51" s="83"/>
      <c r="SQV51" s="83"/>
      <c r="SQW51" s="83"/>
      <c r="SQX51" s="83"/>
      <c r="SQY51" s="83"/>
      <c r="SQZ51" s="83"/>
      <c r="SRA51" s="83"/>
      <c r="SRB51" s="83"/>
      <c r="SRC51" s="83"/>
      <c r="SRD51" s="83"/>
      <c r="SRE51" s="83"/>
      <c r="SRF51" s="83"/>
      <c r="SRG51" s="83"/>
      <c r="SRH51" s="83"/>
      <c r="SRI51" s="83"/>
      <c r="SRJ51" s="83"/>
      <c r="SRK51" s="83"/>
      <c r="SRL51" s="83"/>
      <c r="SRM51" s="83"/>
      <c r="SRN51" s="83"/>
      <c r="SRO51" s="83"/>
      <c r="SRP51" s="83"/>
      <c r="SRQ51" s="83"/>
      <c r="SRR51" s="83"/>
      <c r="SRS51" s="83"/>
      <c r="SRT51" s="83"/>
      <c r="SRU51" s="83"/>
      <c r="SRV51" s="83"/>
      <c r="SRW51" s="83"/>
      <c r="SRX51" s="83"/>
      <c r="SRY51" s="83"/>
      <c r="SRZ51" s="83"/>
      <c r="SSA51" s="83"/>
      <c r="SSB51" s="83"/>
      <c r="SSC51" s="83"/>
      <c r="SSD51" s="83"/>
      <c r="SSE51" s="83"/>
      <c r="SSF51" s="83"/>
      <c r="SSG51" s="83"/>
      <c r="SSH51" s="83"/>
      <c r="SSI51" s="83"/>
      <c r="SSJ51" s="83"/>
      <c r="SSK51" s="83"/>
      <c r="SSL51" s="83"/>
      <c r="SSM51" s="83"/>
      <c r="SSN51" s="83"/>
      <c r="SSO51" s="83"/>
      <c r="SSP51" s="83"/>
      <c r="SSQ51" s="83"/>
      <c r="SSR51" s="83"/>
      <c r="SSS51" s="83"/>
      <c r="SST51" s="83"/>
      <c r="SSU51" s="83"/>
      <c r="SSV51" s="83"/>
      <c r="SSW51" s="83"/>
      <c r="SSX51" s="83"/>
      <c r="SSY51" s="83"/>
      <c r="SSZ51" s="83"/>
      <c r="STA51" s="83"/>
      <c r="STB51" s="83"/>
      <c r="STC51" s="83"/>
      <c r="STD51" s="83"/>
      <c r="STE51" s="83"/>
      <c r="STF51" s="83"/>
      <c r="STG51" s="83"/>
      <c r="STH51" s="83"/>
      <c r="STI51" s="83"/>
      <c r="STJ51" s="83"/>
      <c r="STK51" s="83"/>
      <c r="STL51" s="83"/>
      <c r="STM51" s="83"/>
      <c r="STN51" s="83"/>
      <c r="STO51" s="83"/>
      <c r="STP51" s="83"/>
      <c r="STQ51" s="83"/>
      <c r="STR51" s="83"/>
      <c r="STS51" s="83"/>
      <c r="STT51" s="83"/>
      <c r="STU51" s="83"/>
      <c r="STV51" s="83"/>
      <c r="STW51" s="83"/>
      <c r="STX51" s="83"/>
      <c r="STY51" s="83"/>
      <c r="STZ51" s="83"/>
      <c r="SUA51" s="83"/>
      <c r="SUB51" s="83"/>
      <c r="SUC51" s="83"/>
      <c r="SUD51" s="83"/>
      <c r="SUE51" s="83"/>
      <c r="SUF51" s="83"/>
      <c r="SUG51" s="83"/>
      <c r="SUH51" s="83"/>
      <c r="SUI51" s="83"/>
      <c r="SUJ51" s="83"/>
      <c r="SUK51" s="83"/>
      <c r="SUL51" s="83"/>
      <c r="SUM51" s="83"/>
      <c r="SUN51" s="83"/>
      <c r="SUO51" s="83"/>
      <c r="SUP51" s="83"/>
      <c r="SUQ51" s="83"/>
      <c r="SUR51" s="83"/>
      <c r="SUS51" s="83"/>
      <c r="SUT51" s="83"/>
      <c r="SUU51" s="83"/>
      <c r="SUV51" s="83"/>
      <c r="SUW51" s="83"/>
      <c r="SUX51" s="83"/>
      <c r="SUY51" s="83"/>
      <c r="SUZ51" s="83"/>
      <c r="SVA51" s="83"/>
      <c r="SVB51" s="83"/>
      <c r="SVC51" s="83"/>
      <c r="SVD51" s="83"/>
      <c r="SVE51" s="83"/>
      <c r="SVF51" s="83"/>
      <c r="SVG51" s="83"/>
      <c r="SVH51" s="83"/>
      <c r="SVI51" s="83"/>
      <c r="SVJ51" s="83"/>
      <c r="SVK51" s="83"/>
      <c r="SVL51" s="83"/>
      <c r="SVM51" s="83"/>
      <c r="SVN51" s="83"/>
      <c r="SVO51" s="83"/>
      <c r="SVP51" s="83"/>
      <c r="SVQ51" s="83"/>
      <c r="SVR51" s="83"/>
      <c r="SVS51" s="83"/>
      <c r="SVT51" s="83"/>
      <c r="SVU51" s="83"/>
      <c r="SVV51" s="83"/>
      <c r="SVW51" s="83"/>
      <c r="SVX51" s="83"/>
      <c r="SVY51" s="83"/>
      <c r="SVZ51" s="83"/>
      <c r="SWA51" s="83"/>
      <c r="SWB51" s="83"/>
      <c r="SWC51" s="83"/>
      <c r="SWD51" s="83"/>
      <c r="SWE51" s="83"/>
      <c r="SWF51" s="83"/>
      <c r="SWG51" s="83"/>
      <c r="SWH51" s="83"/>
      <c r="SWI51" s="83"/>
      <c r="SWJ51" s="83"/>
      <c r="SWK51" s="83"/>
      <c r="SWL51" s="83"/>
      <c r="SWM51" s="83"/>
      <c r="SWN51" s="83"/>
      <c r="SWO51" s="83"/>
      <c r="SWP51" s="83"/>
      <c r="SWQ51" s="83"/>
      <c r="SWR51" s="83"/>
      <c r="SWS51" s="83"/>
      <c r="SWT51" s="83"/>
      <c r="SWU51" s="83"/>
      <c r="SWV51" s="83"/>
      <c r="SWW51" s="83"/>
      <c r="SWX51" s="83"/>
      <c r="SWY51" s="83"/>
      <c r="SWZ51" s="83"/>
      <c r="SXA51" s="83"/>
      <c r="SXB51" s="83"/>
      <c r="SXC51" s="83"/>
      <c r="SXD51" s="83"/>
      <c r="SXE51" s="83"/>
      <c r="SXF51" s="83"/>
      <c r="SXG51" s="83"/>
      <c r="SXH51" s="83"/>
      <c r="SXI51" s="83"/>
      <c r="SXJ51" s="83"/>
      <c r="SXK51" s="83"/>
      <c r="SXL51" s="83"/>
      <c r="SXM51" s="83"/>
      <c r="SXN51" s="83"/>
      <c r="SXO51" s="83"/>
      <c r="SXP51" s="83"/>
      <c r="SXQ51" s="83"/>
      <c r="SXR51" s="83"/>
      <c r="SXS51" s="83"/>
      <c r="SXT51" s="83"/>
      <c r="SXU51" s="83"/>
      <c r="SXV51" s="83"/>
      <c r="SXW51" s="83"/>
      <c r="SXX51" s="83"/>
      <c r="SXY51" s="83"/>
      <c r="SXZ51" s="83"/>
      <c r="SYA51" s="83"/>
      <c r="SYB51" s="83"/>
      <c r="SYC51" s="83"/>
      <c r="SYD51" s="83"/>
      <c r="SYE51" s="83"/>
      <c r="SYF51" s="83"/>
      <c r="SYG51" s="83"/>
      <c r="SYH51" s="83"/>
      <c r="SYI51" s="83"/>
      <c r="SYJ51" s="83"/>
      <c r="SYK51" s="83"/>
      <c r="SYL51" s="83"/>
      <c r="SYM51" s="83"/>
      <c r="SYN51" s="83"/>
      <c r="SYO51" s="83"/>
      <c r="SYP51" s="83"/>
      <c r="SYQ51" s="83"/>
      <c r="SYR51" s="83"/>
      <c r="SYS51" s="83"/>
      <c r="SYT51" s="83"/>
      <c r="SYU51" s="83"/>
      <c r="SYV51" s="83"/>
      <c r="SYW51" s="83"/>
      <c r="SYX51" s="83"/>
      <c r="SYY51" s="83"/>
      <c r="SYZ51" s="83"/>
      <c r="SZA51" s="83"/>
      <c r="SZB51" s="83"/>
      <c r="SZC51" s="83"/>
      <c r="SZD51" s="83"/>
      <c r="SZE51" s="83"/>
      <c r="SZF51" s="83"/>
      <c r="SZG51" s="83"/>
      <c r="SZH51" s="83"/>
      <c r="SZI51" s="83"/>
      <c r="SZJ51" s="83"/>
      <c r="SZK51" s="83"/>
      <c r="SZL51" s="83"/>
      <c r="SZM51" s="83"/>
      <c r="SZN51" s="83"/>
      <c r="SZO51" s="83"/>
      <c r="SZP51" s="83"/>
      <c r="SZQ51" s="83"/>
      <c r="SZR51" s="83"/>
      <c r="SZS51" s="83"/>
      <c r="SZT51" s="83"/>
      <c r="SZU51" s="83"/>
      <c r="SZV51" s="83"/>
      <c r="SZW51" s="83"/>
      <c r="SZX51" s="83"/>
      <c r="SZY51" s="83"/>
      <c r="SZZ51" s="83"/>
      <c r="TAA51" s="83"/>
      <c r="TAB51" s="83"/>
      <c r="TAC51" s="83"/>
      <c r="TAD51" s="83"/>
      <c r="TAE51" s="83"/>
      <c r="TAF51" s="83"/>
      <c r="TAG51" s="83"/>
      <c r="TAH51" s="83"/>
      <c r="TAI51" s="83"/>
      <c r="TAJ51" s="83"/>
      <c r="TAK51" s="83"/>
      <c r="TAL51" s="83"/>
      <c r="TAM51" s="83"/>
      <c r="TAN51" s="83"/>
      <c r="TAO51" s="83"/>
      <c r="TAP51" s="83"/>
      <c r="TAQ51" s="83"/>
      <c r="TAR51" s="83"/>
      <c r="TAS51" s="83"/>
      <c r="TAT51" s="83"/>
      <c r="TAU51" s="83"/>
      <c r="TAV51" s="83"/>
      <c r="TAW51" s="83"/>
      <c r="TAX51" s="83"/>
      <c r="TAY51" s="83"/>
      <c r="TAZ51" s="83"/>
      <c r="TBA51" s="83"/>
      <c r="TBB51" s="83"/>
      <c r="TBC51" s="83"/>
      <c r="TBD51" s="83"/>
      <c r="TBE51" s="83"/>
      <c r="TBF51" s="83"/>
      <c r="TBG51" s="83"/>
      <c r="TBH51" s="83"/>
      <c r="TBI51" s="83"/>
      <c r="TBJ51" s="83"/>
      <c r="TBK51" s="83"/>
      <c r="TBL51" s="83"/>
      <c r="TBM51" s="83"/>
      <c r="TBN51" s="83"/>
      <c r="TBO51" s="83"/>
      <c r="TBP51" s="83"/>
      <c r="TBQ51" s="83"/>
      <c r="TBR51" s="83"/>
      <c r="TBS51" s="83"/>
      <c r="TBT51" s="83"/>
      <c r="TBU51" s="83"/>
      <c r="TBV51" s="83"/>
      <c r="TBW51" s="83"/>
      <c r="TBX51" s="83"/>
      <c r="TBY51" s="83"/>
      <c r="TBZ51" s="83"/>
      <c r="TCA51" s="83"/>
      <c r="TCB51" s="83"/>
      <c r="TCC51" s="83"/>
      <c r="TCD51" s="83"/>
      <c r="TCE51" s="83"/>
      <c r="TCF51" s="83"/>
      <c r="TCG51" s="83"/>
      <c r="TCH51" s="83"/>
      <c r="TCI51" s="83"/>
      <c r="TCJ51" s="83"/>
      <c r="TCK51" s="83"/>
      <c r="TCL51" s="83"/>
      <c r="TCM51" s="83"/>
      <c r="TCN51" s="83"/>
      <c r="TCO51" s="83"/>
      <c r="TCP51" s="83"/>
      <c r="TCQ51" s="83"/>
      <c r="TCR51" s="83"/>
      <c r="TCS51" s="83"/>
      <c r="TCT51" s="83"/>
      <c r="TCU51" s="83"/>
      <c r="TCV51" s="83"/>
      <c r="TCW51" s="83"/>
      <c r="TCX51" s="83"/>
      <c r="TCY51" s="83"/>
      <c r="TCZ51" s="83"/>
      <c r="TDA51" s="83"/>
      <c r="TDB51" s="83"/>
      <c r="TDC51" s="83"/>
      <c r="TDD51" s="83"/>
      <c r="TDE51" s="83"/>
      <c r="TDF51" s="83"/>
      <c r="TDG51" s="83"/>
      <c r="TDH51" s="83"/>
      <c r="TDI51" s="83"/>
      <c r="TDJ51" s="83"/>
      <c r="TDK51" s="83"/>
      <c r="TDL51" s="83"/>
      <c r="TDM51" s="83"/>
      <c r="TDN51" s="83"/>
      <c r="TDO51" s="83"/>
      <c r="TDP51" s="83"/>
      <c r="TDQ51" s="83"/>
      <c r="TDR51" s="83"/>
      <c r="TDS51" s="83"/>
      <c r="TDT51" s="83"/>
      <c r="TDU51" s="83"/>
      <c r="TDV51" s="83"/>
      <c r="TDW51" s="83"/>
      <c r="TDX51" s="83"/>
      <c r="TDY51" s="83"/>
      <c r="TDZ51" s="83"/>
      <c r="TEA51" s="83"/>
      <c r="TEB51" s="83"/>
      <c r="TEC51" s="83"/>
      <c r="TED51" s="83"/>
      <c r="TEE51" s="83"/>
      <c r="TEF51" s="83"/>
      <c r="TEG51" s="83"/>
      <c r="TEH51" s="83"/>
      <c r="TEI51" s="83"/>
      <c r="TEJ51" s="83"/>
      <c r="TEK51" s="83"/>
      <c r="TEL51" s="83"/>
      <c r="TEM51" s="83"/>
      <c r="TEN51" s="83"/>
      <c r="TEO51" s="83"/>
      <c r="TEP51" s="83"/>
      <c r="TEQ51" s="83"/>
      <c r="TER51" s="83"/>
      <c r="TES51" s="83"/>
      <c r="TET51" s="83"/>
      <c r="TEU51" s="83"/>
      <c r="TEV51" s="83"/>
      <c r="TEW51" s="83"/>
      <c r="TEX51" s="83"/>
      <c r="TEY51" s="83"/>
      <c r="TEZ51" s="83"/>
      <c r="TFA51" s="83"/>
      <c r="TFB51" s="83"/>
      <c r="TFC51" s="83"/>
      <c r="TFD51" s="83"/>
      <c r="TFE51" s="83"/>
      <c r="TFF51" s="83"/>
      <c r="TFG51" s="83"/>
      <c r="TFH51" s="83"/>
      <c r="TFI51" s="83"/>
      <c r="TFJ51" s="83"/>
      <c r="TFK51" s="83"/>
      <c r="TFL51" s="83"/>
      <c r="TFM51" s="83"/>
      <c r="TFN51" s="83"/>
      <c r="TFO51" s="83"/>
      <c r="TFP51" s="83"/>
      <c r="TFQ51" s="83"/>
      <c r="TFR51" s="83"/>
      <c r="TFS51" s="83"/>
      <c r="TFT51" s="83"/>
      <c r="TFU51" s="83"/>
      <c r="TFV51" s="83"/>
      <c r="TFW51" s="83"/>
      <c r="TFX51" s="83"/>
      <c r="TFY51" s="83"/>
      <c r="TFZ51" s="83"/>
      <c r="TGA51" s="83"/>
      <c r="TGB51" s="83"/>
      <c r="TGC51" s="83"/>
      <c r="TGD51" s="83"/>
      <c r="TGE51" s="83"/>
      <c r="TGF51" s="83"/>
      <c r="TGG51" s="83"/>
      <c r="TGH51" s="83"/>
      <c r="TGI51" s="83"/>
      <c r="TGJ51" s="83"/>
      <c r="TGK51" s="83"/>
      <c r="TGL51" s="83"/>
      <c r="TGM51" s="83"/>
      <c r="TGN51" s="83"/>
      <c r="TGO51" s="83"/>
      <c r="TGP51" s="83"/>
      <c r="TGQ51" s="83"/>
      <c r="TGR51" s="83"/>
      <c r="TGS51" s="83"/>
      <c r="TGT51" s="83"/>
      <c r="TGU51" s="83"/>
      <c r="TGV51" s="83"/>
      <c r="TGW51" s="83"/>
      <c r="TGX51" s="83"/>
      <c r="TGY51" s="83"/>
      <c r="TGZ51" s="83"/>
      <c r="THA51" s="83"/>
      <c r="THB51" s="83"/>
      <c r="THC51" s="83"/>
      <c r="THD51" s="83"/>
      <c r="THE51" s="83"/>
      <c r="THF51" s="83"/>
      <c r="THG51" s="83"/>
      <c r="THH51" s="83"/>
      <c r="THI51" s="83"/>
      <c r="THJ51" s="83"/>
      <c r="THK51" s="83"/>
      <c r="THL51" s="83"/>
      <c r="THM51" s="83"/>
      <c r="THN51" s="83"/>
      <c r="THO51" s="83"/>
      <c r="THP51" s="83"/>
      <c r="THQ51" s="83"/>
      <c r="THR51" s="83"/>
      <c r="THS51" s="83"/>
      <c r="THT51" s="83"/>
      <c r="THU51" s="83"/>
      <c r="THV51" s="83"/>
      <c r="THW51" s="83"/>
      <c r="THX51" s="83"/>
      <c r="THY51" s="83"/>
      <c r="THZ51" s="83"/>
      <c r="TIA51" s="83"/>
      <c r="TIB51" s="83"/>
      <c r="TIC51" s="83"/>
      <c r="TID51" s="83"/>
      <c r="TIE51" s="83"/>
      <c r="TIF51" s="83"/>
      <c r="TIG51" s="83"/>
      <c r="TIH51" s="83"/>
      <c r="TII51" s="83"/>
      <c r="TIJ51" s="83"/>
      <c r="TIK51" s="83"/>
      <c r="TIL51" s="83"/>
      <c r="TIM51" s="83"/>
      <c r="TIN51" s="83"/>
      <c r="TIO51" s="83"/>
      <c r="TIP51" s="83"/>
      <c r="TIQ51" s="83"/>
      <c r="TIR51" s="83"/>
      <c r="TIS51" s="83"/>
      <c r="TIT51" s="83"/>
      <c r="TIU51" s="83"/>
      <c r="TIV51" s="83"/>
      <c r="TIW51" s="83"/>
      <c r="TIX51" s="83"/>
      <c r="TIY51" s="83"/>
      <c r="TIZ51" s="83"/>
      <c r="TJA51" s="83"/>
      <c r="TJB51" s="83"/>
      <c r="TJC51" s="83"/>
      <c r="TJD51" s="83"/>
      <c r="TJE51" s="83"/>
      <c r="TJF51" s="83"/>
      <c r="TJG51" s="83"/>
      <c r="TJH51" s="83"/>
      <c r="TJI51" s="83"/>
      <c r="TJJ51" s="83"/>
      <c r="TJK51" s="83"/>
      <c r="TJL51" s="83"/>
      <c r="TJM51" s="83"/>
      <c r="TJN51" s="83"/>
      <c r="TJO51" s="83"/>
      <c r="TJP51" s="83"/>
      <c r="TJQ51" s="83"/>
      <c r="TJR51" s="83"/>
      <c r="TJS51" s="83"/>
      <c r="TJT51" s="83"/>
      <c r="TJU51" s="83"/>
      <c r="TJV51" s="83"/>
      <c r="TJW51" s="83"/>
      <c r="TJX51" s="83"/>
      <c r="TJY51" s="83"/>
      <c r="TJZ51" s="83"/>
      <c r="TKA51" s="83"/>
      <c r="TKB51" s="83"/>
      <c r="TKC51" s="83"/>
      <c r="TKD51" s="83"/>
      <c r="TKE51" s="83"/>
      <c r="TKF51" s="83"/>
      <c r="TKG51" s="83"/>
      <c r="TKH51" s="83"/>
      <c r="TKI51" s="83"/>
      <c r="TKJ51" s="83"/>
      <c r="TKK51" s="83"/>
      <c r="TKL51" s="83"/>
      <c r="TKM51" s="83"/>
      <c r="TKN51" s="83"/>
      <c r="TKO51" s="83"/>
      <c r="TKP51" s="83"/>
      <c r="TKQ51" s="83"/>
      <c r="TKR51" s="83"/>
      <c r="TKS51" s="83"/>
      <c r="TKT51" s="83"/>
      <c r="TKU51" s="83"/>
      <c r="TKV51" s="83"/>
      <c r="TKW51" s="83"/>
      <c r="TKX51" s="83"/>
      <c r="TKY51" s="83"/>
      <c r="TKZ51" s="83"/>
      <c r="TLA51" s="83"/>
      <c r="TLB51" s="83"/>
      <c r="TLC51" s="83"/>
      <c r="TLD51" s="83"/>
      <c r="TLE51" s="83"/>
      <c r="TLF51" s="83"/>
      <c r="TLG51" s="83"/>
      <c r="TLH51" s="83"/>
      <c r="TLI51" s="83"/>
      <c r="TLJ51" s="83"/>
      <c r="TLK51" s="83"/>
      <c r="TLL51" s="83"/>
      <c r="TLM51" s="83"/>
      <c r="TLN51" s="83"/>
      <c r="TLO51" s="83"/>
      <c r="TLP51" s="83"/>
      <c r="TLQ51" s="83"/>
      <c r="TLR51" s="83"/>
      <c r="TLS51" s="83"/>
      <c r="TLT51" s="83"/>
      <c r="TLU51" s="83"/>
      <c r="TLV51" s="83"/>
      <c r="TLW51" s="83"/>
      <c r="TLX51" s="83"/>
      <c r="TLY51" s="83"/>
      <c r="TLZ51" s="83"/>
      <c r="TMA51" s="83"/>
      <c r="TMB51" s="83"/>
      <c r="TMC51" s="83"/>
      <c r="TMD51" s="83"/>
      <c r="TME51" s="83"/>
      <c r="TMF51" s="83"/>
      <c r="TMG51" s="83"/>
      <c r="TMH51" s="83"/>
      <c r="TMI51" s="83"/>
      <c r="TMJ51" s="83"/>
      <c r="TMK51" s="83"/>
      <c r="TML51" s="83"/>
      <c r="TMM51" s="83"/>
      <c r="TMN51" s="83"/>
      <c r="TMO51" s="83"/>
      <c r="TMP51" s="83"/>
      <c r="TMQ51" s="83"/>
      <c r="TMR51" s="83"/>
      <c r="TMS51" s="83"/>
      <c r="TMT51" s="83"/>
      <c r="TMU51" s="83"/>
      <c r="TMV51" s="83"/>
      <c r="TMW51" s="83"/>
      <c r="TMX51" s="83"/>
      <c r="TMY51" s="83"/>
      <c r="TMZ51" s="83"/>
      <c r="TNA51" s="83"/>
      <c r="TNB51" s="83"/>
      <c r="TNC51" s="83"/>
      <c r="TND51" s="83"/>
      <c r="TNE51" s="83"/>
      <c r="TNF51" s="83"/>
      <c r="TNG51" s="83"/>
      <c r="TNH51" s="83"/>
      <c r="TNI51" s="83"/>
      <c r="TNJ51" s="83"/>
      <c r="TNK51" s="83"/>
      <c r="TNL51" s="83"/>
      <c r="TNM51" s="83"/>
      <c r="TNN51" s="83"/>
      <c r="TNO51" s="83"/>
      <c r="TNP51" s="83"/>
      <c r="TNQ51" s="83"/>
      <c r="TNR51" s="83"/>
      <c r="TNS51" s="83"/>
      <c r="TNT51" s="83"/>
      <c r="TNU51" s="83"/>
      <c r="TNV51" s="83"/>
      <c r="TNW51" s="83"/>
      <c r="TNX51" s="83"/>
      <c r="TNY51" s="83"/>
      <c r="TNZ51" s="83"/>
      <c r="TOA51" s="83"/>
      <c r="TOB51" s="83"/>
      <c r="TOC51" s="83"/>
      <c r="TOD51" s="83"/>
      <c r="TOE51" s="83"/>
      <c r="TOF51" s="83"/>
      <c r="TOG51" s="83"/>
      <c r="TOH51" s="83"/>
      <c r="TOI51" s="83"/>
      <c r="TOJ51" s="83"/>
      <c r="TOK51" s="83"/>
      <c r="TOL51" s="83"/>
      <c r="TOM51" s="83"/>
      <c r="TON51" s="83"/>
      <c r="TOO51" s="83"/>
      <c r="TOP51" s="83"/>
      <c r="TOQ51" s="83"/>
      <c r="TOR51" s="83"/>
      <c r="TOS51" s="83"/>
      <c r="TOT51" s="83"/>
      <c r="TOU51" s="83"/>
      <c r="TOV51" s="83"/>
      <c r="TOW51" s="83"/>
      <c r="TOX51" s="83"/>
      <c r="TOY51" s="83"/>
      <c r="TOZ51" s="83"/>
      <c r="TPA51" s="83"/>
      <c r="TPB51" s="83"/>
      <c r="TPC51" s="83"/>
      <c r="TPD51" s="83"/>
      <c r="TPE51" s="83"/>
      <c r="TPF51" s="83"/>
      <c r="TPG51" s="83"/>
      <c r="TPH51" s="83"/>
      <c r="TPI51" s="83"/>
      <c r="TPJ51" s="83"/>
      <c r="TPK51" s="83"/>
      <c r="TPL51" s="83"/>
      <c r="TPM51" s="83"/>
      <c r="TPN51" s="83"/>
      <c r="TPO51" s="83"/>
      <c r="TPP51" s="83"/>
      <c r="TPQ51" s="83"/>
      <c r="TPR51" s="83"/>
      <c r="TPS51" s="83"/>
      <c r="TPT51" s="83"/>
      <c r="TPU51" s="83"/>
      <c r="TPV51" s="83"/>
      <c r="TPW51" s="83"/>
      <c r="TPX51" s="83"/>
      <c r="TPY51" s="83"/>
      <c r="TPZ51" s="83"/>
      <c r="TQA51" s="83"/>
      <c r="TQB51" s="83"/>
      <c r="TQC51" s="83"/>
      <c r="TQD51" s="83"/>
      <c r="TQE51" s="83"/>
      <c r="TQF51" s="83"/>
      <c r="TQG51" s="83"/>
      <c r="TQH51" s="83"/>
      <c r="TQI51" s="83"/>
      <c r="TQJ51" s="83"/>
      <c r="TQK51" s="83"/>
      <c r="TQL51" s="83"/>
      <c r="TQM51" s="83"/>
      <c r="TQN51" s="83"/>
      <c r="TQO51" s="83"/>
      <c r="TQP51" s="83"/>
      <c r="TQQ51" s="83"/>
      <c r="TQR51" s="83"/>
      <c r="TQS51" s="83"/>
      <c r="TQT51" s="83"/>
      <c r="TQU51" s="83"/>
      <c r="TQV51" s="83"/>
      <c r="TQW51" s="83"/>
      <c r="TQX51" s="83"/>
      <c r="TQY51" s="83"/>
      <c r="TQZ51" s="83"/>
      <c r="TRA51" s="83"/>
      <c r="TRB51" s="83"/>
      <c r="TRC51" s="83"/>
      <c r="TRD51" s="83"/>
      <c r="TRE51" s="83"/>
      <c r="TRF51" s="83"/>
      <c r="TRG51" s="83"/>
      <c r="TRH51" s="83"/>
      <c r="TRI51" s="83"/>
      <c r="TRJ51" s="83"/>
      <c r="TRK51" s="83"/>
      <c r="TRL51" s="83"/>
      <c r="TRM51" s="83"/>
      <c r="TRN51" s="83"/>
      <c r="TRO51" s="83"/>
      <c r="TRP51" s="83"/>
      <c r="TRQ51" s="83"/>
      <c r="TRR51" s="83"/>
      <c r="TRS51" s="83"/>
      <c r="TRT51" s="83"/>
      <c r="TRU51" s="83"/>
      <c r="TRV51" s="83"/>
      <c r="TRW51" s="83"/>
      <c r="TRX51" s="83"/>
      <c r="TRY51" s="83"/>
      <c r="TRZ51" s="83"/>
      <c r="TSA51" s="83"/>
      <c r="TSB51" s="83"/>
      <c r="TSC51" s="83"/>
      <c r="TSD51" s="83"/>
      <c r="TSE51" s="83"/>
      <c r="TSF51" s="83"/>
      <c r="TSG51" s="83"/>
      <c r="TSH51" s="83"/>
      <c r="TSI51" s="83"/>
      <c r="TSJ51" s="83"/>
      <c r="TSK51" s="83"/>
      <c r="TSL51" s="83"/>
      <c r="TSM51" s="83"/>
      <c r="TSN51" s="83"/>
      <c r="TSO51" s="83"/>
      <c r="TSP51" s="83"/>
      <c r="TSQ51" s="83"/>
      <c r="TSR51" s="83"/>
      <c r="TSS51" s="83"/>
      <c r="TST51" s="83"/>
      <c r="TSU51" s="83"/>
      <c r="TSV51" s="83"/>
      <c r="TSW51" s="83"/>
      <c r="TSX51" s="83"/>
      <c r="TSY51" s="83"/>
      <c r="TSZ51" s="83"/>
      <c r="TTA51" s="83"/>
      <c r="TTB51" s="83"/>
      <c r="TTC51" s="83"/>
      <c r="TTD51" s="83"/>
      <c r="TTE51" s="83"/>
      <c r="TTF51" s="83"/>
      <c r="TTG51" s="83"/>
      <c r="TTH51" s="83"/>
      <c r="TTI51" s="83"/>
      <c r="TTJ51" s="83"/>
      <c r="TTK51" s="83"/>
      <c r="TTL51" s="83"/>
      <c r="TTM51" s="83"/>
      <c r="TTN51" s="83"/>
      <c r="TTO51" s="83"/>
      <c r="TTP51" s="83"/>
      <c r="TTQ51" s="83"/>
      <c r="TTR51" s="83"/>
      <c r="TTS51" s="83"/>
      <c r="TTT51" s="83"/>
      <c r="TTU51" s="83"/>
      <c r="TTV51" s="83"/>
      <c r="TTW51" s="83"/>
      <c r="TTX51" s="83"/>
      <c r="TTY51" s="83"/>
      <c r="TTZ51" s="83"/>
      <c r="TUA51" s="83"/>
      <c r="TUB51" s="83"/>
      <c r="TUC51" s="83"/>
      <c r="TUD51" s="83"/>
      <c r="TUE51" s="83"/>
      <c r="TUF51" s="83"/>
      <c r="TUG51" s="83"/>
      <c r="TUH51" s="83"/>
      <c r="TUI51" s="83"/>
      <c r="TUJ51" s="83"/>
      <c r="TUK51" s="83"/>
      <c r="TUL51" s="83"/>
      <c r="TUM51" s="83"/>
      <c r="TUN51" s="83"/>
      <c r="TUO51" s="83"/>
      <c r="TUP51" s="83"/>
      <c r="TUQ51" s="83"/>
      <c r="TUR51" s="83"/>
      <c r="TUS51" s="83"/>
      <c r="TUT51" s="83"/>
      <c r="TUU51" s="83"/>
      <c r="TUV51" s="83"/>
      <c r="TUW51" s="83"/>
      <c r="TUX51" s="83"/>
      <c r="TUY51" s="83"/>
      <c r="TUZ51" s="83"/>
      <c r="TVA51" s="83"/>
      <c r="TVB51" s="83"/>
      <c r="TVC51" s="83"/>
      <c r="TVD51" s="83"/>
      <c r="TVE51" s="83"/>
      <c r="TVF51" s="83"/>
      <c r="TVG51" s="83"/>
      <c r="TVH51" s="83"/>
      <c r="TVI51" s="83"/>
      <c r="TVJ51" s="83"/>
      <c r="TVK51" s="83"/>
      <c r="TVL51" s="83"/>
      <c r="TVM51" s="83"/>
      <c r="TVN51" s="83"/>
      <c r="TVO51" s="83"/>
      <c r="TVP51" s="83"/>
      <c r="TVQ51" s="83"/>
      <c r="TVR51" s="83"/>
      <c r="TVS51" s="83"/>
      <c r="TVT51" s="83"/>
      <c r="TVU51" s="83"/>
      <c r="TVV51" s="83"/>
      <c r="TVW51" s="83"/>
      <c r="TVX51" s="83"/>
      <c r="TVY51" s="83"/>
      <c r="TVZ51" s="83"/>
      <c r="TWA51" s="83"/>
      <c r="TWB51" s="83"/>
      <c r="TWC51" s="83"/>
      <c r="TWD51" s="83"/>
      <c r="TWE51" s="83"/>
      <c r="TWF51" s="83"/>
      <c r="TWG51" s="83"/>
      <c r="TWH51" s="83"/>
      <c r="TWI51" s="83"/>
      <c r="TWJ51" s="83"/>
      <c r="TWK51" s="83"/>
      <c r="TWL51" s="83"/>
      <c r="TWM51" s="83"/>
      <c r="TWN51" s="83"/>
      <c r="TWO51" s="83"/>
      <c r="TWP51" s="83"/>
      <c r="TWQ51" s="83"/>
      <c r="TWR51" s="83"/>
      <c r="TWS51" s="83"/>
      <c r="TWT51" s="83"/>
      <c r="TWU51" s="83"/>
      <c r="TWV51" s="83"/>
      <c r="TWW51" s="83"/>
      <c r="TWX51" s="83"/>
      <c r="TWY51" s="83"/>
      <c r="TWZ51" s="83"/>
      <c r="TXA51" s="83"/>
      <c r="TXB51" s="83"/>
      <c r="TXC51" s="83"/>
      <c r="TXD51" s="83"/>
      <c r="TXE51" s="83"/>
      <c r="TXF51" s="83"/>
      <c r="TXG51" s="83"/>
      <c r="TXH51" s="83"/>
      <c r="TXI51" s="83"/>
      <c r="TXJ51" s="83"/>
      <c r="TXK51" s="83"/>
      <c r="TXL51" s="83"/>
      <c r="TXM51" s="83"/>
      <c r="TXN51" s="83"/>
      <c r="TXO51" s="83"/>
      <c r="TXP51" s="83"/>
      <c r="TXQ51" s="83"/>
      <c r="TXR51" s="83"/>
      <c r="TXS51" s="83"/>
      <c r="TXT51" s="83"/>
      <c r="TXU51" s="83"/>
      <c r="TXV51" s="83"/>
      <c r="TXW51" s="83"/>
      <c r="TXX51" s="83"/>
      <c r="TXY51" s="83"/>
      <c r="TXZ51" s="83"/>
      <c r="TYA51" s="83"/>
      <c r="TYB51" s="83"/>
      <c r="TYC51" s="83"/>
      <c r="TYD51" s="83"/>
      <c r="TYE51" s="83"/>
      <c r="TYF51" s="83"/>
      <c r="TYG51" s="83"/>
      <c r="TYH51" s="83"/>
      <c r="TYI51" s="83"/>
      <c r="TYJ51" s="83"/>
      <c r="TYK51" s="83"/>
      <c r="TYL51" s="83"/>
      <c r="TYM51" s="83"/>
      <c r="TYN51" s="83"/>
      <c r="TYO51" s="83"/>
      <c r="TYP51" s="83"/>
      <c r="TYQ51" s="83"/>
      <c r="TYR51" s="83"/>
      <c r="TYS51" s="83"/>
      <c r="TYT51" s="83"/>
      <c r="TYU51" s="83"/>
      <c r="TYV51" s="83"/>
      <c r="TYW51" s="83"/>
      <c r="TYX51" s="83"/>
      <c r="TYY51" s="83"/>
      <c r="TYZ51" s="83"/>
      <c r="TZA51" s="83"/>
      <c r="TZB51" s="83"/>
      <c r="TZC51" s="83"/>
      <c r="TZD51" s="83"/>
      <c r="TZE51" s="83"/>
      <c r="TZF51" s="83"/>
      <c r="TZG51" s="83"/>
      <c r="TZH51" s="83"/>
      <c r="TZI51" s="83"/>
      <c r="TZJ51" s="83"/>
      <c r="TZK51" s="83"/>
      <c r="TZL51" s="83"/>
      <c r="TZM51" s="83"/>
      <c r="TZN51" s="83"/>
      <c r="TZO51" s="83"/>
      <c r="TZP51" s="83"/>
      <c r="TZQ51" s="83"/>
      <c r="TZR51" s="83"/>
      <c r="TZS51" s="83"/>
      <c r="TZT51" s="83"/>
      <c r="TZU51" s="83"/>
      <c r="TZV51" s="83"/>
      <c r="TZW51" s="83"/>
      <c r="TZX51" s="83"/>
      <c r="TZY51" s="83"/>
      <c r="TZZ51" s="83"/>
      <c r="UAA51" s="83"/>
      <c r="UAB51" s="83"/>
      <c r="UAC51" s="83"/>
      <c r="UAD51" s="83"/>
      <c r="UAE51" s="83"/>
      <c r="UAF51" s="83"/>
      <c r="UAG51" s="83"/>
      <c r="UAH51" s="83"/>
      <c r="UAI51" s="83"/>
      <c r="UAJ51" s="83"/>
      <c r="UAK51" s="83"/>
      <c r="UAL51" s="83"/>
      <c r="UAM51" s="83"/>
      <c r="UAN51" s="83"/>
      <c r="UAO51" s="83"/>
      <c r="UAP51" s="83"/>
      <c r="UAQ51" s="83"/>
      <c r="UAR51" s="83"/>
      <c r="UAS51" s="83"/>
      <c r="UAT51" s="83"/>
      <c r="UAU51" s="83"/>
      <c r="UAV51" s="83"/>
      <c r="UAW51" s="83"/>
      <c r="UAX51" s="83"/>
      <c r="UAY51" s="83"/>
      <c r="UAZ51" s="83"/>
      <c r="UBA51" s="83"/>
      <c r="UBB51" s="83"/>
      <c r="UBC51" s="83"/>
      <c r="UBD51" s="83"/>
      <c r="UBE51" s="83"/>
      <c r="UBF51" s="83"/>
      <c r="UBG51" s="83"/>
      <c r="UBH51" s="83"/>
      <c r="UBI51" s="83"/>
      <c r="UBJ51" s="83"/>
      <c r="UBK51" s="83"/>
      <c r="UBL51" s="83"/>
      <c r="UBM51" s="83"/>
      <c r="UBN51" s="83"/>
      <c r="UBO51" s="83"/>
      <c r="UBP51" s="83"/>
      <c r="UBQ51" s="83"/>
      <c r="UBR51" s="83"/>
      <c r="UBS51" s="83"/>
      <c r="UBT51" s="83"/>
      <c r="UBU51" s="83"/>
      <c r="UBV51" s="83"/>
      <c r="UBW51" s="83"/>
      <c r="UBX51" s="83"/>
      <c r="UBY51" s="83"/>
      <c r="UBZ51" s="83"/>
      <c r="UCA51" s="83"/>
      <c r="UCB51" s="83"/>
      <c r="UCC51" s="83"/>
      <c r="UCD51" s="83"/>
      <c r="UCE51" s="83"/>
      <c r="UCF51" s="83"/>
      <c r="UCG51" s="83"/>
      <c r="UCH51" s="83"/>
      <c r="UCI51" s="83"/>
      <c r="UCJ51" s="83"/>
      <c r="UCK51" s="83"/>
      <c r="UCL51" s="83"/>
      <c r="UCM51" s="83"/>
      <c r="UCN51" s="83"/>
      <c r="UCO51" s="83"/>
      <c r="UCP51" s="83"/>
      <c r="UCQ51" s="83"/>
      <c r="UCR51" s="83"/>
      <c r="UCS51" s="83"/>
      <c r="UCT51" s="83"/>
      <c r="UCU51" s="83"/>
      <c r="UCV51" s="83"/>
      <c r="UCW51" s="83"/>
      <c r="UCX51" s="83"/>
      <c r="UCY51" s="83"/>
      <c r="UCZ51" s="83"/>
      <c r="UDA51" s="83"/>
      <c r="UDB51" s="83"/>
      <c r="UDC51" s="83"/>
      <c r="UDD51" s="83"/>
      <c r="UDE51" s="83"/>
      <c r="UDF51" s="83"/>
      <c r="UDG51" s="83"/>
      <c r="UDH51" s="83"/>
      <c r="UDI51" s="83"/>
      <c r="UDJ51" s="83"/>
      <c r="UDK51" s="83"/>
      <c r="UDL51" s="83"/>
      <c r="UDM51" s="83"/>
      <c r="UDN51" s="83"/>
      <c r="UDO51" s="83"/>
      <c r="UDP51" s="83"/>
      <c r="UDQ51" s="83"/>
      <c r="UDR51" s="83"/>
      <c r="UDS51" s="83"/>
      <c r="UDT51" s="83"/>
      <c r="UDU51" s="83"/>
      <c r="UDV51" s="83"/>
      <c r="UDW51" s="83"/>
      <c r="UDX51" s="83"/>
      <c r="UDY51" s="83"/>
      <c r="UDZ51" s="83"/>
      <c r="UEA51" s="83"/>
      <c r="UEB51" s="83"/>
      <c r="UEC51" s="83"/>
      <c r="UED51" s="83"/>
      <c r="UEE51" s="83"/>
      <c r="UEF51" s="83"/>
      <c r="UEG51" s="83"/>
      <c r="UEH51" s="83"/>
      <c r="UEI51" s="83"/>
      <c r="UEJ51" s="83"/>
      <c r="UEK51" s="83"/>
      <c r="UEL51" s="83"/>
      <c r="UEM51" s="83"/>
      <c r="UEN51" s="83"/>
      <c r="UEO51" s="83"/>
      <c r="UEP51" s="83"/>
      <c r="UEQ51" s="83"/>
      <c r="UER51" s="83"/>
      <c r="UES51" s="83"/>
      <c r="UET51" s="83"/>
      <c r="UEU51" s="83"/>
      <c r="UEV51" s="83"/>
      <c r="UEW51" s="83"/>
      <c r="UEX51" s="83"/>
      <c r="UEY51" s="83"/>
      <c r="UEZ51" s="83"/>
      <c r="UFA51" s="83"/>
      <c r="UFB51" s="83"/>
      <c r="UFC51" s="83"/>
      <c r="UFD51" s="83"/>
      <c r="UFE51" s="83"/>
      <c r="UFF51" s="83"/>
      <c r="UFG51" s="83"/>
      <c r="UFH51" s="83"/>
      <c r="UFI51" s="83"/>
      <c r="UFJ51" s="83"/>
      <c r="UFK51" s="83"/>
      <c r="UFL51" s="83"/>
      <c r="UFM51" s="83"/>
      <c r="UFN51" s="83"/>
      <c r="UFO51" s="83"/>
      <c r="UFP51" s="83"/>
      <c r="UFQ51" s="83"/>
      <c r="UFR51" s="83"/>
      <c r="UFS51" s="83"/>
      <c r="UFT51" s="83"/>
      <c r="UFU51" s="83"/>
      <c r="UFV51" s="83"/>
      <c r="UFW51" s="83"/>
      <c r="UFX51" s="83"/>
      <c r="UFY51" s="83"/>
      <c r="UFZ51" s="83"/>
      <c r="UGA51" s="83"/>
      <c r="UGB51" s="83"/>
      <c r="UGC51" s="83"/>
      <c r="UGD51" s="83"/>
      <c r="UGE51" s="83"/>
      <c r="UGF51" s="83"/>
      <c r="UGG51" s="83"/>
      <c r="UGH51" s="83"/>
      <c r="UGI51" s="83"/>
      <c r="UGJ51" s="83"/>
      <c r="UGK51" s="83"/>
      <c r="UGL51" s="83"/>
      <c r="UGM51" s="83"/>
      <c r="UGN51" s="83"/>
      <c r="UGO51" s="83"/>
      <c r="UGP51" s="83"/>
      <c r="UGQ51" s="83"/>
      <c r="UGR51" s="83"/>
      <c r="UGS51" s="83"/>
      <c r="UGT51" s="83"/>
      <c r="UGU51" s="83"/>
      <c r="UGV51" s="83"/>
      <c r="UGW51" s="83"/>
      <c r="UGX51" s="83"/>
      <c r="UGY51" s="83"/>
      <c r="UGZ51" s="83"/>
      <c r="UHA51" s="83"/>
      <c r="UHB51" s="83"/>
      <c r="UHC51" s="83"/>
      <c r="UHD51" s="83"/>
      <c r="UHE51" s="83"/>
      <c r="UHF51" s="83"/>
      <c r="UHG51" s="83"/>
      <c r="UHH51" s="83"/>
      <c r="UHI51" s="83"/>
      <c r="UHJ51" s="83"/>
      <c r="UHK51" s="83"/>
      <c r="UHL51" s="83"/>
      <c r="UHM51" s="83"/>
      <c r="UHN51" s="83"/>
      <c r="UHO51" s="83"/>
      <c r="UHP51" s="83"/>
      <c r="UHQ51" s="83"/>
      <c r="UHR51" s="83"/>
      <c r="UHS51" s="83"/>
      <c r="UHT51" s="83"/>
      <c r="UHU51" s="83"/>
      <c r="UHV51" s="83"/>
      <c r="UHW51" s="83"/>
      <c r="UHX51" s="83"/>
      <c r="UHY51" s="83"/>
      <c r="UHZ51" s="83"/>
      <c r="UIA51" s="83"/>
      <c r="UIB51" s="83"/>
      <c r="UIC51" s="83"/>
      <c r="UID51" s="83"/>
      <c r="UIE51" s="83"/>
      <c r="UIF51" s="83"/>
      <c r="UIG51" s="83"/>
      <c r="UIH51" s="83"/>
      <c r="UII51" s="83"/>
      <c r="UIJ51" s="83"/>
      <c r="UIK51" s="83"/>
      <c r="UIL51" s="83"/>
      <c r="UIM51" s="83"/>
      <c r="UIN51" s="83"/>
      <c r="UIO51" s="83"/>
      <c r="UIP51" s="83"/>
      <c r="UIQ51" s="83"/>
      <c r="UIR51" s="83"/>
      <c r="UIS51" s="83"/>
      <c r="UIT51" s="83"/>
      <c r="UIU51" s="83"/>
      <c r="UIV51" s="83"/>
      <c r="UIW51" s="83"/>
      <c r="UIX51" s="83"/>
      <c r="UIY51" s="83"/>
      <c r="UIZ51" s="83"/>
      <c r="UJA51" s="83"/>
      <c r="UJB51" s="83"/>
      <c r="UJC51" s="83"/>
      <c r="UJD51" s="83"/>
      <c r="UJE51" s="83"/>
      <c r="UJF51" s="83"/>
      <c r="UJG51" s="83"/>
      <c r="UJH51" s="83"/>
      <c r="UJI51" s="83"/>
      <c r="UJJ51" s="83"/>
      <c r="UJK51" s="83"/>
      <c r="UJL51" s="83"/>
      <c r="UJM51" s="83"/>
      <c r="UJN51" s="83"/>
      <c r="UJO51" s="83"/>
      <c r="UJP51" s="83"/>
      <c r="UJQ51" s="83"/>
      <c r="UJR51" s="83"/>
      <c r="UJS51" s="83"/>
      <c r="UJT51" s="83"/>
      <c r="UJU51" s="83"/>
      <c r="UJV51" s="83"/>
      <c r="UJW51" s="83"/>
      <c r="UJX51" s="83"/>
      <c r="UJY51" s="83"/>
      <c r="UJZ51" s="83"/>
      <c r="UKA51" s="83"/>
      <c r="UKB51" s="83"/>
      <c r="UKC51" s="83"/>
      <c r="UKD51" s="83"/>
      <c r="UKE51" s="83"/>
      <c r="UKF51" s="83"/>
      <c r="UKG51" s="83"/>
      <c r="UKH51" s="83"/>
      <c r="UKI51" s="83"/>
      <c r="UKJ51" s="83"/>
      <c r="UKK51" s="83"/>
      <c r="UKL51" s="83"/>
      <c r="UKM51" s="83"/>
      <c r="UKN51" s="83"/>
      <c r="UKO51" s="83"/>
      <c r="UKP51" s="83"/>
      <c r="UKQ51" s="83"/>
      <c r="UKR51" s="83"/>
      <c r="UKS51" s="83"/>
      <c r="UKT51" s="83"/>
      <c r="UKU51" s="83"/>
      <c r="UKV51" s="83"/>
      <c r="UKW51" s="83"/>
      <c r="UKX51" s="83"/>
      <c r="UKY51" s="83"/>
      <c r="UKZ51" s="83"/>
      <c r="ULA51" s="83"/>
      <c r="ULB51" s="83"/>
      <c r="ULC51" s="83"/>
      <c r="ULD51" s="83"/>
      <c r="ULE51" s="83"/>
      <c r="ULF51" s="83"/>
      <c r="ULG51" s="83"/>
      <c r="ULH51" s="83"/>
      <c r="ULI51" s="83"/>
      <c r="ULJ51" s="83"/>
      <c r="ULK51" s="83"/>
      <c r="ULL51" s="83"/>
      <c r="ULM51" s="83"/>
      <c r="ULN51" s="83"/>
      <c r="ULO51" s="83"/>
      <c r="ULP51" s="83"/>
      <c r="ULQ51" s="83"/>
      <c r="ULR51" s="83"/>
      <c r="ULS51" s="83"/>
      <c r="ULT51" s="83"/>
      <c r="ULU51" s="83"/>
      <c r="ULV51" s="83"/>
      <c r="ULW51" s="83"/>
      <c r="ULX51" s="83"/>
      <c r="ULY51" s="83"/>
      <c r="ULZ51" s="83"/>
      <c r="UMA51" s="83"/>
      <c r="UMB51" s="83"/>
      <c r="UMC51" s="83"/>
      <c r="UMD51" s="83"/>
      <c r="UME51" s="83"/>
      <c r="UMF51" s="83"/>
      <c r="UMG51" s="83"/>
      <c r="UMH51" s="83"/>
      <c r="UMI51" s="83"/>
      <c r="UMJ51" s="83"/>
      <c r="UMK51" s="83"/>
      <c r="UML51" s="83"/>
      <c r="UMM51" s="83"/>
      <c r="UMN51" s="83"/>
      <c r="UMO51" s="83"/>
      <c r="UMP51" s="83"/>
      <c r="UMQ51" s="83"/>
      <c r="UMR51" s="83"/>
      <c r="UMS51" s="83"/>
      <c r="UMT51" s="83"/>
      <c r="UMU51" s="83"/>
      <c r="UMV51" s="83"/>
      <c r="UMW51" s="83"/>
      <c r="UMX51" s="83"/>
      <c r="UMY51" s="83"/>
      <c r="UMZ51" s="83"/>
      <c r="UNA51" s="83"/>
      <c r="UNB51" s="83"/>
      <c r="UNC51" s="83"/>
      <c r="UND51" s="83"/>
      <c r="UNE51" s="83"/>
      <c r="UNF51" s="83"/>
      <c r="UNG51" s="83"/>
      <c r="UNH51" s="83"/>
      <c r="UNI51" s="83"/>
      <c r="UNJ51" s="83"/>
      <c r="UNK51" s="83"/>
      <c r="UNL51" s="83"/>
      <c r="UNM51" s="83"/>
      <c r="UNN51" s="83"/>
      <c r="UNO51" s="83"/>
      <c r="UNP51" s="83"/>
      <c r="UNQ51" s="83"/>
      <c r="UNR51" s="83"/>
      <c r="UNS51" s="83"/>
      <c r="UNT51" s="83"/>
      <c r="UNU51" s="83"/>
      <c r="UNV51" s="83"/>
      <c r="UNW51" s="83"/>
      <c r="UNX51" s="83"/>
      <c r="UNY51" s="83"/>
      <c r="UNZ51" s="83"/>
      <c r="UOA51" s="83"/>
      <c r="UOB51" s="83"/>
      <c r="UOC51" s="83"/>
      <c r="UOD51" s="83"/>
      <c r="UOE51" s="83"/>
      <c r="UOF51" s="83"/>
      <c r="UOG51" s="83"/>
      <c r="UOH51" s="83"/>
      <c r="UOI51" s="83"/>
      <c r="UOJ51" s="83"/>
      <c r="UOK51" s="83"/>
      <c r="UOL51" s="83"/>
      <c r="UOM51" s="83"/>
      <c r="UON51" s="83"/>
      <c r="UOO51" s="83"/>
      <c r="UOP51" s="83"/>
      <c r="UOQ51" s="83"/>
      <c r="UOR51" s="83"/>
      <c r="UOS51" s="83"/>
      <c r="UOT51" s="83"/>
      <c r="UOU51" s="83"/>
      <c r="UOV51" s="83"/>
      <c r="UOW51" s="83"/>
      <c r="UOX51" s="83"/>
      <c r="UOY51" s="83"/>
      <c r="UOZ51" s="83"/>
      <c r="UPA51" s="83"/>
      <c r="UPB51" s="83"/>
      <c r="UPC51" s="83"/>
      <c r="UPD51" s="83"/>
      <c r="UPE51" s="83"/>
      <c r="UPF51" s="83"/>
      <c r="UPG51" s="83"/>
      <c r="UPH51" s="83"/>
      <c r="UPI51" s="83"/>
      <c r="UPJ51" s="83"/>
      <c r="UPK51" s="83"/>
      <c r="UPL51" s="83"/>
      <c r="UPM51" s="83"/>
      <c r="UPN51" s="83"/>
      <c r="UPO51" s="83"/>
      <c r="UPP51" s="83"/>
      <c r="UPQ51" s="83"/>
      <c r="UPR51" s="83"/>
      <c r="UPS51" s="83"/>
      <c r="UPT51" s="83"/>
      <c r="UPU51" s="83"/>
      <c r="UPV51" s="83"/>
      <c r="UPW51" s="83"/>
      <c r="UPX51" s="83"/>
      <c r="UPY51" s="83"/>
      <c r="UPZ51" s="83"/>
      <c r="UQA51" s="83"/>
      <c r="UQB51" s="83"/>
      <c r="UQC51" s="83"/>
      <c r="UQD51" s="83"/>
      <c r="UQE51" s="83"/>
      <c r="UQF51" s="83"/>
      <c r="UQG51" s="83"/>
      <c r="UQH51" s="83"/>
      <c r="UQI51" s="83"/>
      <c r="UQJ51" s="83"/>
      <c r="UQK51" s="83"/>
      <c r="UQL51" s="83"/>
      <c r="UQM51" s="83"/>
      <c r="UQN51" s="83"/>
      <c r="UQO51" s="83"/>
      <c r="UQP51" s="83"/>
      <c r="UQQ51" s="83"/>
      <c r="UQR51" s="83"/>
      <c r="UQS51" s="83"/>
      <c r="UQT51" s="83"/>
      <c r="UQU51" s="83"/>
      <c r="UQV51" s="83"/>
      <c r="UQW51" s="83"/>
      <c r="UQX51" s="83"/>
      <c r="UQY51" s="83"/>
      <c r="UQZ51" s="83"/>
      <c r="URA51" s="83"/>
      <c r="URB51" s="83"/>
      <c r="URC51" s="83"/>
      <c r="URD51" s="83"/>
      <c r="URE51" s="83"/>
      <c r="URF51" s="83"/>
      <c r="URG51" s="83"/>
      <c r="URH51" s="83"/>
      <c r="URI51" s="83"/>
      <c r="URJ51" s="83"/>
      <c r="URK51" s="83"/>
      <c r="URL51" s="83"/>
      <c r="URM51" s="83"/>
      <c r="URN51" s="83"/>
      <c r="URO51" s="83"/>
      <c r="URP51" s="83"/>
      <c r="URQ51" s="83"/>
      <c r="URR51" s="83"/>
      <c r="URS51" s="83"/>
      <c r="URT51" s="83"/>
      <c r="URU51" s="83"/>
      <c r="URV51" s="83"/>
      <c r="URW51" s="83"/>
      <c r="URX51" s="83"/>
      <c r="URY51" s="83"/>
      <c r="URZ51" s="83"/>
      <c r="USA51" s="83"/>
      <c r="USB51" s="83"/>
      <c r="USC51" s="83"/>
      <c r="USD51" s="83"/>
      <c r="USE51" s="83"/>
      <c r="USF51" s="83"/>
      <c r="USG51" s="83"/>
      <c r="USH51" s="83"/>
      <c r="USI51" s="83"/>
      <c r="USJ51" s="83"/>
      <c r="USK51" s="83"/>
      <c r="USL51" s="83"/>
      <c r="USM51" s="83"/>
      <c r="USN51" s="83"/>
      <c r="USO51" s="83"/>
      <c r="USP51" s="83"/>
      <c r="USQ51" s="83"/>
      <c r="USR51" s="83"/>
      <c r="USS51" s="83"/>
      <c r="UST51" s="83"/>
      <c r="USU51" s="83"/>
      <c r="USV51" s="83"/>
      <c r="USW51" s="83"/>
      <c r="USX51" s="83"/>
      <c r="USY51" s="83"/>
      <c r="USZ51" s="83"/>
      <c r="UTA51" s="83"/>
      <c r="UTB51" s="83"/>
      <c r="UTC51" s="83"/>
      <c r="UTD51" s="83"/>
      <c r="UTE51" s="83"/>
      <c r="UTF51" s="83"/>
      <c r="UTG51" s="83"/>
      <c r="UTH51" s="83"/>
      <c r="UTI51" s="83"/>
      <c r="UTJ51" s="83"/>
      <c r="UTK51" s="83"/>
      <c r="UTL51" s="83"/>
      <c r="UTM51" s="83"/>
      <c r="UTN51" s="83"/>
      <c r="UTO51" s="83"/>
      <c r="UTP51" s="83"/>
      <c r="UTQ51" s="83"/>
      <c r="UTR51" s="83"/>
      <c r="UTS51" s="83"/>
      <c r="UTT51" s="83"/>
      <c r="UTU51" s="83"/>
      <c r="UTV51" s="83"/>
      <c r="UTW51" s="83"/>
      <c r="UTX51" s="83"/>
      <c r="UTY51" s="83"/>
      <c r="UTZ51" s="83"/>
      <c r="UUA51" s="83"/>
      <c r="UUB51" s="83"/>
      <c r="UUC51" s="83"/>
      <c r="UUD51" s="83"/>
      <c r="UUE51" s="83"/>
      <c r="UUF51" s="83"/>
      <c r="UUG51" s="83"/>
      <c r="UUH51" s="83"/>
      <c r="UUI51" s="83"/>
      <c r="UUJ51" s="83"/>
      <c r="UUK51" s="83"/>
      <c r="UUL51" s="83"/>
      <c r="UUM51" s="83"/>
      <c r="UUN51" s="83"/>
      <c r="UUO51" s="83"/>
      <c r="UUP51" s="83"/>
      <c r="UUQ51" s="83"/>
      <c r="UUR51" s="83"/>
      <c r="UUS51" s="83"/>
      <c r="UUT51" s="83"/>
      <c r="UUU51" s="83"/>
      <c r="UUV51" s="83"/>
      <c r="UUW51" s="83"/>
      <c r="UUX51" s="83"/>
      <c r="UUY51" s="83"/>
      <c r="UUZ51" s="83"/>
      <c r="UVA51" s="83"/>
      <c r="UVB51" s="83"/>
      <c r="UVC51" s="83"/>
      <c r="UVD51" s="83"/>
      <c r="UVE51" s="83"/>
      <c r="UVF51" s="83"/>
      <c r="UVG51" s="83"/>
      <c r="UVH51" s="83"/>
      <c r="UVI51" s="83"/>
      <c r="UVJ51" s="83"/>
      <c r="UVK51" s="83"/>
      <c r="UVL51" s="83"/>
      <c r="UVM51" s="83"/>
      <c r="UVN51" s="83"/>
      <c r="UVO51" s="83"/>
      <c r="UVP51" s="83"/>
      <c r="UVQ51" s="83"/>
      <c r="UVR51" s="83"/>
      <c r="UVS51" s="83"/>
      <c r="UVT51" s="83"/>
      <c r="UVU51" s="83"/>
      <c r="UVV51" s="83"/>
      <c r="UVW51" s="83"/>
      <c r="UVX51" s="83"/>
      <c r="UVY51" s="83"/>
      <c r="UVZ51" s="83"/>
      <c r="UWA51" s="83"/>
      <c r="UWB51" s="83"/>
      <c r="UWC51" s="83"/>
      <c r="UWD51" s="83"/>
      <c r="UWE51" s="83"/>
      <c r="UWF51" s="83"/>
      <c r="UWG51" s="83"/>
      <c r="UWH51" s="83"/>
      <c r="UWI51" s="83"/>
      <c r="UWJ51" s="83"/>
      <c r="UWK51" s="83"/>
      <c r="UWL51" s="83"/>
      <c r="UWM51" s="83"/>
      <c r="UWN51" s="83"/>
      <c r="UWO51" s="83"/>
      <c r="UWP51" s="83"/>
      <c r="UWQ51" s="83"/>
      <c r="UWR51" s="83"/>
      <c r="UWS51" s="83"/>
      <c r="UWT51" s="83"/>
      <c r="UWU51" s="83"/>
      <c r="UWV51" s="83"/>
      <c r="UWW51" s="83"/>
      <c r="UWX51" s="83"/>
      <c r="UWY51" s="83"/>
      <c r="UWZ51" s="83"/>
      <c r="UXA51" s="83"/>
      <c r="UXB51" s="83"/>
      <c r="UXC51" s="83"/>
      <c r="UXD51" s="83"/>
      <c r="UXE51" s="83"/>
      <c r="UXF51" s="83"/>
      <c r="UXG51" s="83"/>
      <c r="UXH51" s="83"/>
      <c r="UXI51" s="83"/>
      <c r="UXJ51" s="83"/>
      <c r="UXK51" s="83"/>
      <c r="UXL51" s="83"/>
      <c r="UXM51" s="83"/>
      <c r="UXN51" s="83"/>
      <c r="UXO51" s="83"/>
      <c r="UXP51" s="83"/>
      <c r="UXQ51" s="83"/>
      <c r="UXR51" s="83"/>
      <c r="UXS51" s="83"/>
      <c r="UXT51" s="83"/>
      <c r="UXU51" s="83"/>
      <c r="UXV51" s="83"/>
      <c r="UXW51" s="83"/>
      <c r="UXX51" s="83"/>
      <c r="UXY51" s="83"/>
      <c r="UXZ51" s="83"/>
      <c r="UYA51" s="83"/>
      <c r="UYB51" s="83"/>
      <c r="UYC51" s="83"/>
      <c r="UYD51" s="83"/>
      <c r="UYE51" s="83"/>
      <c r="UYF51" s="83"/>
      <c r="UYG51" s="83"/>
      <c r="UYH51" s="83"/>
      <c r="UYI51" s="83"/>
      <c r="UYJ51" s="83"/>
      <c r="UYK51" s="83"/>
      <c r="UYL51" s="83"/>
      <c r="UYM51" s="83"/>
      <c r="UYN51" s="83"/>
      <c r="UYO51" s="83"/>
      <c r="UYP51" s="83"/>
      <c r="UYQ51" s="83"/>
      <c r="UYR51" s="83"/>
      <c r="UYS51" s="83"/>
      <c r="UYT51" s="83"/>
      <c r="UYU51" s="83"/>
      <c r="UYV51" s="83"/>
      <c r="UYW51" s="83"/>
      <c r="UYX51" s="83"/>
      <c r="UYY51" s="83"/>
      <c r="UYZ51" s="83"/>
      <c r="UZA51" s="83"/>
      <c r="UZB51" s="83"/>
      <c r="UZC51" s="83"/>
      <c r="UZD51" s="83"/>
      <c r="UZE51" s="83"/>
      <c r="UZF51" s="83"/>
      <c r="UZG51" s="83"/>
      <c r="UZH51" s="83"/>
      <c r="UZI51" s="83"/>
      <c r="UZJ51" s="83"/>
      <c r="UZK51" s="83"/>
      <c r="UZL51" s="83"/>
      <c r="UZM51" s="83"/>
      <c r="UZN51" s="83"/>
      <c r="UZO51" s="83"/>
      <c r="UZP51" s="83"/>
      <c r="UZQ51" s="83"/>
      <c r="UZR51" s="83"/>
      <c r="UZS51" s="83"/>
      <c r="UZT51" s="83"/>
      <c r="UZU51" s="83"/>
      <c r="UZV51" s="83"/>
      <c r="UZW51" s="83"/>
      <c r="UZX51" s="83"/>
      <c r="UZY51" s="83"/>
      <c r="UZZ51" s="83"/>
      <c r="VAA51" s="83"/>
      <c r="VAB51" s="83"/>
      <c r="VAC51" s="83"/>
      <c r="VAD51" s="83"/>
      <c r="VAE51" s="83"/>
      <c r="VAF51" s="83"/>
      <c r="VAG51" s="83"/>
      <c r="VAH51" s="83"/>
      <c r="VAI51" s="83"/>
      <c r="VAJ51" s="83"/>
      <c r="VAK51" s="83"/>
      <c r="VAL51" s="83"/>
      <c r="VAM51" s="83"/>
      <c r="VAN51" s="83"/>
      <c r="VAO51" s="83"/>
      <c r="VAP51" s="83"/>
      <c r="VAQ51" s="83"/>
      <c r="VAR51" s="83"/>
      <c r="VAS51" s="83"/>
      <c r="VAT51" s="83"/>
      <c r="VAU51" s="83"/>
      <c r="VAV51" s="83"/>
      <c r="VAW51" s="83"/>
      <c r="VAX51" s="83"/>
      <c r="VAY51" s="83"/>
      <c r="VAZ51" s="83"/>
      <c r="VBA51" s="83"/>
      <c r="VBB51" s="83"/>
      <c r="VBC51" s="83"/>
      <c r="VBD51" s="83"/>
      <c r="VBE51" s="83"/>
      <c r="VBF51" s="83"/>
      <c r="VBG51" s="83"/>
      <c r="VBH51" s="83"/>
      <c r="VBI51" s="83"/>
      <c r="VBJ51" s="83"/>
      <c r="VBK51" s="83"/>
      <c r="VBL51" s="83"/>
      <c r="VBM51" s="83"/>
      <c r="VBN51" s="83"/>
      <c r="VBO51" s="83"/>
      <c r="VBP51" s="83"/>
      <c r="VBQ51" s="83"/>
      <c r="VBR51" s="83"/>
      <c r="VBS51" s="83"/>
      <c r="VBT51" s="83"/>
      <c r="VBU51" s="83"/>
      <c r="VBV51" s="83"/>
      <c r="VBW51" s="83"/>
      <c r="VBX51" s="83"/>
      <c r="VBY51" s="83"/>
      <c r="VBZ51" s="83"/>
      <c r="VCA51" s="83"/>
      <c r="VCB51" s="83"/>
      <c r="VCC51" s="83"/>
      <c r="VCD51" s="83"/>
      <c r="VCE51" s="83"/>
      <c r="VCF51" s="83"/>
      <c r="VCG51" s="83"/>
      <c r="VCH51" s="83"/>
      <c r="VCI51" s="83"/>
      <c r="VCJ51" s="83"/>
      <c r="VCK51" s="83"/>
      <c r="VCL51" s="83"/>
      <c r="VCM51" s="83"/>
      <c r="VCN51" s="83"/>
      <c r="VCO51" s="83"/>
      <c r="VCP51" s="83"/>
      <c r="VCQ51" s="83"/>
      <c r="VCR51" s="83"/>
      <c r="VCS51" s="83"/>
      <c r="VCT51" s="83"/>
      <c r="VCU51" s="83"/>
      <c r="VCV51" s="83"/>
      <c r="VCW51" s="83"/>
      <c r="VCX51" s="83"/>
      <c r="VCY51" s="83"/>
      <c r="VCZ51" s="83"/>
      <c r="VDA51" s="83"/>
      <c r="VDB51" s="83"/>
      <c r="VDC51" s="83"/>
      <c r="VDD51" s="83"/>
      <c r="VDE51" s="83"/>
      <c r="VDF51" s="83"/>
      <c r="VDG51" s="83"/>
      <c r="VDH51" s="83"/>
      <c r="VDI51" s="83"/>
      <c r="VDJ51" s="83"/>
      <c r="VDK51" s="83"/>
      <c r="VDL51" s="83"/>
      <c r="VDM51" s="83"/>
      <c r="VDN51" s="83"/>
      <c r="VDO51" s="83"/>
      <c r="VDP51" s="83"/>
      <c r="VDQ51" s="83"/>
      <c r="VDR51" s="83"/>
      <c r="VDS51" s="83"/>
      <c r="VDT51" s="83"/>
      <c r="VDU51" s="83"/>
      <c r="VDV51" s="83"/>
      <c r="VDW51" s="83"/>
      <c r="VDX51" s="83"/>
      <c r="VDY51" s="83"/>
      <c r="VDZ51" s="83"/>
      <c r="VEA51" s="83"/>
      <c r="VEB51" s="83"/>
      <c r="VEC51" s="83"/>
      <c r="VED51" s="83"/>
      <c r="VEE51" s="83"/>
      <c r="VEF51" s="83"/>
      <c r="VEG51" s="83"/>
      <c r="VEH51" s="83"/>
      <c r="VEI51" s="83"/>
      <c r="VEJ51" s="83"/>
      <c r="VEK51" s="83"/>
      <c r="VEL51" s="83"/>
      <c r="VEM51" s="83"/>
      <c r="VEN51" s="83"/>
      <c r="VEO51" s="83"/>
      <c r="VEP51" s="83"/>
      <c r="VEQ51" s="83"/>
      <c r="VER51" s="83"/>
      <c r="VES51" s="83"/>
      <c r="VET51" s="83"/>
      <c r="VEU51" s="83"/>
      <c r="VEV51" s="83"/>
      <c r="VEW51" s="83"/>
      <c r="VEX51" s="83"/>
      <c r="VEY51" s="83"/>
      <c r="VEZ51" s="83"/>
      <c r="VFA51" s="83"/>
      <c r="VFB51" s="83"/>
      <c r="VFC51" s="83"/>
      <c r="VFD51" s="83"/>
      <c r="VFE51" s="83"/>
      <c r="VFF51" s="83"/>
      <c r="VFG51" s="83"/>
      <c r="VFH51" s="83"/>
      <c r="VFI51" s="83"/>
      <c r="VFJ51" s="83"/>
      <c r="VFK51" s="83"/>
      <c r="VFL51" s="83"/>
      <c r="VFM51" s="83"/>
      <c r="VFN51" s="83"/>
      <c r="VFO51" s="83"/>
      <c r="VFP51" s="83"/>
      <c r="VFQ51" s="83"/>
      <c r="VFR51" s="83"/>
      <c r="VFS51" s="83"/>
      <c r="VFT51" s="83"/>
      <c r="VFU51" s="83"/>
      <c r="VFV51" s="83"/>
      <c r="VFW51" s="83"/>
      <c r="VFX51" s="83"/>
      <c r="VFY51" s="83"/>
      <c r="VFZ51" s="83"/>
      <c r="VGA51" s="83"/>
      <c r="VGB51" s="83"/>
      <c r="VGC51" s="83"/>
      <c r="VGD51" s="83"/>
      <c r="VGE51" s="83"/>
      <c r="VGF51" s="83"/>
      <c r="VGG51" s="83"/>
      <c r="VGH51" s="83"/>
      <c r="VGI51" s="83"/>
      <c r="VGJ51" s="83"/>
      <c r="VGK51" s="83"/>
      <c r="VGL51" s="83"/>
      <c r="VGM51" s="83"/>
      <c r="VGN51" s="83"/>
      <c r="VGO51" s="83"/>
      <c r="VGP51" s="83"/>
      <c r="VGQ51" s="83"/>
      <c r="VGR51" s="83"/>
      <c r="VGS51" s="83"/>
      <c r="VGT51" s="83"/>
      <c r="VGU51" s="83"/>
      <c r="VGV51" s="83"/>
      <c r="VGW51" s="83"/>
      <c r="VGX51" s="83"/>
      <c r="VGY51" s="83"/>
      <c r="VGZ51" s="83"/>
      <c r="VHA51" s="83"/>
      <c r="VHB51" s="83"/>
      <c r="VHC51" s="83"/>
      <c r="VHD51" s="83"/>
      <c r="VHE51" s="83"/>
      <c r="VHF51" s="83"/>
      <c r="VHG51" s="83"/>
      <c r="VHH51" s="83"/>
      <c r="VHI51" s="83"/>
      <c r="VHJ51" s="83"/>
      <c r="VHK51" s="83"/>
      <c r="VHL51" s="83"/>
      <c r="VHM51" s="83"/>
      <c r="VHN51" s="83"/>
      <c r="VHO51" s="83"/>
      <c r="VHP51" s="83"/>
      <c r="VHQ51" s="83"/>
      <c r="VHR51" s="83"/>
      <c r="VHS51" s="83"/>
      <c r="VHT51" s="83"/>
      <c r="VHU51" s="83"/>
      <c r="VHV51" s="83"/>
      <c r="VHW51" s="83"/>
      <c r="VHX51" s="83"/>
      <c r="VHY51" s="83"/>
      <c r="VHZ51" s="83"/>
      <c r="VIA51" s="83"/>
      <c r="VIB51" s="83"/>
      <c r="VIC51" s="83"/>
      <c r="VID51" s="83"/>
      <c r="VIE51" s="83"/>
      <c r="VIF51" s="83"/>
      <c r="VIG51" s="83"/>
      <c r="VIH51" s="83"/>
      <c r="VII51" s="83"/>
      <c r="VIJ51" s="83"/>
      <c r="VIK51" s="83"/>
      <c r="VIL51" s="83"/>
      <c r="VIM51" s="83"/>
      <c r="VIN51" s="83"/>
      <c r="VIO51" s="83"/>
      <c r="VIP51" s="83"/>
      <c r="VIQ51" s="83"/>
      <c r="VIR51" s="83"/>
      <c r="VIS51" s="83"/>
      <c r="VIT51" s="83"/>
      <c r="VIU51" s="83"/>
      <c r="VIV51" s="83"/>
      <c r="VIW51" s="83"/>
      <c r="VIX51" s="83"/>
      <c r="VIY51" s="83"/>
      <c r="VIZ51" s="83"/>
      <c r="VJA51" s="83"/>
      <c r="VJB51" s="83"/>
      <c r="VJC51" s="83"/>
      <c r="VJD51" s="83"/>
      <c r="VJE51" s="83"/>
      <c r="VJF51" s="83"/>
      <c r="VJG51" s="83"/>
      <c r="VJH51" s="83"/>
      <c r="VJI51" s="83"/>
      <c r="VJJ51" s="83"/>
      <c r="VJK51" s="83"/>
      <c r="VJL51" s="83"/>
      <c r="VJM51" s="83"/>
      <c r="VJN51" s="83"/>
      <c r="VJO51" s="83"/>
      <c r="VJP51" s="83"/>
      <c r="VJQ51" s="83"/>
      <c r="VJR51" s="83"/>
      <c r="VJS51" s="83"/>
      <c r="VJT51" s="83"/>
      <c r="VJU51" s="83"/>
      <c r="VJV51" s="83"/>
      <c r="VJW51" s="83"/>
      <c r="VJX51" s="83"/>
      <c r="VJY51" s="83"/>
      <c r="VJZ51" s="83"/>
      <c r="VKA51" s="83"/>
      <c r="VKB51" s="83"/>
      <c r="VKC51" s="83"/>
      <c r="VKD51" s="83"/>
      <c r="VKE51" s="83"/>
      <c r="VKF51" s="83"/>
      <c r="VKG51" s="83"/>
      <c r="VKH51" s="83"/>
      <c r="VKI51" s="83"/>
      <c r="VKJ51" s="83"/>
      <c r="VKK51" s="83"/>
      <c r="VKL51" s="83"/>
      <c r="VKM51" s="83"/>
      <c r="VKN51" s="83"/>
      <c r="VKO51" s="83"/>
      <c r="VKP51" s="83"/>
      <c r="VKQ51" s="83"/>
      <c r="VKR51" s="83"/>
      <c r="VKS51" s="83"/>
      <c r="VKT51" s="83"/>
      <c r="VKU51" s="83"/>
      <c r="VKV51" s="83"/>
      <c r="VKW51" s="83"/>
      <c r="VKX51" s="83"/>
      <c r="VKY51" s="83"/>
      <c r="VKZ51" s="83"/>
      <c r="VLA51" s="83"/>
      <c r="VLB51" s="83"/>
      <c r="VLC51" s="83"/>
      <c r="VLD51" s="83"/>
      <c r="VLE51" s="83"/>
      <c r="VLF51" s="83"/>
      <c r="VLG51" s="83"/>
      <c r="VLH51" s="83"/>
      <c r="VLI51" s="83"/>
      <c r="VLJ51" s="83"/>
      <c r="VLK51" s="83"/>
      <c r="VLL51" s="83"/>
      <c r="VLM51" s="83"/>
      <c r="VLN51" s="83"/>
      <c r="VLO51" s="83"/>
      <c r="VLP51" s="83"/>
      <c r="VLQ51" s="83"/>
      <c r="VLR51" s="83"/>
      <c r="VLS51" s="83"/>
      <c r="VLT51" s="83"/>
      <c r="VLU51" s="83"/>
      <c r="VLV51" s="83"/>
      <c r="VLW51" s="83"/>
      <c r="VLX51" s="83"/>
      <c r="VLY51" s="83"/>
      <c r="VLZ51" s="83"/>
      <c r="VMA51" s="83"/>
      <c r="VMB51" s="83"/>
      <c r="VMC51" s="83"/>
      <c r="VMD51" s="83"/>
      <c r="VME51" s="83"/>
      <c r="VMF51" s="83"/>
      <c r="VMG51" s="83"/>
      <c r="VMH51" s="83"/>
      <c r="VMI51" s="83"/>
      <c r="VMJ51" s="83"/>
      <c r="VMK51" s="83"/>
      <c r="VML51" s="83"/>
      <c r="VMM51" s="83"/>
      <c r="VMN51" s="83"/>
      <c r="VMO51" s="83"/>
      <c r="VMP51" s="83"/>
      <c r="VMQ51" s="83"/>
      <c r="VMR51" s="83"/>
      <c r="VMS51" s="83"/>
      <c r="VMT51" s="83"/>
      <c r="VMU51" s="83"/>
      <c r="VMV51" s="83"/>
      <c r="VMW51" s="83"/>
      <c r="VMX51" s="83"/>
      <c r="VMY51" s="83"/>
      <c r="VMZ51" s="83"/>
      <c r="VNA51" s="83"/>
      <c r="VNB51" s="83"/>
      <c r="VNC51" s="83"/>
      <c r="VND51" s="83"/>
      <c r="VNE51" s="83"/>
      <c r="VNF51" s="83"/>
      <c r="VNG51" s="83"/>
      <c r="VNH51" s="83"/>
      <c r="VNI51" s="83"/>
      <c r="VNJ51" s="83"/>
      <c r="VNK51" s="83"/>
      <c r="VNL51" s="83"/>
      <c r="VNM51" s="83"/>
      <c r="VNN51" s="83"/>
      <c r="VNO51" s="83"/>
      <c r="VNP51" s="83"/>
      <c r="VNQ51" s="83"/>
      <c r="VNR51" s="83"/>
      <c r="VNS51" s="83"/>
      <c r="VNT51" s="83"/>
      <c r="VNU51" s="83"/>
      <c r="VNV51" s="83"/>
      <c r="VNW51" s="83"/>
      <c r="VNX51" s="83"/>
      <c r="VNY51" s="83"/>
      <c r="VNZ51" s="83"/>
      <c r="VOA51" s="83"/>
      <c r="VOB51" s="83"/>
      <c r="VOC51" s="83"/>
      <c r="VOD51" s="83"/>
      <c r="VOE51" s="83"/>
      <c r="VOF51" s="83"/>
      <c r="VOG51" s="83"/>
      <c r="VOH51" s="83"/>
      <c r="VOI51" s="83"/>
      <c r="VOJ51" s="83"/>
      <c r="VOK51" s="83"/>
      <c r="VOL51" s="83"/>
      <c r="VOM51" s="83"/>
      <c r="VON51" s="83"/>
      <c r="VOO51" s="83"/>
      <c r="VOP51" s="83"/>
      <c r="VOQ51" s="83"/>
      <c r="VOR51" s="83"/>
      <c r="VOS51" s="83"/>
      <c r="VOT51" s="83"/>
      <c r="VOU51" s="83"/>
      <c r="VOV51" s="83"/>
      <c r="VOW51" s="83"/>
      <c r="VOX51" s="83"/>
      <c r="VOY51" s="83"/>
      <c r="VOZ51" s="83"/>
      <c r="VPA51" s="83"/>
      <c r="VPB51" s="83"/>
      <c r="VPC51" s="83"/>
      <c r="VPD51" s="83"/>
      <c r="VPE51" s="83"/>
      <c r="VPF51" s="83"/>
      <c r="VPG51" s="83"/>
      <c r="VPH51" s="83"/>
      <c r="VPI51" s="83"/>
      <c r="VPJ51" s="83"/>
      <c r="VPK51" s="83"/>
      <c r="VPL51" s="83"/>
      <c r="VPM51" s="83"/>
      <c r="VPN51" s="83"/>
      <c r="VPO51" s="83"/>
      <c r="VPP51" s="83"/>
      <c r="VPQ51" s="83"/>
      <c r="VPR51" s="83"/>
      <c r="VPS51" s="83"/>
      <c r="VPT51" s="83"/>
      <c r="VPU51" s="83"/>
      <c r="VPV51" s="83"/>
      <c r="VPW51" s="83"/>
      <c r="VPX51" s="83"/>
      <c r="VPY51" s="83"/>
      <c r="VPZ51" s="83"/>
      <c r="VQA51" s="83"/>
      <c r="VQB51" s="83"/>
      <c r="VQC51" s="83"/>
      <c r="VQD51" s="83"/>
      <c r="VQE51" s="83"/>
      <c r="VQF51" s="83"/>
      <c r="VQG51" s="83"/>
      <c r="VQH51" s="83"/>
      <c r="VQI51" s="83"/>
      <c r="VQJ51" s="83"/>
      <c r="VQK51" s="83"/>
      <c r="VQL51" s="83"/>
      <c r="VQM51" s="83"/>
      <c r="VQN51" s="83"/>
      <c r="VQO51" s="83"/>
      <c r="VQP51" s="83"/>
      <c r="VQQ51" s="83"/>
      <c r="VQR51" s="83"/>
      <c r="VQS51" s="83"/>
      <c r="VQT51" s="83"/>
      <c r="VQU51" s="83"/>
      <c r="VQV51" s="83"/>
      <c r="VQW51" s="83"/>
      <c r="VQX51" s="83"/>
      <c r="VQY51" s="83"/>
      <c r="VQZ51" s="83"/>
      <c r="VRA51" s="83"/>
      <c r="VRB51" s="83"/>
      <c r="VRC51" s="83"/>
      <c r="VRD51" s="83"/>
      <c r="VRE51" s="83"/>
      <c r="VRF51" s="83"/>
      <c r="VRG51" s="83"/>
      <c r="VRH51" s="83"/>
      <c r="VRI51" s="83"/>
      <c r="VRJ51" s="83"/>
      <c r="VRK51" s="83"/>
      <c r="VRL51" s="83"/>
      <c r="VRM51" s="83"/>
      <c r="VRN51" s="83"/>
      <c r="VRO51" s="83"/>
      <c r="VRP51" s="83"/>
      <c r="VRQ51" s="83"/>
      <c r="VRR51" s="83"/>
      <c r="VRS51" s="83"/>
      <c r="VRT51" s="83"/>
      <c r="VRU51" s="83"/>
      <c r="VRV51" s="83"/>
      <c r="VRW51" s="83"/>
      <c r="VRX51" s="83"/>
      <c r="VRY51" s="83"/>
      <c r="VRZ51" s="83"/>
      <c r="VSA51" s="83"/>
      <c r="VSB51" s="83"/>
      <c r="VSC51" s="83"/>
      <c r="VSD51" s="83"/>
      <c r="VSE51" s="83"/>
      <c r="VSF51" s="83"/>
      <c r="VSG51" s="83"/>
      <c r="VSH51" s="83"/>
      <c r="VSI51" s="83"/>
      <c r="VSJ51" s="83"/>
      <c r="VSK51" s="83"/>
      <c r="VSL51" s="83"/>
      <c r="VSM51" s="83"/>
      <c r="VSN51" s="83"/>
      <c r="VSO51" s="83"/>
      <c r="VSP51" s="83"/>
      <c r="VSQ51" s="83"/>
      <c r="VSR51" s="83"/>
      <c r="VSS51" s="83"/>
      <c r="VST51" s="83"/>
      <c r="VSU51" s="83"/>
      <c r="VSV51" s="83"/>
      <c r="VSW51" s="83"/>
      <c r="VSX51" s="83"/>
      <c r="VSY51" s="83"/>
      <c r="VSZ51" s="83"/>
      <c r="VTA51" s="83"/>
      <c r="VTB51" s="83"/>
      <c r="VTC51" s="83"/>
      <c r="VTD51" s="83"/>
      <c r="VTE51" s="83"/>
      <c r="VTF51" s="83"/>
      <c r="VTG51" s="83"/>
      <c r="VTH51" s="83"/>
      <c r="VTI51" s="83"/>
      <c r="VTJ51" s="83"/>
      <c r="VTK51" s="83"/>
      <c r="VTL51" s="83"/>
      <c r="VTM51" s="83"/>
      <c r="VTN51" s="83"/>
      <c r="VTO51" s="83"/>
      <c r="VTP51" s="83"/>
      <c r="VTQ51" s="83"/>
      <c r="VTR51" s="83"/>
      <c r="VTS51" s="83"/>
      <c r="VTT51" s="83"/>
      <c r="VTU51" s="83"/>
      <c r="VTV51" s="83"/>
      <c r="VTW51" s="83"/>
      <c r="VTX51" s="83"/>
      <c r="VTY51" s="83"/>
      <c r="VTZ51" s="83"/>
      <c r="VUA51" s="83"/>
      <c r="VUB51" s="83"/>
      <c r="VUC51" s="83"/>
      <c r="VUD51" s="83"/>
      <c r="VUE51" s="83"/>
      <c r="VUF51" s="83"/>
      <c r="VUG51" s="83"/>
      <c r="VUH51" s="83"/>
      <c r="VUI51" s="83"/>
      <c r="VUJ51" s="83"/>
      <c r="VUK51" s="83"/>
      <c r="VUL51" s="83"/>
      <c r="VUM51" s="83"/>
      <c r="VUN51" s="83"/>
      <c r="VUO51" s="83"/>
      <c r="VUP51" s="83"/>
      <c r="VUQ51" s="83"/>
      <c r="VUR51" s="83"/>
      <c r="VUS51" s="83"/>
      <c r="VUT51" s="83"/>
      <c r="VUU51" s="83"/>
      <c r="VUV51" s="83"/>
      <c r="VUW51" s="83"/>
      <c r="VUX51" s="83"/>
      <c r="VUY51" s="83"/>
      <c r="VUZ51" s="83"/>
      <c r="VVA51" s="83"/>
      <c r="VVB51" s="83"/>
      <c r="VVC51" s="83"/>
      <c r="VVD51" s="83"/>
      <c r="VVE51" s="83"/>
      <c r="VVF51" s="83"/>
      <c r="VVG51" s="83"/>
      <c r="VVH51" s="83"/>
      <c r="VVI51" s="83"/>
      <c r="VVJ51" s="83"/>
      <c r="VVK51" s="83"/>
      <c r="VVL51" s="83"/>
      <c r="VVM51" s="83"/>
      <c r="VVN51" s="83"/>
      <c r="VVO51" s="83"/>
      <c r="VVP51" s="83"/>
      <c r="VVQ51" s="83"/>
      <c r="VVR51" s="83"/>
      <c r="VVS51" s="83"/>
      <c r="VVT51" s="83"/>
      <c r="VVU51" s="83"/>
      <c r="VVV51" s="83"/>
      <c r="VVW51" s="83"/>
      <c r="VVX51" s="83"/>
      <c r="VVY51" s="83"/>
      <c r="VVZ51" s="83"/>
      <c r="VWA51" s="83"/>
      <c r="VWB51" s="83"/>
      <c r="VWC51" s="83"/>
      <c r="VWD51" s="83"/>
      <c r="VWE51" s="83"/>
      <c r="VWF51" s="83"/>
      <c r="VWG51" s="83"/>
      <c r="VWH51" s="83"/>
      <c r="VWI51" s="83"/>
      <c r="VWJ51" s="83"/>
      <c r="VWK51" s="83"/>
      <c r="VWL51" s="83"/>
      <c r="VWM51" s="83"/>
      <c r="VWN51" s="83"/>
      <c r="VWO51" s="83"/>
      <c r="VWP51" s="83"/>
      <c r="VWQ51" s="83"/>
      <c r="VWR51" s="83"/>
      <c r="VWS51" s="83"/>
      <c r="VWT51" s="83"/>
      <c r="VWU51" s="83"/>
      <c r="VWV51" s="83"/>
      <c r="VWW51" s="83"/>
      <c r="VWX51" s="83"/>
      <c r="VWY51" s="83"/>
      <c r="VWZ51" s="83"/>
      <c r="VXA51" s="83"/>
      <c r="VXB51" s="83"/>
      <c r="VXC51" s="83"/>
      <c r="VXD51" s="83"/>
      <c r="VXE51" s="83"/>
      <c r="VXF51" s="83"/>
      <c r="VXG51" s="83"/>
      <c r="VXH51" s="83"/>
      <c r="VXI51" s="83"/>
      <c r="VXJ51" s="83"/>
      <c r="VXK51" s="83"/>
      <c r="VXL51" s="83"/>
      <c r="VXM51" s="83"/>
      <c r="VXN51" s="83"/>
      <c r="VXO51" s="83"/>
      <c r="VXP51" s="83"/>
      <c r="VXQ51" s="83"/>
      <c r="VXR51" s="83"/>
      <c r="VXS51" s="83"/>
      <c r="VXT51" s="83"/>
      <c r="VXU51" s="83"/>
      <c r="VXV51" s="83"/>
      <c r="VXW51" s="83"/>
      <c r="VXX51" s="83"/>
      <c r="VXY51" s="83"/>
      <c r="VXZ51" s="83"/>
      <c r="VYA51" s="83"/>
      <c r="VYB51" s="83"/>
      <c r="VYC51" s="83"/>
      <c r="VYD51" s="83"/>
      <c r="VYE51" s="83"/>
      <c r="VYF51" s="83"/>
      <c r="VYG51" s="83"/>
      <c r="VYH51" s="83"/>
      <c r="VYI51" s="83"/>
      <c r="VYJ51" s="83"/>
      <c r="VYK51" s="83"/>
      <c r="VYL51" s="83"/>
      <c r="VYM51" s="83"/>
      <c r="VYN51" s="83"/>
      <c r="VYO51" s="83"/>
      <c r="VYP51" s="83"/>
      <c r="VYQ51" s="83"/>
      <c r="VYR51" s="83"/>
      <c r="VYS51" s="83"/>
      <c r="VYT51" s="83"/>
      <c r="VYU51" s="83"/>
      <c r="VYV51" s="83"/>
      <c r="VYW51" s="83"/>
      <c r="VYX51" s="83"/>
      <c r="VYY51" s="83"/>
      <c r="VYZ51" s="83"/>
      <c r="VZA51" s="83"/>
      <c r="VZB51" s="83"/>
      <c r="VZC51" s="83"/>
      <c r="VZD51" s="83"/>
      <c r="VZE51" s="83"/>
      <c r="VZF51" s="83"/>
      <c r="VZG51" s="83"/>
      <c r="VZH51" s="83"/>
      <c r="VZI51" s="83"/>
      <c r="VZJ51" s="83"/>
      <c r="VZK51" s="83"/>
      <c r="VZL51" s="83"/>
      <c r="VZM51" s="83"/>
      <c r="VZN51" s="83"/>
      <c r="VZO51" s="83"/>
      <c r="VZP51" s="83"/>
      <c r="VZQ51" s="83"/>
      <c r="VZR51" s="83"/>
      <c r="VZS51" s="83"/>
      <c r="VZT51" s="83"/>
      <c r="VZU51" s="83"/>
      <c r="VZV51" s="83"/>
      <c r="VZW51" s="83"/>
      <c r="VZX51" s="83"/>
      <c r="VZY51" s="83"/>
      <c r="VZZ51" s="83"/>
      <c r="WAA51" s="83"/>
      <c r="WAB51" s="83"/>
      <c r="WAC51" s="83"/>
      <c r="WAD51" s="83"/>
      <c r="WAE51" s="83"/>
      <c r="WAF51" s="83"/>
      <c r="WAG51" s="83"/>
      <c r="WAH51" s="83"/>
      <c r="WAI51" s="83"/>
      <c r="WAJ51" s="83"/>
      <c r="WAK51" s="83"/>
      <c r="WAL51" s="83"/>
      <c r="WAM51" s="83"/>
      <c r="WAN51" s="83"/>
      <c r="WAO51" s="83"/>
      <c r="WAP51" s="83"/>
      <c r="WAQ51" s="83"/>
      <c r="WAR51" s="83"/>
      <c r="WAS51" s="83"/>
      <c r="WAT51" s="83"/>
      <c r="WAU51" s="83"/>
      <c r="WAV51" s="83"/>
      <c r="WAW51" s="83"/>
      <c r="WAX51" s="83"/>
      <c r="WAY51" s="83"/>
      <c r="WAZ51" s="83"/>
      <c r="WBA51" s="83"/>
      <c r="WBB51" s="83"/>
      <c r="WBC51" s="83"/>
      <c r="WBD51" s="83"/>
      <c r="WBE51" s="83"/>
      <c r="WBF51" s="83"/>
      <c r="WBG51" s="83"/>
      <c r="WBH51" s="83"/>
      <c r="WBI51" s="83"/>
      <c r="WBJ51" s="83"/>
      <c r="WBK51" s="83"/>
      <c r="WBL51" s="83"/>
      <c r="WBM51" s="83"/>
      <c r="WBN51" s="83"/>
      <c r="WBO51" s="83"/>
      <c r="WBP51" s="83"/>
      <c r="WBQ51" s="83"/>
      <c r="WBR51" s="83"/>
      <c r="WBS51" s="83"/>
      <c r="WBT51" s="83"/>
      <c r="WBU51" s="83"/>
      <c r="WBV51" s="83"/>
      <c r="WBW51" s="83"/>
      <c r="WBX51" s="83"/>
      <c r="WBY51" s="83"/>
      <c r="WBZ51" s="83"/>
      <c r="WCA51" s="83"/>
      <c r="WCB51" s="83"/>
      <c r="WCC51" s="83"/>
      <c r="WCD51" s="83"/>
      <c r="WCE51" s="83"/>
      <c r="WCF51" s="83"/>
      <c r="WCG51" s="83"/>
      <c r="WCH51" s="83"/>
      <c r="WCI51" s="83"/>
      <c r="WCJ51" s="83"/>
      <c r="WCK51" s="83"/>
      <c r="WCL51" s="83"/>
      <c r="WCM51" s="83"/>
      <c r="WCN51" s="83"/>
      <c r="WCO51" s="83"/>
      <c r="WCP51" s="83"/>
      <c r="WCQ51" s="83"/>
      <c r="WCR51" s="83"/>
      <c r="WCS51" s="83"/>
      <c r="WCT51" s="83"/>
      <c r="WCU51" s="83"/>
      <c r="WCV51" s="83"/>
      <c r="WCW51" s="83"/>
      <c r="WCX51" s="83"/>
      <c r="WCY51" s="83"/>
      <c r="WCZ51" s="83"/>
      <c r="WDA51" s="83"/>
      <c r="WDB51" s="83"/>
      <c r="WDC51" s="83"/>
      <c r="WDD51" s="83"/>
      <c r="WDE51" s="83"/>
      <c r="WDF51" s="83"/>
      <c r="WDG51" s="83"/>
      <c r="WDH51" s="83"/>
      <c r="WDI51" s="83"/>
      <c r="WDJ51" s="83"/>
      <c r="WDK51" s="83"/>
      <c r="WDL51" s="83"/>
      <c r="WDM51" s="83"/>
      <c r="WDN51" s="83"/>
      <c r="WDO51" s="83"/>
      <c r="WDP51" s="83"/>
      <c r="WDQ51" s="83"/>
      <c r="WDR51" s="83"/>
      <c r="WDS51" s="83"/>
      <c r="WDT51" s="83"/>
      <c r="WDU51" s="83"/>
      <c r="WDV51" s="83"/>
      <c r="WDW51" s="83"/>
      <c r="WDX51" s="83"/>
      <c r="WDY51" s="83"/>
      <c r="WDZ51" s="83"/>
      <c r="WEA51" s="83"/>
      <c r="WEB51" s="83"/>
      <c r="WEC51" s="83"/>
      <c r="WED51" s="83"/>
      <c r="WEE51" s="83"/>
      <c r="WEF51" s="83"/>
      <c r="WEG51" s="83"/>
      <c r="WEH51" s="83"/>
      <c r="WEI51" s="83"/>
      <c r="WEJ51" s="83"/>
      <c r="WEK51" s="83"/>
      <c r="WEL51" s="83"/>
      <c r="WEM51" s="83"/>
      <c r="WEN51" s="83"/>
      <c r="WEO51" s="83"/>
      <c r="WEP51" s="83"/>
      <c r="WEQ51" s="83"/>
      <c r="WER51" s="83"/>
      <c r="WES51" s="83"/>
      <c r="WET51" s="83"/>
      <c r="WEU51" s="83"/>
      <c r="WEV51" s="83"/>
      <c r="WEW51" s="83"/>
      <c r="WEX51" s="83"/>
      <c r="WEY51" s="83"/>
      <c r="WEZ51" s="83"/>
      <c r="WFA51" s="83"/>
      <c r="WFB51" s="83"/>
      <c r="WFC51" s="83"/>
      <c r="WFD51" s="83"/>
      <c r="WFE51" s="83"/>
      <c r="WFF51" s="83"/>
      <c r="WFG51" s="83"/>
      <c r="WFH51" s="83"/>
      <c r="WFI51" s="83"/>
      <c r="WFJ51" s="83"/>
      <c r="WFK51" s="83"/>
      <c r="WFL51" s="83"/>
      <c r="WFM51" s="83"/>
      <c r="WFN51" s="83"/>
      <c r="WFO51" s="83"/>
      <c r="WFP51" s="83"/>
      <c r="WFQ51" s="83"/>
      <c r="WFR51" s="83"/>
      <c r="WFS51" s="83"/>
      <c r="WFT51" s="83"/>
      <c r="WFU51" s="83"/>
      <c r="WFV51" s="83"/>
      <c r="WFW51" s="83"/>
      <c r="WFX51" s="83"/>
      <c r="WFY51" s="83"/>
      <c r="WFZ51" s="83"/>
      <c r="WGA51" s="83"/>
      <c r="WGB51" s="83"/>
      <c r="WGC51" s="83"/>
      <c r="WGD51" s="83"/>
      <c r="WGE51" s="83"/>
      <c r="WGF51" s="83"/>
      <c r="WGG51" s="83"/>
      <c r="WGH51" s="83"/>
      <c r="WGI51" s="83"/>
      <c r="WGJ51" s="83"/>
      <c r="WGK51" s="83"/>
      <c r="WGL51" s="83"/>
      <c r="WGM51" s="83"/>
      <c r="WGN51" s="83"/>
      <c r="WGO51" s="83"/>
      <c r="WGP51" s="83"/>
      <c r="WGQ51" s="83"/>
      <c r="WGR51" s="83"/>
      <c r="WGS51" s="83"/>
      <c r="WGT51" s="83"/>
      <c r="WGU51" s="83"/>
      <c r="WGV51" s="83"/>
      <c r="WGW51" s="83"/>
      <c r="WGX51" s="83"/>
      <c r="WGY51" s="83"/>
      <c r="WGZ51" s="83"/>
      <c r="WHA51" s="83"/>
      <c r="WHB51" s="83"/>
      <c r="WHC51" s="83"/>
      <c r="WHD51" s="83"/>
      <c r="WHE51" s="83"/>
      <c r="WHF51" s="83"/>
      <c r="WHG51" s="83"/>
      <c r="WHH51" s="83"/>
      <c r="WHI51" s="83"/>
      <c r="WHJ51" s="83"/>
      <c r="WHK51" s="83"/>
      <c r="WHL51" s="83"/>
      <c r="WHM51" s="83"/>
      <c r="WHN51" s="83"/>
      <c r="WHO51" s="83"/>
      <c r="WHP51" s="83"/>
      <c r="WHQ51" s="83"/>
      <c r="WHR51" s="83"/>
      <c r="WHS51" s="83"/>
      <c r="WHT51" s="83"/>
      <c r="WHU51" s="83"/>
      <c r="WHV51" s="83"/>
      <c r="WHW51" s="83"/>
      <c r="WHX51" s="83"/>
      <c r="WHY51" s="83"/>
      <c r="WHZ51" s="83"/>
      <c r="WIA51" s="83"/>
      <c r="WIB51" s="83"/>
      <c r="WIC51" s="83"/>
      <c r="WID51" s="83"/>
      <c r="WIE51" s="83"/>
      <c r="WIF51" s="83"/>
      <c r="WIG51" s="83"/>
      <c r="WIH51" s="83"/>
      <c r="WII51" s="83"/>
      <c r="WIJ51" s="83"/>
      <c r="WIK51" s="83"/>
      <c r="WIL51" s="83"/>
      <c r="WIM51" s="83"/>
      <c r="WIN51" s="83"/>
      <c r="WIO51" s="83"/>
      <c r="WIP51" s="83"/>
      <c r="WIQ51" s="83"/>
      <c r="WIR51" s="83"/>
      <c r="WIS51" s="83"/>
      <c r="WIT51" s="83"/>
      <c r="WIU51" s="83"/>
      <c r="WIV51" s="83"/>
      <c r="WIW51" s="83"/>
      <c r="WIX51" s="83"/>
      <c r="WIY51" s="83"/>
      <c r="WIZ51" s="83"/>
      <c r="WJA51" s="83"/>
      <c r="WJB51" s="83"/>
      <c r="WJC51" s="83"/>
      <c r="WJD51" s="83"/>
      <c r="WJE51" s="83"/>
      <c r="WJF51" s="83"/>
      <c r="WJG51" s="83"/>
      <c r="WJH51" s="83"/>
      <c r="WJI51" s="83"/>
      <c r="WJJ51" s="83"/>
      <c r="WJK51" s="83"/>
      <c r="WJL51" s="83"/>
      <c r="WJM51" s="83"/>
      <c r="WJN51" s="83"/>
      <c r="WJO51" s="83"/>
      <c r="WJP51" s="83"/>
      <c r="WJQ51" s="83"/>
      <c r="WJR51" s="83"/>
      <c r="WJS51" s="83"/>
      <c r="WJT51" s="83"/>
      <c r="WJU51" s="83"/>
      <c r="WJV51" s="83"/>
      <c r="WJW51" s="83"/>
      <c r="WJX51" s="83"/>
      <c r="WJY51" s="83"/>
      <c r="WJZ51" s="83"/>
      <c r="WKA51" s="83"/>
      <c r="WKB51" s="83"/>
      <c r="WKC51" s="83"/>
      <c r="WKD51" s="83"/>
      <c r="WKE51" s="83"/>
      <c r="WKF51" s="83"/>
      <c r="WKG51" s="83"/>
      <c r="WKH51" s="83"/>
      <c r="WKI51" s="83"/>
      <c r="WKJ51" s="83"/>
      <c r="WKK51" s="83"/>
      <c r="WKL51" s="83"/>
      <c r="WKM51" s="83"/>
      <c r="WKN51" s="83"/>
      <c r="WKO51" s="83"/>
      <c r="WKP51" s="83"/>
      <c r="WKQ51" s="83"/>
      <c r="WKR51" s="83"/>
      <c r="WKS51" s="83"/>
      <c r="WKT51" s="83"/>
      <c r="WKU51" s="83"/>
      <c r="WKV51" s="83"/>
      <c r="WKW51" s="83"/>
      <c r="WKX51" s="83"/>
      <c r="WKY51" s="83"/>
      <c r="WKZ51" s="83"/>
      <c r="WLA51" s="83"/>
      <c r="WLB51" s="83"/>
      <c r="WLC51" s="83"/>
      <c r="WLD51" s="83"/>
      <c r="WLE51" s="83"/>
      <c r="WLF51" s="83"/>
      <c r="WLG51" s="83"/>
      <c r="WLH51" s="83"/>
      <c r="WLI51" s="83"/>
      <c r="WLJ51" s="83"/>
      <c r="WLK51" s="83"/>
      <c r="WLL51" s="83"/>
      <c r="WLM51" s="83"/>
      <c r="WLN51" s="83"/>
      <c r="WLO51" s="83"/>
      <c r="WLP51" s="83"/>
      <c r="WLQ51" s="83"/>
      <c r="WLR51" s="83"/>
      <c r="WLS51" s="83"/>
      <c r="WLT51" s="83"/>
      <c r="WLU51" s="83"/>
      <c r="WLV51" s="83"/>
      <c r="WLW51" s="83"/>
      <c r="WLX51" s="83"/>
      <c r="WLY51" s="83"/>
      <c r="WLZ51" s="83"/>
      <c r="WMA51" s="83"/>
      <c r="WMB51" s="83"/>
      <c r="WMC51" s="83"/>
      <c r="WMD51" s="83"/>
      <c r="WME51" s="83"/>
      <c r="WMF51" s="83"/>
      <c r="WMG51" s="83"/>
      <c r="WMH51" s="83"/>
      <c r="WMI51" s="83"/>
      <c r="WMJ51" s="83"/>
      <c r="WMK51" s="83"/>
      <c r="WML51" s="83"/>
      <c r="WMM51" s="83"/>
      <c r="WMN51" s="83"/>
      <c r="WMO51" s="83"/>
      <c r="WMP51" s="83"/>
      <c r="WMQ51" s="83"/>
      <c r="WMR51" s="83"/>
      <c r="WMS51" s="83"/>
      <c r="WMT51" s="83"/>
      <c r="WMU51" s="83"/>
      <c r="WMV51" s="83"/>
      <c r="WMW51" s="83"/>
      <c r="WMX51" s="83"/>
      <c r="WMY51" s="83"/>
      <c r="WMZ51" s="83"/>
      <c r="WNA51" s="83"/>
      <c r="WNB51" s="83"/>
      <c r="WNC51" s="83"/>
      <c r="WND51" s="83"/>
      <c r="WNE51" s="83"/>
      <c r="WNF51" s="83"/>
      <c r="WNG51" s="83"/>
      <c r="WNH51" s="83"/>
      <c r="WNI51" s="83"/>
      <c r="WNJ51" s="83"/>
      <c r="WNK51" s="83"/>
      <c r="WNL51" s="83"/>
      <c r="WNM51" s="83"/>
      <c r="WNN51" s="83"/>
      <c r="WNO51" s="83"/>
      <c r="WNP51" s="83"/>
      <c r="WNQ51" s="83"/>
      <c r="WNR51" s="83"/>
      <c r="WNS51" s="83"/>
      <c r="WNT51" s="83"/>
      <c r="WNU51" s="83"/>
      <c r="WNV51" s="83"/>
      <c r="WNW51" s="83"/>
      <c r="WNX51" s="83"/>
      <c r="WNY51" s="83"/>
      <c r="WNZ51" s="83"/>
      <c r="WOA51" s="83"/>
      <c r="WOB51" s="83"/>
      <c r="WOC51" s="83"/>
      <c r="WOD51" s="83"/>
      <c r="WOE51" s="83"/>
      <c r="WOF51" s="83"/>
      <c r="WOG51" s="83"/>
      <c r="WOH51" s="83"/>
      <c r="WOI51" s="83"/>
      <c r="WOJ51" s="83"/>
      <c r="WOK51" s="83"/>
      <c r="WOL51" s="83"/>
      <c r="WOM51" s="83"/>
      <c r="WON51" s="83"/>
      <c r="WOO51" s="83"/>
      <c r="WOP51" s="83"/>
      <c r="WOQ51" s="83"/>
      <c r="WOR51" s="83"/>
      <c r="WOS51" s="83"/>
      <c r="WOT51" s="83"/>
      <c r="WOU51" s="83"/>
      <c r="WOV51" s="83"/>
      <c r="WOW51" s="83"/>
      <c r="WOX51" s="83"/>
      <c r="WOY51" s="83"/>
      <c r="WOZ51" s="83"/>
      <c r="WPA51" s="83"/>
      <c r="WPB51" s="83"/>
      <c r="WPC51" s="83"/>
      <c r="WPD51" s="83"/>
      <c r="WPE51" s="83"/>
      <c r="WPF51" s="83"/>
      <c r="WPG51" s="83"/>
      <c r="WPH51" s="83"/>
      <c r="WPI51" s="83"/>
      <c r="WPJ51" s="83"/>
      <c r="WPK51" s="83"/>
      <c r="WPL51" s="83"/>
      <c r="WPM51" s="83"/>
      <c r="WPN51" s="83"/>
      <c r="WPO51" s="83"/>
      <c r="WPP51" s="83"/>
      <c r="WPQ51" s="83"/>
      <c r="WPR51" s="83"/>
      <c r="WPS51" s="83"/>
      <c r="WPT51" s="83"/>
      <c r="WPU51" s="83"/>
      <c r="WPV51" s="83"/>
      <c r="WPW51" s="83"/>
      <c r="WPX51" s="83"/>
      <c r="WPY51" s="83"/>
      <c r="WPZ51" s="83"/>
      <c r="WQA51" s="83"/>
      <c r="WQB51" s="83"/>
      <c r="WQC51" s="83"/>
      <c r="WQD51" s="83"/>
      <c r="WQE51" s="83"/>
      <c r="WQF51" s="83"/>
      <c r="WQG51" s="83"/>
      <c r="WQH51" s="83"/>
      <c r="WQI51" s="83"/>
      <c r="WQJ51" s="83"/>
      <c r="WQK51" s="83"/>
      <c r="WQL51" s="83"/>
      <c r="WQM51" s="83"/>
      <c r="WQN51" s="83"/>
      <c r="WQO51" s="83"/>
      <c r="WQP51" s="83"/>
      <c r="WQQ51" s="83"/>
      <c r="WQR51" s="83"/>
      <c r="WQS51" s="83"/>
      <c r="WQT51" s="83"/>
      <c r="WQU51" s="83"/>
      <c r="WQV51" s="83"/>
      <c r="WQW51" s="83"/>
      <c r="WQX51" s="83"/>
      <c r="WQY51" s="83"/>
      <c r="WQZ51" s="83"/>
      <c r="WRA51" s="83"/>
      <c r="WRB51" s="83"/>
      <c r="WRC51" s="83"/>
      <c r="WRD51" s="83"/>
      <c r="WRE51" s="83"/>
      <c r="WRF51" s="83"/>
      <c r="WRG51" s="83"/>
      <c r="WRH51" s="83"/>
      <c r="WRI51" s="83"/>
      <c r="WRJ51" s="83"/>
      <c r="WRK51" s="83"/>
      <c r="WRL51" s="83"/>
      <c r="WRM51" s="83"/>
      <c r="WRN51" s="83"/>
      <c r="WRO51" s="83"/>
      <c r="WRP51" s="83"/>
      <c r="WRQ51" s="83"/>
      <c r="WRR51" s="83"/>
      <c r="WRS51" s="83"/>
      <c r="WRT51" s="83"/>
      <c r="WRU51" s="83"/>
      <c r="WRV51" s="83"/>
      <c r="WRW51" s="83"/>
      <c r="WRX51" s="83"/>
      <c r="WRY51" s="83"/>
      <c r="WRZ51" s="83"/>
      <c r="WSA51" s="83"/>
      <c r="WSB51" s="83"/>
      <c r="WSC51" s="83"/>
      <c r="WSD51" s="83"/>
      <c r="WSE51" s="83"/>
      <c r="WSF51" s="83"/>
      <c r="WSG51" s="83"/>
      <c r="WSH51" s="83"/>
      <c r="WSI51" s="83"/>
      <c r="WSJ51" s="83"/>
      <c r="WSK51" s="83"/>
      <c r="WSL51" s="83"/>
      <c r="WSM51" s="83"/>
      <c r="WSN51" s="83"/>
      <c r="WSO51" s="83"/>
      <c r="WSP51" s="83"/>
      <c r="WSQ51" s="83"/>
      <c r="WSR51" s="83"/>
      <c r="WSS51" s="83"/>
      <c r="WST51" s="83"/>
      <c r="WSU51" s="83"/>
      <c r="WSV51" s="83"/>
      <c r="WSW51" s="83"/>
      <c r="WSX51" s="83"/>
      <c r="WSY51" s="83"/>
      <c r="WSZ51" s="83"/>
      <c r="WTA51" s="83"/>
      <c r="WTB51" s="83"/>
      <c r="WTC51" s="83"/>
      <c r="WTD51" s="83"/>
      <c r="WTE51" s="83"/>
      <c r="WTF51" s="83"/>
      <c r="WTG51" s="83"/>
      <c r="WTH51" s="83"/>
      <c r="WTI51" s="83"/>
      <c r="WTJ51" s="83"/>
      <c r="WTK51" s="83"/>
      <c r="WTL51" s="83"/>
      <c r="WTM51" s="83"/>
      <c r="WTN51" s="83"/>
      <c r="WTO51" s="83"/>
      <c r="WTP51" s="83"/>
      <c r="WTQ51" s="83"/>
      <c r="WTR51" s="83"/>
      <c r="WTS51" s="83"/>
      <c r="WTT51" s="83"/>
      <c r="WTU51" s="83"/>
      <c r="WTV51" s="83"/>
      <c r="WTW51" s="83"/>
      <c r="WTX51" s="83"/>
      <c r="WTY51" s="83"/>
      <c r="WTZ51" s="83"/>
      <c r="WUA51" s="83"/>
      <c r="WUB51" s="83"/>
      <c r="WUC51" s="83"/>
      <c r="WUD51" s="83"/>
      <c r="WUE51" s="83"/>
      <c r="WUF51" s="83"/>
      <c r="WUG51" s="83"/>
      <c r="WUH51" s="83"/>
      <c r="WUI51" s="83"/>
      <c r="WUJ51" s="83"/>
      <c r="WUK51" s="83"/>
      <c r="WUL51" s="83"/>
      <c r="WUM51" s="83"/>
      <c r="WUN51" s="83"/>
      <c r="WUO51" s="83"/>
      <c r="WUP51" s="83"/>
      <c r="WUQ51" s="83"/>
      <c r="WUR51" s="83"/>
      <c r="WUS51" s="83"/>
      <c r="WUT51" s="83"/>
      <c r="WUU51" s="83"/>
      <c r="WUV51" s="83"/>
      <c r="WUW51" s="83"/>
      <c r="WUX51" s="83"/>
      <c r="WUY51" s="83"/>
      <c r="WUZ51" s="83"/>
      <c r="WVA51" s="83"/>
      <c r="WVB51" s="83"/>
      <c r="WVC51" s="83"/>
      <c r="WVD51" s="83"/>
      <c r="WVE51" s="83"/>
      <c r="WVF51" s="83"/>
      <c r="WVG51" s="83"/>
      <c r="WVH51" s="83"/>
      <c r="WVI51" s="83"/>
      <c r="WVJ51" s="83"/>
      <c r="WVK51" s="83"/>
      <c r="WVL51" s="83"/>
      <c r="WVM51" s="83"/>
      <c r="WVN51" s="83"/>
      <c r="WVO51" s="83"/>
      <c r="WVP51" s="83"/>
      <c r="WVQ51" s="83"/>
      <c r="WVR51" s="83"/>
      <c r="WVS51" s="83"/>
      <c r="WVT51" s="83"/>
      <c r="WVU51" s="83"/>
      <c r="WVV51" s="83"/>
      <c r="WVW51" s="83"/>
      <c r="WVX51" s="83"/>
      <c r="WVY51" s="83"/>
      <c r="WVZ51" s="83"/>
      <c r="WWA51" s="83"/>
      <c r="WWB51" s="83"/>
      <c r="WWC51" s="83"/>
      <c r="WWD51" s="83"/>
      <c r="WWE51" s="83"/>
      <c r="WWF51" s="83"/>
      <c r="WWG51" s="83"/>
      <c r="WWH51" s="83"/>
      <c r="WWI51" s="83"/>
      <c r="WWJ51" s="83"/>
      <c r="WWK51" s="83"/>
      <c r="WWL51" s="83"/>
      <c r="WWM51" s="83"/>
      <c r="WWN51" s="83"/>
      <c r="WWO51" s="83"/>
      <c r="WWP51" s="83"/>
      <c r="WWQ51" s="83"/>
      <c r="WWR51" s="83"/>
      <c r="WWS51" s="83"/>
      <c r="WWT51" s="83"/>
      <c r="WWU51" s="83"/>
      <c r="WWV51" s="83"/>
      <c r="WWW51" s="83"/>
      <c r="WWX51" s="83"/>
      <c r="WWY51" s="83"/>
      <c r="WWZ51" s="83"/>
      <c r="WXA51" s="83"/>
      <c r="WXB51" s="83"/>
      <c r="WXC51" s="83"/>
      <c r="WXD51" s="83"/>
      <c r="WXE51" s="83"/>
      <c r="WXF51" s="83"/>
      <c r="WXG51" s="83"/>
      <c r="WXH51" s="83"/>
      <c r="WXI51" s="83"/>
      <c r="WXJ51" s="83"/>
      <c r="WXK51" s="83"/>
      <c r="WXL51" s="83"/>
      <c r="WXM51" s="83"/>
      <c r="WXN51" s="83"/>
      <c r="WXO51" s="83"/>
      <c r="WXP51" s="83"/>
      <c r="WXQ51" s="83"/>
      <c r="WXR51" s="83"/>
      <c r="WXS51" s="83"/>
      <c r="WXT51" s="83"/>
      <c r="WXU51" s="83"/>
      <c r="WXV51" s="83"/>
      <c r="WXW51" s="83"/>
      <c r="WXX51" s="83"/>
      <c r="WXY51" s="83"/>
      <c r="WXZ51" s="83"/>
      <c r="WYA51" s="83"/>
      <c r="WYB51" s="83"/>
      <c r="WYC51" s="83"/>
      <c r="WYD51" s="83"/>
      <c r="WYE51" s="83"/>
      <c r="WYF51" s="83"/>
      <c r="WYG51" s="83"/>
      <c r="WYH51" s="83"/>
      <c r="WYI51" s="83"/>
      <c r="WYJ51" s="83"/>
      <c r="WYK51" s="83"/>
      <c r="WYL51" s="83"/>
      <c r="WYM51" s="83"/>
      <c r="WYN51" s="83"/>
      <c r="WYO51" s="83"/>
      <c r="WYP51" s="83"/>
      <c r="WYQ51" s="83"/>
      <c r="WYR51" s="83"/>
      <c r="WYS51" s="83"/>
      <c r="WYT51" s="83"/>
      <c r="WYU51" s="83"/>
      <c r="WYV51" s="83"/>
      <c r="WYW51" s="83"/>
      <c r="WYX51" s="83"/>
      <c r="WYY51" s="83"/>
      <c r="WYZ51" s="83"/>
      <c r="WZA51" s="83"/>
      <c r="WZB51" s="83"/>
      <c r="WZC51" s="83"/>
      <c r="WZD51" s="83"/>
      <c r="WZE51" s="83"/>
      <c r="WZF51" s="83"/>
      <c r="WZG51" s="83"/>
      <c r="WZH51" s="83"/>
      <c r="WZI51" s="83"/>
      <c r="WZJ51" s="83"/>
      <c r="WZK51" s="83"/>
      <c r="WZL51" s="83"/>
      <c r="WZM51" s="83"/>
      <c r="WZN51" s="83"/>
      <c r="WZO51" s="83"/>
      <c r="WZP51" s="83"/>
      <c r="WZQ51" s="83"/>
      <c r="WZR51" s="83"/>
      <c r="WZS51" s="83"/>
      <c r="WZT51" s="83"/>
      <c r="WZU51" s="83"/>
      <c r="WZV51" s="83"/>
      <c r="WZW51" s="83"/>
      <c r="WZX51" s="83"/>
      <c r="WZY51" s="83"/>
      <c r="WZZ51" s="83"/>
      <c r="XAA51" s="83"/>
      <c r="XAB51" s="83"/>
      <c r="XAC51" s="83"/>
      <c r="XAD51" s="83"/>
      <c r="XAE51" s="83"/>
      <c r="XAF51" s="83"/>
      <c r="XAG51" s="83"/>
      <c r="XAH51" s="83"/>
      <c r="XAI51" s="83"/>
      <c r="XAJ51" s="83"/>
      <c r="XAK51" s="83"/>
      <c r="XAL51" s="83"/>
      <c r="XAM51" s="83"/>
      <c r="XAN51" s="83"/>
      <c r="XAO51" s="83"/>
      <c r="XAP51" s="83"/>
      <c r="XAQ51" s="83"/>
      <c r="XAR51" s="83"/>
      <c r="XAS51" s="83"/>
      <c r="XAT51" s="83"/>
      <c r="XAU51" s="83"/>
      <c r="XAV51" s="83"/>
      <c r="XAW51" s="83"/>
      <c r="XAX51" s="83"/>
      <c r="XAY51" s="83"/>
      <c r="XAZ51" s="83"/>
      <c r="XBA51" s="83"/>
      <c r="XBB51" s="83"/>
      <c r="XBC51" s="83"/>
      <c r="XBD51" s="83"/>
      <c r="XBE51" s="83"/>
      <c r="XBF51" s="83"/>
      <c r="XBG51" s="83"/>
      <c r="XBH51" s="83"/>
      <c r="XBI51" s="83"/>
      <c r="XBJ51" s="83"/>
      <c r="XBK51" s="83"/>
      <c r="XBL51" s="83"/>
      <c r="XBM51" s="83"/>
      <c r="XBN51" s="83"/>
      <c r="XBO51" s="83"/>
      <c r="XBP51" s="83"/>
      <c r="XBQ51" s="83"/>
      <c r="XBR51" s="83"/>
      <c r="XBS51" s="83"/>
      <c r="XBT51" s="83"/>
      <c r="XBU51" s="83"/>
      <c r="XBV51" s="83"/>
      <c r="XBW51" s="83"/>
      <c r="XBX51" s="83"/>
      <c r="XBY51" s="83"/>
      <c r="XBZ51" s="83"/>
      <c r="XCA51" s="83"/>
      <c r="XCB51" s="83"/>
      <c r="XCC51" s="83"/>
      <c r="XCD51" s="83"/>
      <c r="XCE51" s="83"/>
      <c r="XCF51" s="83"/>
      <c r="XCG51" s="83"/>
      <c r="XCH51" s="83"/>
      <c r="XCI51" s="83"/>
      <c r="XCJ51" s="83"/>
      <c r="XCK51" s="83"/>
      <c r="XCL51" s="83"/>
      <c r="XCM51" s="83"/>
      <c r="XCN51" s="83"/>
      <c r="XCO51" s="83"/>
      <c r="XCP51" s="83"/>
      <c r="XCQ51" s="83"/>
      <c r="XCR51" s="83"/>
      <c r="XCS51" s="83"/>
      <c r="XCT51" s="83"/>
      <c r="XCU51" s="83"/>
      <c r="XCV51" s="83"/>
      <c r="XCW51" s="83"/>
      <c r="XCX51" s="83"/>
      <c r="XCY51" s="83"/>
      <c r="XCZ51" s="83"/>
      <c r="XDA51" s="83"/>
      <c r="XDB51" s="83"/>
      <c r="XDC51" s="83"/>
      <c r="XDD51" s="83"/>
      <c r="XDE51" s="83"/>
      <c r="XDF51" s="83"/>
      <c r="XDG51" s="83"/>
      <c r="XDH51" s="83"/>
      <c r="XDI51" s="83"/>
      <c r="XDJ51" s="83"/>
      <c r="XDK51" s="83"/>
      <c r="XDL51" s="83"/>
      <c r="XDM51" s="83"/>
      <c r="XDN51" s="83"/>
      <c r="XDO51" s="83"/>
      <c r="XDP51" s="83"/>
      <c r="XDQ51" s="83"/>
      <c r="XDR51" s="83"/>
      <c r="XDS51" s="83"/>
      <c r="XDT51" s="83"/>
      <c r="XDU51" s="83"/>
      <c r="XDV51" s="83"/>
      <c r="XDW51" s="83"/>
      <c r="XDX51" s="83"/>
      <c r="XDY51" s="83"/>
      <c r="XDZ51" s="83"/>
      <c r="XEA51" s="83"/>
      <c r="XEB51" s="83"/>
      <c r="XEC51" s="83"/>
      <c r="XED51" s="83"/>
      <c r="XEE51" s="83"/>
      <c r="XEF51" s="83"/>
      <c r="XEG51" s="83"/>
      <c r="XEH51" s="83"/>
      <c r="XEI51" s="83"/>
      <c r="XEJ51" s="83"/>
      <c r="XEK51" s="83"/>
      <c r="XEL51" s="83"/>
      <c r="XEM51" s="83"/>
      <c r="XEN51" s="83"/>
      <c r="XEO51" s="83"/>
      <c r="XEP51" s="83"/>
      <c r="XEQ51" s="83"/>
      <c r="XER51" s="83"/>
      <c r="XES51" s="83"/>
      <c r="XET51" s="83"/>
      <c r="XEU51" s="83"/>
      <c r="XEV51" s="83"/>
      <c r="XEW51" s="83"/>
      <c r="XEX51" s="83"/>
      <c r="XEY51" s="83"/>
      <c r="XEZ51" s="83"/>
      <c r="XFA51" s="83"/>
      <c r="XFB51" s="83"/>
      <c r="XFC51" s="83"/>
      <c r="XFD51" s="83"/>
    </row>
    <row r="52" spans="1:16384" s="158" customFormat="1">
      <c r="A52" s="249"/>
      <c r="C52" s="156"/>
      <c r="D52" s="156"/>
      <c r="E52" s="156"/>
      <c r="F52" s="156"/>
      <c r="G52" s="209"/>
      <c r="H52" s="209"/>
      <c r="I52" s="156" t="str">
        <f t="shared" ref="I52:AD52" si="21">INDEX($I$7:$AD$7,MATCH(LARGE($I$18:$AE$18,COLUMN(B18)),$I$18:$AE$18,0))</f>
        <v>Microsoft</v>
      </c>
      <c r="J52" s="156" t="str">
        <f t="shared" si="21"/>
        <v>Alphabet</v>
      </c>
      <c r="K52" s="156" t="str">
        <f t="shared" si="21"/>
        <v>SAP</v>
      </c>
      <c r="L52" s="156" t="str">
        <f t="shared" si="21"/>
        <v>IBM</v>
      </c>
      <c r="M52" s="156" t="str">
        <f t="shared" si="21"/>
        <v>ATOS</v>
      </c>
      <c r="N52" s="156" t="str">
        <f t="shared" si="21"/>
        <v>Oracle</v>
      </c>
      <c r="O52" s="156" t="str">
        <f t="shared" si="21"/>
        <v>Accenture</v>
      </c>
      <c r="P52" s="156" t="str">
        <f t="shared" si="21"/>
        <v>Tata Consultancy Services</v>
      </c>
      <c r="Q52" s="156" t="str">
        <f t="shared" si="21"/>
        <v>Infosys</v>
      </c>
      <c r="R52" s="156" t="str">
        <f t="shared" si="21"/>
        <v>Capgemini</v>
      </c>
      <c r="S52" s="156" t="str">
        <f t="shared" si="21"/>
        <v>Salesforce.com</v>
      </c>
      <c r="T52" s="156" t="str">
        <f t="shared" si="21"/>
        <v>HCL Technologies</v>
      </c>
      <c r="U52" s="156" t="str">
        <f t="shared" si="21"/>
        <v>Wipro</v>
      </c>
      <c r="V52" s="156" t="str">
        <f t="shared" si="21"/>
        <v>VMware</v>
      </c>
      <c r="W52" s="156" t="str">
        <f t="shared" si="21"/>
        <v>Adobe</v>
      </c>
      <c r="X52" s="156" t="str">
        <f t="shared" si="21"/>
        <v>Tech Mahindra</v>
      </c>
      <c r="Y52" s="156" t="str">
        <f t="shared" si="21"/>
        <v>Synopsys</v>
      </c>
      <c r="Z52" s="156" t="str">
        <f t="shared" si="21"/>
        <v>Nomura Research Institute</v>
      </c>
      <c r="AA52" s="156" t="str">
        <f t="shared" si="21"/>
        <v>ServiceNow</v>
      </c>
      <c r="AB52" s="156" t="str">
        <f t="shared" si="21"/>
        <v>Autodesk</v>
      </c>
      <c r="AC52" s="156" t="str">
        <f t="shared" si="21"/>
        <v>Shopify</v>
      </c>
      <c r="AD52" s="156" t="str">
        <f t="shared" si="21"/>
        <v>Intuit</v>
      </c>
      <c r="AE52" s="156" t="str">
        <f t="shared" ref="AE52:BL52" si="22">INDEX($AE$7:$BL$7,MATCH(LARGE($AE$18:$BL$18,COLUMN(A18)),$AE$18:$BL$18,0))</f>
        <v>Samsung Electronics</v>
      </c>
      <c r="AF52" s="156" t="str">
        <f t="shared" si="22"/>
        <v>Hon Hai Precision</v>
      </c>
      <c r="AG52" s="156" t="str">
        <f t="shared" si="22"/>
        <v>HP</v>
      </c>
      <c r="AH52" s="156" t="str">
        <f t="shared" si="22"/>
        <v>Cisco Systems</v>
      </c>
      <c r="AI52" s="156" t="str">
        <f t="shared" si="22"/>
        <v>Nokia</v>
      </c>
      <c r="AJ52" s="156" t="str">
        <f t="shared" si="22"/>
        <v>Ericsson</v>
      </c>
      <c r="AK52" s="156" t="str">
        <f t="shared" si="22"/>
        <v>Dell Technologies</v>
      </c>
      <c r="AL52" s="156" t="str">
        <f t="shared" si="22"/>
        <v>Apple</v>
      </c>
      <c r="AM52" s="156" t="str">
        <f t="shared" si="22"/>
        <v>Lenovo Group</v>
      </c>
      <c r="AN52" s="156" t="str">
        <f t="shared" si="22"/>
        <v>TDK</v>
      </c>
      <c r="AO52" s="156" t="str">
        <f t="shared" si="22"/>
        <v>Pegatron</v>
      </c>
      <c r="AP52" s="156" t="str">
        <f t="shared" si="22"/>
        <v>BOE Technology Group</v>
      </c>
      <c r="AQ52" s="156" t="str">
        <f t="shared" si="22"/>
        <v>Seagate Technology</v>
      </c>
      <c r="AR52" s="156" t="str">
        <f t="shared" si="22"/>
        <v>OMRON</v>
      </c>
      <c r="AS52" s="156" t="str">
        <f t="shared" si="22"/>
        <v>Wistron</v>
      </c>
      <c r="AT52" s="156" t="str">
        <f t="shared" si="22"/>
        <v>Samsung SDI</v>
      </c>
      <c r="AU52" s="156" t="str">
        <f t="shared" si="22"/>
        <v>Flex</v>
      </c>
      <c r="AV52" s="156" t="str">
        <f t="shared" si="22"/>
        <v>NEC</v>
      </c>
      <c r="AW52" s="156" t="str">
        <f t="shared" si="22"/>
        <v>Hewlett Packard Enterprise</v>
      </c>
      <c r="AX52" s="156" t="str">
        <f t="shared" si="22"/>
        <v>Jabil Circuit</v>
      </c>
      <c r="AY52" s="156" t="str">
        <f t="shared" si="22"/>
        <v>Compal Electronics</v>
      </c>
      <c r="AZ52" s="156" t="str">
        <f t="shared" si="22"/>
        <v>Western Digital</v>
      </c>
      <c r="BA52" s="156" t="str">
        <f t="shared" si="22"/>
        <v>Murata Manufacturing</v>
      </c>
      <c r="BB52" s="156" t="str">
        <f t="shared" si="22"/>
        <v>Corning</v>
      </c>
      <c r="BC52" s="156" t="str">
        <f t="shared" si="22"/>
        <v>Fujitsu</v>
      </c>
      <c r="BD52" s="156" t="str">
        <f t="shared" si="22"/>
        <v>TE Connectivity</v>
      </c>
      <c r="BE52" s="156" t="str">
        <f t="shared" si="22"/>
        <v>Kyocera</v>
      </c>
      <c r="BF52" s="156" t="str">
        <f t="shared" si="22"/>
        <v>Delta Electronics</v>
      </c>
      <c r="BG52" s="156" t="str">
        <f t="shared" si="22"/>
        <v>Amphenol</v>
      </c>
      <c r="BH52" s="156" t="str">
        <f t="shared" si="22"/>
        <v>NetApp</v>
      </c>
      <c r="BI52" s="156" t="str">
        <f t="shared" si="22"/>
        <v>Hoya</v>
      </c>
      <c r="BJ52" s="156" t="str">
        <f t="shared" si="22"/>
        <v>Keysight Technologies</v>
      </c>
      <c r="BK52" s="156" t="str">
        <f t="shared" si="22"/>
        <v>Arista Networks</v>
      </c>
      <c r="BL52" s="156" t="str">
        <f t="shared" si="22"/>
        <v>Olympus</v>
      </c>
      <c r="BM52" s="156"/>
      <c r="BN52" s="156"/>
      <c r="BO52" s="157"/>
    </row>
    <row r="53" spans="1:16384" s="158" customFormat="1">
      <c r="A53" s="249"/>
      <c r="C53" s="156"/>
      <c r="D53" s="156"/>
      <c r="F53" s="156"/>
      <c r="G53" s="826" t="s">
        <v>1040</v>
      </c>
      <c r="H53" s="826"/>
      <c r="I53" s="156">
        <f t="shared" ref="I53:AD53" si="23">HLOOKUP(I$52,$I$7:$AD$47,6,FALSE)</f>
        <v>17608572</v>
      </c>
      <c r="J53" s="156">
        <f t="shared" si="23"/>
        <v>15027224</v>
      </c>
      <c r="K53" s="156">
        <f t="shared" si="23"/>
        <v>734000</v>
      </c>
      <c r="L53" s="156">
        <f t="shared" si="23"/>
        <v>1417346</v>
      </c>
      <c r="M53" s="156">
        <f t="shared" si="23"/>
        <v>94058</v>
      </c>
      <c r="N53" s="156">
        <f t="shared" si="23"/>
        <v>379532</v>
      </c>
      <c r="O53" s="156">
        <f t="shared" si="23"/>
        <v>1189794</v>
      </c>
      <c r="P53" s="156">
        <f t="shared" si="23"/>
        <v>437366</v>
      </c>
      <c r="Q53" s="156">
        <f t="shared" si="23"/>
        <v>479586</v>
      </c>
      <c r="R53" s="156">
        <f t="shared" si="23"/>
        <v>474346.88</v>
      </c>
      <c r="S53" s="156">
        <f t="shared" si="23"/>
        <v>317668</v>
      </c>
      <c r="T53" s="156">
        <f t="shared" si="23"/>
        <v>183688.72</v>
      </c>
      <c r="U53" s="156">
        <f t="shared" si="23"/>
        <v>514151.314998994</v>
      </c>
      <c r="V53" s="156">
        <f t="shared" si="23"/>
        <v>397813.72</v>
      </c>
      <c r="W53" s="156">
        <f t="shared" si="23"/>
        <v>111091</v>
      </c>
      <c r="X53" s="156">
        <f t="shared" si="23"/>
        <v>150167.54999999999</v>
      </c>
      <c r="Y53" s="156">
        <f t="shared" si="23"/>
        <v>101443.41</v>
      </c>
      <c r="Z53" s="156">
        <f t="shared" si="23"/>
        <v>187109.63999999998</v>
      </c>
      <c r="AA53" s="156">
        <f t="shared" si="23"/>
        <v>13550</v>
      </c>
      <c r="AB53" s="156">
        <f t="shared" si="23"/>
        <v>177772</v>
      </c>
      <c r="AC53" s="156">
        <f t="shared" si="23"/>
        <v>2087.83</v>
      </c>
      <c r="AD53" s="156">
        <f t="shared" si="23"/>
        <v>9667</v>
      </c>
      <c r="AE53" s="156">
        <f t="shared" ref="AE53:BL53" si="24">HLOOKUP(AE$52,$AE$7:$BL$46,6,FALSE)</f>
        <v>31081000</v>
      </c>
      <c r="AF53" s="156">
        <f t="shared" si="24"/>
        <v>8400975.8099999987</v>
      </c>
      <c r="AG53" s="156">
        <f t="shared" si="24"/>
        <v>48679600</v>
      </c>
      <c r="AH53" s="156">
        <f t="shared" si="24"/>
        <v>246312</v>
      </c>
      <c r="AI53" s="156">
        <f t="shared" si="24"/>
        <v>45176326.969999999</v>
      </c>
      <c r="AJ53" s="156">
        <f t="shared" si="24"/>
        <v>32225090</v>
      </c>
      <c r="AK53" s="156">
        <f t="shared" si="24"/>
        <v>18015427</v>
      </c>
      <c r="AL53" s="156">
        <f t="shared" si="24"/>
        <v>25133820</v>
      </c>
      <c r="AM53" s="156">
        <f t="shared" si="24"/>
        <v>15837180</v>
      </c>
      <c r="AN53" s="156">
        <f t="shared" si="24"/>
        <v>23832041</v>
      </c>
      <c r="AO53" s="156">
        <f t="shared" si="24"/>
        <v>677411.14</v>
      </c>
      <c r="AP53" s="156">
        <f t="shared" si="24"/>
        <v>11027516</v>
      </c>
      <c r="AQ53" s="156">
        <f t="shared" si="24"/>
        <v>17951973</v>
      </c>
      <c r="AR53" s="156">
        <f t="shared" si="24"/>
        <v>177830</v>
      </c>
      <c r="AS53" s="156">
        <f t="shared" si="24"/>
        <v>569447.90999999992</v>
      </c>
      <c r="AT53" s="156">
        <f t="shared" si="24"/>
        <v>1107511</v>
      </c>
      <c r="AU53" s="156">
        <f t="shared" si="24"/>
        <v>1150804</v>
      </c>
      <c r="AV53" s="156">
        <f t="shared" si="24"/>
        <v>5733417</v>
      </c>
      <c r="AW53" s="156">
        <f t="shared" si="24"/>
        <v>10291514</v>
      </c>
      <c r="AX53" s="156">
        <f t="shared" si="24"/>
        <v>792390</v>
      </c>
      <c r="AY53" s="156">
        <f t="shared" si="24"/>
        <v>282796</v>
      </c>
      <c r="AZ53" s="156">
        <f t="shared" si="24"/>
        <v>1153798.6000000001</v>
      </c>
      <c r="BA53" s="156">
        <f t="shared" si="24"/>
        <v>1599399</v>
      </c>
      <c r="BB53" s="156">
        <f t="shared" si="24"/>
        <v>2408882</v>
      </c>
      <c r="BC53" s="156">
        <f t="shared" si="24"/>
        <v>7023200</v>
      </c>
      <c r="BD53" s="156">
        <f t="shared" si="24"/>
        <v>676719</v>
      </c>
      <c r="BE53" s="156">
        <f t="shared" si="24"/>
        <v>5749487</v>
      </c>
      <c r="BF53" s="156">
        <f t="shared" si="24"/>
        <v>840046.22</v>
      </c>
      <c r="BG53" s="156">
        <f t="shared" si="24"/>
        <v>346117</v>
      </c>
      <c r="BH53" s="156">
        <f t="shared" si="24"/>
        <v>101886</v>
      </c>
      <c r="BI53" s="156">
        <f t="shared" si="24"/>
        <v>405770</v>
      </c>
      <c r="BJ53" s="156">
        <f t="shared" si="24"/>
        <v>74535.600000000006</v>
      </c>
      <c r="BK53" s="156">
        <f t="shared" si="24"/>
        <v>1516748.02</v>
      </c>
      <c r="BL53" s="156">
        <f t="shared" si="24"/>
        <v>146238</v>
      </c>
      <c r="BM53" s="156"/>
      <c r="BN53" s="156"/>
      <c r="BO53" s="157"/>
    </row>
    <row r="54" spans="1:16384" s="158" customFormat="1">
      <c r="A54" s="249"/>
      <c r="C54" s="156"/>
      <c r="D54" s="156"/>
      <c r="F54" s="156"/>
      <c r="G54" s="826" t="s">
        <v>319</v>
      </c>
      <c r="H54" s="826"/>
      <c r="I54" s="156">
        <f t="shared" ref="I54:AD54" si="25">HLOOKUP(I$52,$I$7:$AD$47,8,FALSE)</f>
        <v>500000</v>
      </c>
      <c r="J54" s="156">
        <f t="shared" si="25"/>
        <v>0</v>
      </c>
      <c r="K54" s="156">
        <f t="shared" si="25"/>
        <v>12844959</v>
      </c>
      <c r="L54" s="156">
        <f t="shared" si="25"/>
        <v>1017293</v>
      </c>
      <c r="M54" s="156">
        <f t="shared" si="25"/>
        <v>5228379</v>
      </c>
      <c r="N54" s="156">
        <f t="shared" si="25"/>
        <v>1766048</v>
      </c>
      <c r="O54" s="156">
        <f t="shared" si="25"/>
        <v>0</v>
      </c>
      <c r="P54" s="156">
        <f t="shared" si="25"/>
        <v>708758</v>
      </c>
      <c r="Q54" s="156">
        <f t="shared" si="25"/>
        <v>4132.179999999993</v>
      </c>
      <c r="R54" s="156">
        <f t="shared" si="25"/>
        <v>405352</v>
      </c>
      <c r="S54" s="156">
        <f t="shared" si="25"/>
        <v>771306</v>
      </c>
      <c r="T54" s="156">
        <f t="shared" si="25"/>
        <v>56677.96</v>
      </c>
      <c r="U54" s="156">
        <f t="shared" si="25"/>
        <v>0</v>
      </c>
      <c r="V54" s="156">
        <f t="shared" si="25"/>
        <v>0</v>
      </c>
      <c r="W54" s="156">
        <f t="shared" si="25"/>
        <v>462942.76</v>
      </c>
      <c r="X54" s="156">
        <f t="shared" si="25"/>
        <v>0</v>
      </c>
      <c r="Y54" s="156">
        <f t="shared" si="25"/>
        <v>0</v>
      </c>
      <c r="Z54" s="156">
        <f t="shared" si="25"/>
        <v>0</v>
      </c>
      <c r="AA54" s="156">
        <f t="shared" si="25"/>
        <v>26222</v>
      </c>
      <c r="AB54" s="156">
        <f t="shared" si="25"/>
        <v>71337</v>
      </c>
      <c r="AC54" s="156">
        <f t="shared" si="25"/>
        <v>5961.86</v>
      </c>
      <c r="AD54" s="156">
        <f t="shared" si="25"/>
        <v>28459</v>
      </c>
      <c r="AE54" s="156">
        <f t="shared" ref="AE54:BL54" si="26">HLOOKUP(AE$52,$AE$7:$BL$46,8,FALSE)</f>
        <v>22326000</v>
      </c>
      <c r="AF54" s="156">
        <f t="shared" si="26"/>
        <v>0</v>
      </c>
      <c r="AG54" s="156">
        <f t="shared" si="26"/>
        <v>0</v>
      </c>
      <c r="AH54" s="156">
        <f t="shared" si="26"/>
        <v>39520558</v>
      </c>
      <c r="AI54" s="156">
        <f t="shared" si="26"/>
        <v>0</v>
      </c>
      <c r="AJ54" s="156">
        <f t="shared" si="26"/>
        <v>0</v>
      </c>
      <c r="AK54" s="156">
        <f t="shared" si="26"/>
        <v>0</v>
      </c>
      <c r="AL54" s="156">
        <f t="shared" si="26"/>
        <v>0</v>
      </c>
      <c r="AM54" s="156">
        <f t="shared" si="26"/>
        <v>0</v>
      </c>
      <c r="AN54" s="156">
        <f t="shared" si="26"/>
        <v>0</v>
      </c>
      <c r="AO54" s="156">
        <f t="shared" si="26"/>
        <v>0</v>
      </c>
      <c r="AP54" s="156">
        <f t="shared" si="26"/>
        <v>33887</v>
      </c>
      <c r="AQ54" s="156">
        <f t="shared" si="26"/>
        <v>0</v>
      </c>
      <c r="AR54" s="156">
        <f t="shared" si="26"/>
        <v>13521223</v>
      </c>
      <c r="AS54" s="156">
        <f t="shared" si="26"/>
        <v>0</v>
      </c>
      <c r="AT54" s="156">
        <f t="shared" si="26"/>
        <v>9876227</v>
      </c>
      <c r="AU54" s="156">
        <f t="shared" si="26"/>
        <v>0</v>
      </c>
      <c r="AV54" s="156">
        <f t="shared" si="26"/>
        <v>0</v>
      </c>
      <c r="AW54" s="156">
        <f t="shared" si="26"/>
        <v>0</v>
      </c>
      <c r="AX54" s="156">
        <f t="shared" si="26"/>
        <v>0</v>
      </c>
      <c r="AY54" s="156">
        <f t="shared" si="26"/>
        <v>9430743.6999999993</v>
      </c>
      <c r="AZ54" s="156">
        <f t="shared" si="26"/>
        <v>18131.240000000002</v>
      </c>
      <c r="BA54" s="156">
        <f t="shared" si="26"/>
        <v>4437221</v>
      </c>
      <c r="BB54" s="156">
        <f t="shared" si="26"/>
        <v>0</v>
      </c>
      <c r="BC54" s="156">
        <f t="shared" si="26"/>
        <v>1500</v>
      </c>
      <c r="BD54" s="156">
        <f t="shared" si="26"/>
        <v>0</v>
      </c>
      <c r="BE54" s="156">
        <f t="shared" si="26"/>
        <v>0</v>
      </c>
      <c r="BF54" s="156">
        <f t="shared" si="26"/>
        <v>93765.310000000056</v>
      </c>
      <c r="BG54" s="156">
        <f t="shared" si="26"/>
        <v>0</v>
      </c>
      <c r="BH54" s="156">
        <f t="shared" si="26"/>
        <v>65614</v>
      </c>
      <c r="BI54" s="156">
        <f t="shared" si="26"/>
        <v>0</v>
      </c>
      <c r="BJ54" s="156">
        <f t="shared" si="26"/>
        <v>56519.4</v>
      </c>
      <c r="BK54" s="156">
        <f t="shared" si="26"/>
        <v>0</v>
      </c>
      <c r="BL54" s="156">
        <f t="shared" si="26"/>
        <v>440053</v>
      </c>
      <c r="BM54" s="156"/>
      <c r="BN54" s="156"/>
      <c r="BO54" s="157"/>
    </row>
    <row r="55" spans="1:16384" s="158" customFormat="1">
      <c r="A55" s="249"/>
      <c r="C55" s="156"/>
      <c r="D55" s="156"/>
      <c r="F55" s="156"/>
      <c r="G55" s="826" t="s">
        <v>292</v>
      </c>
      <c r="H55" s="826"/>
      <c r="I55" s="156">
        <f t="shared" ref="I55:AD55" si="27">HLOOKUP(I$52,$I$7:$AD$47,9,FALSE)</f>
        <v>240712.48523944616</v>
      </c>
      <c r="J55" s="156">
        <f t="shared" si="27"/>
        <v>0</v>
      </c>
      <c r="K55" s="156">
        <f t="shared" si="27"/>
        <v>0</v>
      </c>
      <c r="L55" s="156">
        <f t="shared" si="27"/>
        <v>5415684.35755591</v>
      </c>
      <c r="M55" s="156">
        <f t="shared" si="27"/>
        <v>0</v>
      </c>
      <c r="N55" s="156">
        <f t="shared" si="27"/>
        <v>96517.074938510079</v>
      </c>
      <c r="O55" s="156">
        <f t="shared" si="27"/>
        <v>854621.27836541831</v>
      </c>
      <c r="P55" s="156">
        <f t="shared" si="27"/>
        <v>505784.32690065261</v>
      </c>
      <c r="Q55" s="156">
        <f t="shared" si="27"/>
        <v>0</v>
      </c>
      <c r="R55" s="156">
        <f t="shared" si="27"/>
        <v>322027.67986638437</v>
      </c>
      <c r="S55" s="156">
        <f t="shared" si="27"/>
        <v>0</v>
      </c>
      <c r="T55" s="156">
        <f t="shared" si="27"/>
        <v>17076.456375707457</v>
      </c>
      <c r="U55" s="156">
        <f t="shared" si="27"/>
        <v>0</v>
      </c>
      <c r="V55" s="156">
        <f t="shared" si="27"/>
        <v>0</v>
      </c>
      <c r="W55" s="156">
        <f t="shared" si="27"/>
        <v>0</v>
      </c>
      <c r="X55" s="156">
        <f t="shared" si="27"/>
        <v>161037.06851104758</v>
      </c>
      <c r="Y55" s="156">
        <f t="shared" si="27"/>
        <v>0</v>
      </c>
      <c r="Z55" s="156">
        <f t="shared" si="27"/>
        <v>175696.17969543149</v>
      </c>
      <c r="AA55" s="156">
        <f t="shared" si="27"/>
        <v>0</v>
      </c>
      <c r="AB55" s="156">
        <f t="shared" si="27"/>
        <v>0</v>
      </c>
      <c r="AC55" s="156">
        <f t="shared" si="27"/>
        <v>3615.0465593776689</v>
      </c>
      <c r="AD55" s="156">
        <f t="shared" si="27"/>
        <v>0</v>
      </c>
      <c r="AE55" s="156">
        <f t="shared" ref="AE55:BL55" si="28">HLOOKUP(AE$52,$AE$7:$BL$46,9,FALSE)</f>
        <v>32538859.999580264</v>
      </c>
      <c r="AF55" s="156">
        <f t="shared" si="28"/>
        <v>0</v>
      </c>
      <c r="AG55" s="156">
        <f t="shared" si="28"/>
        <v>22198.306949310005</v>
      </c>
      <c r="AH55" s="156">
        <f t="shared" si="28"/>
        <v>6169770.2838051394</v>
      </c>
      <c r="AI55" s="156">
        <f t="shared" si="28"/>
        <v>81938.035236671567</v>
      </c>
      <c r="AJ55" s="156">
        <f t="shared" si="28"/>
        <v>0</v>
      </c>
      <c r="AK55" s="156">
        <f t="shared" si="28"/>
        <v>14581357.626945693</v>
      </c>
      <c r="AL55" s="156">
        <f t="shared" si="28"/>
        <v>0</v>
      </c>
      <c r="AM55" s="156">
        <f t="shared" si="28"/>
        <v>8226171.2239848711</v>
      </c>
      <c r="AN55" s="156">
        <f t="shared" si="28"/>
        <v>52475.186046510935</v>
      </c>
      <c r="AO55" s="156">
        <f t="shared" si="28"/>
        <v>0</v>
      </c>
      <c r="AP55" s="156">
        <f t="shared" si="28"/>
        <v>3401022.9939472219</v>
      </c>
      <c r="AQ55" s="156">
        <f t="shared" si="28"/>
        <v>0</v>
      </c>
      <c r="AR55" s="156">
        <f t="shared" si="28"/>
        <v>37661.052403964102</v>
      </c>
      <c r="AS55" s="156">
        <f t="shared" si="28"/>
        <v>52843.959670251876</v>
      </c>
      <c r="AT55" s="156">
        <f t="shared" si="28"/>
        <v>1430970.1797747631</v>
      </c>
      <c r="AU55" s="156">
        <f t="shared" si="28"/>
        <v>0</v>
      </c>
      <c r="AV55" s="156">
        <f t="shared" si="28"/>
        <v>4687610.3734415192</v>
      </c>
      <c r="AW55" s="156">
        <f t="shared" si="28"/>
        <v>0</v>
      </c>
      <c r="AX55" s="156">
        <f t="shared" si="28"/>
        <v>0</v>
      </c>
      <c r="AY55" s="156">
        <f t="shared" si="28"/>
        <v>0</v>
      </c>
      <c r="AZ55" s="156">
        <f t="shared" si="28"/>
        <v>14681.022528082027</v>
      </c>
      <c r="BA55" s="156">
        <f t="shared" si="28"/>
        <v>13350.928854159079</v>
      </c>
      <c r="BB55" s="156">
        <f t="shared" si="28"/>
        <v>0</v>
      </c>
      <c r="BC55" s="156">
        <f t="shared" si="28"/>
        <v>209246.75432699639</v>
      </c>
      <c r="BD55" s="156">
        <f t="shared" si="28"/>
        <v>0</v>
      </c>
      <c r="BE55" s="156">
        <f t="shared" si="28"/>
        <v>18081.21796465572</v>
      </c>
      <c r="BF55" s="156">
        <f t="shared" si="28"/>
        <v>2785285.9637599699</v>
      </c>
      <c r="BG55" s="156">
        <f t="shared" si="28"/>
        <v>0</v>
      </c>
      <c r="BH55" s="156">
        <f t="shared" si="28"/>
        <v>979654.9249361977</v>
      </c>
      <c r="BI55" s="156">
        <f t="shared" si="28"/>
        <v>0</v>
      </c>
      <c r="BJ55" s="156">
        <f t="shared" si="28"/>
        <v>0</v>
      </c>
      <c r="BK55" s="156">
        <f t="shared" si="28"/>
        <v>2684.5490097184666</v>
      </c>
      <c r="BL55" s="156">
        <f t="shared" si="28"/>
        <v>0</v>
      </c>
      <c r="BM55" s="156"/>
      <c r="BN55" s="156"/>
      <c r="BO55" s="157"/>
    </row>
    <row r="56" spans="1:16384" s="158" customFormat="1">
      <c r="A56" s="249"/>
      <c r="C56" s="156"/>
      <c r="D56" s="156"/>
      <c r="F56" s="156"/>
      <c r="G56" s="826" t="s">
        <v>728</v>
      </c>
      <c r="H56" s="826"/>
      <c r="I56" s="156">
        <f t="shared" ref="I56:AD56" si="29">HLOOKUP(I$52,$I$7:$AD$47,10,FALSE)</f>
        <v>19845.157894738019</v>
      </c>
      <c r="J56" s="156">
        <f t="shared" si="29"/>
        <v>292458.18724264577</v>
      </c>
      <c r="K56" s="156">
        <f t="shared" si="29"/>
        <v>0</v>
      </c>
      <c r="L56" s="156">
        <f t="shared" si="29"/>
        <v>776328.6233354006</v>
      </c>
      <c r="M56" s="156">
        <f t="shared" si="29"/>
        <v>5582.901647740975</v>
      </c>
      <c r="N56" s="156">
        <f t="shared" si="29"/>
        <v>1618427.2723228298</v>
      </c>
      <c r="O56" s="156">
        <f t="shared" si="29"/>
        <v>1182016.3038398284</v>
      </c>
      <c r="P56" s="156">
        <f t="shared" si="29"/>
        <v>845901.86125211511</v>
      </c>
      <c r="Q56" s="156">
        <f t="shared" si="29"/>
        <v>804339.66610698565</v>
      </c>
      <c r="R56" s="156">
        <f t="shared" si="29"/>
        <v>73656.179123026086</v>
      </c>
      <c r="S56" s="156">
        <f t="shared" si="29"/>
        <v>0</v>
      </c>
      <c r="T56" s="156">
        <f t="shared" si="29"/>
        <v>674215.02631760365</v>
      </c>
      <c r="U56" s="156">
        <f t="shared" si="29"/>
        <v>339979.69543147215</v>
      </c>
      <c r="V56" s="156">
        <f t="shared" si="29"/>
        <v>364263.95939086284</v>
      </c>
      <c r="W56" s="156">
        <f t="shared" si="29"/>
        <v>0</v>
      </c>
      <c r="X56" s="156">
        <f t="shared" si="29"/>
        <v>202368.86632825719</v>
      </c>
      <c r="Y56" s="156">
        <f t="shared" si="29"/>
        <v>269815.60512893007</v>
      </c>
      <c r="Z56" s="156">
        <f t="shared" si="29"/>
        <v>2743.3184100013459</v>
      </c>
      <c r="AA56" s="156">
        <f t="shared" si="29"/>
        <v>255686.50726949458</v>
      </c>
      <c r="AB56" s="156">
        <f t="shared" si="29"/>
        <v>0</v>
      </c>
      <c r="AC56" s="156">
        <f t="shared" si="29"/>
        <v>101193.26090327636</v>
      </c>
      <c r="AD56" s="156">
        <f t="shared" si="29"/>
        <v>24171.26879241698</v>
      </c>
      <c r="AE56" s="156">
        <f t="shared" ref="AE56:BL56" si="30">HLOOKUP(AE$52,$AE$7:$BL$46,10,FALSE)</f>
        <v>0</v>
      </c>
      <c r="AF56" s="156">
        <f t="shared" si="30"/>
        <v>77348363.071819842</v>
      </c>
      <c r="AG56" s="156">
        <f t="shared" si="30"/>
        <v>42156.222118064761</v>
      </c>
      <c r="AH56" s="156">
        <f t="shared" si="30"/>
        <v>0</v>
      </c>
      <c r="AI56" s="156">
        <f t="shared" si="30"/>
        <v>264193.63445129246</v>
      </c>
      <c r="AJ56" s="156">
        <f t="shared" si="30"/>
        <v>5249984.5896844193</v>
      </c>
      <c r="AK56" s="156">
        <f t="shared" si="30"/>
        <v>1672593.8474377878</v>
      </c>
      <c r="AL56" s="156">
        <f t="shared" si="30"/>
        <v>4120984.7006774172</v>
      </c>
      <c r="AM56" s="156">
        <f t="shared" si="30"/>
        <v>76403.74806099385</v>
      </c>
      <c r="AN56" s="156">
        <f t="shared" si="30"/>
        <v>51211.657140463591</v>
      </c>
      <c r="AO56" s="156">
        <f t="shared" si="30"/>
        <v>19519873.918004155</v>
      </c>
      <c r="AP56" s="156">
        <f t="shared" si="30"/>
        <v>3493839.3274250589</v>
      </c>
      <c r="AQ56" s="156">
        <f t="shared" si="30"/>
        <v>0</v>
      </c>
      <c r="AR56" s="156">
        <f t="shared" si="30"/>
        <v>25565.529901163653</v>
      </c>
      <c r="AS56" s="156">
        <f t="shared" si="30"/>
        <v>12504569.346512966</v>
      </c>
      <c r="AT56" s="156">
        <f t="shared" si="30"/>
        <v>520659.58706699312</v>
      </c>
      <c r="AU56" s="156">
        <f t="shared" si="30"/>
        <v>11355110.669063913</v>
      </c>
      <c r="AV56" s="156">
        <f t="shared" si="30"/>
        <v>0</v>
      </c>
      <c r="AW56" s="156">
        <f t="shared" si="30"/>
        <v>5878.9484074190259</v>
      </c>
      <c r="AX56" s="156">
        <f t="shared" si="30"/>
        <v>9125526.4972014222</v>
      </c>
      <c r="AY56" s="156">
        <f t="shared" si="30"/>
        <v>82421.830852357671</v>
      </c>
      <c r="AZ56" s="156">
        <f t="shared" si="30"/>
        <v>8466211.6474686712</v>
      </c>
      <c r="BA56" s="156">
        <f t="shared" si="30"/>
        <v>3073175.3852377823</v>
      </c>
      <c r="BB56" s="156">
        <f t="shared" si="30"/>
        <v>5123922.7216574</v>
      </c>
      <c r="BC56" s="156">
        <f t="shared" si="30"/>
        <v>0</v>
      </c>
      <c r="BD56" s="156">
        <f t="shared" si="30"/>
        <v>5949964.0863863546</v>
      </c>
      <c r="BE56" s="156">
        <f t="shared" si="30"/>
        <v>8145.7769398475066</v>
      </c>
      <c r="BF56" s="156">
        <f t="shared" si="30"/>
        <v>112479.9516574475</v>
      </c>
      <c r="BG56" s="156">
        <f t="shared" si="30"/>
        <v>3323417.8152256021</v>
      </c>
      <c r="BH56" s="156">
        <f t="shared" si="30"/>
        <v>1473574.2811183329</v>
      </c>
      <c r="BI56" s="156">
        <f t="shared" si="30"/>
        <v>1921197.4121598003</v>
      </c>
      <c r="BJ56" s="156">
        <f t="shared" si="30"/>
        <v>1612925.4476567945</v>
      </c>
      <c r="BK56" s="156">
        <f t="shared" si="30"/>
        <v>1982.5690922837239</v>
      </c>
      <c r="BL56" s="156">
        <f t="shared" si="30"/>
        <v>14167.803479736904</v>
      </c>
      <c r="BM56" s="156"/>
      <c r="BN56" s="156"/>
      <c r="BO56" s="157"/>
    </row>
    <row r="57" spans="1:16384">
      <c r="C57" s="156"/>
      <c r="D57" s="156"/>
      <c r="E57" s="158"/>
      <c r="F57" s="156"/>
      <c r="G57" s="826" t="s">
        <v>1037</v>
      </c>
      <c r="H57" s="826"/>
      <c r="I57" s="156">
        <f t="shared" ref="I57:AD57" si="31">HLOOKUP(I$52,$I$7:$AD$47,27,FALSE)</f>
        <v>0</v>
      </c>
      <c r="J57" s="156">
        <f t="shared" si="31"/>
        <v>0</v>
      </c>
      <c r="K57" s="156">
        <f t="shared" si="31"/>
        <v>0</v>
      </c>
      <c r="L57" s="156">
        <f t="shared" si="31"/>
        <v>0</v>
      </c>
      <c r="M57" s="156">
        <f t="shared" si="31"/>
        <v>0</v>
      </c>
      <c r="N57" s="156">
        <f t="shared" si="31"/>
        <v>0</v>
      </c>
      <c r="O57" s="156">
        <f t="shared" si="31"/>
        <v>0</v>
      </c>
      <c r="P57" s="156">
        <f t="shared" si="31"/>
        <v>0</v>
      </c>
      <c r="Q57" s="156">
        <f t="shared" si="31"/>
        <v>0</v>
      </c>
      <c r="R57" s="156">
        <f t="shared" si="31"/>
        <v>0</v>
      </c>
      <c r="S57" s="156">
        <f t="shared" si="31"/>
        <v>0</v>
      </c>
      <c r="T57" s="156">
        <f t="shared" si="31"/>
        <v>0</v>
      </c>
      <c r="U57" s="156">
        <f t="shared" si="31"/>
        <v>0</v>
      </c>
      <c r="V57" s="156">
        <f t="shared" si="31"/>
        <v>0</v>
      </c>
      <c r="W57" s="156">
        <f t="shared" si="31"/>
        <v>0</v>
      </c>
      <c r="X57" s="156">
        <f t="shared" si="31"/>
        <v>0</v>
      </c>
      <c r="Y57" s="156">
        <f t="shared" si="31"/>
        <v>0</v>
      </c>
      <c r="Z57" s="156">
        <f t="shared" si="31"/>
        <v>0</v>
      </c>
      <c r="AA57" s="156">
        <f t="shared" si="31"/>
        <v>0</v>
      </c>
      <c r="AB57" s="156">
        <f t="shared" si="31"/>
        <v>0</v>
      </c>
      <c r="AC57" s="156">
        <f t="shared" si="31"/>
        <v>0</v>
      </c>
      <c r="AD57" s="156">
        <f t="shared" si="31"/>
        <v>0</v>
      </c>
      <c r="AE57" s="156">
        <f t="shared" ref="AE57:BL57" si="32">HLOOKUP(AE$52,$AE$7:$BL$46,27,FALSE)</f>
        <v>0</v>
      </c>
      <c r="AF57" s="156">
        <f t="shared" si="32"/>
        <v>0</v>
      </c>
      <c r="AG57" s="156">
        <f t="shared" si="32"/>
        <v>0</v>
      </c>
      <c r="AH57" s="156">
        <f t="shared" si="32"/>
        <v>0</v>
      </c>
      <c r="AI57" s="156">
        <f t="shared" si="32"/>
        <v>0</v>
      </c>
      <c r="AJ57" s="156">
        <f t="shared" si="32"/>
        <v>0</v>
      </c>
      <c r="AK57" s="156">
        <f t="shared" si="32"/>
        <v>0</v>
      </c>
      <c r="AL57" s="156">
        <f t="shared" si="32"/>
        <v>0</v>
      </c>
      <c r="AM57" s="156">
        <f t="shared" si="32"/>
        <v>0</v>
      </c>
      <c r="AN57" s="156">
        <f t="shared" si="32"/>
        <v>0</v>
      </c>
      <c r="AO57" s="156">
        <f t="shared" si="32"/>
        <v>0</v>
      </c>
      <c r="AP57" s="156">
        <f t="shared" si="32"/>
        <v>0</v>
      </c>
      <c r="AQ57" s="156">
        <f t="shared" si="32"/>
        <v>0</v>
      </c>
      <c r="AR57" s="156">
        <f t="shared" si="32"/>
        <v>0</v>
      </c>
      <c r="AS57" s="156">
        <f t="shared" si="32"/>
        <v>0</v>
      </c>
      <c r="AT57" s="156">
        <f t="shared" si="32"/>
        <v>0</v>
      </c>
      <c r="AU57" s="156">
        <f t="shared" si="32"/>
        <v>0</v>
      </c>
      <c r="AV57" s="156">
        <f t="shared" si="32"/>
        <v>0</v>
      </c>
      <c r="AW57" s="156">
        <f t="shared" si="32"/>
        <v>0</v>
      </c>
      <c r="AX57" s="156">
        <f t="shared" si="32"/>
        <v>0</v>
      </c>
      <c r="AY57" s="156">
        <f t="shared" si="32"/>
        <v>0</v>
      </c>
      <c r="AZ57" s="156">
        <f t="shared" si="32"/>
        <v>0</v>
      </c>
      <c r="BA57" s="156">
        <f t="shared" si="32"/>
        <v>0</v>
      </c>
      <c r="BB57" s="156">
        <f t="shared" si="32"/>
        <v>0</v>
      </c>
      <c r="BC57" s="156">
        <f t="shared" si="32"/>
        <v>0</v>
      </c>
      <c r="BD57" s="156">
        <f t="shared" si="32"/>
        <v>0</v>
      </c>
      <c r="BE57" s="156">
        <f t="shared" si="32"/>
        <v>0</v>
      </c>
      <c r="BF57" s="156">
        <f t="shared" si="32"/>
        <v>0</v>
      </c>
      <c r="BG57" s="156">
        <f t="shared" si="32"/>
        <v>0</v>
      </c>
      <c r="BH57" s="156">
        <f t="shared" si="32"/>
        <v>0</v>
      </c>
      <c r="BI57" s="156">
        <f t="shared" si="32"/>
        <v>0</v>
      </c>
      <c r="BJ57" s="156">
        <f t="shared" si="32"/>
        <v>0</v>
      </c>
      <c r="BK57" s="156">
        <f t="shared" si="32"/>
        <v>0</v>
      </c>
      <c r="BL57" s="156">
        <f t="shared" si="32"/>
        <v>0</v>
      </c>
      <c r="BM57" s="156"/>
      <c r="BN57" s="156"/>
      <c r="BO57" s="157"/>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c r="DH57" s="158"/>
      <c r="DI57" s="158"/>
      <c r="DJ57" s="158"/>
      <c r="DK57" s="158"/>
      <c r="DL57" s="158"/>
      <c r="DM57" s="158"/>
      <c r="DN57" s="158"/>
      <c r="DO57" s="158"/>
      <c r="DP57" s="158"/>
      <c r="DQ57" s="158"/>
      <c r="DR57" s="158"/>
      <c r="DS57" s="158"/>
      <c r="DT57" s="158"/>
      <c r="DU57" s="158"/>
      <c r="DV57" s="158"/>
      <c r="DW57" s="158"/>
      <c r="DX57" s="158"/>
      <c r="DY57" s="158"/>
      <c r="DZ57" s="158"/>
      <c r="EA57" s="158"/>
      <c r="EB57" s="158"/>
      <c r="EC57" s="158"/>
      <c r="ED57" s="158"/>
      <c r="EE57" s="158"/>
      <c r="EF57" s="158"/>
      <c r="EG57" s="158"/>
      <c r="EH57" s="158"/>
      <c r="EI57" s="158"/>
      <c r="EJ57" s="158"/>
      <c r="EK57" s="158"/>
      <c r="EL57" s="158"/>
      <c r="EM57" s="158"/>
      <c r="EN57" s="158"/>
      <c r="EO57" s="158"/>
      <c r="EP57" s="158"/>
      <c r="EQ57" s="158"/>
      <c r="ER57" s="158"/>
      <c r="ES57" s="158"/>
      <c r="ET57" s="158"/>
      <c r="EU57" s="158"/>
      <c r="EV57" s="158"/>
      <c r="EW57" s="158"/>
      <c r="EX57" s="158"/>
      <c r="EY57" s="158"/>
      <c r="EZ57" s="158"/>
      <c r="FA57" s="158"/>
      <c r="FB57" s="158"/>
      <c r="FC57" s="158"/>
      <c r="FD57" s="158"/>
      <c r="FE57" s="158"/>
      <c r="FF57" s="158"/>
      <c r="FG57" s="158"/>
      <c r="FH57" s="158"/>
      <c r="FI57" s="158"/>
      <c r="FJ57" s="158"/>
      <c r="FK57" s="158"/>
      <c r="FL57" s="158"/>
      <c r="FM57" s="158"/>
      <c r="FN57" s="158"/>
      <c r="FO57" s="158"/>
      <c r="FP57" s="158"/>
      <c r="FQ57" s="158"/>
      <c r="FR57" s="158"/>
      <c r="FS57" s="158"/>
      <c r="FT57" s="158"/>
      <c r="FU57" s="158"/>
      <c r="FV57" s="158"/>
      <c r="FW57" s="158"/>
      <c r="FX57" s="158"/>
      <c r="FY57" s="158"/>
      <c r="FZ57" s="158"/>
      <c r="GA57" s="158"/>
      <c r="GB57" s="158"/>
      <c r="GC57" s="158"/>
      <c r="GD57" s="158"/>
      <c r="GE57" s="158"/>
      <c r="GF57" s="158"/>
      <c r="GG57" s="158"/>
      <c r="GH57" s="158"/>
      <c r="GI57" s="158"/>
      <c r="GJ57" s="158"/>
      <c r="GK57" s="158"/>
      <c r="GL57" s="158"/>
      <c r="GM57" s="158"/>
      <c r="GN57" s="158"/>
      <c r="GO57" s="158"/>
      <c r="GP57" s="158"/>
      <c r="GQ57" s="158"/>
      <c r="GR57" s="158"/>
      <c r="GS57" s="158"/>
      <c r="GT57" s="158"/>
      <c r="GU57" s="158"/>
      <c r="GV57" s="158"/>
      <c r="GW57" s="158"/>
      <c r="GX57" s="158"/>
      <c r="GY57" s="158"/>
      <c r="GZ57" s="158"/>
      <c r="HA57" s="158"/>
      <c r="HB57" s="158"/>
      <c r="HC57" s="158"/>
      <c r="HD57" s="158"/>
      <c r="HE57" s="158"/>
      <c r="HF57" s="158"/>
      <c r="HG57" s="158"/>
      <c r="HH57" s="158"/>
      <c r="HI57" s="158"/>
      <c r="HJ57" s="158"/>
      <c r="HK57" s="158"/>
      <c r="HL57" s="158"/>
      <c r="HM57" s="158"/>
      <c r="HN57" s="158"/>
      <c r="HO57" s="158"/>
      <c r="HP57" s="158"/>
      <c r="HQ57" s="158"/>
      <c r="HR57" s="158"/>
      <c r="HS57" s="158"/>
      <c r="HT57" s="158"/>
      <c r="HU57" s="158"/>
      <c r="HV57" s="158"/>
      <c r="HW57" s="158"/>
      <c r="HX57" s="158"/>
      <c r="HY57" s="158"/>
      <c r="HZ57" s="158"/>
      <c r="IA57" s="158"/>
      <c r="IB57" s="158"/>
      <c r="IC57" s="158"/>
      <c r="ID57" s="158"/>
      <c r="IE57" s="158"/>
      <c r="IF57" s="158"/>
      <c r="IG57" s="158"/>
      <c r="IH57" s="158"/>
      <c r="II57" s="158"/>
      <c r="IJ57" s="158"/>
      <c r="IK57" s="158"/>
      <c r="IL57" s="158"/>
      <c r="IM57" s="158"/>
      <c r="IN57" s="158"/>
      <c r="IO57" s="158"/>
      <c r="IP57" s="158"/>
      <c r="IQ57" s="158"/>
      <c r="IR57" s="158"/>
      <c r="IS57" s="158"/>
      <c r="IT57" s="158"/>
      <c r="IU57" s="158"/>
      <c r="IV57" s="158"/>
      <c r="IW57" s="158"/>
      <c r="IX57" s="158"/>
      <c r="IY57" s="158"/>
      <c r="IZ57" s="158"/>
      <c r="JA57" s="158"/>
      <c r="JB57" s="158"/>
      <c r="JC57" s="158"/>
      <c r="JD57" s="158"/>
      <c r="JE57" s="158"/>
      <c r="JF57" s="158"/>
      <c r="JG57" s="158"/>
      <c r="JH57" s="158"/>
      <c r="JI57" s="158"/>
      <c r="JJ57" s="158"/>
      <c r="JK57" s="158"/>
      <c r="JL57" s="158"/>
      <c r="JM57" s="158"/>
      <c r="JN57" s="158"/>
      <c r="JO57" s="158"/>
      <c r="JP57" s="158"/>
      <c r="JQ57" s="158"/>
      <c r="JR57" s="158"/>
      <c r="JS57" s="158"/>
      <c r="JT57" s="158"/>
      <c r="JU57" s="158"/>
      <c r="JV57" s="158"/>
      <c r="JW57" s="158"/>
      <c r="JX57" s="158"/>
      <c r="JY57" s="158"/>
      <c r="JZ57" s="158"/>
      <c r="KA57" s="158"/>
      <c r="KB57" s="158"/>
      <c r="KC57" s="158"/>
      <c r="KD57" s="158"/>
      <c r="KE57" s="158"/>
      <c r="KF57" s="158"/>
      <c r="KG57" s="158"/>
      <c r="KH57" s="158"/>
      <c r="KI57" s="158"/>
      <c r="KJ57" s="158"/>
      <c r="KK57" s="158"/>
      <c r="KL57" s="158"/>
      <c r="KM57" s="158"/>
      <c r="KN57" s="158"/>
      <c r="KO57" s="158"/>
      <c r="KP57" s="158"/>
      <c r="KQ57" s="158"/>
      <c r="KR57" s="158"/>
      <c r="KS57" s="158"/>
      <c r="KT57" s="158"/>
      <c r="KU57" s="158"/>
      <c r="KV57" s="158"/>
      <c r="KW57" s="158"/>
      <c r="KX57" s="158"/>
      <c r="KY57" s="158"/>
      <c r="KZ57" s="158"/>
      <c r="LA57" s="158"/>
      <c r="LB57" s="158"/>
      <c r="LC57" s="158"/>
      <c r="LD57" s="158"/>
      <c r="LE57" s="158"/>
      <c r="LF57" s="158"/>
      <c r="LG57" s="158"/>
      <c r="LH57" s="158"/>
      <c r="LI57" s="158"/>
      <c r="LJ57" s="158"/>
      <c r="LK57" s="158"/>
      <c r="LL57" s="158"/>
      <c r="LM57" s="158"/>
      <c r="LN57" s="158"/>
      <c r="LO57" s="158"/>
      <c r="LP57" s="158"/>
      <c r="LQ57" s="158"/>
      <c r="LR57" s="158"/>
      <c r="LS57" s="158"/>
      <c r="LT57" s="158"/>
      <c r="LU57" s="158"/>
      <c r="LV57" s="158"/>
      <c r="LW57" s="158"/>
      <c r="LX57" s="158"/>
      <c r="LY57" s="158"/>
      <c r="LZ57" s="158"/>
      <c r="MA57" s="158"/>
      <c r="MB57" s="158"/>
      <c r="MC57" s="158"/>
      <c r="MD57" s="158"/>
      <c r="ME57" s="158"/>
      <c r="MF57" s="158"/>
      <c r="MG57" s="158"/>
      <c r="MH57" s="158"/>
      <c r="MI57" s="158"/>
      <c r="MJ57" s="158"/>
      <c r="MK57" s="158"/>
      <c r="ML57" s="158"/>
      <c r="MM57" s="158"/>
      <c r="MN57" s="158"/>
      <c r="MO57" s="158"/>
      <c r="MP57" s="158"/>
      <c r="MQ57" s="158"/>
      <c r="MR57" s="158"/>
      <c r="MS57" s="158"/>
      <c r="MT57" s="158"/>
      <c r="MU57" s="158"/>
      <c r="MV57" s="158"/>
      <c r="MW57" s="158"/>
      <c r="MX57" s="158"/>
      <c r="MY57" s="158"/>
      <c r="MZ57" s="158"/>
      <c r="NA57" s="158"/>
      <c r="NB57" s="158"/>
      <c r="NC57" s="158"/>
      <c r="ND57" s="158"/>
      <c r="NE57" s="158"/>
      <c r="NF57" s="158"/>
      <c r="NG57" s="158"/>
      <c r="NH57" s="158"/>
      <c r="NI57" s="158"/>
      <c r="NJ57" s="158"/>
      <c r="NK57" s="158"/>
      <c r="NL57" s="158"/>
      <c r="NM57" s="158"/>
      <c r="NN57" s="158"/>
      <c r="NO57" s="158"/>
      <c r="NP57" s="158"/>
      <c r="NQ57" s="158"/>
      <c r="NR57" s="158"/>
      <c r="NS57" s="158"/>
      <c r="NT57" s="158"/>
      <c r="NU57" s="158"/>
      <c r="NV57" s="158"/>
      <c r="NW57" s="158"/>
      <c r="NX57" s="158"/>
      <c r="NY57" s="158"/>
      <c r="NZ57" s="158"/>
      <c r="OA57" s="158"/>
      <c r="OB57" s="158"/>
      <c r="OC57" s="158"/>
      <c r="OD57" s="158"/>
      <c r="OE57" s="158"/>
      <c r="OF57" s="158"/>
      <c r="OG57" s="158"/>
      <c r="OH57" s="158"/>
      <c r="OI57" s="158"/>
      <c r="OJ57" s="158"/>
      <c r="OK57" s="158"/>
      <c r="OL57" s="158"/>
      <c r="OM57" s="158"/>
      <c r="ON57" s="158"/>
      <c r="OO57" s="158"/>
      <c r="OP57" s="158"/>
      <c r="OQ57" s="158"/>
      <c r="OR57" s="158"/>
      <c r="OS57" s="158"/>
      <c r="OT57" s="158"/>
      <c r="OU57" s="158"/>
      <c r="OV57" s="158"/>
      <c r="OW57" s="158"/>
      <c r="OX57" s="158"/>
      <c r="OY57" s="158"/>
      <c r="OZ57" s="158"/>
      <c r="PA57" s="158"/>
      <c r="PB57" s="158"/>
      <c r="PC57" s="158"/>
      <c r="PD57" s="158"/>
      <c r="PE57" s="158"/>
      <c r="PF57" s="158"/>
      <c r="PG57" s="158"/>
      <c r="PH57" s="158"/>
      <c r="PI57" s="158"/>
      <c r="PJ57" s="158"/>
      <c r="PK57" s="158"/>
      <c r="PL57" s="158"/>
      <c r="PM57" s="158"/>
      <c r="PN57" s="158"/>
      <c r="PO57" s="158"/>
      <c r="PP57" s="158"/>
      <c r="PQ57" s="158"/>
      <c r="PR57" s="158"/>
      <c r="PS57" s="158"/>
      <c r="PT57" s="158"/>
      <c r="PU57" s="158"/>
      <c r="PV57" s="158"/>
      <c r="PW57" s="158"/>
      <c r="PX57" s="158"/>
      <c r="PY57" s="158"/>
      <c r="PZ57" s="158"/>
      <c r="QA57" s="158"/>
      <c r="QB57" s="158"/>
      <c r="QC57" s="158"/>
      <c r="QD57" s="158"/>
      <c r="QE57" s="158"/>
      <c r="QF57" s="158"/>
      <c r="QG57" s="158"/>
      <c r="QH57" s="158"/>
      <c r="QI57" s="158"/>
      <c r="QJ57" s="158"/>
      <c r="QK57" s="158"/>
      <c r="QL57" s="158"/>
      <c r="QM57" s="158"/>
      <c r="QN57" s="158"/>
      <c r="QO57" s="158"/>
      <c r="QP57" s="158"/>
      <c r="QQ57" s="158"/>
      <c r="QR57" s="158"/>
      <c r="QS57" s="158"/>
      <c r="QT57" s="158"/>
      <c r="QU57" s="158"/>
      <c r="QV57" s="158"/>
      <c r="QW57" s="158"/>
      <c r="QX57" s="158"/>
      <c r="QY57" s="158"/>
      <c r="QZ57" s="158"/>
      <c r="RA57" s="158"/>
      <c r="RB57" s="158"/>
      <c r="RC57" s="158"/>
      <c r="RD57" s="158"/>
      <c r="RE57" s="158"/>
      <c r="RF57" s="158"/>
      <c r="RG57" s="158"/>
      <c r="RH57" s="158"/>
      <c r="RI57" s="158"/>
      <c r="RJ57" s="158"/>
      <c r="RK57" s="158"/>
      <c r="RL57" s="158"/>
      <c r="RM57" s="158"/>
      <c r="RN57" s="158"/>
      <c r="RO57" s="158"/>
      <c r="RP57" s="158"/>
      <c r="RQ57" s="158"/>
      <c r="RR57" s="158"/>
      <c r="RS57" s="158"/>
      <c r="RT57" s="158"/>
      <c r="RU57" s="158"/>
      <c r="RV57" s="158"/>
      <c r="RW57" s="158"/>
      <c r="RX57" s="158"/>
      <c r="RY57" s="158"/>
      <c r="RZ57" s="158"/>
      <c r="SA57" s="158"/>
      <c r="SB57" s="158"/>
      <c r="SC57" s="158"/>
      <c r="SD57" s="158"/>
      <c r="SE57" s="158"/>
      <c r="SF57" s="158"/>
      <c r="SG57" s="158"/>
      <c r="SH57" s="158"/>
      <c r="SI57" s="158"/>
      <c r="SJ57" s="158"/>
      <c r="SK57" s="158"/>
      <c r="SL57" s="158"/>
      <c r="SM57" s="158"/>
      <c r="SN57" s="158"/>
      <c r="SO57" s="158"/>
      <c r="SP57" s="158"/>
      <c r="SQ57" s="158"/>
      <c r="SR57" s="158"/>
      <c r="SS57" s="158"/>
      <c r="ST57" s="158"/>
      <c r="SU57" s="158"/>
      <c r="SV57" s="158"/>
      <c r="SW57" s="158"/>
      <c r="SX57" s="158"/>
      <c r="SY57" s="158"/>
      <c r="SZ57" s="158"/>
      <c r="TA57" s="158"/>
      <c r="TB57" s="158"/>
      <c r="TC57" s="158"/>
      <c r="TD57" s="158"/>
      <c r="TE57" s="158"/>
      <c r="TF57" s="158"/>
      <c r="TG57" s="158"/>
      <c r="TH57" s="158"/>
      <c r="TI57" s="158"/>
      <c r="TJ57" s="158"/>
      <c r="TK57" s="158"/>
      <c r="TL57" s="158"/>
      <c r="TM57" s="158"/>
      <c r="TN57" s="158"/>
      <c r="TO57" s="158"/>
      <c r="TP57" s="158"/>
      <c r="TQ57" s="158"/>
      <c r="TR57" s="158"/>
      <c r="TS57" s="158"/>
      <c r="TT57" s="158"/>
      <c r="TU57" s="158"/>
      <c r="TV57" s="158"/>
      <c r="TW57" s="158"/>
      <c r="TX57" s="158"/>
      <c r="TY57" s="158"/>
      <c r="TZ57" s="158"/>
      <c r="UA57" s="158"/>
      <c r="UB57" s="158"/>
      <c r="UC57" s="158"/>
      <c r="UD57" s="158"/>
      <c r="UE57" s="158"/>
      <c r="UF57" s="158"/>
      <c r="UG57" s="158"/>
      <c r="UH57" s="158"/>
      <c r="UI57" s="158"/>
      <c r="UJ57" s="158"/>
      <c r="UK57" s="158"/>
      <c r="UL57" s="158"/>
      <c r="UM57" s="158"/>
      <c r="UN57" s="158"/>
      <c r="UO57" s="158"/>
      <c r="UP57" s="158"/>
      <c r="UQ57" s="158"/>
      <c r="UR57" s="158"/>
      <c r="US57" s="158"/>
      <c r="UT57" s="158"/>
      <c r="UU57" s="158"/>
      <c r="UV57" s="158"/>
      <c r="UW57" s="158"/>
      <c r="UX57" s="158"/>
      <c r="UY57" s="158"/>
      <c r="UZ57" s="158"/>
      <c r="VA57" s="158"/>
      <c r="VB57" s="158"/>
      <c r="VC57" s="158"/>
      <c r="VD57" s="158"/>
      <c r="VE57" s="158"/>
      <c r="VF57" s="158"/>
      <c r="VG57" s="158"/>
      <c r="VH57" s="158"/>
      <c r="VI57" s="158"/>
      <c r="VJ57" s="158"/>
      <c r="VK57" s="158"/>
      <c r="VL57" s="158"/>
      <c r="VM57" s="158"/>
      <c r="VN57" s="158"/>
      <c r="VO57" s="158"/>
      <c r="VP57" s="158"/>
      <c r="VQ57" s="158"/>
      <c r="VR57" s="158"/>
      <c r="VS57" s="158"/>
      <c r="VT57" s="158"/>
      <c r="VU57" s="158"/>
      <c r="VV57" s="158"/>
      <c r="VW57" s="158"/>
      <c r="VX57" s="158"/>
      <c r="VY57" s="158"/>
      <c r="VZ57" s="158"/>
      <c r="WA57" s="158"/>
      <c r="WB57" s="158"/>
      <c r="WC57" s="158"/>
      <c r="WD57" s="158"/>
      <c r="WE57" s="158"/>
      <c r="WF57" s="158"/>
      <c r="WG57" s="158"/>
      <c r="WH57" s="158"/>
      <c r="WI57" s="158"/>
      <c r="WJ57" s="158"/>
      <c r="WK57" s="158"/>
      <c r="WL57" s="158"/>
      <c r="WM57" s="158"/>
      <c r="WN57" s="158"/>
      <c r="WO57" s="158"/>
      <c r="WP57" s="158"/>
      <c r="WQ57" s="158"/>
      <c r="WR57" s="158"/>
      <c r="WS57" s="158"/>
      <c r="WT57" s="158"/>
      <c r="WU57" s="158"/>
      <c r="WV57" s="158"/>
      <c r="WW57" s="158"/>
      <c r="WX57" s="158"/>
      <c r="WY57" s="158"/>
      <c r="WZ57" s="158"/>
      <c r="XA57" s="158"/>
      <c r="XB57" s="158"/>
      <c r="XC57" s="158"/>
      <c r="XD57" s="158"/>
      <c r="XE57" s="158"/>
      <c r="XF57" s="158"/>
      <c r="XG57" s="158"/>
      <c r="XH57" s="158"/>
      <c r="XI57" s="158"/>
      <c r="XJ57" s="158"/>
      <c r="XK57" s="158"/>
      <c r="XL57" s="158"/>
      <c r="XM57" s="158"/>
      <c r="XN57" s="158"/>
      <c r="XO57" s="158"/>
      <c r="XP57" s="158"/>
      <c r="XQ57" s="158"/>
      <c r="XR57" s="158"/>
      <c r="XS57" s="158"/>
      <c r="XT57" s="158"/>
      <c r="XU57" s="158"/>
      <c r="XV57" s="158"/>
      <c r="XW57" s="158"/>
      <c r="XX57" s="158"/>
      <c r="XY57" s="158"/>
      <c r="XZ57" s="158"/>
      <c r="YA57" s="158"/>
      <c r="YB57" s="158"/>
      <c r="YC57" s="158"/>
      <c r="YD57" s="158"/>
      <c r="YE57" s="158"/>
      <c r="YF57" s="158"/>
      <c r="YG57" s="158"/>
      <c r="YH57" s="158"/>
      <c r="YI57" s="158"/>
      <c r="YJ57" s="158"/>
      <c r="YK57" s="158"/>
      <c r="YL57" s="158"/>
      <c r="YM57" s="158"/>
      <c r="YN57" s="158"/>
      <c r="YO57" s="158"/>
      <c r="YP57" s="158"/>
      <c r="YQ57" s="158"/>
      <c r="YR57" s="158"/>
      <c r="YS57" s="158"/>
      <c r="YT57" s="158"/>
      <c r="YU57" s="158"/>
      <c r="YV57" s="158"/>
      <c r="YW57" s="158"/>
      <c r="YX57" s="158"/>
      <c r="YY57" s="158"/>
      <c r="YZ57" s="158"/>
      <c r="ZA57" s="158"/>
      <c r="ZB57" s="158"/>
      <c r="ZC57" s="158"/>
      <c r="ZD57" s="158"/>
      <c r="ZE57" s="158"/>
      <c r="ZF57" s="158"/>
      <c r="ZG57" s="158"/>
      <c r="ZH57" s="158"/>
      <c r="ZI57" s="158"/>
      <c r="ZJ57" s="158"/>
      <c r="ZK57" s="158"/>
      <c r="ZL57" s="158"/>
      <c r="ZM57" s="158"/>
      <c r="ZN57" s="158"/>
      <c r="ZO57" s="158"/>
      <c r="ZP57" s="158"/>
      <c r="ZQ57" s="158"/>
      <c r="ZR57" s="158"/>
      <c r="ZS57" s="158"/>
      <c r="ZT57" s="158"/>
      <c r="ZU57" s="158"/>
      <c r="ZV57" s="158"/>
      <c r="ZW57" s="158"/>
      <c r="ZX57" s="158"/>
      <c r="ZY57" s="158"/>
      <c r="ZZ57" s="158"/>
      <c r="AAA57" s="158"/>
      <c r="AAB57" s="158"/>
      <c r="AAC57" s="158"/>
      <c r="AAD57" s="158"/>
      <c r="AAE57" s="158"/>
      <c r="AAF57" s="158"/>
      <c r="AAG57" s="158"/>
      <c r="AAH57" s="158"/>
      <c r="AAI57" s="158"/>
      <c r="AAJ57" s="158"/>
      <c r="AAK57" s="158"/>
      <c r="AAL57" s="158"/>
      <c r="AAM57" s="158"/>
      <c r="AAN57" s="158"/>
      <c r="AAO57" s="158"/>
      <c r="AAP57" s="158"/>
      <c r="AAQ57" s="158"/>
      <c r="AAR57" s="158"/>
      <c r="AAS57" s="158"/>
      <c r="AAT57" s="158"/>
      <c r="AAU57" s="158"/>
      <c r="AAV57" s="158"/>
      <c r="AAW57" s="158"/>
      <c r="AAX57" s="158"/>
      <c r="AAY57" s="158"/>
      <c r="AAZ57" s="158"/>
      <c r="ABA57" s="158"/>
      <c r="ABB57" s="158"/>
      <c r="ABC57" s="158"/>
      <c r="ABD57" s="158"/>
      <c r="ABE57" s="158"/>
      <c r="ABF57" s="158"/>
      <c r="ABG57" s="158"/>
      <c r="ABH57" s="158"/>
      <c r="ABI57" s="158"/>
      <c r="ABJ57" s="158"/>
      <c r="ABK57" s="158"/>
      <c r="ABL57" s="158"/>
      <c r="ABM57" s="158"/>
      <c r="ABN57" s="158"/>
      <c r="ABO57" s="158"/>
      <c r="ABP57" s="158"/>
      <c r="ABQ57" s="158"/>
      <c r="ABR57" s="158"/>
      <c r="ABS57" s="158"/>
      <c r="ABT57" s="158"/>
      <c r="ABU57" s="158"/>
      <c r="ABV57" s="158"/>
      <c r="ABW57" s="158"/>
      <c r="ABX57" s="158"/>
      <c r="ABY57" s="158"/>
      <c r="ABZ57" s="158"/>
      <c r="ACA57" s="158"/>
      <c r="ACB57" s="158"/>
      <c r="ACC57" s="158"/>
      <c r="ACD57" s="158"/>
      <c r="ACE57" s="158"/>
      <c r="ACF57" s="158"/>
      <c r="ACG57" s="158"/>
      <c r="ACH57" s="158"/>
      <c r="ACI57" s="158"/>
      <c r="ACJ57" s="158"/>
      <c r="ACK57" s="158"/>
      <c r="ACL57" s="158"/>
      <c r="ACM57" s="158"/>
      <c r="ACN57" s="158"/>
      <c r="ACO57" s="158"/>
      <c r="ACP57" s="158"/>
      <c r="ACQ57" s="158"/>
      <c r="ACR57" s="158"/>
      <c r="ACS57" s="158"/>
      <c r="ACT57" s="158"/>
      <c r="ACU57" s="158"/>
      <c r="ACV57" s="158"/>
      <c r="ACW57" s="158"/>
      <c r="ACX57" s="158"/>
      <c r="ACY57" s="158"/>
      <c r="ACZ57" s="158"/>
      <c r="ADA57" s="158"/>
      <c r="ADB57" s="158"/>
      <c r="ADC57" s="158"/>
      <c r="ADD57" s="158"/>
      <c r="ADE57" s="158"/>
      <c r="ADF57" s="158"/>
      <c r="ADG57" s="158"/>
      <c r="ADH57" s="158"/>
      <c r="ADI57" s="158"/>
      <c r="ADJ57" s="158"/>
      <c r="ADK57" s="158"/>
      <c r="ADL57" s="158"/>
      <c r="ADM57" s="158"/>
      <c r="ADN57" s="158"/>
      <c r="ADO57" s="158"/>
      <c r="ADP57" s="158"/>
      <c r="ADQ57" s="158"/>
      <c r="ADR57" s="158"/>
      <c r="ADS57" s="158"/>
      <c r="ADT57" s="158"/>
      <c r="ADU57" s="158"/>
      <c r="ADV57" s="158"/>
      <c r="ADW57" s="158"/>
      <c r="ADX57" s="158"/>
      <c r="ADY57" s="158"/>
      <c r="ADZ57" s="158"/>
      <c r="AEA57" s="158"/>
      <c r="AEB57" s="158"/>
      <c r="AEC57" s="158"/>
      <c r="AED57" s="158"/>
      <c r="AEE57" s="158"/>
      <c r="AEF57" s="158"/>
      <c r="AEG57" s="158"/>
      <c r="AEH57" s="158"/>
      <c r="AEI57" s="158"/>
      <c r="AEJ57" s="158"/>
      <c r="AEK57" s="158"/>
      <c r="AEL57" s="158"/>
      <c r="AEM57" s="158"/>
      <c r="AEN57" s="158"/>
      <c r="AEO57" s="158"/>
      <c r="AEP57" s="158"/>
      <c r="AEQ57" s="158"/>
      <c r="AER57" s="158"/>
      <c r="AES57" s="158"/>
      <c r="AET57" s="158"/>
      <c r="AEU57" s="158"/>
      <c r="AEV57" s="158"/>
      <c r="AEW57" s="158"/>
      <c r="AEX57" s="158"/>
      <c r="AEY57" s="158"/>
      <c r="AEZ57" s="158"/>
      <c r="AFA57" s="158"/>
      <c r="AFB57" s="158"/>
      <c r="AFC57" s="158"/>
      <c r="AFD57" s="158"/>
      <c r="AFE57" s="158"/>
      <c r="AFF57" s="158"/>
      <c r="AFG57" s="158"/>
      <c r="AFH57" s="158"/>
      <c r="AFI57" s="158"/>
      <c r="AFJ57" s="158"/>
      <c r="AFK57" s="158"/>
      <c r="AFL57" s="158"/>
      <c r="AFM57" s="158"/>
      <c r="AFN57" s="158"/>
      <c r="AFO57" s="158"/>
      <c r="AFP57" s="158"/>
      <c r="AFQ57" s="158"/>
      <c r="AFR57" s="158"/>
      <c r="AFS57" s="158"/>
      <c r="AFT57" s="158"/>
      <c r="AFU57" s="158"/>
      <c r="AFV57" s="158"/>
      <c r="AFW57" s="158"/>
      <c r="AFX57" s="158"/>
      <c r="AFY57" s="158"/>
      <c r="AFZ57" s="158"/>
      <c r="AGA57" s="158"/>
      <c r="AGB57" s="158"/>
      <c r="AGC57" s="158"/>
      <c r="AGD57" s="158"/>
      <c r="AGE57" s="158"/>
      <c r="AGF57" s="158"/>
      <c r="AGG57" s="158"/>
      <c r="AGH57" s="158"/>
      <c r="AGI57" s="158"/>
      <c r="AGJ57" s="158"/>
      <c r="AGK57" s="158"/>
      <c r="AGL57" s="158"/>
      <c r="AGM57" s="158"/>
      <c r="AGN57" s="158"/>
      <c r="AGO57" s="158"/>
      <c r="AGP57" s="158"/>
      <c r="AGQ57" s="158"/>
      <c r="AGR57" s="158"/>
      <c r="AGS57" s="158"/>
      <c r="AGT57" s="158"/>
      <c r="AGU57" s="158"/>
      <c r="AGV57" s="158"/>
      <c r="AGW57" s="158"/>
      <c r="AGX57" s="158"/>
      <c r="AGY57" s="158"/>
      <c r="AGZ57" s="158"/>
      <c r="AHA57" s="158"/>
      <c r="AHB57" s="158"/>
      <c r="AHC57" s="158"/>
      <c r="AHD57" s="158"/>
      <c r="AHE57" s="158"/>
      <c r="AHF57" s="158"/>
      <c r="AHG57" s="158"/>
      <c r="AHH57" s="158"/>
      <c r="AHI57" s="158"/>
      <c r="AHJ57" s="158"/>
      <c r="AHK57" s="158"/>
      <c r="AHL57" s="158"/>
      <c r="AHM57" s="158"/>
      <c r="AHN57" s="158"/>
      <c r="AHO57" s="158"/>
      <c r="AHP57" s="158"/>
      <c r="AHQ57" s="158"/>
      <c r="AHR57" s="158"/>
      <c r="AHS57" s="158"/>
      <c r="AHT57" s="158"/>
      <c r="AHU57" s="158"/>
      <c r="AHV57" s="158"/>
      <c r="AHW57" s="158"/>
      <c r="AHX57" s="158"/>
      <c r="AHY57" s="158"/>
      <c r="AHZ57" s="158"/>
      <c r="AIA57" s="158"/>
      <c r="AIB57" s="158"/>
      <c r="AIC57" s="158"/>
      <c r="AID57" s="158"/>
      <c r="AIE57" s="158"/>
      <c r="AIF57" s="158"/>
      <c r="AIG57" s="158"/>
      <c r="AIH57" s="158"/>
      <c r="AII57" s="158"/>
      <c r="AIJ57" s="158"/>
      <c r="AIK57" s="158"/>
      <c r="AIL57" s="158"/>
      <c r="AIM57" s="158"/>
      <c r="AIN57" s="158"/>
      <c r="AIO57" s="158"/>
      <c r="AIP57" s="158"/>
      <c r="AIQ57" s="158"/>
      <c r="AIR57" s="158"/>
      <c r="AIS57" s="158"/>
      <c r="AIT57" s="158"/>
      <c r="AIU57" s="158"/>
      <c r="AIV57" s="158"/>
      <c r="AIW57" s="158"/>
      <c r="AIX57" s="158"/>
      <c r="AIY57" s="158"/>
      <c r="AIZ57" s="158"/>
      <c r="AJA57" s="158"/>
      <c r="AJB57" s="158"/>
      <c r="AJC57" s="158"/>
      <c r="AJD57" s="158"/>
      <c r="AJE57" s="158"/>
      <c r="AJF57" s="158"/>
      <c r="AJG57" s="158"/>
      <c r="AJH57" s="158"/>
      <c r="AJI57" s="158"/>
      <c r="AJJ57" s="158"/>
      <c r="AJK57" s="158"/>
      <c r="AJL57" s="158"/>
      <c r="AJM57" s="158"/>
      <c r="AJN57" s="158"/>
      <c r="AJO57" s="158"/>
      <c r="AJP57" s="158"/>
      <c r="AJQ57" s="158"/>
      <c r="AJR57" s="158"/>
      <c r="AJS57" s="158"/>
      <c r="AJT57" s="158"/>
      <c r="AJU57" s="158"/>
      <c r="AJV57" s="158"/>
      <c r="AJW57" s="158"/>
      <c r="AJX57" s="158"/>
      <c r="AJY57" s="158"/>
      <c r="AJZ57" s="158"/>
      <c r="AKA57" s="158"/>
      <c r="AKB57" s="158"/>
      <c r="AKC57" s="158"/>
      <c r="AKD57" s="158"/>
      <c r="AKE57" s="158"/>
      <c r="AKF57" s="158"/>
      <c r="AKG57" s="158"/>
      <c r="AKH57" s="158"/>
      <c r="AKI57" s="158"/>
      <c r="AKJ57" s="158"/>
      <c r="AKK57" s="158"/>
      <c r="AKL57" s="158"/>
      <c r="AKM57" s="158"/>
      <c r="AKN57" s="158"/>
      <c r="AKO57" s="158"/>
      <c r="AKP57" s="158"/>
      <c r="AKQ57" s="158"/>
      <c r="AKR57" s="158"/>
      <c r="AKS57" s="158"/>
      <c r="AKT57" s="158"/>
      <c r="AKU57" s="158"/>
      <c r="AKV57" s="158"/>
      <c r="AKW57" s="158"/>
      <c r="AKX57" s="158"/>
      <c r="AKY57" s="158"/>
      <c r="AKZ57" s="158"/>
      <c r="ALA57" s="158"/>
      <c r="ALB57" s="158"/>
      <c r="ALC57" s="158"/>
      <c r="ALD57" s="158"/>
      <c r="ALE57" s="158"/>
      <c r="ALF57" s="158"/>
      <c r="ALG57" s="158"/>
      <c r="ALH57" s="158"/>
      <c r="ALI57" s="158"/>
      <c r="ALJ57" s="158"/>
      <c r="ALK57" s="158"/>
      <c r="ALL57" s="158"/>
      <c r="ALM57" s="158"/>
      <c r="ALN57" s="158"/>
      <c r="ALO57" s="158"/>
      <c r="ALP57" s="158"/>
      <c r="ALQ57" s="158"/>
      <c r="ALR57" s="158"/>
      <c r="ALS57" s="158"/>
      <c r="ALT57" s="158"/>
      <c r="ALU57" s="158"/>
      <c r="ALV57" s="158"/>
      <c r="ALW57" s="158"/>
      <c r="ALX57" s="158"/>
      <c r="ALY57" s="158"/>
      <c r="ALZ57" s="158"/>
      <c r="AMA57" s="158"/>
      <c r="AMB57" s="158"/>
      <c r="AMC57" s="158"/>
      <c r="AMD57" s="158"/>
      <c r="AME57" s="158"/>
      <c r="AMF57" s="158"/>
      <c r="AMG57" s="158"/>
      <c r="AMH57" s="158"/>
      <c r="AMI57" s="158"/>
      <c r="AMJ57" s="158"/>
      <c r="AMK57" s="158"/>
      <c r="AML57" s="158"/>
      <c r="AMM57" s="158"/>
      <c r="AMN57" s="158"/>
      <c r="AMO57" s="158"/>
      <c r="AMP57" s="158"/>
      <c r="AMQ57" s="158"/>
      <c r="AMR57" s="158"/>
      <c r="AMS57" s="158"/>
      <c r="AMT57" s="158"/>
      <c r="AMU57" s="158"/>
      <c r="AMV57" s="158"/>
      <c r="AMW57" s="158"/>
      <c r="AMX57" s="158"/>
      <c r="AMY57" s="158"/>
      <c r="AMZ57" s="158"/>
      <c r="ANA57" s="158"/>
      <c r="ANB57" s="158"/>
      <c r="ANC57" s="158"/>
      <c r="AND57" s="158"/>
      <c r="ANE57" s="158"/>
      <c r="ANF57" s="158"/>
      <c r="ANG57" s="158"/>
      <c r="ANH57" s="158"/>
      <c r="ANI57" s="158"/>
      <c r="ANJ57" s="158"/>
      <c r="ANK57" s="158"/>
      <c r="ANL57" s="158"/>
      <c r="ANM57" s="158"/>
      <c r="ANN57" s="158"/>
      <c r="ANO57" s="158"/>
      <c r="ANP57" s="158"/>
      <c r="ANQ57" s="158"/>
      <c r="ANR57" s="158"/>
      <c r="ANS57" s="158"/>
      <c r="ANT57" s="158"/>
      <c r="ANU57" s="158"/>
      <c r="ANV57" s="158"/>
      <c r="ANW57" s="158"/>
      <c r="ANX57" s="158"/>
      <c r="ANY57" s="158"/>
      <c r="ANZ57" s="158"/>
      <c r="AOA57" s="158"/>
      <c r="AOB57" s="158"/>
      <c r="AOC57" s="158"/>
      <c r="AOD57" s="158"/>
      <c r="AOE57" s="158"/>
      <c r="AOF57" s="158"/>
      <c r="AOG57" s="158"/>
      <c r="AOH57" s="158"/>
      <c r="AOI57" s="158"/>
      <c r="AOJ57" s="158"/>
      <c r="AOK57" s="158"/>
      <c r="AOL57" s="158"/>
      <c r="AOM57" s="158"/>
      <c r="AON57" s="158"/>
      <c r="AOO57" s="158"/>
      <c r="AOP57" s="158"/>
      <c r="AOQ57" s="158"/>
      <c r="AOR57" s="158"/>
      <c r="AOS57" s="158"/>
      <c r="AOT57" s="158"/>
      <c r="AOU57" s="158"/>
      <c r="AOV57" s="158"/>
      <c r="AOW57" s="158"/>
      <c r="AOX57" s="158"/>
      <c r="AOY57" s="158"/>
      <c r="AOZ57" s="158"/>
      <c r="APA57" s="158"/>
      <c r="APB57" s="158"/>
      <c r="APC57" s="158"/>
      <c r="APD57" s="158"/>
      <c r="APE57" s="158"/>
      <c r="APF57" s="158"/>
      <c r="APG57" s="158"/>
      <c r="APH57" s="158"/>
      <c r="API57" s="158"/>
      <c r="APJ57" s="158"/>
      <c r="APK57" s="158"/>
      <c r="APL57" s="158"/>
      <c r="APM57" s="158"/>
      <c r="APN57" s="158"/>
      <c r="APO57" s="158"/>
      <c r="APP57" s="158"/>
      <c r="APQ57" s="158"/>
      <c r="APR57" s="158"/>
      <c r="APS57" s="158"/>
      <c r="APT57" s="158"/>
      <c r="APU57" s="158"/>
      <c r="APV57" s="158"/>
      <c r="APW57" s="158"/>
      <c r="APX57" s="158"/>
      <c r="APY57" s="158"/>
      <c r="APZ57" s="158"/>
      <c r="AQA57" s="158"/>
      <c r="AQB57" s="158"/>
      <c r="AQC57" s="158"/>
      <c r="AQD57" s="158"/>
      <c r="AQE57" s="158"/>
      <c r="AQF57" s="158"/>
      <c r="AQG57" s="158"/>
      <c r="AQH57" s="158"/>
      <c r="AQI57" s="158"/>
      <c r="AQJ57" s="158"/>
      <c r="AQK57" s="158"/>
      <c r="AQL57" s="158"/>
      <c r="AQM57" s="158"/>
      <c r="AQN57" s="158"/>
      <c r="AQO57" s="158"/>
      <c r="AQP57" s="158"/>
      <c r="AQQ57" s="158"/>
      <c r="AQR57" s="158"/>
      <c r="AQS57" s="158"/>
      <c r="AQT57" s="158"/>
      <c r="AQU57" s="158"/>
      <c r="AQV57" s="158"/>
      <c r="AQW57" s="158"/>
      <c r="AQX57" s="158"/>
      <c r="AQY57" s="158"/>
      <c r="AQZ57" s="158"/>
      <c r="ARA57" s="158"/>
      <c r="ARB57" s="158"/>
      <c r="ARC57" s="158"/>
      <c r="ARD57" s="158"/>
      <c r="ARE57" s="158"/>
      <c r="ARF57" s="158"/>
      <c r="ARG57" s="158"/>
      <c r="ARH57" s="158"/>
      <c r="ARI57" s="158"/>
      <c r="ARJ57" s="158"/>
      <c r="ARK57" s="158"/>
      <c r="ARL57" s="158"/>
      <c r="ARM57" s="158"/>
      <c r="ARN57" s="158"/>
      <c r="ARO57" s="158"/>
      <c r="ARP57" s="158"/>
      <c r="ARQ57" s="158"/>
      <c r="ARR57" s="158"/>
      <c r="ARS57" s="158"/>
      <c r="ART57" s="158"/>
      <c r="ARU57" s="158"/>
      <c r="ARV57" s="158"/>
      <c r="ARW57" s="158"/>
      <c r="ARX57" s="158"/>
      <c r="ARY57" s="158"/>
      <c r="ARZ57" s="158"/>
      <c r="ASA57" s="158"/>
      <c r="ASB57" s="158"/>
      <c r="ASC57" s="158"/>
      <c r="ASD57" s="158"/>
      <c r="ASE57" s="158"/>
      <c r="ASF57" s="158"/>
      <c r="ASG57" s="158"/>
      <c r="ASH57" s="158"/>
      <c r="ASI57" s="158"/>
      <c r="ASJ57" s="158"/>
      <c r="ASK57" s="158"/>
      <c r="ASL57" s="158"/>
      <c r="ASM57" s="158"/>
      <c r="ASN57" s="158"/>
      <c r="ASO57" s="158"/>
      <c r="ASP57" s="158"/>
      <c r="ASQ57" s="158"/>
      <c r="ASR57" s="158"/>
      <c r="ASS57" s="158"/>
      <c r="AST57" s="158"/>
      <c r="ASU57" s="158"/>
      <c r="ASV57" s="158"/>
      <c r="ASW57" s="158"/>
      <c r="ASX57" s="158"/>
      <c r="ASY57" s="158"/>
      <c r="ASZ57" s="158"/>
      <c r="ATA57" s="158"/>
      <c r="ATB57" s="158"/>
      <c r="ATC57" s="158"/>
      <c r="ATD57" s="158"/>
      <c r="ATE57" s="158"/>
      <c r="ATF57" s="158"/>
      <c r="ATG57" s="158"/>
      <c r="ATH57" s="158"/>
      <c r="ATI57" s="158"/>
      <c r="ATJ57" s="158"/>
      <c r="ATK57" s="158"/>
      <c r="ATL57" s="158"/>
      <c r="ATM57" s="158"/>
      <c r="ATN57" s="158"/>
      <c r="ATO57" s="158"/>
      <c r="ATP57" s="158"/>
      <c r="ATQ57" s="158"/>
      <c r="ATR57" s="158"/>
      <c r="ATS57" s="158"/>
      <c r="ATT57" s="158"/>
      <c r="ATU57" s="158"/>
      <c r="ATV57" s="158"/>
      <c r="ATW57" s="158"/>
      <c r="ATX57" s="158"/>
      <c r="ATY57" s="158"/>
      <c r="ATZ57" s="158"/>
      <c r="AUA57" s="158"/>
      <c r="AUB57" s="158"/>
      <c r="AUC57" s="158"/>
      <c r="AUD57" s="158"/>
      <c r="AUE57" s="158"/>
      <c r="AUF57" s="158"/>
      <c r="AUG57" s="158"/>
      <c r="AUH57" s="158"/>
      <c r="AUI57" s="158"/>
      <c r="AUJ57" s="158"/>
      <c r="AUK57" s="158"/>
      <c r="AUL57" s="158"/>
      <c r="AUM57" s="158"/>
      <c r="AUN57" s="158"/>
      <c r="AUO57" s="158"/>
      <c r="AUP57" s="158"/>
      <c r="AUQ57" s="158"/>
      <c r="AUR57" s="158"/>
      <c r="AUS57" s="158"/>
      <c r="AUT57" s="158"/>
      <c r="AUU57" s="158"/>
      <c r="AUV57" s="158"/>
      <c r="AUW57" s="158"/>
      <c r="AUX57" s="158"/>
      <c r="AUY57" s="158"/>
      <c r="AUZ57" s="158"/>
      <c r="AVA57" s="158"/>
      <c r="AVB57" s="158"/>
      <c r="AVC57" s="158"/>
      <c r="AVD57" s="158"/>
      <c r="AVE57" s="158"/>
      <c r="AVF57" s="158"/>
      <c r="AVG57" s="158"/>
      <c r="AVH57" s="158"/>
      <c r="AVI57" s="158"/>
      <c r="AVJ57" s="158"/>
      <c r="AVK57" s="158"/>
      <c r="AVL57" s="158"/>
      <c r="AVM57" s="158"/>
      <c r="AVN57" s="158"/>
      <c r="AVO57" s="158"/>
      <c r="AVP57" s="158"/>
      <c r="AVQ57" s="158"/>
      <c r="AVR57" s="158"/>
      <c r="AVS57" s="158"/>
      <c r="AVT57" s="158"/>
      <c r="AVU57" s="158"/>
      <c r="AVV57" s="158"/>
      <c r="AVW57" s="158"/>
      <c r="AVX57" s="158"/>
      <c r="AVY57" s="158"/>
      <c r="AVZ57" s="158"/>
      <c r="AWA57" s="158"/>
      <c r="AWB57" s="158"/>
      <c r="AWC57" s="158"/>
      <c r="AWD57" s="158"/>
      <c r="AWE57" s="158"/>
      <c r="AWF57" s="158"/>
      <c r="AWG57" s="158"/>
      <c r="AWH57" s="158"/>
      <c r="AWI57" s="158"/>
      <c r="AWJ57" s="158"/>
      <c r="AWK57" s="158"/>
      <c r="AWL57" s="158"/>
      <c r="AWM57" s="158"/>
      <c r="AWN57" s="158"/>
      <c r="AWO57" s="158"/>
      <c r="AWP57" s="158"/>
      <c r="AWQ57" s="158"/>
      <c r="AWR57" s="158"/>
      <c r="AWS57" s="158"/>
      <c r="AWT57" s="158"/>
      <c r="AWU57" s="158"/>
      <c r="AWV57" s="158"/>
      <c r="AWW57" s="158"/>
      <c r="AWX57" s="158"/>
      <c r="AWY57" s="158"/>
      <c r="AWZ57" s="158"/>
      <c r="AXA57" s="158"/>
      <c r="AXB57" s="158"/>
      <c r="AXC57" s="158"/>
      <c r="AXD57" s="158"/>
      <c r="AXE57" s="158"/>
      <c r="AXF57" s="158"/>
      <c r="AXG57" s="158"/>
      <c r="AXH57" s="158"/>
      <c r="AXI57" s="158"/>
      <c r="AXJ57" s="158"/>
      <c r="AXK57" s="158"/>
      <c r="AXL57" s="158"/>
      <c r="AXM57" s="158"/>
      <c r="AXN57" s="158"/>
      <c r="AXO57" s="158"/>
      <c r="AXP57" s="158"/>
      <c r="AXQ57" s="158"/>
      <c r="AXR57" s="158"/>
      <c r="AXS57" s="158"/>
      <c r="AXT57" s="158"/>
      <c r="AXU57" s="158"/>
      <c r="AXV57" s="158"/>
      <c r="AXW57" s="158"/>
      <c r="AXX57" s="158"/>
      <c r="AXY57" s="158"/>
      <c r="AXZ57" s="158"/>
      <c r="AYA57" s="158"/>
      <c r="AYB57" s="158"/>
      <c r="AYC57" s="158"/>
      <c r="AYD57" s="158"/>
      <c r="AYE57" s="158"/>
      <c r="AYF57" s="158"/>
      <c r="AYG57" s="158"/>
      <c r="AYH57" s="158"/>
      <c r="AYI57" s="158"/>
      <c r="AYJ57" s="158"/>
      <c r="AYK57" s="158"/>
      <c r="AYL57" s="158"/>
      <c r="AYM57" s="158"/>
      <c r="AYN57" s="158"/>
      <c r="AYO57" s="158"/>
      <c r="AYP57" s="158"/>
      <c r="AYQ57" s="158"/>
      <c r="AYR57" s="158"/>
      <c r="AYS57" s="158"/>
      <c r="AYT57" s="158"/>
      <c r="AYU57" s="158"/>
      <c r="AYV57" s="158"/>
      <c r="AYW57" s="158"/>
      <c r="AYX57" s="158"/>
      <c r="AYY57" s="158"/>
      <c r="AYZ57" s="158"/>
      <c r="AZA57" s="158"/>
      <c r="AZB57" s="158"/>
      <c r="AZC57" s="158"/>
      <c r="AZD57" s="158"/>
      <c r="AZE57" s="158"/>
      <c r="AZF57" s="158"/>
      <c r="AZG57" s="158"/>
      <c r="AZH57" s="158"/>
      <c r="AZI57" s="158"/>
      <c r="AZJ57" s="158"/>
      <c r="AZK57" s="158"/>
      <c r="AZL57" s="158"/>
      <c r="AZM57" s="158"/>
      <c r="AZN57" s="158"/>
      <c r="AZO57" s="158"/>
      <c r="AZP57" s="158"/>
      <c r="AZQ57" s="158"/>
      <c r="AZR57" s="158"/>
      <c r="AZS57" s="158"/>
      <c r="AZT57" s="158"/>
      <c r="AZU57" s="158"/>
      <c r="AZV57" s="158"/>
      <c r="AZW57" s="158"/>
      <c r="AZX57" s="158"/>
      <c r="AZY57" s="158"/>
      <c r="AZZ57" s="158"/>
      <c r="BAA57" s="158"/>
      <c r="BAB57" s="158"/>
      <c r="BAC57" s="158"/>
      <c r="BAD57" s="158"/>
      <c r="BAE57" s="158"/>
      <c r="BAF57" s="158"/>
      <c r="BAG57" s="158"/>
      <c r="BAH57" s="158"/>
      <c r="BAI57" s="158"/>
      <c r="BAJ57" s="158"/>
      <c r="BAK57" s="158"/>
      <c r="BAL57" s="158"/>
      <c r="BAM57" s="158"/>
      <c r="BAN57" s="158"/>
      <c r="BAO57" s="158"/>
      <c r="BAP57" s="158"/>
      <c r="BAQ57" s="158"/>
      <c r="BAR57" s="158"/>
      <c r="BAS57" s="158"/>
      <c r="BAT57" s="158"/>
      <c r="BAU57" s="158"/>
      <c r="BAV57" s="158"/>
      <c r="BAW57" s="158"/>
      <c r="BAX57" s="158"/>
      <c r="BAY57" s="158"/>
      <c r="BAZ57" s="158"/>
      <c r="BBA57" s="158"/>
      <c r="BBB57" s="158"/>
      <c r="BBC57" s="158"/>
      <c r="BBD57" s="158"/>
      <c r="BBE57" s="158"/>
      <c r="BBF57" s="158"/>
      <c r="BBG57" s="158"/>
      <c r="BBH57" s="158"/>
      <c r="BBI57" s="158"/>
      <c r="BBJ57" s="158"/>
      <c r="BBK57" s="158"/>
      <c r="BBL57" s="158"/>
      <c r="BBM57" s="158"/>
      <c r="BBN57" s="158"/>
      <c r="BBO57" s="158"/>
      <c r="BBP57" s="158"/>
      <c r="BBQ57" s="158"/>
      <c r="BBR57" s="158"/>
      <c r="BBS57" s="158"/>
      <c r="BBT57" s="158"/>
      <c r="BBU57" s="158"/>
      <c r="BBV57" s="158"/>
      <c r="BBW57" s="158"/>
      <c r="BBX57" s="158"/>
      <c r="BBY57" s="158"/>
      <c r="BBZ57" s="158"/>
      <c r="BCA57" s="158"/>
      <c r="BCB57" s="158"/>
      <c r="BCC57" s="158"/>
      <c r="BCD57" s="158"/>
      <c r="BCE57" s="158"/>
      <c r="BCF57" s="158"/>
      <c r="BCG57" s="158"/>
      <c r="BCH57" s="158"/>
      <c r="BCI57" s="158"/>
      <c r="BCJ57" s="158"/>
      <c r="BCK57" s="158"/>
      <c r="BCL57" s="158"/>
      <c r="BCM57" s="158"/>
      <c r="BCN57" s="158"/>
      <c r="BCO57" s="158"/>
      <c r="BCP57" s="158"/>
      <c r="BCQ57" s="158"/>
      <c r="BCR57" s="158"/>
      <c r="BCS57" s="158"/>
      <c r="BCT57" s="158"/>
      <c r="BCU57" s="158"/>
      <c r="BCV57" s="158"/>
      <c r="BCW57" s="158"/>
      <c r="BCX57" s="158"/>
      <c r="BCY57" s="158"/>
      <c r="BCZ57" s="158"/>
      <c r="BDA57" s="158"/>
      <c r="BDB57" s="158"/>
      <c r="BDC57" s="158"/>
      <c r="BDD57" s="158"/>
      <c r="BDE57" s="158"/>
      <c r="BDF57" s="158"/>
      <c r="BDG57" s="158"/>
      <c r="BDH57" s="158"/>
      <c r="BDI57" s="158"/>
      <c r="BDJ57" s="158"/>
      <c r="BDK57" s="158"/>
      <c r="BDL57" s="158"/>
      <c r="BDM57" s="158"/>
      <c r="BDN57" s="158"/>
      <c r="BDO57" s="158"/>
      <c r="BDP57" s="158"/>
      <c r="BDQ57" s="158"/>
      <c r="BDR57" s="158"/>
      <c r="BDS57" s="158"/>
      <c r="BDT57" s="158"/>
      <c r="BDU57" s="158"/>
      <c r="BDV57" s="158"/>
      <c r="BDW57" s="158"/>
      <c r="BDX57" s="158"/>
      <c r="BDY57" s="158"/>
      <c r="BDZ57" s="158"/>
      <c r="BEA57" s="158"/>
      <c r="BEB57" s="158"/>
      <c r="BEC57" s="158"/>
      <c r="BED57" s="158"/>
      <c r="BEE57" s="158"/>
      <c r="BEF57" s="158"/>
      <c r="BEG57" s="158"/>
      <c r="BEH57" s="158"/>
      <c r="BEI57" s="158"/>
      <c r="BEJ57" s="158"/>
      <c r="BEK57" s="158"/>
      <c r="BEL57" s="158"/>
      <c r="BEM57" s="158"/>
      <c r="BEN57" s="158"/>
      <c r="BEO57" s="158"/>
      <c r="BEP57" s="158"/>
      <c r="BEQ57" s="158"/>
      <c r="BER57" s="158"/>
      <c r="BES57" s="158"/>
      <c r="BET57" s="158"/>
      <c r="BEU57" s="158"/>
      <c r="BEV57" s="158"/>
      <c r="BEW57" s="158"/>
      <c r="BEX57" s="158"/>
      <c r="BEY57" s="158"/>
      <c r="BEZ57" s="158"/>
      <c r="BFA57" s="158"/>
      <c r="BFB57" s="158"/>
      <c r="BFC57" s="158"/>
      <c r="BFD57" s="158"/>
      <c r="BFE57" s="158"/>
      <c r="BFF57" s="158"/>
      <c r="BFG57" s="158"/>
      <c r="BFH57" s="158"/>
      <c r="BFI57" s="158"/>
      <c r="BFJ57" s="158"/>
      <c r="BFK57" s="158"/>
      <c r="BFL57" s="158"/>
      <c r="BFM57" s="158"/>
      <c r="BFN57" s="158"/>
      <c r="BFO57" s="158"/>
      <c r="BFP57" s="158"/>
      <c r="BFQ57" s="158"/>
      <c r="BFR57" s="158"/>
      <c r="BFS57" s="158"/>
      <c r="BFT57" s="158"/>
      <c r="BFU57" s="158"/>
      <c r="BFV57" s="158"/>
      <c r="BFW57" s="158"/>
      <c r="BFX57" s="158"/>
      <c r="BFY57" s="158"/>
      <c r="BFZ57" s="158"/>
      <c r="BGA57" s="158"/>
      <c r="BGB57" s="158"/>
      <c r="BGC57" s="158"/>
      <c r="BGD57" s="158"/>
      <c r="BGE57" s="158"/>
      <c r="BGF57" s="158"/>
      <c r="BGG57" s="158"/>
      <c r="BGH57" s="158"/>
      <c r="BGI57" s="158"/>
      <c r="BGJ57" s="158"/>
      <c r="BGK57" s="158"/>
      <c r="BGL57" s="158"/>
      <c r="BGM57" s="158"/>
      <c r="BGN57" s="158"/>
      <c r="BGO57" s="158"/>
      <c r="BGP57" s="158"/>
      <c r="BGQ57" s="158"/>
      <c r="BGR57" s="158"/>
      <c r="BGS57" s="158"/>
      <c r="BGT57" s="158"/>
      <c r="BGU57" s="158"/>
      <c r="BGV57" s="158"/>
      <c r="BGW57" s="158"/>
      <c r="BGX57" s="158"/>
      <c r="BGY57" s="158"/>
      <c r="BGZ57" s="158"/>
      <c r="BHA57" s="158"/>
      <c r="BHB57" s="158"/>
      <c r="BHC57" s="158"/>
      <c r="BHD57" s="158"/>
      <c r="BHE57" s="158"/>
      <c r="BHF57" s="158"/>
      <c r="BHG57" s="158"/>
      <c r="BHH57" s="158"/>
      <c r="BHI57" s="158"/>
      <c r="BHJ57" s="158"/>
      <c r="BHK57" s="158"/>
      <c r="BHL57" s="158"/>
      <c r="BHM57" s="158"/>
      <c r="BHN57" s="158"/>
      <c r="BHO57" s="158"/>
      <c r="BHP57" s="158"/>
      <c r="BHQ57" s="158"/>
      <c r="BHR57" s="158"/>
      <c r="BHS57" s="158"/>
      <c r="BHT57" s="158"/>
      <c r="BHU57" s="158"/>
      <c r="BHV57" s="158"/>
      <c r="BHW57" s="158"/>
      <c r="BHX57" s="158"/>
      <c r="BHY57" s="158"/>
      <c r="BHZ57" s="158"/>
      <c r="BIA57" s="158"/>
      <c r="BIB57" s="158"/>
      <c r="BIC57" s="158"/>
      <c r="BID57" s="158"/>
      <c r="BIE57" s="158"/>
      <c r="BIF57" s="158"/>
      <c r="BIG57" s="158"/>
      <c r="BIH57" s="158"/>
      <c r="BII57" s="158"/>
      <c r="BIJ57" s="158"/>
      <c r="BIK57" s="158"/>
      <c r="BIL57" s="158"/>
      <c r="BIM57" s="158"/>
      <c r="BIN57" s="158"/>
      <c r="BIO57" s="158"/>
      <c r="BIP57" s="158"/>
      <c r="BIQ57" s="158"/>
      <c r="BIR57" s="158"/>
      <c r="BIS57" s="158"/>
      <c r="BIT57" s="158"/>
      <c r="BIU57" s="158"/>
      <c r="BIV57" s="158"/>
      <c r="BIW57" s="158"/>
      <c r="BIX57" s="158"/>
      <c r="BIY57" s="158"/>
      <c r="BIZ57" s="158"/>
      <c r="BJA57" s="158"/>
      <c r="BJB57" s="158"/>
      <c r="BJC57" s="158"/>
      <c r="BJD57" s="158"/>
      <c r="BJE57" s="158"/>
      <c r="BJF57" s="158"/>
      <c r="BJG57" s="158"/>
      <c r="BJH57" s="158"/>
      <c r="BJI57" s="158"/>
      <c r="BJJ57" s="158"/>
      <c r="BJK57" s="158"/>
      <c r="BJL57" s="158"/>
      <c r="BJM57" s="158"/>
      <c r="BJN57" s="158"/>
      <c r="BJO57" s="158"/>
      <c r="BJP57" s="158"/>
      <c r="BJQ57" s="158"/>
      <c r="BJR57" s="158"/>
      <c r="BJS57" s="158"/>
      <c r="BJT57" s="158"/>
      <c r="BJU57" s="158"/>
      <c r="BJV57" s="158"/>
      <c r="BJW57" s="158"/>
      <c r="BJX57" s="158"/>
      <c r="BJY57" s="158"/>
      <c r="BJZ57" s="158"/>
      <c r="BKA57" s="158"/>
      <c r="BKB57" s="158"/>
      <c r="BKC57" s="158"/>
      <c r="BKD57" s="158"/>
      <c r="BKE57" s="158"/>
      <c r="BKF57" s="158"/>
      <c r="BKG57" s="158"/>
      <c r="BKH57" s="158"/>
      <c r="BKI57" s="158"/>
      <c r="BKJ57" s="158"/>
      <c r="BKK57" s="158"/>
      <c r="BKL57" s="158"/>
      <c r="BKM57" s="158"/>
      <c r="BKN57" s="158"/>
      <c r="BKO57" s="158"/>
      <c r="BKP57" s="158"/>
      <c r="BKQ57" s="158"/>
      <c r="BKR57" s="158"/>
      <c r="BKS57" s="158"/>
      <c r="BKT57" s="158"/>
      <c r="BKU57" s="158"/>
      <c r="BKV57" s="158"/>
      <c r="BKW57" s="158"/>
      <c r="BKX57" s="158"/>
      <c r="BKY57" s="158"/>
      <c r="BKZ57" s="158"/>
      <c r="BLA57" s="158"/>
      <c r="BLB57" s="158"/>
      <c r="BLC57" s="158"/>
      <c r="BLD57" s="158"/>
      <c r="BLE57" s="158"/>
      <c r="BLF57" s="158"/>
      <c r="BLG57" s="158"/>
      <c r="BLH57" s="158"/>
      <c r="BLI57" s="158"/>
      <c r="BLJ57" s="158"/>
      <c r="BLK57" s="158"/>
      <c r="BLL57" s="158"/>
      <c r="BLM57" s="158"/>
      <c r="BLN57" s="158"/>
      <c r="BLO57" s="158"/>
      <c r="BLP57" s="158"/>
      <c r="BLQ57" s="158"/>
      <c r="BLR57" s="158"/>
      <c r="BLS57" s="158"/>
      <c r="BLT57" s="158"/>
      <c r="BLU57" s="158"/>
      <c r="BLV57" s="158"/>
      <c r="BLW57" s="158"/>
      <c r="BLX57" s="158"/>
      <c r="BLY57" s="158"/>
      <c r="BLZ57" s="158"/>
      <c r="BMA57" s="158"/>
      <c r="BMB57" s="158"/>
      <c r="BMC57" s="158"/>
      <c r="BMD57" s="158"/>
      <c r="BME57" s="158"/>
      <c r="BMF57" s="158"/>
      <c r="BMG57" s="158"/>
      <c r="BMH57" s="158"/>
      <c r="BMI57" s="158"/>
      <c r="BMJ57" s="158"/>
      <c r="BMK57" s="158"/>
      <c r="BML57" s="158"/>
      <c r="BMM57" s="158"/>
      <c r="BMN57" s="158"/>
      <c r="BMO57" s="158"/>
      <c r="BMP57" s="158"/>
      <c r="BMQ57" s="158"/>
      <c r="BMR57" s="158"/>
      <c r="BMS57" s="158"/>
      <c r="BMT57" s="158"/>
      <c r="BMU57" s="158"/>
      <c r="BMV57" s="158"/>
      <c r="BMW57" s="158"/>
      <c r="BMX57" s="158"/>
      <c r="BMY57" s="158"/>
      <c r="BMZ57" s="158"/>
      <c r="BNA57" s="158"/>
      <c r="BNB57" s="158"/>
      <c r="BNC57" s="158"/>
      <c r="BND57" s="158"/>
      <c r="BNE57" s="158"/>
      <c r="BNF57" s="158"/>
      <c r="BNG57" s="158"/>
      <c r="BNH57" s="158"/>
      <c r="BNI57" s="158"/>
      <c r="BNJ57" s="158"/>
      <c r="BNK57" s="158"/>
      <c r="BNL57" s="158"/>
      <c r="BNM57" s="158"/>
      <c r="BNN57" s="158"/>
      <c r="BNO57" s="158"/>
      <c r="BNP57" s="158"/>
      <c r="BNQ57" s="158"/>
      <c r="BNR57" s="158"/>
      <c r="BNS57" s="158"/>
      <c r="BNT57" s="158"/>
      <c r="BNU57" s="158"/>
      <c r="BNV57" s="158"/>
      <c r="BNW57" s="158"/>
      <c r="BNX57" s="158"/>
      <c r="BNY57" s="158"/>
      <c r="BNZ57" s="158"/>
      <c r="BOA57" s="158"/>
      <c r="BOB57" s="158"/>
      <c r="BOC57" s="158"/>
      <c r="BOD57" s="158"/>
      <c r="BOE57" s="158"/>
      <c r="BOF57" s="158"/>
      <c r="BOG57" s="158"/>
      <c r="BOH57" s="158"/>
      <c r="BOI57" s="158"/>
      <c r="BOJ57" s="158"/>
      <c r="BOK57" s="158"/>
      <c r="BOL57" s="158"/>
      <c r="BOM57" s="158"/>
      <c r="BON57" s="158"/>
      <c r="BOO57" s="158"/>
      <c r="BOP57" s="158"/>
      <c r="BOQ57" s="158"/>
      <c r="BOR57" s="158"/>
      <c r="BOS57" s="158"/>
      <c r="BOT57" s="158"/>
      <c r="BOU57" s="158"/>
      <c r="BOV57" s="158"/>
      <c r="BOW57" s="158"/>
      <c r="BOX57" s="158"/>
      <c r="BOY57" s="158"/>
      <c r="BOZ57" s="158"/>
      <c r="BPA57" s="158"/>
      <c r="BPB57" s="158"/>
      <c r="BPC57" s="158"/>
      <c r="BPD57" s="158"/>
      <c r="BPE57" s="158"/>
      <c r="BPF57" s="158"/>
      <c r="BPG57" s="158"/>
      <c r="BPH57" s="158"/>
      <c r="BPI57" s="158"/>
      <c r="BPJ57" s="158"/>
      <c r="BPK57" s="158"/>
      <c r="BPL57" s="158"/>
      <c r="BPM57" s="158"/>
      <c r="BPN57" s="158"/>
      <c r="BPO57" s="158"/>
      <c r="BPP57" s="158"/>
      <c r="BPQ57" s="158"/>
      <c r="BPR57" s="158"/>
      <c r="BPS57" s="158"/>
      <c r="BPT57" s="158"/>
      <c r="BPU57" s="158"/>
      <c r="BPV57" s="158"/>
      <c r="BPW57" s="158"/>
      <c r="BPX57" s="158"/>
      <c r="BPY57" s="158"/>
      <c r="BPZ57" s="158"/>
      <c r="BQA57" s="158"/>
      <c r="BQB57" s="158"/>
      <c r="BQC57" s="158"/>
      <c r="BQD57" s="158"/>
      <c r="BQE57" s="158"/>
      <c r="BQF57" s="158"/>
      <c r="BQG57" s="158"/>
      <c r="BQH57" s="158"/>
      <c r="BQI57" s="158"/>
      <c r="BQJ57" s="158"/>
      <c r="BQK57" s="158"/>
      <c r="BQL57" s="158"/>
      <c r="BQM57" s="158"/>
      <c r="BQN57" s="158"/>
      <c r="BQO57" s="158"/>
      <c r="BQP57" s="158"/>
      <c r="BQQ57" s="158"/>
      <c r="BQR57" s="158"/>
      <c r="BQS57" s="158"/>
      <c r="BQT57" s="158"/>
      <c r="BQU57" s="158"/>
      <c r="BQV57" s="158"/>
      <c r="BQW57" s="158"/>
      <c r="BQX57" s="158"/>
      <c r="BQY57" s="158"/>
      <c r="BQZ57" s="158"/>
      <c r="BRA57" s="158"/>
      <c r="BRB57" s="158"/>
      <c r="BRC57" s="158"/>
      <c r="BRD57" s="158"/>
      <c r="BRE57" s="158"/>
      <c r="BRF57" s="158"/>
      <c r="BRG57" s="158"/>
      <c r="BRH57" s="158"/>
      <c r="BRI57" s="158"/>
      <c r="BRJ57" s="158"/>
      <c r="BRK57" s="158"/>
      <c r="BRL57" s="158"/>
      <c r="BRM57" s="158"/>
      <c r="BRN57" s="158"/>
      <c r="BRO57" s="158"/>
      <c r="BRP57" s="158"/>
      <c r="BRQ57" s="158"/>
      <c r="BRR57" s="158"/>
      <c r="BRS57" s="158"/>
      <c r="BRT57" s="158"/>
      <c r="BRU57" s="158"/>
      <c r="BRV57" s="158"/>
      <c r="BRW57" s="158"/>
      <c r="BRX57" s="158"/>
      <c r="BRY57" s="158"/>
      <c r="BRZ57" s="158"/>
      <c r="BSA57" s="158"/>
      <c r="BSB57" s="158"/>
      <c r="BSC57" s="158"/>
      <c r="BSD57" s="158"/>
      <c r="BSE57" s="158"/>
      <c r="BSF57" s="158"/>
      <c r="BSG57" s="158"/>
      <c r="BSH57" s="158"/>
      <c r="BSI57" s="158"/>
      <c r="BSJ57" s="158"/>
      <c r="BSK57" s="158"/>
      <c r="BSL57" s="158"/>
      <c r="BSM57" s="158"/>
      <c r="BSN57" s="158"/>
      <c r="BSO57" s="158"/>
      <c r="BSP57" s="158"/>
      <c r="BSQ57" s="158"/>
      <c r="BSR57" s="158"/>
      <c r="BSS57" s="158"/>
      <c r="BST57" s="158"/>
      <c r="BSU57" s="158"/>
      <c r="BSV57" s="158"/>
      <c r="BSW57" s="158"/>
      <c r="BSX57" s="158"/>
      <c r="BSY57" s="158"/>
      <c r="BSZ57" s="158"/>
      <c r="BTA57" s="158"/>
      <c r="BTB57" s="158"/>
      <c r="BTC57" s="158"/>
      <c r="BTD57" s="158"/>
      <c r="BTE57" s="158"/>
      <c r="BTF57" s="158"/>
      <c r="BTG57" s="158"/>
      <c r="BTH57" s="158"/>
      <c r="BTI57" s="158"/>
      <c r="BTJ57" s="158"/>
      <c r="BTK57" s="158"/>
      <c r="BTL57" s="158"/>
      <c r="BTM57" s="158"/>
      <c r="BTN57" s="158"/>
      <c r="BTO57" s="158"/>
      <c r="BTP57" s="158"/>
      <c r="BTQ57" s="158"/>
      <c r="BTR57" s="158"/>
      <c r="BTS57" s="158"/>
      <c r="BTT57" s="158"/>
      <c r="BTU57" s="158"/>
      <c r="BTV57" s="158"/>
      <c r="BTW57" s="158"/>
      <c r="BTX57" s="158"/>
      <c r="BTY57" s="158"/>
      <c r="BTZ57" s="158"/>
      <c r="BUA57" s="158"/>
      <c r="BUB57" s="158"/>
      <c r="BUC57" s="158"/>
      <c r="BUD57" s="158"/>
      <c r="BUE57" s="158"/>
      <c r="BUF57" s="158"/>
      <c r="BUG57" s="158"/>
      <c r="BUH57" s="158"/>
      <c r="BUI57" s="158"/>
      <c r="BUJ57" s="158"/>
      <c r="BUK57" s="158"/>
      <c r="BUL57" s="158"/>
      <c r="BUM57" s="158"/>
      <c r="BUN57" s="158"/>
      <c r="BUO57" s="158"/>
      <c r="BUP57" s="158"/>
      <c r="BUQ57" s="158"/>
      <c r="BUR57" s="158"/>
      <c r="BUS57" s="158"/>
      <c r="BUT57" s="158"/>
      <c r="BUU57" s="158"/>
      <c r="BUV57" s="158"/>
      <c r="BUW57" s="158"/>
      <c r="BUX57" s="158"/>
      <c r="BUY57" s="158"/>
      <c r="BUZ57" s="158"/>
      <c r="BVA57" s="158"/>
      <c r="BVB57" s="158"/>
      <c r="BVC57" s="158"/>
      <c r="BVD57" s="158"/>
      <c r="BVE57" s="158"/>
      <c r="BVF57" s="158"/>
      <c r="BVG57" s="158"/>
      <c r="BVH57" s="158"/>
      <c r="BVI57" s="158"/>
      <c r="BVJ57" s="158"/>
      <c r="BVK57" s="158"/>
      <c r="BVL57" s="158"/>
      <c r="BVM57" s="158"/>
      <c r="BVN57" s="158"/>
      <c r="BVO57" s="158"/>
      <c r="BVP57" s="158"/>
      <c r="BVQ57" s="158"/>
      <c r="BVR57" s="158"/>
      <c r="BVS57" s="158"/>
      <c r="BVT57" s="158"/>
      <c r="BVU57" s="158"/>
      <c r="BVV57" s="158"/>
      <c r="BVW57" s="158"/>
      <c r="BVX57" s="158"/>
      <c r="BVY57" s="158"/>
      <c r="BVZ57" s="158"/>
      <c r="BWA57" s="158"/>
      <c r="BWB57" s="158"/>
      <c r="BWC57" s="158"/>
      <c r="BWD57" s="158"/>
      <c r="BWE57" s="158"/>
      <c r="BWF57" s="158"/>
      <c r="BWG57" s="158"/>
      <c r="BWH57" s="158"/>
      <c r="BWI57" s="158"/>
      <c r="BWJ57" s="158"/>
      <c r="BWK57" s="158"/>
      <c r="BWL57" s="158"/>
      <c r="BWM57" s="158"/>
      <c r="BWN57" s="158"/>
      <c r="BWO57" s="158"/>
      <c r="BWP57" s="158"/>
      <c r="BWQ57" s="158"/>
      <c r="BWR57" s="158"/>
      <c r="BWS57" s="158"/>
      <c r="BWT57" s="158"/>
      <c r="BWU57" s="158"/>
      <c r="BWV57" s="158"/>
      <c r="BWW57" s="158"/>
      <c r="BWX57" s="158"/>
      <c r="BWY57" s="158"/>
      <c r="BWZ57" s="158"/>
      <c r="BXA57" s="158"/>
      <c r="BXB57" s="158"/>
      <c r="BXC57" s="158"/>
      <c r="BXD57" s="158"/>
      <c r="BXE57" s="158"/>
      <c r="BXF57" s="158"/>
      <c r="BXG57" s="158"/>
      <c r="BXH57" s="158"/>
      <c r="BXI57" s="158"/>
      <c r="BXJ57" s="158"/>
      <c r="BXK57" s="158"/>
      <c r="BXL57" s="158"/>
      <c r="BXM57" s="158"/>
      <c r="BXN57" s="158"/>
      <c r="BXO57" s="158"/>
      <c r="BXP57" s="158"/>
      <c r="BXQ57" s="158"/>
      <c r="BXR57" s="158"/>
      <c r="BXS57" s="158"/>
      <c r="BXT57" s="158"/>
      <c r="BXU57" s="158"/>
      <c r="BXV57" s="158"/>
      <c r="BXW57" s="158"/>
      <c r="BXX57" s="158"/>
      <c r="BXY57" s="158"/>
      <c r="BXZ57" s="158"/>
      <c r="BYA57" s="158"/>
      <c r="BYB57" s="158"/>
      <c r="BYC57" s="158"/>
      <c r="BYD57" s="158"/>
      <c r="BYE57" s="158"/>
      <c r="BYF57" s="158"/>
      <c r="BYG57" s="158"/>
      <c r="BYH57" s="158"/>
      <c r="BYI57" s="158"/>
      <c r="BYJ57" s="158"/>
      <c r="BYK57" s="158"/>
      <c r="BYL57" s="158"/>
      <c r="BYM57" s="158"/>
      <c r="BYN57" s="158"/>
      <c r="BYO57" s="158"/>
      <c r="BYP57" s="158"/>
      <c r="BYQ57" s="158"/>
      <c r="BYR57" s="158"/>
      <c r="BYS57" s="158"/>
      <c r="BYT57" s="158"/>
      <c r="BYU57" s="158"/>
      <c r="BYV57" s="158"/>
      <c r="BYW57" s="158"/>
      <c r="BYX57" s="158"/>
      <c r="BYY57" s="158"/>
      <c r="BYZ57" s="158"/>
      <c r="BZA57" s="158"/>
      <c r="BZB57" s="158"/>
      <c r="BZC57" s="158"/>
      <c r="BZD57" s="158"/>
      <c r="BZE57" s="158"/>
      <c r="BZF57" s="158"/>
      <c r="BZG57" s="158"/>
      <c r="BZH57" s="158"/>
      <c r="BZI57" s="158"/>
      <c r="BZJ57" s="158"/>
      <c r="BZK57" s="158"/>
      <c r="BZL57" s="158"/>
      <c r="BZM57" s="158"/>
      <c r="BZN57" s="158"/>
      <c r="BZO57" s="158"/>
      <c r="BZP57" s="158"/>
      <c r="BZQ57" s="158"/>
      <c r="BZR57" s="158"/>
      <c r="BZS57" s="158"/>
      <c r="BZT57" s="158"/>
      <c r="BZU57" s="158"/>
      <c r="BZV57" s="158"/>
      <c r="BZW57" s="158"/>
      <c r="BZX57" s="158"/>
      <c r="BZY57" s="158"/>
      <c r="BZZ57" s="158"/>
      <c r="CAA57" s="158"/>
      <c r="CAB57" s="158"/>
      <c r="CAC57" s="158"/>
      <c r="CAD57" s="158"/>
      <c r="CAE57" s="158"/>
      <c r="CAF57" s="158"/>
      <c r="CAG57" s="158"/>
      <c r="CAH57" s="158"/>
      <c r="CAI57" s="158"/>
      <c r="CAJ57" s="158"/>
      <c r="CAK57" s="158"/>
      <c r="CAL57" s="158"/>
      <c r="CAM57" s="158"/>
      <c r="CAN57" s="158"/>
      <c r="CAO57" s="158"/>
      <c r="CAP57" s="158"/>
      <c r="CAQ57" s="158"/>
      <c r="CAR57" s="158"/>
      <c r="CAS57" s="158"/>
      <c r="CAT57" s="158"/>
      <c r="CAU57" s="158"/>
      <c r="CAV57" s="158"/>
      <c r="CAW57" s="158"/>
      <c r="CAX57" s="158"/>
      <c r="CAY57" s="158"/>
      <c r="CAZ57" s="158"/>
      <c r="CBA57" s="158"/>
      <c r="CBB57" s="158"/>
      <c r="CBC57" s="158"/>
      <c r="CBD57" s="158"/>
      <c r="CBE57" s="158"/>
      <c r="CBF57" s="158"/>
      <c r="CBG57" s="158"/>
      <c r="CBH57" s="158"/>
      <c r="CBI57" s="158"/>
      <c r="CBJ57" s="158"/>
      <c r="CBK57" s="158"/>
      <c r="CBL57" s="158"/>
      <c r="CBM57" s="158"/>
      <c r="CBN57" s="158"/>
      <c r="CBO57" s="158"/>
      <c r="CBP57" s="158"/>
      <c r="CBQ57" s="158"/>
      <c r="CBR57" s="158"/>
      <c r="CBS57" s="158"/>
      <c r="CBT57" s="158"/>
      <c r="CBU57" s="158"/>
      <c r="CBV57" s="158"/>
      <c r="CBW57" s="158"/>
      <c r="CBX57" s="158"/>
      <c r="CBY57" s="158"/>
      <c r="CBZ57" s="158"/>
      <c r="CCA57" s="158"/>
      <c r="CCB57" s="158"/>
      <c r="CCC57" s="158"/>
      <c r="CCD57" s="158"/>
      <c r="CCE57" s="158"/>
      <c r="CCF57" s="158"/>
      <c r="CCG57" s="158"/>
      <c r="CCH57" s="158"/>
      <c r="CCI57" s="158"/>
      <c r="CCJ57" s="158"/>
      <c r="CCK57" s="158"/>
      <c r="CCL57" s="158"/>
      <c r="CCM57" s="158"/>
      <c r="CCN57" s="158"/>
      <c r="CCO57" s="158"/>
      <c r="CCP57" s="158"/>
      <c r="CCQ57" s="158"/>
      <c r="CCR57" s="158"/>
      <c r="CCS57" s="158"/>
      <c r="CCT57" s="158"/>
      <c r="CCU57" s="158"/>
      <c r="CCV57" s="158"/>
      <c r="CCW57" s="158"/>
      <c r="CCX57" s="158"/>
      <c r="CCY57" s="158"/>
      <c r="CCZ57" s="158"/>
      <c r="CDA57" s="158"/>
      <c r="CDB57" s="158"/>
      <c r="CDC57" s="158"/>
      <c r="CDD57" s="158"/>
      <c r="CDE57" s="158"/>
      <c r="CDF57" s="158"/>
      <c r="CDG57" s="158"/>
      <c r="CDH57" s="158"/>
      <c r="CDI57" s="158"/>
      <c r="CDJ57" s="158"/>
      <c r="CDK57" s="158"/>
      <c r="CDL57" s="158"/>
      <c r="CDM57" s="158"/>
      <c r="CDN57" s="158"/>
      <c r="CDO57" s="158"/>
      <c r="CDP57" s="158"/>
      <c r="CDQ57" s="158"/>
      <c r="CDR57" s="158"/>
      <c r="CDS57" s="158"/>
      <c r="CDT57" s="158"/>
      <c r="CDU57" s="158"/>
      <c r="CDV57" s="158"/>
      <c r="CDW57" s="158"/>
      <c r="CDX57" s="158"/>
      <c r="CDY57" s="158"/>
      <c r="CDZ57" s="158"/>
      <c r="CEA57" s="158"/>
      <c r="CEB57" s="158"/>
      <c r="CEC57" s="158"/>
      <c r="CED57" s="158"/>
      <c r="CEE57" s="158"/>
      <c r="CEF57" s="158"/>
      <c r="CEG57" s="158"/>
      <c r="CEH57" s="158"/>
      <c r="CEI57" s="158"/>
      <c r="CEJ57" s="158"/>
      <c r="CEK57" s="158"/>
      <c r="CEL57" s="158"/>
      <c r="CEM57" s="158"/>
      <c r="CEN57" s="158"/>
      <c r="CEO57" s="158"/>
      <c r="CEP57" s="158"/>
      <c r="CEQ57" s="158"/>
      <c r="CER57" s="158"/>
      <c r="CES57" s="158"/>
      <c r="CET57" s="158"/>
      <c r="CEU57" s="158"/>
      <c r="CEV57" s="158"/>
      <c r="CEW57" s="158"/>
      <c r="CEX57" s="158"/>
      <c r="CEY57" s="158"/>
      <c r="CEZ57" s="158"/>
      <c r="CFA57" s="158"/>
      <c r="CFB57" s="158"/>
      <c r="CFC57" s="158"/>
      <c r="CFD57" s="158"/>
      <c r="CFE57" s="158"/>
      <c r="CFF57" s="158"/>
      <c r="CFG57" s="158"/>
      <c r="CFH57" s="158"/>
      <c r="CFI57" s="158"/>
      <c r="CFJ57" s="158"/>
      <c r="CFK57" s="158"/>
      <c r="CFL57" s="158"/>
      <c r="CFM57" s="158"/>
      <c r="CFN57" s="158"/>
      <c r="CFO57" s="158"/>
      <c r="CFP57" s="158"/>
      <c r="CFQ57" s="158"/>
      <c r="CFR57" s="158"/>
      <c r="CFS57" s="158"/>
      <c r="CFT57" s="158"/>
      <c r="CFU57" s="158"/>
      <c r="CFV57" s="158"/>
      <c r="CFW57" s="158"/>
      <c r="CFX57" s="158"/>
      <c r="CFY57" s="158"/>
      <c r="CFZ57" s="158"/>
      <c r="CGA57" s="158"/>
      <c r="CGB57" s="158"/>
      <c r="CGC57" s="158"/>
      <c r="CGD57" s="158"/>
      <c r="CGE57" s="158"/>
      <c r="CGF57" s="158"/>
      <c r="CGG57" s="158"/>
      <c r="CGH57" s="158"/>
      <c r="CGI57" s="158"/>
      <c r="CGJ57" s="158"/>
      <c r="CGK57" s="158"/>
      <c r="CGL57" s="158"/>
      <c r="CGM57" s="158"/>
      <c r="CGN57" s="158"/>
      <c r="CGO57" s="158"/>
      <c r="CGP57" s="158"/>
      <c r="CGQ57" s="158"/>
      <c r="CGR57" s="158"/>
      <c r="CGS57" s="158"/>
      <c r="CGT57" s="158"/>
      <c r="CGU57" s="158"/>
      <c r="CGV57" s="158"/>
      <c r="CGW57" s="158"/>
      <c r="CGX57" s="158"/>
      <c r="CGY57" s="158"/>
      <c r="CGZ57" s="158"/>
      <c r="CHA57" s="158"/>
      <c r="CHB57" s="158"/>
      <c r="CHC57" s="158"/>
      <c r="CHD57" s="158"/>
      <c r="CHE57" s="158"/>
      <c r="CHF57" s="158"/>
      <c r="CHG57" s="158"/>
      <c r="CHH57" s="158"/>
      <c r="CHI57" s="158"/>
      <c r="CHJ57" s="158"/>
      <c r="CHK57" s="158"/>
      <c r="CHL57" s="158"/>
      <c r="CHM57" s="158"/>
      <c r="CHN57" s="158"/>
      <c r="CHO57" s="158"/>
      <c r="CHP57" s="158"/>
      <c r="CHQ57" s="158"/>
      <c r="CHR57" s="158"/>
      <c r="CHS57" s="158"/>
      <c r="CHT57" s="158"/>
      <c r="CHU57" s="158"/>
      <c r="CHV57" s="158"/>
      <c r="CHW57" s="158"/>
      <c r="CHX57" s="158"/>
      <c r="CHY57" s="158"/>
      <c r="CHZ57" s="158"/>
      <c r="CIA57" s="158"/>
      <c r="CIB57" s="158"/>
      <c r="CIC57" s="158"/>
      <c r="CID57" s="158"/>
      <c r="CIE57" s="158"/>
      <c r="CIF57" s="158"/>
      <c r="CIG57" s="158"/>
      <c r="CIH57" s="158"/>
      <c r="CII57" s="158"/>
      <c r="CIJ57" s="158"/>
      <c r="CIK57" s="158"/>
      <c r="CIL57" s="158"/>
      <c r="CIM57" s="158"/>
      <c r="CIN57" s="158"/>
      <c r="CIO57" s="158"/>
      <c r="CIP57" s="158"/>
      <c r="CIQ57" s="158"/>
      <c r="CIR57" s="158"/>
      <c r="CIS57" s="158"/>
      <c r="CIT57" s="158"/>
      <c r="CIU57" s="158"/>
      <c r="CIV57" s="158"/>
      <c r="CIW57" s="158"/>
      <c r="CIX57" s="158"/>
      <c r="CIY57" s="158"/>
      <c r="CIZ57" s="158"/>
      <c r="CJA57" s="158"/>
      <c r="CJB57" s="158"/>
      <c r="CJC57" s="158"/>
      <c r="CJD57" s="158"/>
      <c r="CJE57" s="158"/>
      <c r="CJF57" s="158"/>
      <c r="CJG57" s="158"/>
      <c r="CJH57" s="158"/>
      <c r="CJI57" s="158"/>
      <c r="CJJ57" s="158"/>
      <c r="CJK57" s="158"/>
      <c r="CJL57" s="158"/>
      <c r="CJM57" s="158"/>
      <c r="CJN57" s="158"/>
      <c r="CJO57" s="158"/>
      <c r="CJP57" s="158"/>
      <c r="CJQ57" s="158"/>
      <c r="CJR57" s="158"/>
      <c r="CJS57" s="158"/>
      <c r="CJT57" s="158"/>
      <c r="CJU57" s="158"/>
      <c r="CJV57" s="158"/>
      <c r="CJW57" s="158"/>
      <c r="CJX57" s="158"/>
      <c r="CJY57" s="158"/>
      <c r="CJZ57" s="158"/>
      <c r="CKA57" s="158"/>
      <c r="CKB57" s="158"/>
      <c r="CKC57" s="158"/>
      <c r="CKD57" s="158"/>
      <c r="CKE57" s="158"/>
      <c r="CKF57" s="158"/>
      <c r="CKG57" s="158"/>
      <c r="CKH57" s="158"/>
      <c r="CKI57" s="158"/>
      <c r="CKJ57" s="158"/>
      <c r="CKK57" s="158"/>
      <c r="CKL57" s="158"/>
      <c r="CKM57" s="158"/>
      <c r="CKN57" s="158"/>
      <c r="CKO57" s="158"/>
      <c r="CKP57" s="158"/>
      <c r="CKQ57" s="158"/>
      <c r="CKR57" s="158"/>
      <c r="CKS57" s="158"/>
      <c r="CKT57" s="158"/>
      <c r="CKU57" s="158"/>
      <c r="CKV57" s="158"/>
      <c r="CKW57" s="158"/>
      <c r="CKX57" s="158"/>
      <c r="CKY57" s="158"/>
      <c r="CKZ57" s="158"/>
      <c r="CLA57" s="158"/>
      <c r="CLB57" s="158"/>
      <c r="CLC57" s="158"/>
      <c r="CLD57" s="158"/>
      <c r="CLE57" s="158"/>
      <c r="CLF57" s="158"/>
      <c r="CLG57" s="158"/>
      <c r="CLH57" s="158"/>
      <c r="CLI57" s="158"/>
      <c r="CLJ57" s="158"/>
      <c r="CLK57" s="158"/>
      <c r="CLL57" s="158"/>
      <c r="CLM57" s="158"/>
      <c r="CLN57" s="158"/>
      <c r="CLO57" s="158"/>
      <c r="CLP57" s="158"/>
      <c r="CLQ57" s="158"/>
      <c r="CLR57" s="158"/>
      <c r="CLS57" s="158"/>
      <c r="CLT57" s="158"/>
      <c r="CLU57" s="158"/>
      <c r="CLV57" s="158"/>
      <c r="CLW57" s="158"/>
      <c r="CLX57" s="158"/>
      <c r="CLY57" s="158"/>
      <c r="CLZ57" s="158"/>
      <c r="CMA57" s="158"/>
      <c r="CMB57" s="158"/>
      <c r="CMC57" s="158"/>
      <c r="CMD57" s="158"/>
      <c r="CME57" s="158"/>
      <c r="CMF57" s="158"/>
      <c r="CMG57" s="158"/>
      <c r="CMH57" s="158"/>
      <c r="CMI57" s="158"/>
      <c r="CMJ57" s="158"/>
      <c r="CMK57" s="158"/>
      <c r="CML57" s="158"/>
      <c r="CMM57" s="158"/>
      <c r="CMN57" s="158"/>
      <c r="CMO57" s="158"/>
      <c r="CMP57" s="158"/>
      <c r="CMQ57" s="158"/>
      <c r="CMR57" s="158"/>
      <c r="CMS57" s="158"/>
      <c r="CMT57" s="158"/>
      <c r="CMU57" s="158"/>
      <c r="CMV57" s="158"/>
      <c r="CMW57" s="158"/>
      <c r="CMX57" s="158"/>
      <c r="CMY57" s="158"/>
      <c r="CMZ57" s="158"/>
      <c r="CNA57" s="158"/>
      <c r="CNB57" s="158"/>
      <c r="CNC57" s="158"/>
      <c r="CND57" s="158"/>
      <c r="CNE57" s="158"/>
      <c r="CNF57" s="158"/>
      <c r="CNG57" s="158"/>
      <c r="CNH57" s="158"/>
      <c r="CNI57" s="158"/>
      <c r="CNJ57" s="158"/>
      <c r="CNK57" s="158"/>
      <c r="CNL57" s="158"/>
      <c r="CNM57" s="158"/>
      <c r="CNN57" s="158"/>
      <c r="CNO57" s="158"/>
      <c r="CNP57" s="158"/>
      <c r="CNQ57" s="158"/>
      <c r="CNR57" s="158"/>
      <c r="CNS57" s="158"/>
      <c r="CNT57" s="158"/>
      <c r="CNU57" s="158"/>
      <c r="CNV57" s="158"/>
      <c r="CNW57" s="158"/>
      <c r="CNX57" s="158"/>
      <c r="CNY57" s="158"/>
      <c r="CNZ57" s="158"/>
      <c r="COA57" s="158"/>
      <c r="COB57" s="158"/>
      <c r="COC57" s="158"/>
      <c r="COD57" s="158"/>
      <c r="COE57" s="158"/>
      <c r="COF57" s="158"/>
      <c r="COG57" s="158"/>
      <c r="COH57" s="158"/>
      <c r="COI57" s="158"/>
      <c r="COJ57" s="158"/>
      <c r="COK57" s="158"/>
      <c r="COL57" s="158"/>
      <c r="COM57" s="158"/>
      <c r="CON57" s="158"/>
      <c r="COO57" s="158"/>
      <c r="COP57" s="158"/>
      <c r="COQ57" s="158"/>
      <c r="COR57" s="158"/>
      <c r="COS57" s="158"/>
      <c r="COT57" s="158"/>
      <c r="COU57" s="158"/>
      <c r="COV57" s="158"/>
      <c r="COW57" s="158"/>
      <c r="COX57" s="158"/>
      <c r="COY57" s="158"/>
      <c r="COZ57" s="158"/>
      <c r="CPA57" s="158"/>
      <c r="CPB57" s="158"/>
      <c r="CPC57" s="158"/>
      <c r="CPD57" s="158"/>
      <c r="CPE57" s="158"/>
      <c r="CPF57" s="158"/>
      <c r="CPG57" s="158"/>
      <c r="CPH57" s="158"/>
      <c r="CPI57" s="158"/>
      <c r="CPJ57" s="158"/>
      <c r="CPK57" s="158"/>
      <c r="CPL57" s="158"/>
      <c r="CPM57" s="158"/>
      <c r="CPN57" s="158"/>
      <c r="CPO57" s="158"/>
      <c r="CPP57" s="158"/>
      <c r="CPQ57" s="158"/>
      <c r="CPR57" s="158"/>
      <c r="CPS57" s="158"/>
      <c r="CPT57" s="158"/>
      <c r="CPU57" s="158"/>
      <c r="CPV57" s="158"/>
      <c r="CPW57" s="158"/>
      <c r="CPX57" s="158"/>
      <c r="CPY57" s="158"/>
      <c r="CPZ57" s="158"/>
      <c r="CQA57" s="158"/>
      <c r="CQB57" s="158"/>
      <c r="CQC57" s="158"/>
      <c r="CQD57" s="158"/>
      <c r="CQE57" s="158"/>
      <c r="CQF57" s="158"/>
      <c r="CQG57" s="158"/>
      <c r="CQH57" s="158"/>
      <c r="CQI57" s="158"/>
      <c r="CQJ57" s="158"/>
      <c r="CQK57" s="158"/>
      <c r="CQL57" s="158"/>
      <c r="CQM57" s="158"/>
      <c r="CQN57" s="158"/>
      <c r="CQO57" s="158"/>
      <c r="CQP57" s="158"/>
      <c r="CQQ57" s="158"/>
      <c r="CQR57" s="158"/>
      <c r="CQS57" s="158"/>
      <c r="CQT57" s="158"/>
      <c r="CQU57" s="158"/>
      <c r="CQV57" s="158"/>
      <c r="CQW57" s="158"/>
      <c r="CQX57" s="158"/>
      <c r="CQY57" s="158"/>
      <c r="CQZ57" s="158"/>
      <c r="CRA57" s="158"/>
      <c r="CRB57" s="158"/>
      <c r="CRC57" s="158"/>
      <c r="CRD57" s="158"/>
      <c r="CRE57" s="158"/>
      <c r="CRF57" s="158"/>
      <c r="CRG57" s="158"/>
      <c r="CRH57" s="158"/>
      <c r="CRI57" s="158"/>
      <c r="CRJ57" s="158"/>
      <c r="CRK57" s="158"/>
      <c r="CRL57" s="158"/>
      <c r="CRM57" s="158"/>
      <c r="CRN57" s="158"/>
      <c r="CRO57" s="158"/>
      <c r="CRP57" s="158"/>
      <c r="CRQ57" s="158"/>
      <c r="CRR57" s="158"/>
      <c r="CRS57" s="158"/>
      <c r="CRT57" s="158"/>
      <c r="CRU57" s="158"/>
      <c r="CRV57" s="158"/>
      <c r="CRW57" s="158"/>
      <c r="CRX57" s="158"/>
      <c r="CRY57" s="158"/>
      <c r="CRZ57" s="158"/>
      <c r="CSA57" s="158"/>
      <c r="CSB57" s="158"/>
      <c r="CSC57" s="158"/>
      <c r="CSD57" s="158"/>
      <c r="CSE57" s="158"/>
      <c r="CSF57" s="158"/>
      <c r="CSG57" s="158"/>
      <c r="CSH57" s="158"/>
      <c r="CSI57" s="158"/>
      <c r="CSJ57" s="158"/>
      <c r="CSK57" s="158"/>
      <c r="CSL57" s="158"/>
      <c r="CSM57" s="158"/>
      <c r="CSN57" s="158"/>
      <c r="CSO57" s="158"/>
      <c r="CSP57" s="158"/>
      <c r="CSQ57" s="158"/>
      <c r="CSR57" s="158"/>
      <c r="CSS57" s="158"/>
      <c r="CST57" s="158"/>
      <c r="CSU57" s="158"/>
      <c r="CSV57" s="158"/>
      <c r="CSW57" s="158"/>
      <c r="CSX57" s="158"/>
      <c r="CSY57" s="158"/>
      <c r="CSZ57" s="158"/>
      <c r="CTA57" s="158"/>
      <c r="CTB57" s="158"/>
      <c r="CTC57" s="158"/>
      <c r="CTD57" s="158"/>
      <c r="CTE57" s="158"/>
      <c r="CTF57" s="158"/>
      <c r="CTG57" s="158"/>
      <c r="CTH57" s="158"/>
      <c r="CTI57" s="158"/>
      <c r="CTJ57" s="158"/>
      <c r="CTK57" s="158"/>
      <c r="CTL57" s="158"/>
      <c r="CTM57" s="158"/>
      <c r="CTN57" s="158"/>
      <c r="CTO57" s="158"/>
      <c r="CTP57" s="158"/>
      <c r="CTQ57" s="158"/>
      <c r="CTR57" s="158"/>
      <c r="CTS57" s="158"/>
      <c r="CTT57" s="158"/>
      <c r="CTU57" s="158"/>
      <c r="CTV57" s="158"/>
      <c r="CTW57" s="158"/>
      <c r="CTX57" s="158"/>
      <c r="CTY57" s="158"/>
      <c r="CTZ57" s="158"/>
      <c r="CUA57" s="158"/>
      <c r="CUB57" s="158"/>
      <c r="CUC57" s="158"/>
      <c r="CUD57" s="158"/>
      <c r="CUE57" s="158"/>
      <c r="CUF57" s="158"/>
      <c r="CUG57" s="158"/>
      <c r="CUH57" s="158"/>
      <c r="CUI57" s="158"/>
      <c r="CUJ57" s="158"/>
      <c r="CUK57" s="158"/>
      <c r="CUL57" s="158"/>
      <c r="CUM57" s="158"/>
      <c r="CUN57" s="158"/>
      <c r="CUO57" s="158"/>
      <c r="CUP57" s="158"/>
      <c r="CUQ57" s="158"/>
      <c r="CUR57" s="158"/>
      <c r="CUS57" s="158"/>
      <c r="CUT57" s="158"/>
      <c r="CUU57" s="158"/>
      <c r="CUV57" s="158"/>
      <c r="CUW57" s="158"/>
      <c r="CUX57" s="158"/>
      <c r="CUY57" s="158"/>
      <c r="CUZ57" s="158"/>
      <c r="CVA57" s="158"/>
      <c r="CVB57" s="158"/>
      <c r="CVC57" s="158"/>
      <c r="CVD57" s="158"/>
      <c r="CVE57" s="158"/>
      <c r="CVF57" s="158"/>
      <c r="CVG57" s="158"/>
      <c r="CVH57" s="158"/>
      <c r="CVI57" s="158"/>
      <c r="CVJ57" s="158"/>
      <c r="CVK57" s="158"/>
      <c r="CVL57" s="158"/>
      <c r="CVM57" s="158"/>
      <c r="CVN57" s="158"/>
      <c r="CVO57" s="158"/>
      <c r="CVP57" s="158"/>
      <c r="CVQ57" s="158"/>
      <c r="CVR57" s="158"/>
      <c r="CVS57" s="158"/>
      <c r="CVT57" s="158"/>
      <c r="CVU57" s="158"/>
      <c r="CVV57" s="158"/>
      <c r="CVW57" s="158"/>
      <c r="CVX57" s="158"/>
      <c r="CVY57" s="158"/>
      <c r="CVZ57" s="158"/>
      <c r="CWA57" s="158"/>
      <c r="CWB57" s="158"/>
      <c r="CWC57" s="158"/>
      <c r="CWD57" s="158"/>
      <c r="CWE57" s="158"/>
      <c r="CWF57" s="158"/>
      <c r="CWG57" s="158"/>
      <c r="CWH57" s="158"/>
      <c r="CWI57" s="158"/>
      <c r="CWJ57" s="158"/>
      <c r="CWK57" s="158"/>
      <c r="CWL57" s="158"/>
      <c r="CWM57" s="158"/>
      <c r="CWN57" s="158"/>
      <c r="CWO57" s="158"/>
      <c r="CWP57" s="158"/>
      <c r="CWQ57" s="158"/>
      <c r="CWR57" s="158"/>
      <c r="CWS57" s="158"/>
      <c r="CWT57" s="158"/>
      <c r="CWU57" s="158"/>
      <c r="CWV57" s="158"/>
      <c r="CWW57" s="158"/>
      <c r="CWX57" s="158"/>
      <c r="CWY57" s="158"/>
      <c r="CWZ57" s="158"/>
      <c r="CXA57" s="158"/>
      <c r="CXB57" s="158"/>
      <c r="CXC57" s="158"/>
      <c r="CXD57" s="158"/>
      <c r="CXE57" s="158"/>
      <c r="CXF57" s="158"/>
      <c r="CXG57" s="158"/>
      <c r="CXH57" s="158"/>
      <c r="CXI57" s="158"/>
      <c r="CXJ57" s="158"/>
      <c r="CXK57" s="158"/>
      <c r="CXL57" s="158"/>
      <c r="CXM57" s="158"/>
      <c r="CXN57" s="158"/>
      <c r="CXO57" s="158"/>
      <c r="CXP57" s="158"/>
      <c r="CXQ57" s="158"/>
      <c r="CXR57" s="158"/>
      <c r="CXS57" s="158"/>
      <c r="CXT57" s="158"/>
      <c r="CXU57" s="158"/>
      <c r="CXV57" s="158"/>
      <c r="CXW57" s="158"/>
      <c r="CXX57" s="158"/>
      <c r="CXY57" s="158"/>
      <c r="CXZ57" s="158"/>
      <c r="CYA57" s="158"/>
      <c r="CYB57" s="158"/>
      <c r="CYC57" s="158"/>
      <c r="CYD57" s="158"/>
      <c r="CYE57" s="158"/>
      <c r="CYF57" s="158"/>
      <c r="CYG57" s="158"/>
      <c r="CYH57" s="158"/>
      <c r="CYI57" s="158"/>
      <c r="CYJ57" s="158"/>
      <c r="CYK57" s="158"/>
      <c r="CYL57" s="158"/>
      <c r="CYM57" s="158"/>
      <c r="CYN57" s="158"/>
      <c r="CYO57" s="158"/>
      <c r="CYP57" s="158"/>
      <c r="CYQ57" s="158"/>
      <c r="CYR57" s="158"/>
      <c r="CYS57" s="158"/>
      <c r="CYT57" s="158"/>
      <c r="CYU57" s="158"/>
      <c r="CYV57" s="158"/>
      <c r="CYW57" s="158"/>
      <c r="CYX57" s="158"/>
      <c r="CYY57" s="158"/>
      <c r="CYZ57" s="158"/>
      <c r="CZA57" s="158"/>
      <c r="CZB57" s="158"/>
      <c r="CZC57" s="158"/>
      <c r="CZD57" s="158"/>
      <c r="CZE57" s="158"/>
      <c r="CZF57" s="158"/>
      <c r="CZG57" s="158"/>
      <c r="CZH57" s="158"/>
      <c r="CZI57" s="158"/>
      <c r="CZJ57" s="158"/>
      <c r="CZK57" s="158"/>
      <c r="CZL57" s="158"/>
      <c r="CZM57" s="158"/>
      <c r="CZN57" s="158"/>
      <c r="CZO57" s="158"/>
      <c r="CZP57" s="158"/>
      <c r="CZQ57" s="158"/>
      <c r="CZR57" s="158"/>
      <c r="CZS57" s="158"/>
      <c r="CZT57" s="158"/>
      <c r="CZU57" s="158"/>
      <c r="CZV57" s="158"/>
      <c r="CZW57" s="158"/>
      <c r="CZX57" s="158"/>
      <c r="CZY57" s="158"/>
      <c r="CZZ57" s="158"/>
      <c r="DAA57" s="158"/>
      <c r="DAB57" s="158"/>
      <c r="DAC57" s="158"/>
      <c r="DAD57" s="158"/>
      <c r="DAE57" s="158"/>
      <c r="DAF57" s="158"/>
      <c r="DAG57" s="158"/>
      <c r="DAH57" s="158"/>
      <c r="DAI57" s="158"/>
      <c r="DAJ57" s="158"/>
      <c r="DAK57" s="158"/>
      <c r="DAL57" s="158"/>
      <c r="DAM57" s="158"/>
      <c r="DAN57" s="158"/>
      <c r="DAO57" s="158"/>
      <c r="DAP57" s="158"/>
      <c r="DAQ57" s="158"/>
      <c r="DAR57" s="158"/>
      <c r="DAS57" s="158"/>
      <c r="DAT57" s="158"/>
      <c r="DAU57" s="158"/>
      <c r="DAV57" s="158"/>
      <c r="DAW57" s="158"/>
      <c r="DAX57" s="158"/>
      <c r="DAY57" s="158"/>
      <c r="DAZ57" s="158"/>
      <c r="DBA57" s="158"/>
      <c r="DBB57" s="158"/>
      <c r="DBC57" s="158"/>
      <c r="DBD57" s="158"/>
      <c r="DBE57" s="158"/>
      <c r="DBF57" s="158"/>
      <c r="DBG57" s="158"/>
      <c r="DBH57" s="158"/>
      <c r="DBI57" s="158"/>
      <c r="DBJ57" s="158"/>
      <c r="DBK57" s="158"/>
      <c r="DBL57" s="158"/>
      <c r="DBM57" s="158"/>
      <c r="DBN57" s="158"/>
      <c r="DBO57" s="158"/>
      <c r="DBP57" s="158"/>
      <c r="DBQ57" s="158"/>
      <c r="DBR57" s="158"/>
      <c r="DBS57" s="158"/>
      <c r="DBT57" s="158"/>
      <c r="DBU57" s="158"/>
      <c r="DBV57" s="158"/>
      <c r="DBW57" s="158"/>
      <c r="DBX57" s="158"/>
      <c r="DBY57" s="158"/>
      <c r="DBZ57" s="158"/>
      <c r="DCA57" s="158"/>
      <c r="DCB57" s="158"/>
      <c r="DCC57" s="158"/>
      <c r="DCD57" s="158"/>
      <c r="DCE57" s="158"/>
      <c r="DCF57" s="158"/>
      <c r="DCG57" s="158"/>
      <c r="DCH57" s="158"/>
      <c r="DCI57" s="158"/>
      <c r="DCJ57" s="158"/>
      <c r="DCK57" s="158"/>
      <c r="DCL57" s="158"/>
      <c r="DCM57" s="158"/>
      <c r="DCN57" s="158"/>
      <c r="DCO57" s="158"/>
      <c r="DCP57" s="158"/>
      <c r="DCQ57" s="158"/>
      <c r="DCR57" s="158"/>
      <c r="DCS57" s="158"/>
      <c r="DCT57" s="158"/>
      <c r="DCU57" s="158"/>
      <c r="DCV57" s="158"/>
      <c r="DCW57" s="158"/>
      <c r="DCX57" s="158"/>
      <c r="DCY57" s="158"/>
      <c r="DCZ57" s="158"/>
      <c r="DDA57" s="158"/>
      <c r="DDB57" s="158"/>
      <c r="DDC57" s="158"/>
      <c r="DDD57" s="158"/>
      <c r="DDE57" s="158"/>
      <c r="DDF57" s="158"/>
      <c r="DDG57" s="158"/>
      <c r="DDH57" s="158"/>
      <c r="DDI57" s="158"/>
      <c r="DDJ57" s="158"/>
      <c r="DDK57" s="158"/>
      <c r="DDL57" s="158"/>
      <c r="DDM57" s="158"/>
      <c r="DDN57" s="158"/>
      <c r="DDO57" s="158"/>
      <c r="DDP57" s="158"/>
      <c r="DDQ57" s="158"/>
      <c r="DDR57" s="158"/>
      <c r="DDS57" s="158"/>
      <c r="DDT57" s="158"/>
      <c r="DDU57" s="158"/>
      <c r="DDV57" s="158"/>
      <c r="DDW57" s="158"/>
      <c r="DDX57" s="158"/>
      <c r="DDY57" s="158"/>
      <c r="DDZ57" s="158"/>
      <c r="DEA57" s="158"/>
      <c r="DEB57" s="158"/>
      <c r="DEC57" s="158"/>
      <c r="DED57" s="158"/>
      <c r="DEE57" s="158"/>
      <c r="DEF57" s="158"/>
      <c r="DEG57" s="158"/>
      <c r="DEH57" s="158"/>
      <c r="DEI57" s="158"/>
      <c r="DEJ57" s="158"/>
      <c r="DEK57" s="158"/>
      <c r="DEL57" s="158"/>
      <c r="DEM57" s="158"/>
      <c r="DEN57" s="158"/>
      <c r="DEO57" s="158"/>
      <c r="DEP57" s="158"/>
      <c r="DEQ57" s="158"/>
      <c r="DER57" s="158"/>
      <c r="DES57" s="158"/>
      <c r="DET57" s="158"/>
      <c r="DEU57" s="158"/>
      <c r="DEV57" s="158"/>
      <c r="DEW57" s="158"/>
      <c r="DEX57" s="158"/>
      <c r="DEY57" s="158"/>
      <c r="DEZ57" s="158"/>
      <c r="DFA57" s="158"/>
      <c r="DFB57" s="158"/>
      <c r="DFC57" s="158"/>
      <c r="DFD57" s="158"/>
      <c r="DFE57" s="158"/>
      <c r="DFF57" s="158"/>
      <c r="DFG57" s="158"/>
      <c r="DFH57" s="158"/>
      <c r="DFI57" s="158"/>
      <c r="DFJ57" s="158"/>
      <c r="DFK57" s="158"/>
      <c r="DFL57" s="158"/>
      <c r="DFM57" s="158"/>
      <c r="DFN57" s="158"/>
      <c r="DFO57" s="158"/>
      <c r="DFP57" s="158"/>
      <c r="DFQ57" s="158"/>
      <c r="DFR57" s="158"/>
      <c r="DFS57" s="158"/>
      <c r="DFT57" s="158"/>
      <c r="DFU57" s="158"/>
      <c r="DFV57" s="158"/>
      <c r="DFW57" s="158"/>
      <c r="DFX57" s="158"/>
      <c r="DFY57" s="158"/>
      <c r="DFZ57" s="158"/>
      <c r="DGA57" s="158"/>
      <c r="DGB57" s="158"/>
      <c r="DGC57" s="158"/>
      <c r="DGD57" s="158"/>
      <c r="DGE57" s="158"/>
      <c r="DGF57" s="158"/>
      <c r="DGG57" s="158"/>
      <c r="DGH57" s="158"/>
      <c r="DGI57" s="158"/>
      <c r="DGJ57" s="158"/>
      <c r="DGK57" s="158"/>
      <c r="DGL57" s="158"/>
      <c r="DGM57" s="158"/>
      <c r="DGN57" s="158"/>
      <c r="DGO57" s="158"/>
      <c r="DGP57" s="158"/>
      <c r="DGQ57" s="158"/>
      <c r="DGR57" s="158"/>
      <c r="DGS57" s="158"/>
      <c r="DGT57" s="158"/>
      <c r="DGU57" s="158"/>
      <c r="DGV57" s="158"/>
      <c r="DGW57" s="158"/>
      <c r="DGX57" s="158"/>
      <c r="DGY57" s="158"/>
      <c r="DGZ57" s="158"/>
      <c r="DHA57" s="158"/>
      <c r="DHB57" s="158"/>
      <c r="DHC57" s="158"/>
      <c r="DHD57" s="158"/>
      <c r="DHE57" s="158"/>
      <c r="DHF57" s="158"/>
      <c r="DHG57" s="158"/>
      <c r="DHH57" s="158"/>
      <c r="DHI57" s="158"/>
      <c r="DHJ57" s="158"/>
      <c r="DHK57" s="158"/>
      <c r="DHL57" s="158"/>
      <c r="DHM57" s="158"/>
      <c r="DHN57" s="158"/>
      <c r="DHO57" s="158"/>
      <c r="DHP57" s="158"/>
      <c r="DHQ57" s="158"/>
      <c r="DHR57" s="158"/>
      <c r="DHS57" s="158"/>
      <c r="DHT57" s="158"/>
      <c r="DHU57" s="158"/>
      <c r="DHV57" s="158"/>
      <c r="DHW57" s="158"/>
      <c r="DHX57" s="158"/>
      <c r="DHY57" s="158"/>
      <c r="DHZ57" s="158"/>
      <c r="DIA57" s="158"/>
      <c r="DIB57" s="158"/>
      <c r="DIC57" s="158"/>
      <c r="DID57" s="158"/>
      <c r="DIE57" s="158"/>
      <c r="DIF57" s="158"/>
      <c r="DIG57" s="158"/>
      <c r="DIH57" s="158"/>
      <c r="DII57" s="158"/>
      <c r="DIJ57" s="158"/>
      <c r="DIK57" s="158"/>
      <c r="DIL57" s="158"/>
      <c r="DIM57" s="158"/>
      <c r="DIN57" s="158"/>
      <c r="DIO57" s="158"/>
      <c r="DIP57" s="158"/>
      <c r="DIQ57" s="158"/>
      <c r="DIR57" s="158"/>
      <c r="DIS57" s="158"/>
      <c r="DIT57" s="158"/>
      <c r="DIU57" s="158"/>
      <c r="DIV57" s="158"/>
      <c r="DIW57" s="158"/>
      <c r="DIX57" s="158"/>
      <c r="DIY57" s="158"/>
      <c r="DIZ57" s="158"/>
      <c r="DJA57" s="158"/>
      <c r="DJB57" s="158"/>
      <c r="DJC57" s="158"/>
      <c r="DJD57" s="158"/>
      <c r="DJE57" s="158"/>
      <c r="DJF57" s="158"/>
      <c r="DJG57" s="158"/>
      <c r="DJH57" s="158"/>
      <c r="DJI57" s="158"/>
      <c r="DJJ57" s="158"/>
      <c r="DJK57" s="158"/>
      <c r="DJL57" s="158"/>
      <c r="DJM57" s="158"/>
      <c r="DJN57" s="158"/>
      <c r="DJO57" s="158"/>
      <c r="DJP57" s="158"/>
      <c r="DJQ57" s="158"/>
      <c r="DJR57" s="158"/>
      <c r="DJS57" s="158"/>
      <c r="DJT57" s="158"/>
      <c r="DJU57" s="158"/>
      <c r="DJV57" s="158"/>
      <c r="DJW57" s="158"/>
      <c r="DJX57" s="158"/>
      <c r="DJY57" s="158"/>
      <c r="DJZ57" s="158"/>
      <c r="DKA57" s="158"/>
      <c r="DKB57" s="158"/>
      <c r="DKC57" s="158"/>
      <c r="DKD57" s="158"/>
      <c r="DKE57" s="158"/>
      <c r="DKF57" s="158"/>
      <c r="DKG57" s="158"/>
      <c r="DKH57" s="158"/>
      <c r="DKI57" s="158"/>
      <c r="DKJ57" s="158"/>
      <c r="DKK57" s="158"/>
      <c r="DKL57" s="158"/>
      <c r="DKM57" s="158"/>
      <c r="DKN57" s="158"/>
      <c r="DKO57" s="158"/>
      <c r="DKP57" s="158"/>
      <c r="DKQ57" s="158"/>
      <c r="DKR57" s="158"/>
      <c r="DKS57" s="158"/>
      <c r="DKT57" s="158"/>
      <c r="DKU57" s="158"/>
      <c r="DKV57" s="158"/>
      <c r="DKW57" s="158"/>
      <c r="DKX57" s="158"/>
      <c r="DKY57" s="158"/>
      <c r="DKZ57" s="158"/>
      <c r="DLA57" s="158"/>
      <c r="DLB57" s="158"/>
      <c r="DLC57" s="158"/>
      <c r="DLD57" s="158"/>
      <c r="DLE57" s="158"/>
      <c r="DLF57" s="158"/>
      <c r="DLG57" s="158"/>
      <c r="DLH57" s="158"/>
      <c r="DLI57" s="158"/>
      <c r="DLJ57" s="158"/>
      <c r="DLK57" s="158"/>
      <c r="DLL57" s="158"/>
      <c r="DLM57" s="158"/>
      <c r="DLN57" s="158"/>
      <c r="DLO57" s="158"/>
      <c r="DLP57" s="158"/>
      <c r="DLQ57" s="158"/>
      <c r="DLR57" s="158"/>
      <c r="DLS57" s="158"/>
      <c r="DLT57" s="158"/>
      <c r="DLU57" s="158"/>
      <c r="DLV57" s="158"/>
      <c r="DLW57" s="158"/>
      <c r="DLX57" s="158"/>
      <c r="DLY57" s="158"/>
      <c r="DLZ57" s="158"/>
      <c r="DMA57" s="158"/>
      <c r="DMB57" s="158"/>
      <c r="DMC57" s="158"/>
      <c r="DMD57" s="158"/>
      <c r="DME57" s="158"/>
      <c r="DMF57" s="158"/>
      <c r="DMG57" s="158"/>
      <c r="DMH57" s="158"/>
      <c r="DMI57" s="158"/>
      <c r="DMJ57" s="158"/>
      <c r="DMK57" s="158"/>
      <c r="DML57" s="158"/>
      <c r="DMM57" s="158"/>
      <c r="DMN57" s="158"/>
      <c r="DMO57" s="158"/>
      <c r="DMP57" s="158"/>
      <c r="DMQ57" s="158"/>
      <c r="DMR57" s="158"/>
      <c r="DMS57" s="158"/>
      <c r="DMT57" s="158"/>
      <c r="DMU57" s="158"/>
      <c r="DMV57" s="158"/>
      <c r="DMW57" s="158"/>
      <c r="DMX57" s="158"/>
      <c r="DMY57" s="158"/>
      <c r="DMZ57" s="158"/>
      <c r="DNA57" s="158"/>
      <c r="DNB57" s="158"/>
      <c r="DNC57" s="158"/>
      <c r="DND57" s="158"/>
      <c r="DNE57" s="158"/>
      <c r="DNF57" s="158"/>
      <c r="DNG57" s="158"/>
      <c r="DNH57" s="158"/>
      <c r="DNI57" s="158"/>
      <c r="DNJ57" s="158"/>
      <c r="DNK57" s="158"/>
      <c r="DNL57" s="158"/>
      <c r="DNM57" s="158"/>
      <c r="DNN57" s="158"/>
      <c r="DNO57" s="158"/>
      <c r="DNP57" s="158"/>
      <c r="DNQ57" s="158"/>
      <c r="DNR57" s="158"/>
      <c r="DNS57" s="158"/>
      <c r="DNT57" s="158"/>
      <c r="DNU57" s="158"/>
      <c r="DNV57" s="158"/>
      <c r="DNW57" s="158"/>
      <c r="DNX57" s="158"/>
      <c r="DNY57" s="158"/>
      <c r="DNZ57" s="158"/>
      <c r="DOA57" s="158"/>
      <c r="DOB57" s="158"/>
      <c r="DOC57" s="158"/>
      <c r="DOD57" s="158"/>
      <c r="DOE57" s="158"/>
      <c r="DOF57" s="158"/>
      <c r="DOG57" s="158"/>
      <c r="DOH57" s="158"/>
      <c r="DOI57" s="158"/>
      <c r="DOJ57" s="158"/>
      <c r="DOK57" s="158"/>
      <c r="DOL57" s="158"/>
      <c r="DOM57" s="158"/>
      <c r="DON57" s="158"/>
      <c r="DOO57" s="158"/>
      <c r="DOP57" s="158"/>
      <c r="DOQ57" s="158"/>
      <c r="DOR57" s="158"/>
      <c r="DOS57" s="158"/>
      <c r="DOT57" s="158"/>
      <c r="DOU57" s="158"/>
      <c r="DOV57" s="158"/>
      <c r="DOW57" s="158"/>
      <c r="DOX57" s="158"/>
      <c r="DOY57" s="158"/>
      <c r="DOZ57" s="158"/>
      <c r="DPA57" s="158"/>
      <c r="DPB57" s="158"/>
      <c r="DPC57" s="158"/>
      <c r="DPD57" s="158"/>
      <c r="DPE57" s="158"/>
      <c r="DPF57" s="158"/>
      <c r="DPG57" s="158"/>
      <c r="DPH57" s="158"/>
      <c r="DPI57" s="158"/>
      <c r="DPJ57" s="158"/>
      <c r="DPK57" s="158"/>
      <c r="DPL57" s="158"/>
      <c r="DPM57" s="158"/>
      <c r="DPN57" s="158"/>
      <c r="DPO57" s="158"/>
      <c r="DPP57" s="158"/>
      <c r="DPQ57" s="158"/>
      <c r="DPR57" s="158"/>
      <c r="DPS57" s="158"/>
      <c r="DPT57" s="158"/>
      <c r="DPU57" s="158"/>
      <c r="DPV57" s="158"/>
      <c r="DPW57" s="158"/>
      <c r="DPX57" s="158"/>
      <c r="DPY57" s="158"/>
      <c r="DPZ57" s="158"/>
      <c r="DQA57" s="158"/>
      <c r="DQB57" s="158"/>
      <c r="DQC57" s="158"/>
      <c r="DQD57" s="158"/>
      <c r="DQE57" s="158"/>
      <c r="DQF57" s="158"/>
      <c r="DQG57" s="158"/>
      <c r="DQH57" s="158"/>
      <c r="DQI57" s="158"/>
      <c r="DQJ57" s="158"/>
      <c r="DQK57" s="158"/>
      <c r="DQL57" s="158"/>
      <c r="DQM57" s="158"/>
      <c r="DQN57" s="158"/>
      <c r="DQO57" s="158"/>
      <c r="DQP57" s="158"/>
      <c r="DQQ57" s="158"/>
      <c r="DQR57" s="158"/>
      <c r="DQS57" s="158"/>
      <c r="DQT57" s="158"/>
      <c r="DQU57" s="158"/>
      <c r="DQV57" s="158"/>
      <c r="DQW57" s="158"/>
      <c r="DQX57" s="158"/>
      <c r="DQY57" s="158"/>
      <c r="DQZ57" s="158"/>
      <c r="DRA57" s="158"/>
      <c r="DRB57" s="158"/>
      <c r="DRC57" s="158"/>
      <c r="DRD57" s="158"/>
      <c r="DRE57" s="158"/>
      <c r="DRF57" s="158"/>
      <c r="DRG57" s="158"/>
      <c r="DRH57" s="158"/>
      <c r="DRI57" s="158"/>
      <c r="DRJ57" s="158"/>
      <c r="DRK57" s="158"/>
      <c r="DRL57" s="158"/>
      <c r="DRM57" s="158"/>
      <c r="DRN57" s="158"/>
      <c r="DRO57" s="158"/>
      <c r="DRP57" s="158"/>
      <c r="DRQ57" s="158"/>
      <c r="DRR57" s="158"/>
      <c r="DRS57" s="158"/>
      <c r="DRT57" s="158"/>
      <c r="DRU57" s="158"/>
      <c r="DRV57" s="158"/>
      <c r="DRW57" s="158"/>
      <c r="DRX57" s="158"/>
      <c r="DRY57" s="158"/>
      <c r="DRZ57" s="158"/>
      <c r="DSA57" s="158"/>
      <c r="DSB57" s="158"/>
      <c r="DSC57" s="158"/>
      <c r="DSD57" s="158"/>
      <c r="DSE57" s="158"/>
      <c r="DSF57" s="158"/>
      <c r="DSG57" s="158"/>
      <c r="DSH57" s="158"/>
      <c r="DSI57" s="158"/>
      <c r="DSJ57" s="158"/>
      <c r="DSK57" s="158"/>
      <c r="DSL57" s="158"/>
      <c r="DSM57" s="158"/>
      <c r="DSN57" s="158"/>
      <c r="DSO57" s="158"/>
      <c r="DSP57" s="158"/>
      <c r="DSQ57" s="158"/>
      <c r="DSR57" s="158"/>
      <c r="DSS57" s="158"/>
      <c r="DST57" s="158"/>
      <c r="DSU57" s="158"/>
      <c r="DSV57" s="158"/>
      <c r="DSW57" s="158"/>
      <c r="DSX57" s="158"/>
      <c r="DSY57" s="158"/>
      <c r="DSZ57" s="158"/>
      <c r="DTA57" s="158"/>
      <c r="DTB57" s="158"/>
      <c r="DTC57" s="158"/>
      <c r="DTD57" s="158"/>
      <c r="DTE57" s="158"/>
      <c r="DTF57" s="158"/>
      <c r="DTG57" s="158"/>
      <c r="DTH57" s="158"/>
      <c r="DTI57" s="158"/>
      <c r="DTJ57" s="158"/>
      <c r="DTK57" s="158"/>
      <c r="DTL57" s="158"/>
      <c r="DTM57" s="158"/>
      <c r="DTN57" s="158"/>
      <c r="DTO57" s="158"/>
      <c r="DTP57" s="158"/>
      <c r="DTQ57" s="158"/>
      <c r="DTR57" s="158"/>
      <c r="DTS57" s="158"/>
      <c r="DTT57" s="158"/>
      <c r="DTU57" s="158"/>
      <c r="DTV57" s="158"/>
      <c r="DTW57" s="158"/>
      <c r="DTX57" s="158"/>
      <c r="DTY57" s="158"/>
      <c r="DTZ57" s="158"/>
      <c r="DUA57" s="158"/>
      <c r="DUB57" s="158"/>
      <c r="DUC57" s="158"/>
      <c r="DUD57" s="158"/>
      <c r="DUE57" s="158"/>
      <c r="DUF57" s="158"/>
      <c r="DUG57" s="158"/>
      <c r="DUH57" s="158"/>
      <c r="DUI57" s="158"/>
      <c r="DUJ57" s="158"/>
      <c r="DUK57" s="158"/>
      <c r="DUL57" s="158"/>
      <c r="DUM57" s="158"/>
      <c r="DUN57" s="158"/>
      <c r="DUO57" s="158"/>
      <c r="DUP57" s="158"/>
      <c r="DUQ57" s="158"/>
      <c r="DUR57" s="158"/>
      <c r="DUS57" s="158"/>
      <c r="DUT57" s="158"/>
      <c r="DUU57" s="158"/>
      <c r="DUV57" s="158"/>
      <c r="DUW57" s="158"/>
      <c r="DUX57" s="158"/>
      <c r="DUY57" s="158"/>
      <c r="DUZ57" s="158"/>
      <c r="DVA57" s="158"/>
      <c r="DVB57" s="158"/>
      <c r="DVC57" s="158"/>
      <c r="DVD57" s="158"/>
      <c r="DVE57" s="158"/>
      <c r="DVF57" s="158"/>
      <c r="DVG57" s="158"/>
      <c r="DVH57" s="158"/>
      <c r="DVI57" s="158"/>
      <c r="DVJ57" s="158"/>
      <c r="DVK57" s="158"/>
      <c r="DVL57" s="158"/>
      <c r="DVM57" s="158"/>
      <c r="DVN57" s="158"/>
      <c r="DVO57" s="158"/>
      <c r="DVP57" s="158"/>
      <c r="DVQ57" s="158"/>
      <c r="DVR57" s="158"/>
      <c r="DVS57" s="158"/>
      <c r="DVT57" s="158"/>
      <c r="DVU57" s="158"/>
      <c r="DVV57" s="158"/>
      <c r="DVW57" s="158"/>
      <c r="DVX57" s="158"/>
      <c r="DVY57" s="158"/>
      <c r="DVZ57" s="158"/>
      <c r="DWA57" s="158"/>
      <c r="DWB57" s="158"/>
      <c r="DWC57" s="158"/>
      <c r="DWD57" s="158"/>
      <c r="DWE57" s="158"/>
      <c r="DWF57" s="158"/>
      <c r="DWG57" s="158"/>
      <c r="DWH57" s="158"/>
      <c r="DWI57" s="158"/>
      <c r="DWJ57" s="158"/>
      <c r="DWK57" s="158"/>
      <c r="DWL57" s="158"/>
      <c r="DWM57" s="158"/>
      <c r="DWN57" s="158"/>
      <c r="DWO57" s="158"/>
      <c r="DWP57" s="158"/>
      <c r="DWQ57" s="158"/>
      <c r="DWR57" s="158"/>
      <c r="DWS57" s="158"/>
      <c r="DWT57" s="158"/>
      <c r="DWU57" s="158"/>
      <c r="DWV57" s="158"/>
      <c r="DWW57" s="158"/>
      <c r="DWX57" s="158"/>
      <c r="DWY57" s="158"/>
      <c r="DWZ57" s="158"/>
      <c r="DXA57" s="158"/>
      <c r="DXB57" s="158"/>
      <c r="DXC57" s="158"/>
      <c r="DXD57" s="158"/>
      <c r="DXE57" s="158"/>
      <c r="DXF57" s="158"/>
      <c r="DXG57" s="158"/>
      <c r="DXH57" s="158"/>
      <c r="DXI57" s="158"/>
      <c r="DXJ57" s="158"/>
      <c r="DXK57" s="158"/>
      <c r="DXL57" s="158"/>
      <c r="DXM57" s="158"/>
      <c r="DXN57" s="158"/>
      <c r="DXO57" s="158"/>
      <c r="DXP57" s="158"/>
      <c r="DXQ57" s="158"/>
      <c r="DXR57" s="158"/>
      <c r="DXS57" s="158"/>
      <c r="DXT57" s="158"/>
      <c r="DXU57" s="158"/>
      <c r="DXV57" s="158"/>
      <c r="DXW57" s="158"/>
      <c r="DXX57" s="158"/>
      <c r="DXY57" s="158"/>
      <c r="DXZ57" s="158"/>
      <c r="DYA57" s="158"/>
      <c r="DYB57" s="158"/>
      <c r="DYC57" s="158"/>
      <c r="DYD57" s="158"/>
      <c r="DYE57" s="158"/>
      <c r="DYF57" s="158"/>
      <c r="DYG57" s="158"/>
      <c r="DYH57" s="158"/>
      <c r="DYI57" s="158"/>
      <c r="DYJ57" s="158"/>
      <c r="DYK57" s="158"/>
      <c r="DYL57" s="158"/>
      <c r="DYM57" s="158"/>
      <c r="DYN57" s="158"/>
      <c r="DYO57" s="158"/>
      <c r="DYP57" s="158"/>
      <c r="DYQ57" s="158"/>
      <c r="DYR57" s="158"/>
      <c r="DYS57" s="158"/>
      <c r="DYT57" s="158"/>
      <c r="DYU57" s="158"/>
      <c r="DYV57" s="158"/>
      <c r="DYW57" s="158"/>
      <c r="DYX57" s="158"/>
      <c r="DYY57" s="158"/>
      <c r="DYZ57" s="158"/>
      <c r="DZA57" s="158"/>
      <c r="DZB57" s="158"/>
      <c r="DZC57" s="158"/>
      <c r="DZD57" s="158"/>
      <c r="DZE57" s="158"/>
      <c r="DZF57" s="158"/>
      <c r="DZG57" s="158"/>
      <c r="DZH57" s="158"/>
      <c r="DZI57" s="158"/>
      <c r="DZJ57" s="158"/>
      <c r="DZK57" s="158"/>
      <c r="DZL57" s="158"/>
      <c r="DZM57" s="158"/>
      <c r="DZN57" s="158"/>
      <c r="DZO57" s="158"/>
      <c r="DZP57" s="158"/>
      <c r="DZQ57" s="158"/>
      <c r="DZR57" s="158"/>
      <c r="DZS57" s="158"/>
      <c r="DZT57" s="158"/>
      <c r="DZU57" s="158"/>
      <c r="DZV57" s="158"/>
      <c r="DZW57" s="158"/>
      <c r="DZX57" s="158"/>
      <c r="DZY57" s="158"/>
      <c r="DZZ57" s="158"/>
      <c r="EAA57" s="158"/>
      <c r="EAB57" s="158"/>
      <c r="EAC57" s="158"/>
      <c r="EAD57" s="158"/>
      <c r="EAE57" s="158"/>
      <c r="EAF57" s="158"/>
      <c r="EAG57" s="158"/>
      <c r="EAH57" s="158"/>
      <c r="EAI57" s="158"/>
      <c r="EAJ57" s="158"/>
      <c r="EAK57" s="158"/>
      <c r="EAL57" s="158"/>
      <c r="EAM57" s="158"/>
      <c r="EAN57" s="158"/>
      <c r="EAO57" s="158"/>
      <c r="EAP57" s="158"/>
      <c r="EAQ57" s="158"/>
      <c r="EAR57" s="158"/>
      <c r="EAS57" s="158"/>
      <c r="EAT57" s="158"/>
      <c r="EAU57" s="158"/>
      <c r="EAV57" s="158"/>
      <c r="EAW57" s="158"/>
      <c r="EAX57" s="158"/>
      <c r="EAY57" s="158"/>
      <c r="EAZ57" s="158"/>
      <c r="EBA57" s="158"/>
      <c r="EBB57" s="158"/>
      <c r="EBC57" s="158"/>
      <c r="EBD57" s="158"/>
      <c r="EBE57" s="158"/>
      <c r="EBF57" s="158"/>
      <c r="EBG57" s="158"/>
      <c r="EBH57" s="158"/>
      <c r="EBI57" s="158"/>
      <c r="EBJ57" s="158"/>
      <c r="EBK57" s="158"/>
      <c r="EBL57" s="158"/>
      <c r="EBM57" s="158"/>
      <c r="EBN57" s="158"/>
      <c r="EBO57" s="158"/>
      <c r="EBP57" s="158"/>
      <c r="EBQ57" s="158"/>
      <c r="EBR57" s="158"/>
      <c r="EBS57" s="158"/>
      <c r="EBT57" s="158"/>
      <c r="EBU57" s="158"/>
      <c r="EBV57" s="158"/>
      <c r="EBW57" s="158"/>
      <c r="EBX57" s="158"/>
      <c r="EBY57" s="158"/>
      <c r="EBZ57" s="158"/>
      <c r="ECA57" s="158"/>
      <c r="ECB57" s="158"/>
      <c r="ECC57" s="158"/>
      <c r="ECD57" s="158"/>
      <c r="ECE57" s="158"/>
      <c r="ECF57" s="158"/>
      <c r="ECG57" s="158"/>
      <c r="ECH57" s="158"/>
      <c r="ECI57" s="158"/>
      <c r="ECJ57" s="158"/>
      <c r="ECK57" s="158"/>
      <c r="ECL57" s="158"/>
      <c r="ECM57" s="158"/>
      <c r="ECN57" s="158"/>
      <c r="ECO57" s="158"/>
      <c r="ECP57" s="158"/>
      <c r="ECQ57" s="158"/>
      <c r="ECR57" s="158"/>
      <c r="ECS57" s="158"/>
      <c r="ECT57" s="158"/>
      <c r="ECU57" s="158"/>
      <c r="ECV57" s="158"/>
      <c r="ECW57" s="158"/>
      <c r="ECX57" s="158"/>
      <c r="ECY57" s="158"/>
      <c r="ECZ57" s="158"/>
      <c r="EDA57" s="158"/>
      <c r="EDB57" s="158"/>
      <c r="EDC57" s="158"/>
      <c r="EDD57" s="158"/>
      <c r="EDE57" s="158"/>
      <c r="EDF57" s="158"/>
      <c r="EDG57" s="158"/>
      <c r="EDH57" s="158"/>
      <c r="EDI57" s="158"/>
      <c r="EDJ57" s="158"/>
      <c r="EDK57" s="158"/>
      <c r="EDL57" s="158"/>
      <c r="EDM57" s="158"/>
      <c r="EDN57" s="158"/>
      <c r="EDO57" s="158"/>
      <c r="EDP57" s="158"/>
      <c r="EDQ57" s="158"/>
      <c r="EDR57" s="158"/>
      <c r="EDS57" s="158"/>
      <c r="EDT57" s="158"/>
      <c r="EDU57" s="158"/>
      <c r="EDV57" s="158"/>
      <c r="EDW57" s="158"/>
      <c r="EDX57" s="158"/>
      <c r="EDY57" s="158"/>
      <c r="EDZ57" s="158"/>
      <c r="EEA57" s="158"/>
      <c r="EEB57" s="158"/>
      <c r="EEC57" s="158"/>
      <c r="EED57" s="158"/>
      <c r="EEE57" s="158"/>
      <c r="EEF57" s="158"/>
      <c r="EEG57" s="158"/>
      <c r="EEH57" s="158"/>
      <c r="EEI57" s="158"/>
      <c r="EEJ57" s="158"/>
      <c r="EEK57" s="158"/>
      <c r="EEL57" s="158"/>
      <c r="EEM57" s="158"/>
      <c r="EEN57" s="158"/>
      <c r="EEO57" s="158"/>
      <c r="EEP57" s="158"/>
      <c r="EEQ57" s="158"/>
      <c r="EER57" s="158"/>
      <c r="EES57" s="158"/>
      <c r="EET57" s="158"/>
      <c r="EEU57" s="158"/>
      <c r="EEV57" s="158"/>
      <c r="EEW57" s="158"/>
      <c r="EEX57" s="158"/>
      <c r="EEY57" s="158"/>
      <c r="EEZ57" s="158"/>
      <c r="EFA57" s="158"/>
      <c r="EFB57" s="158"/>
      <c r="EFC57" s="158"/>
      <c r="EFD57" s="158"/>
      <c r="EFE57" s="158"/>
      <c r="EFF57" s="158"/>
      <c r="EFG57" s="158"/>
      <c r="EFH57" s="158"/>
      <c r="EFI57" s="158"/>
      <c r="EFJ57" s="158"/>
      <c r="EFK57" s="158"/>
      <c r="EFL57" s="158"/>
      <c r="EFM57" s="158"/>
      <c r="EFN57" s="158"/>
      <c r="EFO57" s="158"/>
      <c r="EFP57" s="158"/>
      <c r="EFQ57" s="158"/>
      <c r="EFR57" s="158"/>
      <c r="EFS57" s="158"/>
      <c r="EFT57" s="158"/>
      <c r="EFU57" s="158"/>
      <c r="EFV57" s="158"/>
      <c r="EFW57" s="158"/>
      <c r="EFX57" s="158"/>
      <c r="EFY57" s="158"/>
      <c r="EFZ57" s="158"/>
      <c r="EGA57" s="158"/>
      <c r="EGB57" s="158"/>
      <c r="EGC57" s="158"/>
      <c r="EGD57" s="158"/>
      <c r="EGE57" s="158"/>
      <c r="EGF57" s="158"/>
      <c r="EGG57" s="158"/>
      <c r="EGH57" s="158"/>
      <c r="EGI57" s="158"/>
      <c r="EGJ57" s="158"/>
      <c r="EGK57" s="158"/>
      <c r="EGL57" s="158"/>
      <c r="EGM57" s="158"/>
      <c r="EGN57" s="158"/>
      <c r="EGO57" s="158"/>
      <c r="EGP57" s="158"/>
      <c r="EGQ57" s="158"/>
      <c r="EGR57" s="158"/>
      <c r="EGS57" s="158"/>
      <c r="EGT57" s="158"/>
      <c r="EGU57" s="158"/>
      <c r="EGV57" s="158"/>
      <c r="EGW57" s="158"/>
      <c r="EGX57" s="158"/>
      <c r="EGY57" s="158"/>
      <c r="EGZ57" s="158"/>
      <c r="EHA57" s="158"/>
      <c r="EHB57" s="158"/>
      <c r="EHC57" s="158"/>
      <c r="EHD57" s="158"/>
      <c r="EHE57" s="158"/>
      <c r="EHF57" s="158"/>
      <c r="EHG57" s="158"/>
      <c r="EHH57" s="158"/>
      <c r="EHI57" s="158"/>
      <c r="EHJ57" s="158"/>
      <c r="EHK57" s="158"/>
      <c r="EHL57" s="158"/>
      <c r="EHM57" s="158"/>
      <c r="EHN57" s="158"/>
      <c r="EHO57" s="158"/>
      <c r="EHP57" s="158"/>
      <c r="EHQ57" s="158"/>
      <c r="EHR57" s="158"/>
      <c r="EHS57" s="158"/>
      <c r="EHT57" s="158"/>
      <c r="EHU57" s="158"/>
      <c r="EHV57" s="158"/>
      <c r="EHW57" s="158"/>
      <c r="EHX57" s="158"/>
      <c r="EHY57" s="158"/>
      <c r="EHZ57" s="158"/>
      <c r="EIA57" s="158"/>
      <c r="EIB57" s="158"/>
      <c r="EIC57" s="158"/>
      <c r="EID57" s="158"/>
      <c r="EIE57" s="158"/>
      <c r="EIF57" s="158"/>
      <c r="EIG57" s="158"/>
      <c r="EIH57" s="158"/>
      <c r="EII57" s="158"/>
      <c r="EIJ57" s="158"/>
      <c r="EIK57" s="158"/>
      <c r="EIL57" s="158"/>
      <c r="EIM57" s="158"/>
      <c r="EIN57" s="158"/>
      <c r="EIO57" s="158"/>
      <c r="EIP57" s="158"/>
      <c r="EIQ57" s="158"/>
      <c r="EIR57" s="158"/>
      <c r="EIS57" s="158"/>
      <c r="EIT57" s="158"/>
      <c r="EIU57" s="158"/>
      <c r="EIV57" s="158"/>
      <c r="EIW57" s="158"/>
      <c r="EIX57" s="158"/>
      <c r="EIY57" s="158"/>
      <c r="EIZ57" s="158"/>
      <c r="EJA57" s="158"/>
      <c r="EJB57" s="158"/>
      <c r="EJC57" s="158"/>
      <c r="EJD57" s="158"/>
      <c r="EJE57" s="158"/>
      <c r="EJF57" s="158"/>
      <c r="EJG57" s="158"/>
      <c r="EJH57" s="158"/>
      <c r="EJI57" s="158"/>
      <c r="EJJ57" s="158"/>
      <c r="EJK57" s="158"/>
      <c r="EJL57" s="158"/>
      <c r="EJM57" s="158"/>
      <c r="EJN57" s="158"/>
      <c r="EJO57" s="158"/>
      <c r="EJP57" s="158"/>
      <c r="EJQ57" s="158"/>
      <c r="EJR57" s="158"/>
      <c r="EJS57" s="158"/>
      <c r="EJT57" s="158"/>
      <c r="EJU57" s="158"/>
      <c r="EJV57" s="158"/>
      <c r="EJW57" s="158"/>
      <c r="EJX57" s="158"/>
      <c r="EJY57" s="158"/>
      <c r="EJZ57" s="158"/>
      <c r="EKA57" s="158"/>
      <c r="EKB57" s="158"/>
      <c r="EKC57" s="158"/>
      <c r="EKD57" s="158"/>
      <c r="EKE57" s="158"/>
      <c r="EKF57" s="158"/>
      <c r="EKG57" s="158"/>
      <c r="EKH57" s="158"/>
      <c r="EKI57" s="158"/>
      <c r="EKJ57" s="158"/>
      <c r="EKK57" s="158"/>
      <c r="EKL57" s="158"/>
      <c r="EKM57" s="158"/>
      <c r="EKN57" s="158"/>
      <c r="EKO57" s="158"/>
      <c r="EKP57" s="158"/>
      <c r="EKQ57" s="158"/>
      <c r="EKR57" s="158"/>
      <c r="EKS57" s="158"/>
      <c r="EKT57" s="158"/>
      <c r="EKU57" s="158"/>
      <c r="EKV57" s="158"/>
      <c r="EKW57" s="158"/>
      <c r="EKX57" s="158"/>
      <c r="EKY57" s="158"/>
      <c r="EKZ57" s="158"/>
      <c r="ELA57" s="158"/>
      <c r="ELB57" s="158"/>
      <c r="ELC57" s="158"/>
      <c r="ELD57" s="158"/>
      <c r="ELE57" s="158"/>
      <c r="ELF57" s="158"/>
      <c r="ELG57" s="158"/>
      <c r="ELH57" s="158"/>
      <c r="ELI57" s="158"/>
      <c r="ELJ57" s="158"/>
      <c r="ELK57" s="158"/>
      <c r="ELL57" s="158"/>
      <c r="ELM57" s="158"/>
      <c r="ELN57" s="158"/>
      <c r="ELO57" s="158"/>
      <c r="ELP57" s="158"/>
      <c r="ELQ57" s="158"/>
      <c r="ELR57" s="158"/>
      <c r="ELS57" s="158"/>
      <c r="ELT57" s="158"/>
      <c r="ELU57" s="158"/>
      <c r="ELV57" s="158"/>
      <c r="ELW57" s="158"/>
      <c r="ELX57" s="158"/>
      <c r="ELY57" s="158"/>
      <c r="ELZ57" s="158"/>
      <c r="EMA57" s="158"/>
      <c r="EMB57" s="158"/>
      <c r="EMC57" s="158"/>
      <c r="EMD57" s="158"/>
      <c r="EME57" s="158"/>
      <c r="EMF57" s="158"/>
      <c r="EMG57" s="158"/>
      <c r="EMH57" s="158"/>
      <c r="EMI57" s="158"/>
      <c r="EMJ57" s="158"/>
      <c r="EMK57" s="158"/>
      <c r="EML57" s="158"/>
      <c r="EMM57" s="158"/>
      <c r="EMN57" s="158"/>
      <c r="EMO57" s="158"/>
      <c r="EMP57" s="158"/>
      <c r="EMQ57" s="158"/>
      <c r="EMR57" s="158"/>
      <c r="EMS57" s="158"/>
      <c r="EMT57" s="158"/>
      <c r="EMU57" s="158"/>
      <c r="EMV57" s="158"/>
      <c r="EMW57" s="158"/>
      <c r="EMX57" s="158"/>
      <c r="EMY57" s="158"/>
      <c r="EMZ57" s="158"/>
      <c r="ENA57" s="158"/>
      <c r="ENB57" s="158"/>
      <c r="ENC57" s="158"/>
      <c r="END57" s="158"/>
      <c r="ENE57" s="158"/>
      <c r="ENF57" s="158"/>
      <c r="ENG57" s="158"/>
      <c r="ENH57" s="158"/>
      <c r="ENI57" s="158"/>
      <c r="ENJ57" s="158"/>
      <c r="ENK57" s="158"/>
      <c r="ENL57" s="158"/>
      <c r="ENM57" s="158"/>
      <c r="ENN57" s="158"/>
      <c r="ENO57" s="158"/>
      <c r="ENP57" s="158"/>
      <c r="ENQ57" s="158"/>
      <c r="ENR57" s="158"/>
      <c r="ENS57" s="158"/>
      <c r="ENT57" s="158"/>
      <c r="ENU57" s="158"/>
      <c r="ENV57" s="158"/>
      <c r="ENW57" s="158"/>
      <c r="ENX57" s="158"/>
      <c r="ENY57" s="158"/>
      <c r="ENZ57" s="158"/>
      <c r="EOA57" s="158"/>
      <c r="EOB57" s="158"/>
      <c r="EOC57" s="158"/>
      <c r="EOD57" s="158"/>
      <c r="EOE57" s="158"/>
      <c r="EOF57" s="158"/>
      <c r="EOG57" s="158"/>
      <c r="EOH57" s="158"/>
      <c r="EOI57" s="158"/>
      <c r="EOJ57" s="158"/>
      <c r="EOK57" s="158"/>
      <c r="EOL57" s="158"/>
      <c r="EOM57" s="158"/>
      <c r="EON57" s="158"/>
      <c r="EOO57" s="158"/>
      <c r="EOP57" s="158"/>
      <c r="EOQ57" s="158"/>
      <c r="EOR57" s="158"/>
      <c r="EOS57" s="158"/>
      <c r="EOT57" s="158"/>
      <c r="EOU57" s="158"/>
      <c r="EOV57" s="158"/>
      <c r="EOW57" s="158"/>
      <c r="EOX57" s="158"/>
      <c r="EOY57" s="158"/>
      <c r="EOZ57" s="158"/>
      <c r="EPA57" s="158"/>
      <c r="EPB57" s="158"/>
      <c r="EPC57" s="158"/>
      <c r="EPD57" s="158"/>
      <c r="EPE57" s="158"/>
      <c r="EPF57" s="158"/>
      <c r="EPG57" s="158"/>
      <c r="EPH57" s="158"/>
      <c r="EPI57" s="158"/>
      <c r="EPJ57" s="158"/>
      <c r="EPK57" s="158"/>
      <c r="EPL57" s="158"/>
      <c r="EPM57" s="158"/>
      <c r="EPN57" s="158"/>
      <c r="EPO57" s="158"/>
      <c r="EPP57" s="158"/>
      <c r="EPQ57" s="158"/>
      <c r="EPR57" s="158"/>
      <c r="EPS57" s="158"/>
      <c r="EPT57" s="158"/>
      <c r="EPU57" s="158"/>
      <c r="EPV57" s="158"/>
      <c r="EPW57" s="158"/>
      <c r="EPX57" s="158"/>
      <c r="EPY57" s="158"/>
      <c r="EPZ57" s="158"/>
      <c r="EQA57" s="158"/>
      <c r="EQB57" s="158"/>
      <c r="EQC57" s="158"/>
      <c r="EQD57" s="158"/>
      <c r="EQE57" s="158"/>
      <c r="EQF57" s="158"/>
      <c r="EQG57" s="158"/>
      <c r="EQH57" s="158"/>
      <c r="EQI57" s="158"/>
      <c r="EQJ57" s="158"/>
      <c r="EQK57" s="158"/>
      <c r="EQL57" s="158"/>
      <c r="EQM57" s="158"/>
      <c r="EQN57" s="158"/>
      <c r="EQO57" s="158"/>
      <c r="EQP57" s="158"/>
      <c r="EQQ57" s="158"/>
      <c r="EQR57" s="158"/>
      <c r="EQS57" s="158"/>
      <c r="EQT57" s="158"/>
      <c r="EQU57" s="158"/>
      <c r="EQV57" s="158"/>
      <c r="EQW57" s="158"/>
      <c r="EQX57" s="158"/>
      <c r="EQY57" s="158"/>
      <c r="EQZ57" s="158"/>
      <c r="ERA57" s="158"/>
      <c r="ERB57" s="158"/>
      <c r="ERC57" s="158"/>
      <c r="ERD57" s="158"/>
      <c r="ERE57" s="158"/>
      <c r="ERF57" s="158"/>
      <c r="ERG57" s="158"/>
      <c r="ERH57" s="158"/>
      <c r="ERI57" s="158"/>
      <c r="ERJ57" s="158"/>
      <c r="ERK57" s="158"/>
      <c r="ERL57" s="158"/>
      <c r="ERM57" s="158"/>
      <c r="ERN57" s="158"/>
      <c r="ERO57" s="158"/>
      <c r="ERP57" s="158"/>
      <c r="ERQ57" s="158"/>
      <c r="ERR57" s="158"/>
      <c r="ERS57" s="158"/>
      <c r="ERT57" s="158"/>
      <c r="ERU57" s="158"/>
      <c r="ERV57" s="158"/>
      <c r="ERW57" s="158"/>
      <c r="ERX57" s="158"/>
      <c r="ERY57" s="158"/>
      <c r="ERZ57" s="158"/>
      <c r="ESA57" s="158"/>
      <c r="ESB57" s="158"/>
      <c r="ESC57" s="158"/>
      <c r="ESD57" s="158"/>
      <c r="ESE57" s="158"/>
      <c r="ESF57" s="158"/>
      <c r="ESG57" s="158"/>
      <c r="ESH57" s="158"/>
      <c r="ESI57" s="158"/>
      <c r="ESJ57" s="158"/>
      <c r="ESK57" s="158"/>
      <c r="ESL57" s="158"/>
      <c r="ESM57" s="158"/>
      <c r="ESN57" s="158"/>
      <c r="ESO57" s="158"/>
      <c r="ESP57" s="158"/>
      <c r="ESQ57" s="158"/>
      <c r="ESR57" s="158"/>
      <c r="ESS57" s="158"/>
      <c r="EST57" s="158"/>
      <c r="ESU57" s="158"/>
      <c r="ESV57" s="158"/>
      <c r="ESW57" s="158"/>
      <c r="ESX57" s="158"/>
      <c r="ESY57" s="158"/>
      <c r="ESZ57" s="158"/>
      <c r="ETA57" s="158"/>
      <c r="ETB57" s="158"/>
      <c r="ETC57" s="158"/>
      <c r="ETD57" s="158"/>
      <c r="ETE57" s="158"/>
      <c r="ETF57" s="158"/>
      <c r="ETG57" s="158"/>
      <c r="ETH57" s="158"/>
      <c r="ETI57" s="158"/>
      <c r="ETJ57" s="158"/>
      <c r="ETK57" s="158"/>
      <c r="ETL57" s="158"/>
      <c r="ETM57" s="158"/>
      <c r="ETN57" s="158"/>
      <c r="ETO57" s="158"/>
      <c r="ETP57" s="158"/>
      <c r="ETQ57" s="158"/>
      <c r="ETR57" s="158"/>
      <c r="ETS57" s="158"/>
      <c r="ETT57" s="158"/>
      <c r="ETU57" s="158"/>
      <c r="ETV57" s="158"/>
      <c r="ETW57" s="158"/>
      <c r="ETX57" s="158"/>
      <c r="ETY57" s="158"/>
      <c r="ETZ57" s="158"/>
      <c r="EUA57" s="158"/>
      <c r="EUB57" s="158"/>
      <c r="EUC57" s="158"/>
      <c r="EUD57" s="158"/>
      <c r="EUE57" s="158"/>
      <c r="EUF57" s="158"/>
      <c r="EUG57" s="158"/>
      <c r="EUH57" s="158"/>
      <c r="EUI57" s="158"/>
      <c r="EUJ57" s="158"/>
      <c r="EUK57" s="158"/>
      <c r="EUL57" s="158"/>
      <c r="EUM57" s="158"/>
      <c r="EUN57" s="158"/>
      <c r="EUO57" s="158"/>
      <c r="EUP57" s="158"/>
      <c r="EUQ57" s="158"/>
      <c r="EUR57" s="158"/>
      <c r="EUS57" s="158"/>
      <c r="EUT57" s="158"/>
      <c r="EUU57" s="158"/>
      <c r="EUV57" s="158"/>
      <c r="EUW57" s="158"/>
      <c r="EUX57" s="158"/>
      <c r="EUY57" s="158"/>
      <c r="EUZ57" s="158"/>
      <c r="EVA57" s="158"/>
      <c r="EVB57" s="158"/>
      <c r="EVC57" s="158"/>
      <c r="EVD57" s="158"/>
      <c r="EVE57" s="158"/>
      <c r="EVF57" s="158"/>
      <c r="EVG57" s="158"/>
      <c r="EVH57" s="158"/>
      <c r="EVI57" s="158"/>
      <c r="EVJ57" s="158"/>
      <c r="EVK57" s="158"/>
      <c r="EVL57" s="158"/>
      <c r="EVM57" s="158"/>
      <c r="EVN57" s="158"/>
      <c r="EVO57" s="158"/>
      <c r="EVP57" s="158"/>
      <c r="EVQ57" s="158"/>
      <c r="EVR57" s="158"/>
      <c r="EVS57" s="158"/>
      <c r="EVT57" s="158"/>
      <c r="EVU57" s="158"/>
      <c r="EVV57" s="158"/>
      <c r="EVW57" s="158"/>
      <c r="EVX57" s="158"/>
      <c r="EVY57" s="158"/>
      <c r="EVZ57" s="158"/>
      <c r="EWA57" s="158"/>
      <c r="EWB57" s="158"/>
      <c r="EWC57" s="158"/>
      <c r="EWD57" s="158"/>
      <c r="EWE57" s="158"/>
      <c r="EWF57" s="158"/>
      <c r="EWG57" s="158"/>
      <c r="EWH57" s="158"/>
      <c r="EWI57" s="158"/>
      <c r="EWJ57" s="158"/>
      <c r="EWK57" s="158"/>
      <c r="EWL57" s="158"/>
      <c r="EWM57" s="158"/>
      <c r="EWN57" s="158"/>
      <c r="EWO57" s="158"/>
      <c r="EWP57" s="158"/>
      <c r="EWQ57" s="158"/>
      <c r="EWR57" s="158"/>
      <c r="EWS57" s="158"/>
      <c r="EWT57" s="158"/>
      <c r="EWU57" s="158"/>
      <c r="EWV57" s="158"/>
      <c r="EWW57" s="158"/>
      <c r="EWX57" s="158"/>
      <c r="EWY57" s="158"/>
      <c r="EWZ57" s="158"/>
      <c r="EXA57" s="158"/>
      <c r="EXB57" s="158"/>
      <c r="EXC57" s="158"/>
      <c r="EXD57" s="158"/>
      <c r="EXE57" s="158"/>
      <c r="EXF57" s="158"/>
      <c r="EXG57" s="158"/>
      <c r="EXH57" s="158"/>
      <c r="EXI57" s="158"/>
      <c r="EXJ57" s="158"/>
      <c r="EXK57" s="158"/>
      <c r="EXL57" s="158"/>
      <c r="EXM57" s="158"/>
      <c r="EXN57" s="158"/>
      <c r="EXO57" s="158"/>
      <c r="EXP57" s="158"/>
      <c r="EXQ57" s="158"/>
      <c r="EXR57" s="158"/>
      <c r="EXS57" s="158"/>
      <c r="EXT57" s="158"/>
      <c r="EXU57" s="158"/>
      <c r="EXV57" s="158"/>
      <c r="EXW57" s="158"/>
      <c r="EXX57" s="158"/>
      <c r="EXY57" s="158"/>
      <c r="EXZ57" s="158"/>
      <c r="EYA57" s="158"/>
      <c r="EYB57" s="158"/>
      <c r="EYC57" s="158"/>
      <c r="EYD57" s="158"/>
      <c r="EYE57" s="158"/>
      <c r="EYF57" s="158"/>
      <c r="EYG57" s="158"/>
      <c r="EYH57" s="158"/>
      <c r="EYI57" s="158"/>
      <c r="EYJ57" s="158"/>
      <c r="EYK57" s="158"/>
      <c r="EYL57" s="158"/>
      <c r="EYM57" s="158"/>
      <c r="EYN57" s="158"/>
      <c r="EYO57" s="158"/>
      <c r="EYP57" s="158"/>
      <c r="EYQ57" s="158"/>
      <c r="EYR57" s="158"/>
      <c r="EYS57" s="158"/>
      <c r="EYT57" s="158"/>
      <c r="EYU57" s="158"/>
      <c r="EYV57" s="158"/>
      <c r="EYW57" s="158"/>
      <c r="EYX57" s="158"/>
      <c r="EYY57" s="158"/>
      <c r="EYZ57" s="158"/>
      <c r="EZA57" s="158"/>
      <c r="EZB57" s="158"/>
      <c r="EZC57" s="158"/>
      <c r="EZD57" s="158"/>
      <c r="EZE57" s="158"/>
      <c r="EZF57" s="158"/>
      <c r="EZG57" s="158"/>
      <c r="EZH57" s="158"/>
      <c r="EZI57" s="158"/>
      <c r="EZJ57" s="158"/>
      <c r="EZK57" s="158"/>
      <c r="EZL57" s="158"/>
      <c r="EZM57" s="158"/>
      <c r="EZN57" s="158"/>
      <c r="EZO57" s="158"/>
      <c r="EZP57" s="158"/>
      <c r="EZQ57" s="158"/>
      <c r="EZR57" s="158"/>
      <c r="EZS57" s="158"/>
      <c r="EZT57" s="158"/>
      <c r="EZU57" s="158"/>
      <c r="EZV57" s="158"/>
      <c r="EZW57" s="158"/>
      <c r="EZX57" s="158"/>
      <c r="EZY57" s="158"/>
      <c r="EZZ57" s="158"/>
      <c r="FAA57" s="158"/>
      <c r="FAB57" s="158"/>
      <c r="FAC57" s="158"/>
      <c r="FAD57" s="158"/>
      <c r="FAE57" s="158"/>
      <c r="FAF57" s="158"/>
      <c r="FAG57" s="158"/>
      <c r="FAH57" s="158"/>
      <c r="FAI57" s="158"/>
      <c r="FAJ57" s="158"/>
      <c r="FAK57" s="158"/>
      <c r="FAL57" s="158"/>
      <c r="FAM57" s="158"/>
      <c r="FAN57" s="158"/>
      <c r="FAO57" s="158"/>
      <c r="FAP57" s="158"/>
      <c r="FAQ57" s="158"/>
      <c r="FAR57" s="158"/>
      <c r="FAS57" s="158"/>
      <c r="FAT57" s="158"/>
      <c r="FAU57" s="158"/>
      <c r="FAV57" s="158"/>
      <c r="FAW57" s="158"/>
      <c r="FAX57" s="158"/>
      <c r="FAY57" s="158"/>
      <c r="FAZ57" s="158"/>
      <c r="FBA57" s="158"/>
      <c r="FBB57" s="158"/>
      <c r="FBC57" s="158"/>
      <c r="FBD57" s="158"/>
      <c r="FBE57" s="158"/>
      <c r="FBF57" s="158"/>
      <c r="FBG57" s="158"/>
      <c r="FBH57" s="158"/>
      <c r="FBI57" s="158"/>
      <c r="FBJ57" s="158"/>
      <c r="FBK57" s="158"/>
      <c r="FBL57" s="158"/>
      <c r="FBM57" s="158"/>
      <c r="FBN57" s="158"/>
      <c r="FBO57" s="158"/>
      <c r="FBP57" s="158"/>
      <c r="FBQ57" s="158"/>
      <c r="FBR57" s="158"/>
      <c r="FBS57" s="158"/>
      <c r="FBT57" s="158"/>
      <c r="FBU57" s="158"/>
      <c r="FBV57" s="158"/>
      <c r="FBW57" s="158"/>
      <c r="FBX57" s="158"/>
      <c r="FBY57" s="158"/>
      <c r="FBZ57" s="158"/>
      <c r="FCA57" s="158"/>
      <c r="FCB57" s="158"/>
      <c r="FCC57" s="158"/>
      <c r="FCD57" s="158"/>
      <c r="FCE57" s="158"/>
      <c r="FCF57" s="158"/>
      <c r="FCG57" s="158"/>
      <c r="FCH57" s="158"/>
      <c r="FCI57" s="158"/>
      <c r="FCJ57" s="158"/>
      <c r="FCK57" s="158"/>
      <c r="FCL57" s="158"/>
      <c r="FCM57" s="158"/>
      <c r="FCN57" s="158"/>
      <c r="FCO57" s="158"/>
      <c r="FCP57" s="158"/>
      <c r="FCQ57" s="158"/>
      <c r="FCR57" s="158"/>
      <c r="FCS57" s="158"/>
      <c r="FCT57" s="158"/>
      <c r="FCU57" s="158"/>
      <c r="FCV57" s="158"/>
      <c r="FCW57" s="158"/>
      <c r="FCX57" s="158"/>
      <c r="FCY57" s="158"/>
      <c r="FCZ57" s="158"/>
      <c r="FDA57" s="158"/>
      <c r="FDB57" s="158"/>
      <c r="FDC57" s="158"/>
      <c r="FDD57" s="158"/>
      <c r="FDE57" s="158"/>
      <c r="FDF57" s="158"/>
      <c r="FDG57" s="158"/>
      <c r="FDH57" s="158"/>
      <c r="FDI57" s="158"/>
      <c r="FDJ57" s="158"/>
      <c r="FDK57" s="158"/>
      <c r="FDL57" s="158"/>
      <c r="FDM57" s="158"/>
      <c r="FDN57" s="158"/>
      <c r="FDO57" s="158"/>
      <c r="FDP57" s="158"/>
      <c r="FDQ57" s="158"/>
      <c r="FDR57" s="158"/>
      <c r="FDS57" s="158"/>
      <c r="FDT57" s="158"/>
      <c r="FDU57" s="158"/>
      <c r="FDV57" s="158"/>
      <c r="FDW57" s="158"/>
      <c r="FDX57" s="158"/>
      <c r="FDY57" s="158"/>
      <c r="FDZ57" s="158"/>
      <c r="FEA57" s="158"/>
      <c r="FEB57" s="158"/>
      <c r="FEC57" s="158"/>
      <c r="FED57" s="158"/>
      <c r="FEE57" s="158"/>
      <c r="FEF57" s="158"/>
      <c r="FEG57" s="158"/>
      <c r="FEH57" s="158"/>
      <c r="FEI57" s="158"/>
      <c r="FEJ57" s="158"/>
      <c r="FEK57" s="158"/>
      <c r="FEL57" s="158"/>
      <c r="FEM57" s="158"/>
      <c r="FEN57" s="158"/>
      <c r="FEO57" s="158"/>
      <c r="FEP57" s="158"/>
      <c r="FEQ57" s="158"/>
      <c r="FER57" s="158"/>
      <c r="FES57" s="158"/>
      <c r="FET57" s="158"/>
      <c r="FEU57" s="158"/>
      <c r="FEV57" s="158"/>
      <c r="FEW57" s="158"/>
      <c r="FEX57" s="158"/>
      <c r="FEY57" s="158"/>
      <c r="FEZ57" s="158"/>
      <c r="FFA57" s="158"/>
      <c r="FFB57" s="158"/>
      <c r="FFC57" s="158"/>
      <c r="FFD57" s="158"/>
      <c r="FFE57" s="158"/>
      <c r="FFF57" s="158"/>
      <c r="FFG57" s="158"/>
      <c r="FFH57" s="158"/>
      <c r="FFI57" s="158"/>
      <c r="FFJ57" s="158"/>
      <c r="FFK57" s="158"/>
      <c r="FFL57" s="158"/>
      <c r="FFM57" s="158"/>
      <c r="FFN57" s="158"/>
      <c r="FFO57" s="158"/>
      <c r="FFP57" s="158"/>
      <c r="FFQ57" s="158"/>
      <c r="FFR57" s="158"/>
      <c r="FFS57" s="158"/>
      <c r="FFT57" s="158"/>
      <c r="FFU57" s="158"/>
      <c r="FFV57" s="158"/>
      <c r="FFW57" s="158"/>
      <c r="FFX57" s="158"/>
      <c r="FFY57" s="158"/>
      <c r="FFZ57" s="158"/>
      <c r="FGA57" s="158"/>
      <c r="FGB57" s="158"/>
      <c r="FGC57" s="158"/>
      <c r="FGD57" s="158"/>
      <c r="FGE57" s="158"/>
      <c r="FGF57" s="158"/>
      <c r="FGG57" s="158"/>
      <c r="FGH57" s="158"/>
      <c r="FGI57" s="158"/>
      <c r="FGJ57" s="158"/>
      <c r="FGK57" s="158"/>
      <c r="FGL57" s="158"/>
      <c r="FGM57" s="158"/>
      <c r="FGN57" s="158"/>
      <c r="FGO57" s="158"/>
      <c r="FGP57" s="158"/>
      <c r="FGQ57" s="158"/>
      <c r="FGR57" s="158"/>
      <c r="FGS57" s="158"/>
      <c r="FGT57" s="158"/>
      <c r="FGU57" s="158"/>
      <c r="FGV57" s="158"/>
      <c r="FGW57" s="158"/>
      <c r="FGX57" s="158"/>
      <c r="FGY57" s="158"/>
      <c r="FGZ57" s="158"/>
      <c r="FHA57" s="158"/>
      <c r="FHB57" s="158"/>
      <c r="FHC57" s="158"/>
      <c r="FHD57" s="158"/>
      <c r="FHE57" s="158"/>
      <c r="FHF57" s="158"/>
      <c r="FHG57" s="158"/>
      <c r="FHH57" s="158"/>
      <c r="FHI57" s="158"/>
      <c r="FHJ57" s="158"/>
      <c r="FHK57" s="158"/>
      <c r="FHL57" s="158"/>
      <c r="FHM57" s="158"/>
      <c r="FHN57" s="158"/>
      <c r="FHO57" s="158"/>
      <c r="FHP57" s="158"/>
      <c r="FHQ57" s="158"/>
      <c r="FHR57" s="158"/>
      <c r="FHS57" s="158"/>
      <c r="FHT57" s="158"/>
      <c r="FHU57" s="158"/>
      <c r="FHV57" s="158"/>
      <c r="FHW57" s="158"/>
      <c r="FHX57" s="158"/>
      <c r="FHY57" s="158"/>
      <c r="FHZ57" s="158"/>
      <c r="FIA57" s="158"/>
      <c r="FIB57" s="158"/>
      <c r="FIC57" s="158"/>
      <c r="FID57" s="158"/>
      <c r="FIE57" s="158"/>
      <c r="FIF57" s="158"/>
      <c r="FIG57" s="158"/>
      <c r="FIH57" s="158"/>
      <c r="FII57" s="158"/>
      <c r="FIJ57" s="158"/>
      <c r="FIK57" s="158"/>
      <c r="FIL57" s="158"/>
      <c r="FIM57" s="158"/>
      <c r="FIN57" s="158"/>
      <c r="FIO57" s="158"/>
      <c r="FIP57" s="158"/>
      <c r="FIQ57" s="158"/>
      <c r="FIR57" s="158"/>
      <c r="FIS57" s="158"/>
      <c r="FIT57" s="158"/>
      <c r="FIU57" s="158"/>
      <c r="FIV57" s="158"/>
      <c r="FIW57" s="158"/>
      <c r="FIX57" s="158"/>
      <c r="FIY57" s="158"/>
      <c r="FIZ57" s="158"/>
      <c r="FJA57" s="158"/>
      <c r="FJB57" s="158"/>
      <c r="FJC57" s="158"/>
      <c r="FJD57" s="158"/>
      <c r="FJE57" s="158"/>
      <c r="FJF57" s="158"/>
      <c r="FJG57" s="158"/>
      <c r="FJH57" s="158"/>
      <c r="FJI57" s="158"/>
      <c r="FJJ57" s="158"/>
      <c r="FJK57" s="158"/>
      <c r="FJL57" s="158"/>
      <c r="FJM57" s="158"/>
      <c r="FJN57" s="158"/>
      <c r="FJO57" s="158"/>
      <c r="FJP57" s="158"/>
      <c r="FJQ57" s="158"/>
      <c r="FJR57" s="158"/>
      <c r="FJS57" s="158"/>
      <c r="FJT57" s="158"/>
      <c r="FJU57" s="158"/>
      <c r="FJV57" s="158"/>
      <c r="FJW57" s="158"/>
      <c r="FJX57" s="158"/>
      <c r="FJY57" s="158"/>
      <c r="FJZ57" s="158"/>
      <c r="FKA57" s="158"/>
      <c r="FKB57" s="158"/>
      <c r="FKC57" s="158"/>
      <c r="FKD57" s="158"/>
      <c r="FKE57" s="158"/>
      <c r="FKF57" s="158"/>
      <c r="FKG57" s="158"/>
      <c r="FKH57" s="158"/>
      <c r="FKI57" s="158"/>
      <c r="FKJ57" s="158"/>
      <c r="FKK57" s="158"/>
      <c r="FKL57" s="158"/>
      <c r="FKM57" s="158"/>
      <c r="FKN57" s="158"/>
      <c r="FKO57" s="158"/>
      <c r="FKP57" s="158"/>
      <c r="FKQ57" s="158"/>
      <c r="FKR57" s="158"/>
      <c r="FKS57" s="158"/>
      <c r="FKT57" s="158"/>
      <c r="FKU57" s="158"/>
      <c r="FKV57" s="158"/>
      <c r="FKW57" s="158"/>
      <c r="FKX57" s="158"/>
      <c r="FKY57" s="158"/>
      <c r="FKZ57" s="158"/>
      <c r="FLA57" s="158"/>
      <c r="FLB57" s="158"/>
      <c r="FLC57" s="158"/>
      <c r="FLD57" s="158"/>
      <c r="FLE57" s="158"/>
      <c r="FLF57" s="158"/>
      <c r="FLG57" s="158"/>
      <c r="FLH57" s="158"/>
      <c r="FLI57" s="158"/>
      <c r="FLJ57" s="158"/>
      <c r="FLK57" s="158"/>
      <c r="FLL57" s="158"/>
      <c r="FLM57" s="158"/>
      <c r="FLN57" s="158"/>
      <c r="FLO57" s="158"/>
      <c r="FLP57" s="158"/>
      <c r="FLQ57" s="158"/>
      <c r="FLR57" s="158"/>
      <c r="FLS57" s="158"/>
      <c r="FLT57" s="158"/>
      <c r="FLU57" s="158"/>
      <c r="FLV57" s="158"/>
      <c r="FLW57" s="158"/>
      <c r="FLX57" s="158"/>
      <c r="FLY57" s="158"/>
      <c r="FLZ57" s="158"/>
      <c r="FMA57" s="158"/>
      <c r="FMB57" s="158"/>
      <c r="FMC57" s="158"/>
      <c r="FMD57" s="158"/>
      <c r="FME57" s="158"/>
      <c r="FMF57" s="158"/>
      <c r="FMG57" s="158"/>
      <c r="FMH57" s="158"/>
      <c r="FMI57" s="158"/>
      <c r="FMJ57" s="158"/>
      <c r="FMK57" s="158"/>
      <c r="FML57" s="158"/>
      <c r="FMM57" s="158"/>
      <c r="FMN57" s="158"/>
      <c r="FMO57" s="158"/>
      <c r="FMP57" s="158"/>
      <c r="FMQ57" s="158"/>
      <c r="FMR57" s="158"/>
      <c r="FMS57" s="158"/>
      <c r="FMT57" s="158"/>
      <c r="FMU57" s="158"/>
      <c r="FMV57" s="158"/>
      <c r="FMW57" s="158"/>
      <c r="FMX57" s="158"/>
      <c r="FMY57" s="158"/>
      <c r="FMZ57" s="158"/>
      <c r="FNA57" s="158"/>
      <c r="FNB57" s="158"/>
      <c r="FNC57" s="158"/>
      <c r="FND57" s="158"/>
      <c r="FNE57" s="158"/>
      <c r="FNF57" s="158"/>
      <c r="FNG57" s="158"/>
      <c r="FNH57" s="158"/>
      <c r="FNI57" s="158"/>
      <c r="FNJ57" s="158"/>
      <c r="FNK57" s="158"/>
      <c r="FNL57" s="158"/>
      <c r="FNM57" s="158"/>
      <c r="FNN57" s="158"/>
      <c r="FNO57" s="158"/>
      <c r="FNP57" s="158"/>
      <c r="FNQ57" s="158"/>
      <c r="FNR57" s="158"/>
      <c r="FNS57" s="158"/>
      <c r="FNT57" s="158"/>
      <c r="FNU57" s="158"/>
      <c r="FNV57" s="158"/>
      <c r="FNW57" s="158"/>
      <c r="FNX57" s="158"/>
      <c r="FNY57" s="158"/>
      <c r="FNZ57" s="158"/>
      <c r="FOA57" s="158"/>
      <c r="FOB57" s="158"/>
      <c r="FOC57" s="158"/>
      <c r="FOD57" s="158"/>
      <c r="FOE57" s="158"/>
      <c r="FOF57" s="158"/>
      <c r="FOG57" s="158"/>
      <c r="FOH57" s="158"/>
      <c r="FOI57" s="158"/>
      <c r="FOJ57" s="158"/>
      <c r="FOK57" s="158"/>
      <c r="FOL57" s="158"/>
      <c r="FOM57" s="158"/>
      <c r="FON57" s="158"/>
      <c r="FOO57" s="158"/>
      <c r="FOP57" s="158"/>
      <c r="FOQ57" s="158"/>
      <c r="FOR57" s="158"/>
      <c r="FOS57" s="158"/>
      <c r="FOT57" s="158"/>
      <c r="FOU57" s="158"/>
      <c r="FOV57" s="158"/>
      <c r="FOW57" s="158"/>
      <c r="FOX57" s="158"/>
      <c r="FOY57" s="158"/>
      <c r="FOZ57" s="158"/>
      <c r="FPA57" s="158"/>
      <c r="FPB57" s="158"/>
      <c r="FPC57" s="158"/>
      <c r="FPD57" s="158"/>
      <c r="FPE57" s="158"/>
      <c r="FPF57" s="158"/>
      <c r="FPG57" s="158"/>
      <c r="FPH57" s="158"/>
      <c r="FPI57" s="158"/>
      <c r="FPJ57" s="158"/>
      <c r="FPK57" s="158"/>
      <c r="FPL57" s="158"/>
      <c r="FPM57" s="158"/>
      <c r="FPN57" s="158"/>
      <c r="FPO57" s="158"/>
      <c r="FPP57" s="158"/>
      <c r="FPQ57" s="158"/>
      <c r="FPR57" s="158"/>
      <c r="FPS57" s="158"/>
      <c r="FPT57" s="158"/>
      <c r="FPU57" s="158"/>
      <c r="FPV57" s="158"/>
      <c r="FPW57" s="158"/>
      <c r="FPX57" s="158"/>
      <c r="FPY57" s="158"/>
      <c r="FPZ57" s="158"/>
      <c r="FQA57" s="158"/>
      <c r="FQB57" s="158"/>
      <c r="FQC57" s="158"/>
      <c r="FQD57" s="158"/>
      <c r="FQE57" s="158"/>
      <c r="FQF57" s="158"/>
      <c r="FQG57" s="158"/>
      <c r="FQH57" s="158"/>
      <c r="FQI57" s="158"/>
      <c r="FQJ57" s="158"/>
      <c r="FQK57" s="158"/>
      <c r="FQL57" s="158"/>
      <c r="FQM57" s="158"/>
      <c r="FQN57" s="158"/>
      <c r="FQO57" s="158"/>
      <c r="FQP57" s="158"/>
      <c r="FQQ57" s="158"/>
      <c r="FQR57" s="158"/>
      <c r="FQS57" s="158"/>
      <c r="FQT57" s="158"/>
      <c r="FQU57" s="158"/>
      <c r="FQV57" s="158"/>
      <c r="FQW57" s="158"/>
      <c r="FQX57" s="158"/>
      <c r="FQY57" s="158"/>
      <c r="FQZ57" s="158"/>
      <c r="FRA57" s="158"/>
      <c r="FRB57" s="158"/>
      <c r="FRC57" s="158"/>
      <c r="FRD57" s="158"/>
      <c r="FRE57" s="158"/>
      <c r="FRF57" s="158"/>
      <c r="FRG57" s="158"/>
      <c r="FRH57" s="158"/>
      <c r="FRI57" s="158"/>
      <c r="FRJ57" s="158"/>
      <c r="FRK57" s="158"/>
      <c r="FRL57" s="158"/>
      <c r="FRM57" s="158"/>
      <c r="FRN57" s="158"/>
      <c r="FRO57" s="158"/>
      <c r="FRP57" s="158"/>
      <c r="FRQ57" s="158"/>
      <c r="FRR57" s="158"/>
      <c r="FRS57" s="158"/>
      <c r="FRT57" s="158"/>
      <c r="FRU57" s="158"/>
      <c r="FRV57" s="158"/>
      <c r="FRW57" s="158"/>
      <c r="FRX57" s="158"/>
      <c r="FRY57" s="158"/>
      <c r="FRZ57" s="158"/>
      <c r="FSA57" s="158"/>
      <c r="FSB57" s="158"/>
      <c r="FSC57" s="158"/>
      <c r="FSD57" s="158"/>
      <c r="FSE57" s="158"/>
      <c r="FSF57" s="158"/>
      <c r="FSG57" s="158"/>
      <c r="FSH57" s="158"/>
      <c r="FSI57" s="158"/>
      <c r="FSJ57" s="158"/>
      <c r="FSK57" s="158"/>
      <c r="FSL57" s="158"/>
      <c r="FSM57" s="158"/>
      <c r="FSN57" s="158"/>
      <c r="FSO57" s="158"/>
      <c r="FSP57" s="158"/>
      <c r="FSQ57" s="158"/>
      <c r="FSR57" s="158"/>
      <c r="FSS57" s="158"/>
      <c r="FST57" s="158"/>
      <c r="FSU57" s="158"/>
      <c r="FSV57" s="158"/>
      <c r="FSW57" s="158"/>
      <c r="FSX57" s="158"/>
      <c r="FSY57" s="158"/>
      <c r="FSZ57" s="158"/>
      <c r="FTA57" s="158"/>
      <c r="FTB57" s="158"/>
      <c r="FTC57" s="158"/>
      <c r="FTD57" s="158"/>
      <c r="FTE57" s="158"/>
      <c r="FTF57" s="158"/>
      <c r="FTG57" s="158"/>
      <c r="FTH57" s="158"/>
      <c r="FTI57" s="158"/>
      <c r="FTJ57" s="158"/>
      <c r="FTK57" s="158"/>
      <c r="FTL57" s="158"/>
      <c r="FTM57" s="158"/>
      <c r="FTN57" s="158"/>
      <c r="FTO57" s="158"/>
      <c r="FTP57" s="158"/>
      <c r="FTQ57" s="158"/>
      <c r="FTR57" s="158"/>
      <c r="FTS57" s="158"/>
      <c r="FTT57" s="158"/>
      <c r="FTU57" s="158"/>
      <c r="FTV57" s="158"/>
      <c r="FTW57" s="158"/>
      <c r="FTX57" s="158"/>
      <c r="FTY57" s="158"/>
      <c r="FTZ57" s="158"/>
      <c r="FUA57" s="158"/>
      <c r="FUB57" s="158"/>
      <c r="FUC57" s="158"/>
      <c r="FUD57" s="158"/>
      <c r="FUE57" s="158"/>
      <c r="FUF57" s="158"/>
      <c r="FUG57" s="158"/>
      <c r="FUH57" s="158"/>
      <c r="FUI57" s="158"/>
      <c r="FUJ57" s="158"/>
      <c r="FUK57" s="158"/>
      <c r="FUL57" s="158"/>
      <c r="FUM57" s="158"/>
      <c r="FUN57" s="158"/>
      <c r="FUO57" s="158"/>
      <c r="FUP57" s="158"/>
      <c r="FUQ57" s="158"/>
      <c r="FUR57" s="158"/>
      <c r="FUS57" s="158"/>
      <c r="FUT57" s="158"/>
      <c r="FUU57" s="158"/>
      <c r="FUV57" s="158"/>
      <c r="FUW57" s="158"/>
      <c r="FUX57" s="158"/>
      <c r="FUY57" s="158"/>
      <c r="FUZ57" s="158"/>
      <c r="FVA57" s="158"/>
      <c r="FVB57" s="158"/>
      <c r="FVC57" s="158"/>
      <c r="FVD57" s="158"/>
      <c r="FVE57" s="158"/>
      <c r="FVF57" s="158"/>
      <c r="FVG57" s="158"/>
      <c r="FVH57" s="158"/>
      <c r="FVI57" s="158"/>
      <c r="FVJ57" s="158"/>
      <c r="FVK57" s="158"/>
      <c r="FVL57" s="158"/>
      <c r="FVM57" s="158"/>
      <c r="FVN57" s="158"/>
      <c r="FVO57" s="158"/>
      <c r="FVP57" s="158"/>
      <c r="FVQ57" s="158"/>
      <c r="FVR57" s="158"/>
      <c r="FVS57" s="158"/>
      <c r="FVT57" s="158"/>
      <c r="FVU57" s="158"/>
      <c r="FVV57" s="158"/>
      <c r="FVW57" s="158"/>
      <c r="FVX57" s="158"/>
      <c r="FVY57" s="158"/>
      <c r="FVZ57" s="158"/>
      <c r="FWA57" s="158"/>
      <c r="FWB57" s="158"/>
      <c r="FWC57" s="158"/>
      <c r="FWD57" s="158"/>
      <c r="FWE57" s="158"/>
      <c r="FWF57" s="158"/>
      <c r="FWG57" s="158"/>
      <c r="FWH57" s="158"/>
      <c r="FWI57" s="158"/>
      <c r="FWJ57" s="158"/>
      <c r="FWK57" s="158"/>
      <c r="FWL57" s="158"/>
      <c r="FWM57" s="158"/>
      <c r="FWN57" s="158"/>
      <c r="FWO57" s="158"/>
      <c r="FWP57" s="158"/>
      <c r="FWQ57" s="158"/>
      <c r="FWR57" s="158"/>
      <c r="FWS57" s="158"/>
      <c r="FWT57" s="158"/>
      <c r="FWU57" s="158"/>
      <c r="FWV57" s="158"/>
      <c r="FWW57" s="158"/>
      <c r="FWX57" s="158"/>
      <c r="FWY57" s="158"/>
      <c r="FWZ57" s="158"/>
      <c r="FXA57" s="158"/>
      <c r="FXB57" s="158"/>
      <c r="FXC57" s="158"/>
      <c r="FXD57" s="158"/>
      <c r="FXE57" s="158"/>
      <c r="FXF57" s="158"/>
      <c r="FXG57" s="158"/>
      <c r="FXH57" s="158"/>
      <c r="FXI57" s="158"/>
      <c r="FXJ57" s="158"/>
      <c r="FXK57" s="158"/>
      <c r="FXL57" s="158"/>
      <c r="FXM57" s="158"/>
      <c r="FXN57" s="158"/>
      <c r="FXO57" s="158"/>
      <c r="FXP57" s="158"/>
      <c r="FXQ57" s="158"/>
      <c r="FXR57" s="158"/>
      <c r="FXS57" s="158"/>
      <c r="FXT57" s="158"/>
      <c r="FXU57" s="158"/>
      <c r="FXV57" s="158"/>
      <c r="FXW57" s="158"/>
      <c r="FXX57" s="158"/>
      <c r="FXY57" s="158"/>
      <c r="FXZ57" s="158"/>
      <c r="FYA57" s="158"/>
      <c r="FYB57" s="158"/>
      <c r="FYC57" s="158"/>
      <c r="FYD57" s="158"/>
      <c r="FYE57" s="158"/>
      <c r="FYF57" s="158"/>
      <c r="FYG57" s="158"/>
      <c r="FYH57" s="158"/>
      <c r="FYI57" s="158"/>
      <c r="FYJ57" s="158"/>
      <c r="FYK57" s="158"/>
      <c r="FYL57" s="158"/>
      <c r="FYM57" s="158"/>
      <c r="FYN57" s="158"/>
      <c r="FYO57" s="158"/>
      <c r="FYP57" s="158"/>
      <c r="FYQ57" s="158"/>
      <c r="FYR57" s="158"/>
      <c r="FYS57" s="158"/>
      <c r="FYT57" s="158"/>
      <c r="FYU57" s="158"/>
      <c r="FYV57" s="158"/>
      <c r="FYW57" s="158"/>
      <c r="FYX57" s="158"/>
      <c r="FYY57" s="158"/>
      <c r="FYZ57" s="158"/>
      <c r="FZA57" s="158"/>
      <c r="FZB57" s="158"/>
      <c r="FZC57" s="158"/>
      <c r="FZD57" s="158"/>
      <c r="FZE57" s="158"/>
      <c r="FZF57" s="158"/>
      <c r="FZG57" s="158"/>
      <c r="FZH57" s="158"/>
      <c r="FZI57" s="158"/>
      <c r="FZJ57" s="158"/>
      <c r="FZK57" s="158"/>
      <c r="FZL57" s="158"/>
      <c r="FZM57" s="158"/>
      <c r="FZN57" s="158"/>
      <c r="FZO57" s="158"/>
      <c r="FZP57" s="158"/>
      <c r="FZQ57" s="158"/>
      <c r="FZR57" s="158"/>
      <c r="FZS57" s="158"/>
      <c r="FZT57" s="158"/>
      <c r="FZU57" s="158"/>
      <c r="FZV57" s="158"/>
      <c r="FZW57" s="158"/>
      <c r="FZX57" s="158"/>
      <c r="FZY57" s="158"/>
      <c r="FZZ57" s="158"/>
      <c r="GAA57" s="158"/>
      <c r="GAB57" s="158"/>
      <c r="GAC57" s="158"/>
      <c r="GAD57" s="158"/>
      <c r="GAE57" s="158"/>
      <c r="GAF57" s="158"/>
      <c r="GAG57" s="158"/>
      <c r="GAH57" s="158"/>
      <c r="GAI57" s="158"/>
      <c r="GAJ57" s="158"/>
      <c r="GAK57" s="158"/>
      <c r="GAL57" s="158"/>
      <c r="GAM57" s="158"/>
      <c r="GAN57" s="158"/>
      <c r="GAO57" s="158"/>
      <c r="GAP57" s="158"/>
      <c r="GAQ57" s="158"/>
      <c r="GAR57" s="158"/>
      <c r="GAS57" s="158"/>
      <c r="GAT57" s="158"/>
      <c r="GAU57" s="158"/>
      <c r="GAV57" s="158"/>
      <c r="GAW57" s="158"/>
      <c r="GAX57" s="158"/>
      <c r="GAY57" s="158"/>
      <c r="GAZ57" s="158"/>
      <c r="GBA57" s="158"/>
      <c r="GBB57" s="158"/>
      <c r="GBC57" s="158"/>
      <c r="GBD57" s="158"/>
      <c r="GBE57" s="158"/>
      <c r="GBF57" s="158"/>
      <c r="GBG57" s="158"/>
      <c r="GBH57" s="158"/>
      <c r="GBI57" s="158"/>
      <c r="GBJ57" s="158"/>
      <c r="GBK57" s="158"/>
      <c r="GBL57" s="158"/>
      <c r="GBM57" s="158"/>
      <c r="GBN57" s="158"/>
      <c r="GBO57" s="158"/>
      <c r="GBP57" s="158"/>
      <c r="GBQ57" s="158"/>
      <c r="GBR57" s="158"/>
      <c r="GBS57" s="158"/>
      <c r="GBT57" s="158"/>
      <c r="GBU57" s="158"/>
      <c r="GBV57" s="158"/>
      <c r="GBW57" s="158"/>
      <c r="GBX57" s="158"/>
      <c r="GBY57" s="158"/>
      <c r="GBZ57" s="158"/>
      <c r="GCA57" s="158"/>
      <c r="GCB57" s="158"/>
      <c r="GCC57" s="158"/>
      <c r="GCD57" s="158"/>
      <c r="GCE57" s="158"/>
      <c r="GCF57" s="158"/>
      <c r="GCG57" s="158"/>
      <c r="GCH57" s="158"/>
      <c r="GCI57" s="158"/>
      <c r="GCJ57" s="158"/>
      <c r="GCK57" s="158"/>
      <c r="GCL57" s="158"/>
      <c r="GCM57" s="158"/>
      <c r="GCN57" s="158"/>
      <c r="GCO57" s="158"/>
      <c r="GCP57" s="158"/>
      <c r="GCQ57" s="158"/>
      <c r="GCR57" s="158"/>
      <c r="GCS57" s="158"/>
      <c r="GCT57" s="158"/>
      <c r="GCU57" s="158"/>
      <c r="GCV57" s="158"/>
      <c r="GCW57" s="158"/>
      <c r="GCX57" s="158"/>
      <c r="GCY57" s="158"/>
      <c r="GCZ57" s="158"/>
      <c r="GDA57" s="158"/>
      <c r="GDB57" s="158"/>
      <c r="GDC57" s="158"/>
      <c r="GDD57" s="158"/>
      <c r="GDE57" s="158"/>
      <c r="GDF57" s="158"/>
      <c r="GDG57" s="158"/>
      <c r="GDH57" s="158"/>
      <c r="GDI57" s="158"/>
      <c r="GDJ57" s="158"/>
      <c r="GDK57" s="158"/>
      <c r="GDL57" s="158"/>
      <c r="GDM57" s="158"/>
      <c r="GDN57" s="158"/>
      <c r="GDO57" s="158"/>
      <c r="GDP57" s="158"/>
      <c r="GDQ57" s="158"/>
      <c r="GDR57" s="158"/>
      <c r="GDS57" s="158"/>
      <c r="GDT57" s="158"/>
      <c r="GDU57" s="158"/>
      <c r="GDV57" s="158"/>
      <c r="GDW57" s="158"/>
      <c r="GDX57" s="158"/>
      <c r="GDY57" s="158"/>
      <c r="GDZ57" s="158"/>
      <c r="GEA57" s="158"/>
      <c r="GEB57" s="158"/>
      <c r="GEC57" s="158"/>
      <c r="GED57" s="158"/>
      <c r="GEE57" s="158"/>
      <c r="GEF57" s="158"/>
      <c r="GEG57" s="158"/>
      <c r="GEH57" s="158"/>
      <c r="GEI57" s="158"/>
      <c r="GEJ57" s="158"/>
      <c r="GEK57" s="158"/>
      <c r="GEL57" s="158"/>
      <c r="GEM57" s="158"/>
      <c r="GEN57" s="158"/>
      <c r="GEO57" s="158"/>
      <c r="GEP57" s="158"/>
      <c r="GEQ57" s="158"/>
      <c r="GER57" s="158"/>
      <c r="GES57" s="158"/>
      <c r="GET57" s="158"/>
      <c r="GEU57" s="158"/>
      <c r="GEV57" s="158"/>
      <c r="GEW57" s="158"/>
      <c r="GEX57" s="158"/>
      <c r="GEY57" s="158"/>
      <c r="GEZ57" s="158"/>
      <c r="GFA57" s="158"/>
      <c r="GFB57" s="158"/>
      <c r="GFC57" s="158"/>
      <c r="GFD57" s="158"/>
      <c r="GFE57" s="158"/>
      <c r="GFF57" s="158"/>
      <c r="GFG57" s="158"/>
      <c r="GFH57" s="158"/>
      <c r="GFI57" s="158"/>
      <c r="GFJ57" s="158"/>
      <c r="GFK57" s="158"/>
      <c r="GFL57" s="158"/>
      <c r="GFM57" s="158"/>
      <c r="GFN57" s="158"/>
      <c r="GFO57" s="158"/>
      <c r="GFP57" s="158"/>
      <c r="GFQ57" s="158"/>
      <c r="GFR57" s="158"/>
      <c r="GFS57" s="158"/>
      <c r="GFT57" s="158"/>
      <c r="GFU57" s="158"/>
      <c r="GFV57" s="158"/>
      <c r="GFW57" s="158"/>
      <c r="GFX57" s="158"/>
      <c r="GFY57" s="158"/>
      <c r="GFZ57" s="158"/>
      <c r="GGA57" s="158"/>
      <c r="GGB57" s="158"/>
      <c r="GGC57" s="158"/>
      <c r="GGD57" s="158"/>
      <c r="GGE57" s="158"/>
      <c r="GGF57" s="158"/>
      <c r="GGG57" s="158"/>
      <c r="GGH57" s="158"/>
      <c r="GGI57" s="158"/>
      <c r="GGJ57" s="158"/>
      <c r="GGK57" s="158"/>
      <c r="GGL57" s="158"/>
      <c r="GGM57" s="158"/>
      <c r="GGN57" s="158"/>
      <c r="GGO57" s="158"/>
      <c r="GGP57" s="158"/>
      <c r="GGQ57" s="158"/>
      <c r="GGR57" s="158"/>
      <c r="GGS57" s="158"/>
      <c r="GGT57" s="158"/>
      <c r="GGU57" s="158"/>
      <c r="GGV57" s="158"/>
      <c r="GGW57" s="158"/>
      <c r="GGX57" s="158"/>
      <c r="GGY57" s="158"/>
      <c r="GGZ57" s="158"/>
      <c r="GHA57" s="158"/>
      <c r="GHB57" s="158"/>
      <c r="GHC57" s="158"/>
      <c r="GHD57" s="158"/>
      <c r="GHE57" s="158"/>
      <c r="GHF57" s="158"/>
      <c r="GHG57" s="158"/>
      <c r="GHH57" s="158"/>
      <c r="GHI57" s="158"/>
      <c r="GHJ57" s="158"/>
      <c r="GHK57" s="158"/>
      <c r="GHL57" s="158"/>
      <c r="GHM57" s="158"/>
      <c r="GHN57" s="158"/>
      <c r="GHO57" s="158"/>
      <c r="GHP57" s="158"/>
      <c r="GHQ57" s="158"/>
      <c r="GHR57" s="158"/>
      <c r="GHS57" s="158"/>
      <c r="GHT57" s="158"/>
      <c r="GHU57" s="158"/>
      <c r="GHV57" s="158"/>
      <c r="GHW57" s="158"/>
      <c r="GHX57" s="158"/>
      <c r="GHY57" s="158"/>
      <c r="GHZ57" s="158"/>
      <c r="GIA57" s="158"/>
      <c r="GIB57" s="158"/>
      <c r="GIC57" s="158"/>
      <c r="GID57" s="158"/>
      <c r="GIE57" s="158"/>
      <c r="GIF57" s="158"/>
      <c r="GIG57" s="158"/>
      <c r="GIH57" s="158"/>
      <c r="GII57" s="158"/>
      <c r="GIJ57" s="158"/>
      <c r="GIK57" s="158"/>
      <c r="GIL57" s="158"/>
      <c r="GIM57" s="158"/>
      <c r="GIN57" s="158"/>
      <c r="GIO57" s="158"/>
      <c r="GIP57" s="158"/>
      <c r="GIQ57" s="158"/>
      <c r="GIR57" s="158"/>
      <c r="GIS57" s="158"/>
      <c r="GIT57" s="158"/>
      <c r="GIU57" s="158"/>
      <c r="GIV57" s="158"/>
      <c r="GIW57" s="158"/>
      <c r="GIX57" s="158"/>
      <c r="GIY57" s="158"/>
      <c r="GIZ57" s="158"/>
      <c r="GJA57" s="158"/>
      <c r="GJB57" s="158"/>
      <c r="GJC57" s="158"/>
      <c r="GJD57" s="158"/>
      <c r="GJE57" s="158"/>
      <c r="GJF57" s="158"/>
      <c r="GJG57" s="158"/>
      <c r="GJH57" s="158"/>
      <c r="GJI57" s="158"/>
      <c r="GJJ57" s="158"/>
      <c r="GJK57" s="158"/>
      <c r="GJL57" s="158"/>
      <c r="GJM57" s="158"/>
      <c r="GJN57" s="158"/>
      <c r="GJO57" s="158"/>
      <c r="GJP57" s="158"/>
      <c r="GJQ57" s="158"/>
      <c r="GJR57" s="158"/>
      <c r="GJS57" s="158"/>
      <c r="GJT57" s="158"/>
      <c r="GJU57" s="158"/>
      <c r="GJV57" s="158"/>
      <c r="GJW57" s="158"/>
      <c r="GJX57" s="158"/>
      <c r="GJY57" s="158"/>
      <c r="GJZ57" s="158"/>
      <c r="GKA57" s="158"/>
      <c r="GKB57" s="158"/>
      <c r="GKC57" s="158"/>
      <c r="GKD57" s="158"/>
      <c r="GKE57" s="158"/>
      <c r="GKF57" s="158"/>
      <c r="GKG57" s="158"/>
      <c r="GKH57" s="158"/>
      <c r="GKI57" s="158"/>
      <c r="GKJ57" s="158"/>
      <c r="GKK57" s="158"/>
      <c r="GKL57" s="158"/>
      <c r="GKM57" s="158"/>
      <c r="GKN57" s="158"/>
      <c r="GKO57" s="158"/>
      <c r="GKP57" s="158"/>
      <c r="GKQ57" s="158"/>
      <c r="GKR57" s="158"/>
      <c r="GKS57" s="158"/>
      <c r="GKT57" s="158"/>
      <c r="GKU57" s="158"/>
      <c r="GKV57" s="158"/>
      <c r="GKW57" s="158"/>
      <c r="GKX57" s="158"/>
      <c r="GKY57" s="158"/>
      <c r="GKZ57" s="158"/>
      <c r="GLA57" s="158"/>
      <c r="GLB57" s="158"/>
      <c r="GLC57" s="158"/>
      <c r="GLD57" s="158"/>
      <c r="GLE57" s="158"/>
      <c r="GLF57" s="158"/>
      <c r="GLG57" s="158"/>
      <c r="GLH57" s="158"/>
      <c r="GLI57" s="158"/>
      <c r="GLJ57" s="158"/>
      <c r="GLK57" s="158"/>
      <c r="GLL57" s="158"/>
      <c r="GLM57" s="158"/>
      <c r="GLN57" s="158"/>
      <c r="GLO57" s="158"/>
      <c r="GLP57" s="158"/>
      <c r="GLQ57" s="158"/>
      <c r="GLR57" s="158"/>
      <c r="GLS57" s="158"/>
      <c r="GLT57" s="158"/>
      <c r="GLU57" s="158"/>
      <c r="GLV57" s="158"/>
      <c r="GLW57" s="158"/>
      <c r="GLX57" s="158"/>
      <c r="GLY57" s="158"/>
      <c r="GLZ57" s="158"/>
      <c r="GMA57" s="158"/>
      <c r="GMB57" s="158"/>
      <c r="GMC57" s="158"/>
      <c r="GMD57" s="158"/>
      <c r="GME57" s="158"/>
      <c r="GMF57" s="158"/>
      <c r="GMG57" s="158"/>
      <c r="GMH57" s="158"/>
      <c r="GMI57" s="158"/>
      <c r="GMJ57" s="158"/>
      <c r="GMK57" s="158"/>
      <c r="GML57" s="158"/>
      <c r="GMM57" s="158"/>
      <c r="GMN57" s="158"/>
      <c r="GMO57" s="158"/>
      <c r="GMP57" s="158"/>
      <c r="GMQ57" s="158"/>
      <c r="GMR57" s="158"/>
      <c r="GMS57" s="158"/>
      <c r="GMT57" s="158"/>
      <c r="GMU57" s="158"/>
      <c r="GMV57" s="158"/>
      <c r="GMW57" s="158"/>
      <c r="GMX57" s="158"/>
      <c r="GMY57" s="158"/>
      <c r="GMZ57" s="158"/>
      <c r="GNA57" s="158"/>
      <c r="GNB57" s="158"/>
      <c r="GNC57" s="158"/>
      <c r="GND57" s="158"/>
      <c r="GNE57" s="158"/>
      <c r="GNF57" s="158"/>
      <c r="GNG57" s="158"/>
      <c r="GNH57" s="158"/>
      <c r="GNI57" s="158"/>
      <c r="GNJ57" s="158"/>
      <c r="GNK57" s="158"/>
      <c r="GNL57" s="158"/>
      <c r="GNM57" s="158"/>
      <c r="GNN57" s="158"/>
      <c r="GNO57" s="158"/>
      <c r="GNP57" s="158"/>
      <c r="GNQ57" s="158"/>
      <c r="GNR57" s="158"/>
      <c r="GNS57" s="158"/>
      <c r="GNT57" s="158"/>
      <c r="GNU57" s="158"/>
      <c r="GNV57" s="158"/>
      <c r="GNW57" s="158"/>
      <c r="GNX57" s="158"/>
      <c r="GNY57" s="158"/>
      <c r="GNZ57" s="158"/>
      <c r="GOA57" s="158"/>
      <c r="GOB57" s="158"/>
      <c r="GOC57" s="158"/>
      <c r="GOD57" s="158"/>
      <c r="GOE57" s="158"/>
      <c r="GOF57" s="158"/>
      <c r="GOG57" s="158"/>
      <c r="GOH57" s="158"/>
      <c r="GOI57" s="158"/>
      <c r="GOJ57" s="158"/>
      <c r="GOK57" s="158"/>
      <c r="GOL57" s="158"/>
      <c r="GOM57" s="158"/>
      <c r="GON57" s="158"/>
      <c r="GOO57" s="158"/>
      <c r="GOP57" s="158"/>
      <c r="GOQ57" s="158"/>
      <c r="GOR57" s="158"/>
      <c r="GOS57" s="158"/>
      <c r="GOT57" s="158"/>
      <c r="GOU57" s="158"/>
      <c r="GOV57" s="158"/>
      <c r="GOW57" s="158"/>
      <c r="GOX57" s="158"/>
      <c r="GOY57" s="158"/>
      <c r="GOZ57" s="158"/>
      <c r="GPA57" s="158"/>
      <c r="GPB57" s="158"/>
      <c r="GPC57" s="158"/>
      <c r="GPD57" s="158"/>
      <c r="GPE57" s="158"/>
      <c r="GPF57" s="158"/>
      <c r="GPG57" s="158"/>
      <c r="GPH57" s="158"/>
      <c r="GPI57" s="158"/>
      <c r="GPJ57" s="158"/>
      <c r="GPK57" s="158"/>
      <c r="GPL57" s="158"/>
      <c r="GPM57" s="158"/>
      <c r="GPN57" s="158"/>
      <c r="GPO57" s="158"/>
      <c r="GPP57" s="158"/>
      <c r="GPQ57" s="158"/>
      <c r="GPR57" s="158"/>
      <c r="GPS57" s="158"/>
      <c r="GPT57" s="158"/>
      <c r="GPU57" s="158"/>
      <c r="GPV57" s="158"/>
      <c r="GPW57" s="158"/>
      <c r="GPX57" s="158"/>
      <c r="GPY57" s="158"/>
      <c r="GPZ57" s="158"/>
      <c r="GQA57" s="158"/>
      <c r="GQB57" s="158"/>
      <c r="GQC57" s="158"/>
      <c r="GQD57" s="158"/>
      <c r="GQE57" s="158"/>
      <c r="GQF57" s="158"/>
      <c r="GQG57" s="158"/>
      <c r="GQH57" s="158"/>
      <c r="GQI57" s="158"/>
      <c r="GQJ57" s="158"/>
      <c r="GQK57" s="158"/>
      <c r="GQL57" s="158"/>
      <c r="GQM57" s="158"/>
      <c r="GQN57" s="158"/>
      <c r="GQO57" s="158"/>
      <c r="GQP57" s="158"/>
      <c r="GQQ57" s="158"/>
      <c r="GQR57" s="158"/>
      <c r="GQS57" s="158"/>
      <c r="GQT57" s="158"/>
      <c r="GQU57" s="158"/>
      <c r="GQV57" s="158"/>
      <c r="GQW57" s="158"/>
      <c r="GQX57" s="158"/>
      <c r="GQY57" s="158"/>
      <c r="GQZ57" s="158"/>
      <c r="GRA57" s="158"/>
      <c r="GRB57" s="158"/>
      <c r="GRC57" s="158"/>
      <c r="GRD57" s="158"/>
      <c r="GRE57" s="158"/>
      <c r="GRF57" s="158"/>
      <c r="GRG57" s="158"/>
      <c r="GRH57" s="158"/>
      <c r="GRI57" s="158"/>
      <c r="GRJ57" s="158"/>
      <c r="GRK57" s="158"/>
      <c r="GRL57" s="158"/>
      <c r="GRM57" s="158"/>
      <c r="GRN57" s="158"/>
      <c r="GRO57" s="158"/>
      <c r="GRP57" s="158"/>
      <c r="GRQ57" s="158"/>
      <c r="GRR57" s="158"/>
      <c r="GRS57" s="158"/>
      <c r="GRT57" s="158"/>
      <c r="GRU57" s="158"/>
      <c r="GRV57" s="158"/>
      <c r="GRW57" s="158"/>
      <c r="GRX57" s="158"/>
      <c r="GRY57" s="158"/>
      <c r="GRZ57" s="158"/>
      <c r="GSA57" s="158"/>
      <c r="GSB57" s="158"/>
      <c r="GSC57" s="158"/>
      <c r="GSD57" s="158"/>
      <c r="GSE57" s="158"/>
      <c r="GSF57" s="158"/>
      <c r="GSG57" s="158"/>
      <c r="GSH57" s="158"/>
      <c r="GSI57" s="158"/>
      <c r="GSJ57" s="158"/>
      <c r="GSK57" s="158"/>
      <c r="GSL57" s="158"/>
      <c r="GSM57" s="158"/>
      <c r="GSN57" s="158"/>
      <c r="GSO57" s="158"/>
      <c r="GSP57" s="158"/>
      <c r="GSQ57" s="158"/>
      <c r="GSR57" s="158"/>
      <c r="GSS57" s="158"/>
      <c r="GST57" s="158"/>
      <c r="GSU57" s="158"/>
      <c r="GSV57" s="158"/>
      <c r="GSW57" s="158"/>
      <c r="GSX57" s="158"/>
      <c r="GSY57" s="158"/>
      <c r="GSZ57" s="158"/>
      <c r="GTA57" s="158"/>
      <c r="GTB57" s="158"/>
      <c r="GTC57" s="158"/>
      <c r="GTD57" s="158"/>
      <c r="GTE57" s="158"/>
      <c r="GTF57" s="158"/>
      <c r="GTG57" s="158"/>
      <c r="GTH57" s="158"/>
      <c r="GTI57" s="158"/>
      <c r="GTJ57" s="158"/>
      <c r="GTK57" s="158"/>
      <c r="GTL57" s="158"/>
      <c r="GTM57" s="158"/>
      <c r="GTN57" s="158"/>
      <c r="GTO57" s="158"/>
      <c r="GTP57" s="158"/>
      <c r="GTQ57" s="158"/>
      <c r="GTR57" s="158"/>
      <c r="GTS57" s="158"/>
      <c r="GTT57" s="158"/>
      <c r="GTU57" s="158"/>
      <c r="GTV57" s="158"/>
      <c r="GTW57" s="158"/>
      <c r="GTX57" s="158"/>
      <c r="GTY57" s="158"/>
      <c r="GTZ57" s="158"/>
      <c r="GUA57" s="158"/>
      <c r="GUB57" s="158"/>
      <c r="GUC57" s="158"/>
      <c r="GUD57" s="158"/>
      <c r="GUE57" s="158"/>
      <c r="GUF57" s="158"/>
      <c r="GUG57" s="158"/>
      <c r="GUH57" s="158"/>
      <c r="GUI57" s="158"/>
      <c r="GUJ57" s="158"/>
      <c r="GUK57" s="158"/>
      <c r="GUL57" s="158"/>
      <c r="GUM57" s="158"/>
      <c r="GUN57" s="158"/>
      <c r="GUO57" s="158"/>
      <c r="GUP57" s="158"/>
      <c r="GUQ57" s="158"/>
      <c r="GUR57" s="158"/>
      <c r="GUS57" s="158"/>
      <c r="GUT57" s="158"/>
      <c r="GUU57" s="158"/>
      <c r="GUV57" s="158"/>
      <c r="GUW57" s="158"/>
      <c r="GUX57" s="158"/>
      <c r="GUY57" s="158"/>
      <c r="GUZ57" s="158"/>
      <c r="GVA57" s="158"/>
      <c r="GVB57" s="158"/>
      <c r="GVC57" s="158"/>
      <c r="GVD57" s="158"/>
      <c r="GVE57" s="158"/>
      <c r="GVF57" s="158"/>
      <c r="GVG57" s="158"/>
      <c r="GVH57" s="158"/>
      <c r="GVI57" s="158"/>
      <c r="GVJ57" s="158"/>
      <c r="GVK57" s="158"/>
      <c r="GVL57" s="158"/>
      <c r="GVM57" s="158"/>
      <c r="GVN57" s="158"/>
      <c r="GVO57" s="158"/>
      <c r="GVP57" s="158"/>
      <c r="GVQ57" s="158"/>
      <c r="GVR57" s="158"/>
      <c r="GVS57" s="158"/>
      <c r="GVT57" s="158"/>
      <c r="GVU57" s="158"/>
      <c r="GVV57" s="158"/>
      <c r="GVW57" s="158"/>
      <c r="GVX57" s="158"/>
      <c r="GVY57" s="158"/>
      <c r="GVZ57" s="158"/>
      <c r="GWA57" s="158"/>
      <c r="GWB57" s="158"/>
      <c r="GWC57" s="158"/>
      <c r="GWD57" s="158"/>
      <c r="GWE57" s="158"/>
      <c r="GWF57" s="158"/>
      <c r="GWG57" s="158"/>
      <c r="GWH57" s="158"/>
      <c r="GWI57" s="158"/>
      <c r="GWJ57" s="158"/>
      <c r="GWK57" s="158"/>
      <c r="GWL57" s="158"/>
      <c r="GWM57" s="158"/>
      <c r="GWN57" s="158"/>
      <c r="GWO57" s="158"/>
      <c r="GWP57" s="158"/>
      <c r="GWQ57" s="158"/>
      <c r="GWR57" s="158"/>
      <c r="GWS57" s="158"/>
      <c r="GWT57" s="158"/>
      <c r="GWU57" s="158"/>
      <c r="GWV57" s="158"/>
      <c r="GWW57" s="158"/>
      <c r="GWX57" s="158"/>
      <c r="GWY57" s="158"/>
      <c r="GWZ57" s="158"/>
      <c r="GXA57" s="158"/>
      <c r="GXB57" s="158"/>
      <c r="GXC57" s="158"/>
      <c r="GXD57" s="158"/>
      <c r="GXE57" s="158"/>
      <c r="GXF57" s="158"/>
      <c r="GXG57" s="158"/>
      <c r="GXH57" s="158"/>
      <c r="GXI57" s="158"/>
      <c r="GXJ57" s="158"/>
      <c r="GXK57" s="158"/>
      <c r="GXL57" s="158"/>
      <c r="GXM57" s="158"/>
      <c r="GXN57" s="158"/>
      <c r="GXO57" s="158"/>
      <c r="GXP57" s="158"/>
      <c r="GXQ57" s="158"/>
      <c r="GXR57" s="158"/>
      <c r="GXS57" s="158"/>
      <c r="GXT57" s="158"/>
      <c r="GXU57" s="158"/>
      <c r="GXV57" s="158"/>
      <c r="GXW57" s="158"/>
      <c r="GXX57" s="158"/>
      <c r="GXY57" s="158"/>
      <c r="GXZ57" s="158"/>
      <c r="GYA57" s="158"/>
      <c r="GYB57" s="158"/>
      <c r="GYC57" s="158"/>
      <c r="GYD57" s="158"/>
      <c r="GYE57" s="158"/>
      <c r="GYF57" s="158"/>
      <c r="GYG57" s="158"/>
      <c r="GYH57" s="158"/>
      <c r="GYI57" s="158"/>
      <c r="GYJ57" s="158"/>
      <c r="GYK57" s="158"/>
      <c r="GYL57" s="158"/>
      <c r="GYM57" s="158"/>
      <c r="GYN57" s="158"/>
      <c r="GYO57" s="158"/>
      <c r="GYP57" s="158"/>
      <c r="GYQ57" s="158"/>
      <c r="GYR57" s="158"/>
      <c r="GYS57" s="158"/>
      <c r="GYT57" s="158"/>
      <c r="GYU57" s="158"/>
      <c r="GYV57" s="158"/>
      <c r="GYW57" s="158"/>
      <c r="GYX57" s="158"/>
      <c r="GYY57" s="158"/>
      <c r="GYZ57" s="158"/>
      <c r="GZA57" s="158"/>
      <c r="GZB57" s="158"/>
      <c r="GZC57" s="158"/>
      <c r="GZD57" s="158"/>
      <c r="GZE57" s="158"/>
      <c r="GZF57" s="158"/>
      <c r="GZG57" s="158"/>
      <c r="GZH57" s="158"/>
      <c r="GZI57" s="158"/>
      <c r="GZJ57" s="158"/>
      <c r="GZK57" s="158"/>
      <c r="GZL57" s="158"/>
      <c r="GZM57" s="158"/>
      <c r="GZN57" s="158"/>
      <c r="GZO57" s="158"/>
      <c r="GZP57" s="158"/>
      <c r="GZQ57" s="158"/>
      <c r="GZR57" s="158"/>
      <c r="GZS57" s="158"/>
      <c r="GZT57" s="158"/>
      <c r="GZU57" s="158"/>
      <c r="GZV57" s="158"/>
      <c r="GZW57" s="158"/>
      <c r="GZX57" s="158"/>
      <c r="GZY57" s="158"/>
      <c r="GZZ57" s="158"/>
      <c r="HAA57" s="158"/>
      <c r="HAB57" s="158"/>
      <c r="HAC57" s="158"/>
      <c r="HAD57" s="158"/>
      <c r="HAE57" s="158"/>
      <c r="HAF57" s="158"/>
      <c r="HAG57" s="158"/>
      <c r="HAH57" s="158"/>
      <c r="HAI57" s="158"/>
      <c r="HAJ57" s="158"/>
      <c r="HAK57" s="158"/>
      <c r="HAL57" s="158"/>
      <c r="HAM57" s="158"/>
      <c r="HAN57" s="158"/>
      <c r="HAO57" s="158"/>
      <c r="HAP57" s="158"/>
      <c r="HAQ57" s="158"/>
      <c r="HAR57" s="158"/>
      <c r="HAS57" s="158"/>
      <c r="HAT57" s="158"/>
      <c r="HAU57" s="158"/>
      <c r="HAV57" s="158"/>
      <c r="HAW57" s="158"/>
      <c r="HAX57" s="158"/>
      <c r="HAY57" s="158"/>
      <c r="HAZ57" s="158"/>
      <c r="HBA57" s="158"/>
      <c r="HBB57" s="158"/>
      <c r="HBC57" s="158"/>
      <c r="HBD57" s="158"/>
      <c r="HBE57" s="158"/>
      <c r="HBF57" s="158"/>
      <c r="HBG57" s="158"/>
      <c r="HBH57" s="158"/>
      <c r="HBI57" s="158"/>
      <c r="HBJ57" s="158"/>
      <c r="HBK57" s="158"/>
      <c r="HBL57" s="158"/>
      <c r="HBM57" s="158"/>
      <c r="HBN57" s="158"/>
      <c r="HBO57" s="158"/>
      <c r="HBP57" s="158"/>
      <c r="HBQ57" s="158"/>
      <c r="HBR57" s="158"/>
      <c r="HBS57" s="158"/>
      <c r="HBT57" s="158"/>
      <c r="HBU57" s="158"/>
      <c r="HBV57" s="158"/>
      <c r="HBW57" s="158"/>
      <c r="HBX57" s="158"/>
      <c r="HBY57" s="158"/>
      <c r="HBZ57" s="158"/>
      <c r="HCA57" s="158"/>
      <c r="HCB57" s="158"/>
      <c r="HCC57" s="158"/>
      <c r="HCD57" s="158"/>
      <c r="HCE57" s="158"/>
      <c r="HCF57" s="158"/>
      <c r="HCG57" s="158"/>
      <c r="HCH57" s="158"/>
      <c r="HCI57" s="158"/>
      <c r="HCJ57" s="158"/>
      <c r="HCK57" s="158"/>
      <c r="HCL57" s="158"/>
      <c r="HCM57" s="158"/>
      <c r="HCN57" s="158"/>
      <c r="HCO57" s="158"/>
      <c r="HCP57" s="158"/>
      <c r="HCQ57" s="158"/>
      <c r="HCR57" s="158"/>
      <c r="HCS57" s="158"/>
      <c r="HCT57" s="158"/>
      <c r="HCU57" s="158"/>
      <c r="HCV57" s="158"/>
      <c r="HCW57" s="158"/>
      <c r="HCX57" s="158"/>
      <c r="HCY57" s="158"/>
      <c r="HCZ57" s="158"/>
      <c r="HDA57" s="158"/>
      <c r="HDB57" s="158"/>
      <c r="HDC57" s="158"/>
      <c r="HDD57" s="158"/>
      <c r="HDE57" s="158"/>
      <c r="HDF57" s="158"/>
      <c r="HDG57" s="158"/>
      <c r="HDH57" s="158"/>
      <c r="HDI57" s="158"/>
      <c r="HDJ57" s="158"/>
      <c r="HDK57" s="158"/>
      <c r="HDL57" s="158"/>
      <c r="HDM57" s="158"/>
      <c r="HDN57" s="158"/>
      <c r="HDO57" s="158"/>
      <c r="HDP57" s="158"/>
      <c r="HDQ57" s="158"/>
      <c r="HDR57" s="158"/>
      <c r="HDS57" s="158"/>
      <c r="HDT57" s="158"/>
      <c r="HDU57" s="158"/>
      <c r="HDV57" s="158"/>
      <c r="HDW57" s="158"/>
      <c r="HDX57" s="158"/>
      <c r="HDY57" s="158"/>
      <c r="HDZ57" s="158"/>
      <c r="HEA57" s="158"/>
      <c r="HEB57" s="158"/>
      <c r="HEC57" s="158"/>
      <c r="HED57" s="158"/>
      <c r="HEE57" s="158"/>
      <c r="HEF57" s="158"/>
      <c r="HEG57" s="158"/>
      <c r="HEH57" s="158"/>
      <c r="HEI57" s="158"/>
      <c r="HEJ57" s="158"/>
      <c r="HEK57" s="158"/>
      <c r="HEL57" s="158"/>
      <c r="HEM57" s="158"/>
      <c r="HEN57" s="158"/>
      <c r="HEO57" s="158"/>
      <c r="HEP57" s="158"/>
      <c r="HEQ57" s="158"/>
      <c r="HER57" s="158"/>
      <c r="HES57" s="158"/>
      <c r="HET57" s="158"/>
      <c r="HEU57" s="158"/>
      <c r="HEV57" s="158"/>
      <c r="HEW57" s="158"/>
      <c r="HEX57" s="158"/>
      <c r="HEY57" s="158"/>
      <c r="HEZ57" s="158"/>
      <c r="HFA57" s="158"/>
      <c r="HFB57" s="158"/>
      <c r="HFC57" s="158"/>
      <c r="HFD57" s="158"/>
      <c r="HFE57" s="158"/>
      <c r="HFF57" s="158"/>
      <c r="HFG57" s="158"/>
      <c r="HFH57" s="158"/>
      <c r="HFI57" s="158"/>
      <c r="HFJ57" s="158"/>
      <c r="HFK57" s="158"/>
      <c r="HFL57" s="158"/>
      <c r="HFM57" s="158"/>
      <c r="HFN57" s="158"/>
      <c r="HFO57" s="158"/>
      <c r="HFP57" s="158"/>
      <c r="HFQ57" s="158"/>
      <c r="HFR57" s="158"/>
      <c r="HFS57" s="158"/>
      <c r="HFT57" s="158"/>
      <c r="HFU57" s="158"/>
      <c r="HFV57" s="158"/>
      <c r="HFW57" s="158"/>
      <c r="HFX57" s="158"/>
      <c r="HFY57" s="158"/>
      <c r="HFZ57" s="158"/>
      <c r="HGA57" s="158"/>
      <c r="HGB57" s="158"/>
      <c r="HGC57" s="158"/>
      <c r="HGD57" s="158"/>
      <c r="HGE57" s="158"/>
      <c r="HGF57" s="158"/>
      <c r="HGG57" s="158"/>
      <c r="HGH57" s="158"/>
      <c r="HGI57" s="158"/>
      <c r="HGJ57" s="158"/>
      <c r="HGK57" s="158"/>
      <c r="HGL57" s="158"/>
      <c r="HGM57" s="158"/>
      <c r="HGN57" s="158"/>
      <c r="HGO57" s="158"/>
      <c r="HGP57" s="158"/>
      <c r="HGQ57" s="158"/>
      <c r="HGR57" s="158"/>
      <c r="HGS57" s="158"/>
      <c r="HGT57" s="158"/>
      <c r="HGU57" s="158"/>
      <c r="HGV57" s="158"/>
      <c r="HGW57" s="158"/>
      <c r="HGX57" s="158"/>
      <c r="HGY57" s="158"/>
      <c r="HGZ57" s="158"/>
      <c r="HHA57" s="158"/>
      <c r="HHB57" s="158"/>
      <c r="HHC57" s="158"/>
      <c r="HHD57" s="158"/>
      <c r="HHE57" s="158"/>
      <c r="HHF57" s="158"/>
      <c r="HHG57" s="158"/>
      <c r="HHH57" s="158"/>
      <c r="HHI57" s="158"/>
      <c r="HHJ57" s="158"/>
      <c r="HHK57" s="158"/>
      <c r="HHL57" s="158"/>
      <c r="HHM57" s="158"/>
      <c r="HHN57" s="158"/>
      <c r="HHO57" s="158"/>
      <c r="HHP57" s="158"/>
      <c r="HHQ57" s="158"/>
      <c r="HHR57" s="158"/>
      <c r="HHS57" s="158"/>
      <c r="HHT57" s="158"/>
      <c r="HHU57" s="158"/>
      <c r="HHV57" s="158"/>
      <c r="HHW57" s="158"/>
      <c r="HHX57" s="158"/>
      <c r="HHY57" s="158"/>
      <c r="HHZ57" s="158"/>
      <c r="HIA57" s="158"/>
      <c r="HIB57" s="158"/>
      <c r="HIC57" s="158"/>
      <c r="HID57" s="158"/>
      <c r="HIE57" s="158"/>
      <c r="HIF57" s="158"/>
      <c r="HIG57" s="158"/>
      <c r="HIH57" s="158"/>
      <c r="HII57" s="158"/>
      <c r="HIJ57" s="158"/>
      <c r="HIK57" s="158"/>
      <c r="HIL57" s="158"/>
      <c r="HIM57" s="158"/>
      <c r="HIN57" s="158"/>
      <c r="HIO57" s="158"/>
      <c r="HIP57" s="158"/>
      <c r="HIQ57" s="158"/>
      <c r="HIR57" s="158"/>
      <c r="HIS57" s="158"/>
      <c r="HIT57" s="158"/>
      <c r="HIU57" s="158"/>
      <c r="HIV57" s="158"/>
      <c r="HIW57" s="158"/>
      <c r="HIX57" s="158"/>
      <c r="HIY57" s="158"/>
      <c r="HIZ57" s="158"/>
      <c r="HJA57" s="158"/>
      <c r="HJB57" s="158"/>
      <c r="HJC57" s="158"/>
      <c r="HJD57" s="158"/>
      <c r="HJE57" s="158"/>
      <c r="HJF57" s="158"/>
      <c r="HJG57" s="158"/>
      <c r="HJH57" s="158"/>
      <c r="HJI57" s="158"/>
      <c r="HJJ57" s="158"/>
      <c r="HJK57" s="158"/>
      <c r="HJL57" s="158"/>
      <c r="HJM57" s="158"/>
      <c r="HJN57" s="158"/>
      <c r="HJO57" s="158"/>
      <c r="HJP57" s="158"/>
      <c r="HJQ57" s="158"/>
      <c r="HJR57" s="158"/>
      <c r="HJS57" s="158"/>
      <c r="HJT57" s="158"/>
      <c r="HJU57" s="158"/>
      <c r="HJV57" s="158"/>
      <c r="HJW57" s="158"/>
      <c r="HJX57" s="158"/>
      <c r="HJY57" s="158"/>
      <c r="HJZ57" s="158"/>
      <c r="HKA57" s="158"/>
      <c r="HKB57" s="158"/>
      <c r="HKC57" s="158"/>
      <c r="HKD57" s="158"/>
      <c r="HKE57" s="158"/>
      <c r="HKF57" s="158"/>
      <c r="HKG57" s="158"/>
      <c r="HKH57" s="158"/>
      <c r="HKI57" s="158"/>
      <c r="HKJ57" s="158"/>
      <c r="HKK57" s="158"/>
      <c r="HKL57" s="158"/>
      <c r="HKM57" s="158"/>
      <c r="HKN57" s="158"/>
      <c r="HKO57" s="158"/>
      <c r="HKP57" s="158"/>
      <c r="HKQ57" s="158"/>
      <c r="HKR57" s="158"/>
      <c r="HKS57" s="158"/>
      <c r="HKT57" s="158"/>
      <c r="HKU57" s="158"/>
      <c r="HKV57" s="158"/>
      <c r="HKW57" s="158"/>
      <c r="HKX57" s="158"/>
      <c r="HKY57" s="158"/>
      <c r="HKZ57" s="158"/>
      <c r="HLA57" s="158"/>
      <c r="HLB57" s="158"/>
      <c r="HLC57" s="158"/>
      <c r="HLD57" s="158"/>
      <c r="HLE57" s="158"/>
      <c r="HLF57" s="158"/>
      <c r="HLG57" s="158"/>
      <c r="HLH57" s="158"/>
      <c r="HLI57" s="158"/>
      <c r="HLJ57" s="158"/>
      <c r="HLK57" s="158"/>
      <c r="HLL57" s="158"/>
      <c r="HLM57" s="158"/>
      <c r="HLN57" s="158"/>
      <c r="HLO57" s="158"/>
      <c r="HLP57" s="158"/>
      <c r="HLQ57" s="158"/>
      <c r="HLR57" s="158"/>
      <c r="HLS57" s="158"/>
      <c r="HLT57" s="158"/>
      <c r="HLU57" s="158"/>
      <c r="HLV57" s="158"/>
      <c r="HLW57" s="158"/>
      <c r="HLX57" s="158"/>
      <c r="HLY57" s="158"/>
      <c r="HLZ57" s="158"/>
      <c r="HMA57" s="158"/>
      <c r="HMB57" s="158"/>
      <c r="HMC57" s="158"/>
      <c r="HMD57" s="158"/>
      <c r="HME57" s="158"/>
      <c r="HMF57" s="158"/>
      <c r="HMG57" s="158"/>
      <c r="HMH57" s="158"/>
      <c r="HMI57" s="158"/>
      <c r="HMJ57" s="158"/>
      <c r="HMK57" s="158"/>
      <c r="HML57" s="158"/>
      <c r="HMM57" s="158"/>
      <c r="HMN57" s="158"/>
      <c r="HMO57" s="158"/>
      <c r="HMP57" s="158"/>
      <c r="HMQ57" s="158"/>
      <c r="HMR57" s="158"/>
      <c r="HMS57" s="158"/>
      <c r="HMT57" s="158"/>
      <c r="HMU57" s="158"/>
      <c r="HMV57" s="158"/>
      <c r="HMW57" s="158"/>
      <c r="HMX57" s="158"/>
      <c r="HMY57" s="158"/>
      <c r="HMZ57" s="158"/>
      <c r="HNA57" s="158"/>
      <c r="HNB57" s="158"/>
      <c r="HNC57" s="158"/>
      <c r="HND57" s="158"/>
      <c r="HNE57" s="158"/>
      <c r="HNF57" s="158"/>
      <c r="HNG57" s="158"/>
      <c r="HNH57" s="158"/>
      <c r="HNI57" s="158"/>
      <c r="HNJ57" s="158"/>
      <c r="HNK57" s="158"/>
      <c r="HNL57" s="158"/>
      <c r="HNM57" s="158"/>
      <c r="HNN57" s="158"/>
      <c r="HNO57" s="158"/>
      <c r="HNP57" s="158"/>
      <c r="HNQ57" s="158"/>
      <c r="HNR57" s="158"/>
      <c r="HNS57" s="158"/>
      <c r="HNT57" s="158"/>
      <c r="HNU57" s="158"/>
      <c r="HNV57" s="158"/>
      <c r="HNW57" s="158"/>
      <c r="HNX57" s="158"/>
      <c r="HNY57" s="158"/>
      <c r="HNZ57" s="158"/>
      <c r="HOA57" s="158"/>
      <c r="HOB57" s="158"/>
      <c r="HOC57" s="158"/>
      <c r="HOD57" s="158"/>
      <c r="HOE57" s="158"/>
      <c r="HOF57" s="158"/>
      <c r="HOG57" s="158"/>
      <c r="HOH57" s="158"/>
      <c r="HOI57" s="158"/>
      <c r="HOJ57" s="158"/>
      <c r="HOK57" s="158"/>
      <c r="HOL57" s="158"/>
      <c r="HOM57" s="158"/>
      <c r="HON57" s="158"/>
      <c r="HOO57" s="158"/>
      <c r="HOP57" s="158"/>
      <c r="HOQ57" s="158"/>
      <c r="HOR57" s="158"/>
      <c r="HOS57" s="158"/>
      <c r="HOT57" s="158"/>
      <c r="HOU57" s="158"/>
      <c r="HOV57" s="158"/>
      <c r="HOW57" s="158"/>
      <c r="HOX57" s="158"/>
      <c r="HOY57" s="158"/>
      <c r="HOZ57" s="158"/>
      <c r="HPA57" s="158"/>
      <c r="HPB57" s="158"/>
      <c r="HPC57" s="158"/>
      <c r="HPD57" s="158"/>
      <c r="HPE57" s="158"/>
      <c r="HPF57" s="158"/>
      <c r="HPG57" s="158"/>
      <c r="HPH57" s="158"/>
      <c r="HPI57" s="158"/>
      <c r="HPJ57" s="158"/>
      <c r="HPK57" s="158"/>
      <c r="HPL57" s="158"/>
      <c r="HPM57" s="158"/>
      <c r="HPN57" s="158"/>
      <c r="HPO57" s="158"/>
      <c r="HPP57" s="158"/>
      <c r="HPQ57" s="158"/>
      <c r="HPR57" s="158"/>
      <c r="HPS57" s="158"/>
      <c r="HPT57" s="158"/>
      <c r="HPU57" s="158"/>
      <c r="HPV57" s="158"/>
      <c r="HPW57" s="158"/>
      <c r="HPX57" s="158"/>
      <c r="HPY57" s="158"/>
      <c r="HPZ57" s="158"/>
      <c r="HQA57" s="158"/>
      <c r="HQB57" s="158"/>
      <c r="HQC57" s="158"/>
      <c r="HQD57" s="158"/>
      <c r="HQE57" s="158"/>
      <c r="HQF57" s="158"/>
      <c r="HQG57" s="158"/>
      <c r="HQH57" s="158"/>
      <c r="HQI57" s="158"/>
      <c r="HQJ57" s="158"/>
      <c r="HQK57" s="158"/>
      <c r="HQL57" s="158"/>
      <c r="HQM57" s="158"/>
      <c r="HQN57" s="158"/>
      <c r="HQO57" s="158"/>
      <c r="HQP57" s="158"/>
      <c r="HQQ57" s="158"/>
      <c r="HQR57" s="158"/>
      <c r="HQS57" s="158"/>
      <c r="HQT57" s="158"/>
      <c r="HQU57" s="158"/>
      <c r="HQV57" s="158"/>
      <c r="HQW57" s="158"/>
      <c r="HQX57" s="158"/>
      <c r="HQY57" s="158"/>
      <c r="HQZ57" s="158"/>
      <c r="HRA57" s="158"/>
      <c r="HRB57" s="158"/>
      <c r="HRC57" s="158"/>
      <c r="HRD57" s="158"/>
      <c r="HRE57" s="158"/>
      <c r="HRF57" s="158"/>
      <c r="HRG57" s="158"/>
      <c r="HRH57" s="158"/>
      <c r="HRI57" s="158"/>
      <c r="HRJ57" s="158"/>
      <c r="HRK57" s="158"/>
      <c r="HRL57" s="158"/>
      <c r="HRM57" s="158"/>
      <c r="HRN57" s="158"/>
      <c r="HRO57" s="158"/>
      <c r="HRP57" s="158"/>
      <c r="HRQ57" s="158"/>
      <c r="HRR57" s="158"/>
      <c r="HRS57" s="158"/>
      <c r="HRT57" s="158"/>
      <c r="HRU57" s="158"/>
      <c r="HRV57" s="158"/>
      <c r="HRW57" s="158"/>
      <c r="HRX57" s="158"/>
      <c r="HRY57" s="158"/>
      <c r="HRZ57" s="158"/>
      <c r="HSA57" s="158"/>
      <c r="HSB57" s="158"/>
      <c r="HSC57" s="158"/>
      <c r="HSD57" s="158"/>
      <c r="HSE57" s="158"/>
      <c r="HSF57" s="158"/>
      <c r="HSG57" s="158"/>
      <c r="HSH57" s="158"/>
      <c r="HSI57" s="158"/>
      <c r="HSJ57" s="158"/>
      <c r="HSK57" s="158"/>
      <c r="HSL57" s="158"/>
      <c r="HSM57" s="158"/>
      <c r="HSN57" s="158"/>
      <c r="HSO57" s="158"/>
      <c r="HSP57" s="158"/>
      <c r="HSQ57" s="158"/>
      <c r="HSR57" s="158"/>
      <c r="HSS57" s="158"/>
      <c r="HST57" s="158"/>
      <c r="HSU57" s="158"/>
      <c r="HSV57" s="158"/>
      <c r="HSW57" s="158"/>
      <c r="HSX57" s="158"/>
      <c r="HSY57" s="158"/>
      <c r="HSZ57" s="158"/>
      <c r="HTA57" s="158"/>
      <c r="HTB57" s="158"/>
      <c r="HTC57" s="158"/>
      <c r="HTD57" s="158"/>
      <c r="HTE57" s="158"/>
      <c r="HTF57" s="158"/>
      <c r="HTG57" s="158"/>
      <c r="HTH57" s="158"/>
      <c r="HTI57" s="158"/>
      <c r="HTJ57" s="158"/>
      <c r="HTK57" s="158"/>
      <c r="HTL57" s="158"/>
      <c r="HTM57" s="158"/>
      <c r="HTN57" s="158"/>
      <c r="HTO57" s="158"/>
      <c r="HTP57" s="158"/>
      <c r="HTQ57" s="158"/>
      <c r="HTR57" s="158"/>
      <c r="HTS57" s="158"/>
      <c r="HTT57" s="158"/>
      <c r="HTU57" s="158"/>
      <c r="HTV57" s="158"/>
      <c r="HTW57" s="158"/>
      <c r="HTX57" s="158"/>
      <c r="HTY57" s="158"/>
      <c r="HTZ57" s="158"/>
      <c r="HUA57" s="158"/>
      <c r="HUB57" s="158"/>
      <c r="HUC57" s="158"/>
      <c r="HUD57" s="158"/>
      <c r="HUE57" s="158"/>
      <c r="HUF57" s="158"/>
      <c r="HUG57" s="158"/>
      <c r="HUH57" s="158"/>
      <c r="HUI57" s="158"/>
      <c r="HUJ57" s="158"/>
      <c r="HUK57" s="158"/>
      <c r="HUL57" s="158"/>
      <c r="HUM57" s="158"/>
      <c r="HUN57" s="158"/>
      <c r="HUO57" s="158"/>
      <c r="HUP57" s="158"/>
      <c r="HUQ57" s="158"/>
      <c r="HUR57" s="158"/>
      <c r="HUS57" s="158"/>
      <c r="HUT57" s="158"/>
      <c r="HUU57" s="158"/>
      <c r="HUV57" s="158"/>
      <c r="HUW57" s="158"/>
      <c r="HUX57" s="158"/>
      <c r="HUY57" s="158"/>
      <c r="HUZ57" s="158"/>
      <c r="HVA57" s="158"/>
      <c r="HVB57" s="158"/>
      <c r="HVC57" s="158"/>
      <c r="HVD57" s="158"/>
      <c r="HVE57" s="158"/>
      <c r="HVF57" s="158"/>
      <c r="HVG57" s="158"/>
      <c r="HVH57" s="158"/>
      <c r="HVI57" s="158"/>
      <c r="HVJ57" s="158"/>
      <c r="HVK57" s="158"/>
      <c r="HVL57" s="158"/>
      <c r="HVM57" s="158"/>
      <c r="HVN57" s="158"/>
      <c r="HVO57" s="158"/>
      <c r="HVP57" s="158"/>
      <c r="HVQ57" s="158"/>
      <c r="HVR57" s="158"/>
      <c r="HVS57" s="158"/>
      <c r="HVT57" s="158"/>
      <c r="HVU57" s="158"/>
      <c r="HVV57" s="158"/>
      <c r="HVW57" s="158"/>
      <c r="HVX57" s="158"/>
      <c r="HVY57" s="158"/>
      <c r="HVZ57" s="158"/>
      <c r="HWA57" s="158"/>
      <c r="HWB57" s="158"/>
      <c r="HWC57" s="158"/>
      <c r="HWD57" s="158"/>
      <c r="HWE57" s="158"/>
      <c r="HWF57" s="158"/>
      <c r="HWG57" s="158"/>
      <c r="HWH57" s="158"/>
      <c r="HWI57" s="158"/>
      <c r="HWJ57" s="158"/>
      <c r="HWK57" s="158"/>
      <c r="HWL57" s="158"/>
      <c r="HWM57" s="158"/>
      <c r="HWN57" s="158"/>
      <c r="HWO57" s="158"/>
      <c r="HWP57" s="158"/>
      <c r="HWQ57" s="158"/>
      <c r="HWR57" s="158"/>
      <c r="HWS57" s="158"/>
      <c r="HWT57" s="158"/>
      <c r="HWU57" s="158"/>
      <c r="HWV57" s="158"/>
      <c r="HWW57" s="158"/>
      <c r="HWX57" s="158"/>
      <c r="HWY57" s="158"/>
      <c r="HWZ57" s="158"/>
      <c r="HXA57" s="158"/>
      <c r="HXB57" s="158"/>
      <c r="HXC57" s="158"/>
      <c r="HXD57" s="158"/>
      <c r="HXE57" s="158"/>
      <c r="HXF57" s="158"/>
      <c r="HXG57" s="158"/>
      <c r="HXH57" s="158"/>
      <c r="HXI57" s="158"/>
      <c r="HXJ57" s="158"/>
      <c r="HXK57" s="158"/>
      <c r="HXL57" s="158"/>
      <c r="HXM57" s="158"/>
      <c r="HXN57" s="158"/>
      <c r="HXO57" s="158"/>
      <c r="HXP57" s="158"/>
      <c r="HXQ57" s="158"/>
      <c r="HXR57" s="158"/>
      <c r="HXS57" s="158"/>
      <c r="HXT57" s="158"/>
      <c r="HXU57" s="158"/>
      <c r="HXV57" s="158"/>
      <c r="HXW57" s="158"/>
      <c r="HXX57" s="158"/>
      <c r="HXY57" s="158"/>
      <c r="HXZ57" s="158"/>
      <c r="HYA57" s="158"/>
      <c r="HYB57" s="158"/>
      <c r="HYC57" s="158"/>
      <c r="HYD57" s="158"/>
      <c r="HYE57" s="158"/>
      <c r="HYF57" s="158"/>
      <c r="HYG57" s="158"/>
      <c r="HYH57" s="158"/>
      <c r="HYI57" s="158"/>
      <c r="HYJ57" s="158"/>
      <c r="HYK57" s="158"/>
      <c r="HYL57" s="158"/>
      <c r="HYM57" s="158"/>
      <c r="HYN57" s="158"/>
      <c r="HYO57" s="158"/>
      <c r="HYP57" s="158"/>
      <c r="HYQ57" s="158"/>
      <c r="HYR57" s="158"/>
      <c r="HYS57" s="158"/>
      <c r="HYT57" s="158"/>
      <c r="HYU57" s="158"/>
      <c r="HYV57" s="158"/>
      <c r="HYW57" s="158"/>
      <c r="HYX57" s="158"/>
      <c r="HYY57" s="158"/>
      <c r="HYZ57" s="158"/>
      <c r="HZA57" s="158"/>
      <c r="HZB57" s="158"/>
      <c r="HZC57" s="158"/>
      <c r="HZD57" s="158"/>
      <c r="HZE57" s="158"/>
      <c r="HZF57" s="158"/>
      <c r="HZG57" s="158"/>
      <c r="HZH57" s="158"/>
      <c r="HZI57" s="158"/>
      <c r="HZJ57" s="158"/>
      <c r="HZK57" s="158"/>
      <c r="HZL57" s="158"/>
      <c r="HZM57" s="158"/>
      <c r="HZN57" s="158"/>
      <c r="HZO57" s="158"/>
      <c r="HZP57" s="158"/>
      <c r="HZQ57" s="158"/>
      <c r="HZR57" s="158"/>
      <c r="HZS57" s="158"/>
      <c r="HZT57" s="158"/>
      <c r="HZU57" s="158"/>
      <c r="HZV57" s="158"/>
      <c r="HZW57" s="158"/>
      <c r="HZX57" s="158"/>
      <c r="HZY57" s="158"/>
      <c r="HZZ57" s="158"/>
      <c r="IAA57" s="158"/>
      <c r="IAB57" s="158"/>
      <c r="IAC57" s="158"/>
      <c r="IAD57" s="158"/>
      <c r="IAE57" s="158"/>
      <c r="IAF57" s="158"/>
      <c r="IAG57" s="158"/>
      <c r="IAH57" s="158"/>
      <c r="IAI57" s="158"/>
      <c r="IAJ57" s="158"/>
      <c r="IAK57" s="158"/>
      <c r="IAL57" s="158"/>
      <c r="IAM57" s="158"/>
      <c r="IAN57" s="158"/>
      <c r="IAO57" s="158"/>
      <c r="IAP57" s="158"/>
      <c r="IAQ57" s="158"/>
      <c r="IAR57" s="158"/>
      <c r="IAS57" s="158"/>
      <c r="IAT57" s="158"/>
      <c r="IAU57" s="158"/>
      <c r="IAV57" s="158"/>
      <c r="IAW57" s="158"/>
      <c r="IAX57" s="158"/>
      <c r="IAY57" s="158"/>
      <c r="IAZ57" s="158"/>
      <c r="IBA57" s="158"/>
      <c r="IBB57" s="158"/>
      <c r="IBC57" s="158"/>
      <c r="IBD57" s="158"/>
      <c r="IBE57" s="158"/>
      <c r="IBF57" s="158"/>
      <c r="IBG57" s="158"/>
      <c r="IBH57" s="158"/>
      <c r="IBI57" s="158"/>
      <c r="IBJ57" s="158"/>
      <c r="IBK57" s="158"/>
      <c r="IBL57" s="158"/>
      <c r="IBM57" s="158"/>
      <c r="IBN57" s="158"/>
      <c r="IBO57" s="158"/>
      <c r="IBP57" s="158"/>
      <c r="IBQ57" s="158"/>
      <c r="IBR57" s="158"/>
      <c r="IBS57" s="158"/>
      <c r="IBT57" s="158"/>
      <c r="IBU57" s="158"/>
      <c r="IBV57" s="158"/>
      <c r="IBW57" s="158"/>
      <c r="IBX57" s="158"/>
      <c r="IBY57" s="158"/>
      <c r="IBZ57" s="158"/>
      <c r="ICA57" s="158"/>
      <c r="ICB57" s="158"/>
      <c r="ICC57" s="158"/>
      <c r="ICD57" s="158"/>
      <c r="ICE57" s="158"/>
      <c r="ICF57" s="158"/>
      <c r="ICG57" s="158"/>
      <c r="ICH57" s="158"/>
      <c r="ICI57" s="158"/>
      <c r="ICJ57" s="158"/>
      <c r="ICK57" s="158"/>
      <c r="ICL57" s="158"/>
      <c r="ICM57" s="158"/>
      <c r="ICN57" s="158"/>
      <c r="ICO57" s="158"/>
      <c r="ICP57" s="158"/>
      <c r="ICQ57" s="158"/>
      <c r="ICR57" s="158"/>
      <c r="ICS57" s="158"/>
      <c r="ICT57" s="158"/>
      <c r="ICU57" s="158"/>
      <c r="ICV57" s="158"/>
      <c r="ICW57" s="158"/>
      <c r="ICX57" s="158"/>
      <c r="ICY57" s="158"/>
      <c r="ICZ57" s="158"/>
      <c r="IDA57" s="158"/>
      <c r="IDB57" s="158"/>
      <c r="IDC57" s="158"/>
      <c r="IDD57" s="158"/>
      <c r="IDE57" s="158"/>
      <c r="IDF57" s="158"/>
      <c r="IDG57" s="158"/>
      <c r="IDH57" s="158"/>
      <c r="IDI57" s="158"/>
      <c r="IDJ57" s="158"/>
      <c r="IDK57" s="158"/>
      <c r="IDL57" s="158"/>
      <c r="IDM57" s="158"/>
      <c r="IDN57" s="158"/>
      <c r="IDO57" s="158"/>
      <c r="IDP57" s="158"/>
      <c r="IDQ57" s="158"/>
      <c r="IDR57" s="158"/>
      <c r="IDS57" s="158"/>
      <c r="IDT57" s="158"/>
      <c r="IDU57" s="158"/>
      <c r="IDV57" s="158"/>
      <c r="IDW57" s="158"/>
      <c r="IDX57" s="158"/>
      <c r="IDY57" s="158"/>
      <c r="IDZ57" s="158"/>
      <c r="IEA57" s="158"/>
      <c r="IEB57" s="158"/>
      <c r="IEC57" s="158"/>
      <c r="IED57" s="158"/>
      <c r="IEE57" s="158"/>
      <c r="IEF57" s="158"/>
      <c r="IEG57" s="158"/>
      <c r="IEH57" s="158"/>
      <c r="IEI57" s="158"/>
      <c r="IEJ57" s="158"/>
      <c r="IEK57" s="158"/>
      <c r="IEL57" s="158"/>
      <c r="IEM57" s="158"/>
      <c r="IEN57" s="158"/>
      <c r="IEO57" s="158"/>
      <c r="IEP57" s="158"/>
      <c r="IEQ57" s="158"/>
      <c r="IER57" s="158"/>
      <c r="IES57" s="158"/>
      <c r="IET57" s="158"/>
      <c r="IEU57" s="158"/>
      <c r="IEV57" s="158"/>
      <c r="IEW57" s="158"/>
      <c r="IEX57" s="158"/>
      <c r="IEY57" s="158"/>
      <c r="IEZ57" s="158"/>
      <c r="IFA57" s="158"/>
      <c r="IFB57" s="158"/>
      <c r="IFC57" s="158"/>
      <c r="IFD57" s="158"/>
      <c r="IFE57" s="158"/>
      <c r="IFF57" s="158"/>
      <c r="IFG57" s="158"/>
      <c r="IFH57" s="158"/>
      <c r="IFI57" s="158"/>
      <c r="IFJ57" s="158"/>
      <c r="IFK57" s="158"/>
      <c r="IFL57" s="158"/>
      <c r="IFM57" s="158"/>
      <c r="IFN57" s="158"/>
      <c r="IFO57" s="158"/>
      <c r="IFP57" s="158"/>
      <c r="IFQ57" s="158"/>
      <c r="IFR57" s="158"/>
      <c r="IFS57" s="158"/>
      <c r="IFT57" s="158"/>
      <c r="IFU57" s="158"/>
      <c r="IFV57" s="158"/>
      <c r="IFW57" s="158"/>
      <c r="IFX57" s="158"/>
      <c r="IFY57" s="158"/>
      <c r="IFZ57" s="158"/>
      <c r="IGA57" s="158"/>
      <c r="IGB57" s="158"/>
      <c r="IGC57" s="158"/>
      <c r="IGD57" s="158"/>
      <c r="IGE57" s="158"/>
      <c r="IGF57" s="158"/>
      <c r="IGG57" s="158"/>
      <c r="IGH57" s="158"/>
      <c r="IGI57" s="158"/>
      <c r="IGJ57" s="158"/>
      <c r="IGK57" s="158"/>
      <c r="IGL57" s="158"/>
      <c r="IGM57" s="158"/>
      <c r="IGN57" s="158"/>
      <c r="IGO57" s="158"/>
      <c r="IGP57" s="158"/>
      <c r="IGQ57" s="158"/>
      <c r="IGR57" s="158"/>
      <c r="IGS57" s="158"/>
      <c r="IGT57" s="158"/>
      <c r="IGU57" s="158"/>
      <c r="IGV57" s="158"/>
      <c r="IGW57" s="158"/>
      <c r="IGX57" s="158"/>
      <c r="IGY57" s="158"/>
      <c r="IGZ57" s="158"/>
      <c r="IHA57" s="158"/>
      <c r="IHB57" s="158"/>
      <c r="IHC57" s="158"/>
      <c r="IHD57" s="158"/>
      <c r="IHE57" s="158"/>
      <c r="IHF57" s="158"/>
      <c r="IHG57" s="158"/>
      <c r="IHH57" s="158"/>
      <c r="IHI57" s="158"/>
      <c r="IHJ57" s="158"/>
      <c r="IHK57" s="158"/>
      <c r="IHL57" s="158"/>
      <c r="IHM57" s="158"/>
      <c r="IHN57" s="158"/>
      <c r="IHO57" s="158"/>
      <c r="IHP57" s="158"/>
      <c r="IHQ57" s="158"/>
      <c r="IHR57" s="158"/>
      <c r="IHS57" s="158"/>
      <c r="IHT57" s="158"/>
      <c r="IHU57" s="158"/>
      <c r="IHV57" s="158"/>
      <c r="IHW57" s="158"/>
      <c r="IHX57" s="158"/>
      <c r="IHY57" s="158"/>
      <c r="IHZ57" s="158"/>
      <c r="IIA57" s="158"/>
      <c r="IIB57" s="158"/>
      <c r="IIC57" s="158"/>
      <c r="IID57" s="158"/>
      <c r="IIE57" s="158"/>
      <c r="IIF57" s="158"/>
      <c r="IIG57" s="158"/>
      <c r="IIH57" s="158"/>
      <c r="III57" s="158"/>
      <c r="IIJ57" s="158"/>
      <c r="IIK57" s="158"/>
      <c r="IIL57" s="158"/>
      <c r="IIM57" s="158"/>
      <c r="IIN57" s="158"/>
      <c r="IIO57" s="158"/>
      <c r="IIP57" s="158"/>
      <c r="IIQ57" s="158"/>
      <c r="IIR57" s="158"/>
      <c r="IIS57" s="158"/>
      <c r="IIT57" s="158"/>
      <c r="IIU57" s="158"/>
      <c r="IIV57" s="158"/>
      <c r="IIW57" s="158"/>
      <c r="IIX57" s="158"/>
      <c r="IIY57" s="158"/>
      <c r="IIZ57" s="158"/>
      <c r="IJA57" s="158"/>
      <c r="IJB57" s="158"/>
      <c r="IJC57" s="158"/>
      <c r="IJD57" s="158"/>
      <c r="IJE57" s="158"/>
      <c r="IJF57" s="158"/>
      <c r="IJG57" s="158"/>
      <c r="IJH57" s="158"/>
      <c r="IJI57" s="158"/>
      <c r="IJJ57" s="158"/>
      <c r="IJK57" s="158"/>
      <c r="IJL57" s="158"/>
      <c r="IJM57" s="158"/>
      <c r="IJN57" s="158"/>
      <c r="IJO57" s="158"/>
      <c r="IJP57" s="158"/>
      <c r="IJQ57" s="158"/>
      <c r="IJR57" s="158"/>
      <c r="IJS57" s="158"/>
      <c r="IJT57" s="158"/>
      <c r="IJU57" s="158"/>
      <c r="IJV57" s="158"/>
      <c r="IJW57" s="158"/>
      <c r="IJX57" s="158"/>
      <c r="IJY57" s="158"/>
      <c r="IJZ57" s="158"/>
      <c r="IKA57" s="158"/>
      <c r="IKB57" s="158"/>
      <c r="IKC57" s="158"/>
      <c r="IKD57" s="158"/>
      <c r="IKE57" s="158"/>
      <c r="IKF57" s="158"/>
      <c r="IKG57" s="158"/>
      <c r="IKH57" s="158"/>
      <c r="IKI57" s="158"/>
      <c r="IKJ57" s="158"/>
      <c r="IKK57" s="158"/>
      <c r="IKL57" s="158"/>
      <c r="IKM57" s="158"/>
      <c r="IKN57" s="158"/>
      <c r="IKO57" s="158"/>
      <c r="IKP57" s="158"/>
      <c r="IKQ57" s="158"/>
      <c r="IKR57" s="158"/>
      <c r="IKS57" s="158"/>
      <c r="IKT57" s="158"/>
      <c r="IKU57" s="158"/>
      <c r="IKV57" s="158"/>
      <c r="IKW57" s="158"/>
      <c r="IKX57" s="158"/>
      <c r="IKY57" s="158"/>
      <c r="IKZ57" s="158"/>
      <c r="ILA57" s="158"/>
      <c r="ILB57" s="158"/>
      <c r="ILC57" s="158"/>
      <c r="ILD57" s="158"/>
      <c r="ILE57" s="158"/>
      <c r="ILF57" s="158"/>
      <c r="ILG57" s="158"/>
      <c r="ILH57" s="158"/>
      <c r="ILI57" s="158"/>
      <c r="ILJ57" s="158"/>
      <c r="ILK57" s="158"/>
      <c r="ILL57" s="158"/>
      <c r="ILM57" s="158"/>
      <c r="ILN57" s="158"/>
      <c r="ILO57" s="158"/>
      <c r="ILP57" s="158"/>
      <c r="ILQ57" s="158"/>
      <c r="ILR57" s="158"/>
      <c r="ILS57" s="158"/>
      <c r="ILT57" s="158"/>
      <c r="ILU57" s="158"/>
      <c r="ILV57" s="158"/>
      <c r="ILW57" s="158"/>
      <c r="ILX57" s="158"/>
      <c r="ILY57" s="158"/>
      <c r="ILZ57" s="158"/>
      <c r="IMA57" s="158"/>
      <c r="IMB57" s="158"/>
      <c r="IMC57" s="158"/>
      <c r="IMD57" s="158"/>
      <c r="IME57" s="158"/>
      <c r="IMF57" s="158"/>
      <c r="IMG57" s="158"/>
      <c r="IMH57" s="158"/>
      <c r="IMI57" s="158"/>
      <c r="IMJ57" s="158"/>
      <c r="IMK57" s="158"/>
      <c r="IML57" s="158"/>
      <c r="IMM57" s="158"/>
      <c r="IMN57" s="158"/>
      <c r="IMO57" s="158"/>
      <c r="IMP57" s="158"/>
      <c r="IMQ57" s="158"/>
      <c r="IMR57" s="158"/>
      <c r="IMS57" s="158"/>
      <c r="IMT57" s="158"/>
      <c r="IMU57" s="158"/>
      <c r="IMV57" s="158"/>
      <c r="IMW57" s="158"/>
      <c r="IMX57" s="158"/>
      <c r="IMY57" s="158"/>
      <c r="IMZ57" s="158"/>
      <c r="INA57" s="158"/>
      <c r="INB57" s="158"/>
      <c r="INC57" s="158"/>
      <c r="IND57" s="158"/>
      <c r="INE57" s="158"/>
      <c r="INF57" s="158"/>
      <c r="ING57" s="158"/>
      <c r="INH57" s="158"/>
      <c r="INI57" s="158"/>
      <c r="INJ57" s="158"/>
      <c r="INK57" s="158"/>
      <c r="INL57" s="158"/>
      <c r="INM57" s="158"/>
      <c r="INN57" s="158"/>
      <c r="INO57" s="158"/>
      <c r="INP57" s="158"/>
      <c r="INQ57" s="158"/>
      <c r="INR57" s="158"/>
      <c r="INS57" s="158"/>
      <c r="INT57" s="158"/>
      <c r="INU57" s="158"/>
      <c r="INV57" s="158"/>
      <c r="INW57" s="158"/>
      <c r="INX57" s="158"/>
      <c r="INY57" s="158"/>
      <c r="INZ57" s="158"/>
      <c r="IOA57" s="158"/>
      <c r="IOB57" s="158"/>
      <c r="IOC57" s="158"/>
      <c r="IOD57" s="158"/>
      <c r="IOE57" s="158"/>
      <c r="IOF57" s="158"/>
      <c r="IOG57" s="158"/>
      <c r="IOH57" s="158"/>
      <c r="IOI57" s="158"/>
      <c r="IOJ57" s="158"/>
      <c r="IOK57" s="158"/>
      <c r="IOL57" s="158"/>
      <c r="IOM57" s="158"/>
      <c r="ION57" s="158"/>
      <c r="IOO57" s="158"/>
      <c r="IOP57" s="158"/>
      <c r="IOQ57" s="158"/>
      <c r="IOR57" s="158"/>
      <c r="IOS57" s="158"/>
      <c r="IOT57" s="158"/>
      <c r="IOU57" s="158"/>
      <c r="IOV57" s="158"/>
      <c r="IOW57" s="158"/>
      <c r="IOX57" s="158"/>
      <c r="IOY57" s="158"/>
      <c r="IOZ57" s="158"/>
      <c r="IPA57" s="158"/>
      <c r="IPB57" s="158"/>
      <c r="IPC57" s="158"/>
      <c r="IPD57" s="158"/>
      <c r="IPE57" s="158"/>
      <c r="IPF57" s="158"/>
      <c r="IPG57" s="158"/>
      <c r="IPH57" s="158"/>
      <c r="IPI57" s="158"/>
      <c r="IPJ57" s="158"/>
      <c r="IPK57" s="158"/>
      <c r="IPL57" s="158"/>
      <c r="IPM57" s="158"/>
      <c r="IPN57" s="158"/>
      <c r="IPO57" s="158"/>
      <c r="IPP57" s="158"/>
      <c r="IPQ57" s="158"/>
      <c r="IPR57" s="158"/>
      <c r="IPS57" s="158"/>
      <c r="IPT57" s="158"/>
      <c r="IPU57" s="158"/>
      <c r="IPV57" s="158"/>
      <c r="IPW57" s="158"/>
      <c r="IPX57" s="158"/>
      <c r="IPY57" s="158"/>
      <c r="IPZ57" s="158"/>
      <c r="IQA57" s="158"/>
      <c r="IQB57" s="158"/>
      <c r="IQC57" s="158"/>
      <c r="IQD57" s="158"/>
      <c r="IQE57" s="158"/>
      <c r="IQF57" s="158"/>
      <c r="IQG57" s="158"/>
      <c r="IQH57" s="158"/>
      <c r="IQI57" s="158"/>
      <c r="IQJ57" s="158"/>
      <c r="IQK57" s="158"/>
      <c r="IQL57" s="158"/>
      <c r="IQM57" s="158"/>
      <c r="IQN57" s="158"/>
      <c r="IQO57" s="158"/>
      <c r="IQP57" s="158"/>
      <c r="IQQ57" s="158"/>
      <c r="IQR57" s="158"/>
      <c r="IQS57" s="158"/>
      <c r="IQT57" s="158"/>
      <c r="IQU57" s="158"/>
      <c r="IQV57" s="158"/>
      <c r="IQW57" s="158"/>
      <c r="IQX57" s="158"/>
      <c r="IQY57" s="158"/>
      <c r="IQZ57" s="158"/>
      <c r="IRA57" s="158"/>
      <c r="IRB57" s="158"/>
      <c r="IRC57" s="158"/>
      <c r="IRD57" s="158"/>
      <c r="IRE57" s="158"/>
      <c r="IRF57" s="158"/>
      <c r="IRG57" s="158"/>
      <c r="IRH57" s="158"/>
      <c r="IRI57" s="158"/>
      <c r="IRJ57" s="158"/>
      <c r="IRK57" s="158"/>
      <c r="IRL57" s="158"/>
      <c r="IRM57" s="158"/>
      <c r="IRN57" s="158"/>
      <c r="IRO57" s="158"/>
      <c r="IRP57" s="158"/>
      <c r="IRQ57" s="158"/>
      <c r="IRR57" s="158"/>
      <c r="IRS57" s="158"/>
      <c r="IRT57" s="158"/>
      <c r="IRU57" s="158"/>
      <c r="IRV57" s="158"/>
      <c r="IRW57" s="158"/>
      <c r="IRX57" s="158"/>
      <c r="IRY57" s="158"/>
      <c r="IRZ57" s="158"/>
      <c r="ISA57" s="158"/>
      <c r="ISB57" s="158"/>
      <c r="ISC57" s="158"/>
      <c r="ISD57" s="158"/>
      <c r="ISE57" s="158"/>
      <c r="ISF57" s="158"/>
      <c r="ISG57" s="158"/>
      <c r="ISH57" s="158"/>
      <c r="ISI57" s="158"/>
      <c r="ISJ57" s="158"/>
      <c r="ISK57" s="158"/>
      <c r="ISL57" s="158"/>
      <c r="ISM57" s="158"/>
      <c r="ISN57" s="158"/>
      <c r="ISO57" s="158"/>
      <c r="ISP57" s="158"/>
      <c r="ISQ57" s="158"/>
      <c r="ISR57" s="158"/>
      <c r="ISS57" s="158"/>
      <c r="IST57" s="158"/>
      <c r="ISU57" s="158"/>
      <c r="ISV57" s="158"/>
      <c r="ISW57" s="158"/>
      <c r="ISX57" s="158"/>
      <c r="ISY57" s="158"/>
      <c r="ISZ57" s="158"/>
      <c r="ITA57" s="158"/>
      <c r="ITB57" s="158"/>
      <c r="ITC57" s="158"/>
      <c r="ITD57" s="158"/>
      <c r="ITE57" s="158"/>
      <c r="ITF57" s="158"/>
      <c r="ITG57" s="158"/>
      <c r="ITH57" s="158"/>
      <c r="ITI57" s="158"/>
      <c r="ITJ57" s="158"/>
      <c r="ITK57" s="158"/>
      <c r="ITL57" s="158"/>
      <c r="ITM57" s="158"/>
      <c r="ITN57" s="158"/>
      <c r="ITO57" s="158"/>
      <c r="ITP57" s="158"/>
      <c r="ITQ57" s="158"/>
      <c r="ITR57" s="158"/>
      <c r="ITS57" s="158"/>
      <c r="ITT57" s="158"/>
      <c r="ITU57" s="158"/>
      <c r="ITV57" s="158"/>
      <c r="ITW57" s="158"/>
      <c r="ITX57" s="158"/>
      <c r="ITY57" s="158"/>
      <c r="ITZ57" s="158"/>
      <c r="IUA57" s="158"/>
      <c r="IUB57" s="158"/>
      <c r="IUC57" s="158"/>
      <c r="IUD57" s="158"/>
      <c r="IUE57" s="158"/>
      <c r="IUF57" s="158"/>
      <c r="IUG57" s="158"/>
      <c r="IUH57" s="158"/>
      <c r="IUI57" s="158"/>
      <c r="IUJ57" s="158"/>
      <c r="IUK57" s="158"/>
      <c r="IUL57" s="158"/>
      <c r="IUM57" s="158"/>
      <c r="IUN57" s="158"/>
      <c r="IUO57" s="158"/>
      <c r="IUP57" s="158"/>
      <c r="IUQ57" s="158"/>
      <c r="IUR57" s="158"/>
      <c r="IUS57" s="158"/>
      <c r="IUT57" s="158"/>
      <c r="IUU57" s="158"/>
      <c r="IUV57" s="158"/>
      <c r="IUW57" s="158"/>
      <c r="IUX57" s="158"/>
      <c r="IUY57" s="158"/>
      <c r="IUZ57" s="158"/>
      <c r="IVA57" s="158"/>
      <c r="IVB57" s="158"/>
      <c r="IVC57" s="158"/>
      <c r="IVD57" s="158"/>
      <c r="IVE57" s="158"/>
      <c r="IVF57" s="158"/>
      <c r="IVG57" s="158"/>
      <c r="IVH57" s="158"/>
      <c r="IVI57" s="158"/>
      <c r="IVJ57" s="158"/>
      <c r="IVK57" s="158"/>
      <c r="IVL57" s="158"/>
      <c r="IVM57" s="158"/>
      <c r="IVN57" s="158"/>
      <c r="IVO57" s="158"/>
      <c r="IVP57" s="158"/>
      <c r="IVQ57" s="158"/>
      <c r="IVR57" s="158"/>
      <c r="IVS57" s="158"/>
      <c r="IVT57" s="158"/>
      <c r="IVU57" s="158"/>
      <c r="IVV57" s="158"/>
      <c r="IVW57" s="158"/>
      <c r="IVX57" s="158"/>
      <c r="IVY57" s="158"/>
      <c r="IVZ57" s="158"/>
      <c r="IWA57" s="158"/>
      <c r="IWB57" s="158"/>
      <c r="IWC57" s="158"/>
      <c r="IWD57" s="158"/>
      <c r="IWE57" s="158"/>
      <c r="IWF57" s="158"/>
      <c r="IWG57" s="158"/>
      <c r="IWH57" s="158"/>
      <c r="IWI57" s="158"/>
      <c r="IWJ57" s="158"/>
      <c r="IWK57" s="158"/>
      <c r="IWL57" s="158"/>
      <c r="IWM57" s="158"/>
      <c r="IWN57" s="158"/>
      <c r="IWO57" s="158"/>
      <c r="IWP57" s="158"/>
      <c r="IWQ57" s="158"/>
      <c r="IWR57" s="158"/>
      <c r="IWS57" s="158"/>
      <c r="IWT57" s="158"/>
      <c r="IWU57" s="158"/>
      <c r="IWV57" s="158"/>
      <c r="IWW57" s="158"/>
      <c r="IWX57" s="158"/>
      <c r="IWY57" s="158"/>
      <c r="IWZ57" s="158"/>
      <c r="IXA57" s="158"/>
      <c r="IXB57" s="158"/>
      <c r="IXC57" s="158"/>
      <c r="IXD57" s="158"/>
      <c r="IXE57" s="158"/>
      <c r="IXF57" s="158"/>
      <c r="IXG57" s="158"/>
      <c r="IXH57" s="158"/>
      <c r="IXI57" s="158"/>
      <c r="IXJ57" s="158"/>
      <c r="IXK57" s="158"/>
      <c r="IXL57" s="158"/>
      <c r="IXM57" s="158"/>
      <c r="IXN57" s="158"/>
      <c r="IXO57" s="158"/>
      <c r="IXP57" s="158"/>
      <c r="IXQ57" s="158"/>
      <c r="IXR57" s="158"/>
      <c r="IXS57" s="158"/>
      <c r="IXT57" s="158"/>
      <c r="IXU57" s="158"/>
      <c r="IXV57" s="158"/>
      <c r="IXW57" s="158"/>
      <c r="IXX57" s="158"/>
      <c r="IXY57" s="158"/>
      <c r="IXZ57" s="158"/>
      <c r="IYA57" s="158"/>
      <c r="IYB57" s="158"/>
      <c r="IYC57" s="158"/>
      <c r="IYD57" s="158"/>
      <c r="IYE57" s="158"/>
      <c r="IYF57" s="158"/>
      <c r="IYG57" s="158"/>
      <c r="IYH57" s="158"/>
      <c r="IYI57" s="158"/>
      <c r="IYJ57" s="158"/>
      <c r="IYK57" s="158"/>
      <c r="IYL57" s="158"/>
      <c r="IYM57" s="158"/>
      <c r="IYN57" s="158"/>
      <c r="IYO57" s="158"/>
      <c r="IYP57" s="158"/>
      <c r="IYQ57" s="158"/>
      <c r="IYR57" s="158"/>
      <c r="IYS57" s="158"/>
      <c r="IYT57" s="158"/>
      <c r="IYU57" s="158"/>
      <c r="IYV57" s="158"/>
      <c r="IYW57" s="158"/>
      <c r="IYX57" s="158"/>
      <c r="IYY57" s="158"/>
      <c r="IYZ57" s="158"/>
      <c r="IZA57" s="158"/>
      <c r="IZB57" s="158"/>
      <c r="IZC57" s="158"/>
      <c r="IZD57" s="158"/>
      <c r="IZE57" s="158"/>
      <c r="IZF57" s="158"/>
      <c r="IZG57" s="158"/>
      <c r="IZH57" s="158"/>
      <c r="IZI57" s="158"/>
      <c r="IZJ57" s="158"/>
      <c r="IZK57" s="158"/>
      <c r="IZL57" s="158"/>
      <c r="IZM57" s="158"/>
      <c r="IZN57" s="158"/>
      <c r="IZO57" s="158"/>
      <c r="IZP57" s="158"/>
      <c r="IZQ57" s="158"/>
      <c r="IZR57" s="158"/>
      <c r="IZS57" s="158"/>
      <c r="IZT57" s="158"/>
      <c r="IZU57" s="158"/>
      <c r="IZV57" s="158"/>
      <c r="IZW57" s="158"/>
      <c r="IZX57" s="158"/>
      <c r="IZY57" s="158"/>
      <c r="IZZ57" s="158"/>
      <c r="JAA57" s="158"/>
      <c r="JAB57" s="158"/>
      <c r="JAC57" s="158"/>
      <c r="JAD57" s="158"/>
      <c r="JAE57" s="158"/>
      <c r="JAF57" s="158"/>
      <c r="JAG57" s="158"/>
      <c r="JAH57" s="158"/>
      <c r="JAI57" s="158"/>
      <c r="JAJ57" s="158"/>
      <c r="JAK57" s="158"/>
      <c r="JAL57" s="158"/>
      <c r="JAM57" s="158"/>
      <c r="JAN57" s="158"/>
      <c r="JAO57" s="158"/>
      <c r="JAP57" s="158"/>
      <c r="JAQ57" s="158"/>
      <c r="JAR57" s="158"/>
      <c r="JAS57" s="158"/>
      <c r="JAT57" s="158"/>
      <c r="JAU57" s="158"/>
      <c r="JAV57" s="158"/>
      <c r="JAW57" s="158"/>
      <c r="JAX57" s="158"/>
      <c r="JAY57" s="158"/>
      <c r="JAZ57" s="158"/>
      <c r="JBA57" s="158"/>
      <c r="JBB57" s="158"/>
      <c r="JBC57" s="158"/>
      <c r="JBD57" s="158"/>
      <c r="JBE57" s="158"/>
      <c r="JBF57" s="158"/>
      <c r="JBG57" s="158"/>
      <c r="JBH57" s="158"/>
      <c r="JBI57" s="158"/>
      <c r="JBJ57" s="158"/>
      <c r="JBK57" s="158"/>
      <c r="JBL57" s="158"/>
      <c r="JBM57" s="158"/>
      <c r="JBN57" s="158"/>
      <c r="JBO57" s="158"/>
      <c r="JBP57" s="158"/>
      <c r="JBQ57" s="158"/>
      <c r="JBR57" s="158"/>
      <c r="JBS57" s="158"/>
      <c r="JBT57" s="158"/>
      <c r="JBU57" s="158"/>
      <c r="JBV57" s="158"/>
      <c r="JBW57" s="158"/>
      <c r="JBX57" s="158"/>
      <c r="JBY57" s="158"/>
      <c r="JBZ57" s="158"/>
      <c r="JCA57" s="158"/>
      <c r="JCB57" s="158"/>
      <c r="JCC57" s="158"/>
      <c r="JCD57" s="158"/>
      <c r="JCE57" s="158"/>
      <c r="JCF57" s="158"/>
      <c r="JCG57" s="158"/>
      <c r="JCH57" s="158"/>
      <c r="JCI57" s="158"/>
      <c r="JCJ57" s="158"/>
      <c r="JCK57" s="158"/>
      <c r="JCL57" s="158"/>
      <c r="JCM57" s="158"/>
      <c r="JCN57" s="158"/>
      <c r="JCO57" s="158"/>
      <c r="JCP57" s="158"/>
      <c r="JCQ57" s="158"/>
      <c r="JCR57" s="158"/>
      <c r="JCS57" s="158"/>
      <c r="JCT57" s="158"/>
      <c r="JCU57" s="158"/>
      <c r="JCV57" s="158"/>
      <c r="JCW57" s="158"/>
      <c r="JCX57" s="158"/>
      <c r="JCY57" s="158"/>
      <c r="JCZ57" s="158"/>
      <c r="JDA57" s="158"/>
      <c r="JDB57" s="158"/>
      <c r="JDC57" s="158"/>
      <c r="JDD57" s="158"/>
      <c r="JDE57" s="158"/>
      <c r="JDF57" s="158"/>
      <c r="JDG57" s="158"/>
      <c r="JDH57" s="158"/>
      <c r="JDI57" s="158"/>
      <c r="JDJ57" s="158"/>
      <c r="JDK57" s="158"/>
      <c r="JDL57" s="158"/>
      <c r="JDM57" s="158"/>
      <c r="JDN57" s="158"/>
      <c r="JDO57" s="158"/>
      <c r="JDP57" s="158"/>
      <c r="JDQ57" s="158"/>
      <c r="JDR57" s="158"/>
      <c r="JDS57" s="158"/>
      <c r="JDT57" s="158"/>
      <c r="JDU57" s="158"/>
      <c r="JDV57" s="158"/>
      <c r="JDW57" s="158"/>
      <c r="JDX57" s="158"/>
      <c r="JDY57" s="158"/>
      <c r="JDZ57" s="158"/>
      <c r="JEA57" s="158"/>
      <c r="JEB57" s="158"/>
      <c r="JEC57" s="158"/>
      <c r="JED57" s="158"/>
      <c r="JEE57" s="158"/>
      <c r="JEF57" s="158"/>
      <c r="JEG57" s="158"/>
      <c r="JEH57" s="158"/>
      <c r="JEI57" s="158"/>
      <c r="JEJ57" s="158"/>
      <c r="JEK57" s="158"/>
      <c r="JEL57" s="158"/>
      <c r="JEM57" s="158"/>
      <c r="JEN57" s="158"/>
      <c r="JEO57" s="158"/>
      <c r="JEP57" s="158"/>
      <c r="JEQ57" s="158"/>
      <c r="JER57" s="158"/>
      <c r="JES57" s="158"/>
      <c r="JET57" s="158"/>
      <c r="JEU57" s="158"/>
      <c r="JEV57" s="158"/>
      <c r="JEW57" s="158"/>
      <c r="JEX57" s="158"/>
      <c r="JEY57" s="158"/>
      <c r="JEZ57" s="158"/>
      <c r="JFA57" s="158"/>
      <c r="JFB57" s="158"/>
      <c r="JFC57" s="158"/>
      <c r="JFD57" s="158"/>
      <c r="JFE57" s="158"/>
      <c r="JFF57" s="158"/>
      <c r="JFG57" s="158"/>
      <c r="JFH57" s="158"/>
      <c r="JFI57" s="158"/>
      <c r="JFJ57" s="158"/>
      <c r="JFK57" s="158"/>
      <c r="JFL57" s="158"/>
      <c r="JFM57" s="158"/>
      <c r="JFN57" s="158"/>
      <c r="JFO57" s="158"/>
      <c r="JFP57" s="158"/>
      <c r="JFQ57" s="158"/>
      <c r="JFR57" s="158"/>
      <c r="JFS57" s="158"/>
      <c r="JFT57" s="158"/>
      <c r="JFU57" s="158"/>
      <c r="JFV57" s="158"/>
      <c r="JFW57" s="158"/>
      <c r="JFX57" s="158"/>
      <c r="JFY57" s="158"/>
      <c r="JFZ57" s="158"/>
      <c r="JGA57" s="158"/>
      <c r="JGB57" s="158"/>
      <c r="JGC57" s="158"/>
      <c r="JGD57" s="158"/>
      <c r="JGE57" s="158"/>
      <c r="JGF57" s="158"/>
      <c r="JGG57" s="158"/>
      <c r="JGH57" s="158"/>
      <c r="JGI57" s="158"/>
      <c r="JGJ57" s="158"/>
      <c r="JGK57" s="158"/>
      <c r="JGL57" s="158"/>
      <c r="JGM57" s="158"/>
      <c r="JGN57" s="158"/>
      <c r="JGO57" s="158"/>
      <c r="JGP57" s="158"/>
      <c r="JGQ57" s="158"/>
      <c r="JGR57" s="158"/>
      <c r="JGS57" s="158"/>
      <c r="JGT57" s="158"/>
      <c r="JGU57" s="158"/>
      <c r="JGV57" s="158"/>
      <c r="JGW57" s="158"/>
      <c r="JGX57" s="158"/>
      <c r="JGY57" s="158"/>
      <c r="JGZ57" s="158"/>
      <c r="JHA57" s="158"/>
      <c r="JHB57" s="158"/>
      <c r="JHC57" s="158"/>
      <c r="JHD57" s="158"/>
      <c r="JHE57" s="158"/>
      <c r="JHF57" s="158"/>
      <c r="JHG57" s="158"/>
      <c r="JHH57" s="158"/>
      <c r="JHI57" s="158"/>
      <c r="JHJ57" s="158"/>
      <c r="JHK57" s="158"/>
      <c r="JHL57" s="158"/>
      <c r="JHM57" s="158"/>
      <c r="JHN57" s="158"/>
      <c r="JHO57" s="158"/>
      <c r="JHP57" s="158"/>
      <c r="JHQ57" s="158"/>
      <c r="JHR57" s="158"/>
      <c r="JHS57" s="158"/>
      <c r="JHT57" s="158"/>
      <c r="JHU57" s="158"/>
      <c r="JHV57" s="158"/>
      <c r="JHW57" s="158"/>
      <c r="JHX57" s="158"/>
      <c r="JHY57" s="158"/>
      <c r="JHZ57" s="158"/>
      <c r="JIA57" s="158"/>
      <c r="JIB57" s="158"/>
      <c r="JIC57" s="158"/>
      <c r="JID57" s="158"/>
      <c r="JIE57" s="158"/>
      <c r="JIF57" s="158"/>
      <c r="JIG57" s="158"/>
      <c r="JIH57" s="158"/>
      <c r="JII57" s="158"/>
      <c r="JIJ57" s="158"/>
      <c r="JIK57" s="158"/>
      <c r="JIL57" s="158"/>
      <c r="JIM57" s="158"/>
      <c r="JIN57" s="158"/>
      <c r="JIO57" s="158"/>
      <c r="JIP57" s="158"/>
      <c r="JIQ57" s="158"/>
      <c r="JIR57" s="158"/>
      <c r="JIS57" s="158"/>
      <c r="JIT57" s="158"/>
      <c r="JIU57" s="158"/>
      <c r="JIV57" s="158"/>
      <c r="JIW57" s="158"/>
      <c r="JIX57" s="158"/>
      <c r="JIY57" s="158"/>
      <c r="JIZ57" s="158"/>
      <c r="JJA57" s="158"/>
      <c r="JJB57" s="158"/>
      <c r="JJC57" s="158"/>
      <c r="JJD57" s="158"/>
      <c r="JJE57" s="158"/>
      <c r="JJF57" s="158"/>
      <c r="JJG57" s="158"/>
      <c r="JJH57" s="158"/>
      <c r="JJI57" s="158"/>
      <c r="JJJ57" s="158"/>
      <c r="JJK57" s="158"/>
      <c r="JJL57" s="158"/>
      <c r="JJM57" s="158"/>
      <c r="JJN57" s="158"/>
      <c r="JJO57" s="158"/>
      <c r="JJP57" s="158"/>
      <c r="JJQ57" s="158"/>
      <c r="JJR57" s="158"/>
      <c r="JJS57" s="158"/>
      <c r="JJT57" s="158"/>
      <c r="JJU57" s="158"/>
      <c r="JJV57" s="158"/>
      <c r="JJW57" s="158"/>
      <c r="JJX57" s="158"/>
      <c r="JJY57" s="158"/>
      <c r="JJZ57" s="158"/>
      <c r="JKA57" s="158"/>
      <c r="JKB57" s="158"/>
      <c r="JKC57" s="158"/>
      <c r="JKD57" s="158"/>
      <c r="JKE57" s="158"/>
      <c r="JKF57" s="158"/>
      <c r="JKG57" s="158"/>
      <c r="JKH57" s="158"/>
      <c r="JKI57" s="158"/>
      <c r="JKJ57" s="158"/>
      <c r="JKK57" s="158"/>
      <c r="JKL57" s="158"/>
      <c r="JKM57" s="158"/>
      <c r="JKN57" s="158"/>
      <c r="JKO57" s="158"/>
      <c r="JKP57" s="158"/>
      <c r="JKQ57" s="158"/>
      <c r="JKR57" s="158"/>
      <c r="JKS57" s="158"/>
      <c r="JKT57" s="158"/>
      <c r="JKU57" s="158"/>
      <c r="JKV57" s="158"/>
      <c r="JKW57" s="158"/>
      <c r="JKX57" s="158"/>
      <c r="JKY57" s="158"/>
      <c r="JKZ57" s="158"/>
      <c r="JLA57" s="158"/>
      <c r="JLB57" s="158"/>
      <c r="JLC57" s="158"/>
      <c r="JLD57" s="158"/>
      <c r="JLE57" s="158"/>
      <c r="JLF57" s="158"/>
      <c r="JLG57" s="158"/>
      <c r="JLH57" s="158"/>
      <c r="JLI57" s="158"/>
      <c r="JLJ57" s="158"/>
      <c r="JLK57" s="158"/>
      <c r="JLL57" s="158"/>
      <c r="JLM57" s="158"/>
      <c r="JLN57" s="158"/>
      <c r="JLO57" s="158"/>
      <c r="JLP57" s="158"/>
      <c r="JLQ57" s="158"/>
      <c r="JLR57" s="158"/>
      <c r="JLS57" s="158"/>
      <c r="JLT57" s="158"/>
      <c r="JLU57" s="158"/>
      <c r="JLV57" s="158"/>
      <c r="JLW57" s="158"/>
      <c r="JLX57" s="158"/>
      <c r="JLY57" s="158"/>
      <c r="JLZ57" s="158"/>
      <c r="JMA57" s="158"/>
      <c r="JMB57" s="158"/>
      <c r="JMC57" s="158"/>
      <c r="JMD57" s="158"/>
      <c r="JME57" s="158"/>
      <c r="JMF57" s="158"/>
      <c r="JMG57" s="158"/>
      <c r="JMH57" s="158"/>
      <c r="JMI57" s="158"/>
      <c r="JMJ57" s="158"/>
      <c r="JMK57" s="158"/>
      <c r="JML57" s="158"/>
      <c r="JMM57" s="158"/>
      <c r="JMN57" s="158"/>
      <c r="JMO57" s="158"/>
      <c r="JMP57" s="158"/>
      <c r="JMQ57" s="158"/>
      <c r="JMR57" s="158"/>
      <c r="JMS57" s="158"/>
      <c r="JMT57" s="158"/>
      <c r="JMU57" s="158"/>
      <c r="JMV57" s="158"/>
      <c r="JMW57" s="158"/>
      <c r="JMX57" s="158"/>
      <c r="JMY57" s="158"/>
      <c r="JMZ57" s="158"/>
      <c r="JNA57" s="158"/>
      <c r="JNB57" s="158"/>
      <c r="JNC57" s="158"/>
      <c r="JND57" s="158"/>
      <c r="JNE57" s="158"/>
      <c r="JNF57" s="158"/>
      <c r="JNG57" s="158"/>
      <c r="JNH57" s="158"/>
      <c r="JNI57" s="158"/>
      <c r="JNJ57" s="158"/>
      <c r="JNK57" s="158"/>
      <c r="JNL57" s="158"/>
      <c r="JNM57" s="158"/>
      <c r="JNN57" s="158"/>
      <c r="JNO57" s="158"/>
      <c r="JNP57" s="158"/>
      <c r="JNQ57" s="158"/>
      <c r="JNR57" s="158"/>
      <c r="JNS57" s="158"/>
      <c r="JNT57" s="158"/>
      <c r="JNU57" s="158"/>
      <c r="JNV57" s="158"/>
      <c r="JNW57" s="158"/>
      <c r="JNX57" s="158"/>
      <c r="JNY57" s="158"/>
      <c r="JNZ57" s="158"/>
      <c r="JOA57" s="158"/>
      <c r="JOB57" s="158"/>
      <c r="JOC57" s="158"/>
      <c r="JOD57" s="158"/>
      <c r="JOE57" s="158"/>
      <c r="JOF57" s="158"/>
      <c r="JOG57" s="158"/>
      <c r="JOH57" s="158"/>
      <c r="JOI57" s="158"/>
      <c r="JOJ57" s="158"/>
      <c r="JOK57" s="158"/>
      <c r="JOL57" s="158"/>
      <c r="JOM57" s="158"/>
      <c r="JON57" s="158"/>
      <c r="JOO57" s="158"/>
      <c r="JOP57" s="158"/>
      <c r="JOQ57" s="158"/>
      <c r="JOR57" s="158"/>
      <c r="JOS57" s="158"/>
      <c r="JOT57" s="158"/>
      <c r="JOU57" s="158"/>
      <c r="JOV57" s="158"/>
      <c r="JOW57" s="158"/>
      <c r="JOX57" s="158"/>
      <c r="JOY57" s="158"/>
      <c r="JOZ57" s="158"/>
      <c r="JPA57" s="158"/>
      <c r="JPB57" s="158"/>
      <c r="JPC57" s="158"/>
      <c r="JPD57" s="158"/>
      <c r="JPE57" s="158"/>
      <c r="JPF57" s="158"/>
      <c r="JPG57" s="158"/>
      <c r="JPH57" s="158"/>
      <c r="JPI57" s="158"/>
      <c r="JPJ57" s="158"/>
      <c r="JPK57" s="158"/>
      <c r="JPL57" s="158"/>
      <c r="JPM57" s="158"/>
      <c r="JPN57" s="158"/>
      <c r="JPO57" s="158"/>
      <c r="JPP57" s="158"/>
      <c r="JPQ57" s="158"/>
      <c r="JPR57" s="158"/>
      <c r="JPS57" s="158"/>
      <c r="JPT57" s="158"/>
      <c r="JPU57" s="158"/>
      <c r="JPV57" s="158"/>
      <c r="JPW57" s="158"/>
      <c r="JPX57" s="158"/>
      <c r="JPY57" s="158"/>
      <c r="JPZ57" s="158"/>
      <c r="JQA57" s="158"/>
      <c r="JQB57" s="158"/>
      <c r="JQC57" s="158"/>
      <c r="JQD57" s="158"/>
      <c r="JQE57" s="158"/>
      <c r="JQF57" s="158"/>
      <c r="JQG57" s="158"/>
      <c r="JQH57" s="158"/>
      <c r="JQI57" s="158"/>
      <c r="JQJ57" s="158"/>
      <c r="JQK57" s="158"/>
      <c r="JQL57" s="158"/>
      <c r="JQM57" s="158"/>
      <c r="JQN57" s="158"/>
      <c r="JQO57" s="158"/>
      <c r="JQP57" s="158"/>
      <c r="JQQ57" s="158"/>
      <c r="JQR57" s="158"/>
      <c r="JQS57" s="158"/>
      <c r="JQT57" s="158"/>
      <c r="JQU57" s="158"/>
      <c r="JQV57" s="158"/>
      <c r="JQW57" s="158"/>
      <c r="JQX57" s="158"/>
      <c r="JQY57" s="158"/>
      <c r="JQZ57" s="158"/>
      <c r="JRA57" s="158"/>
      <c r="JRB57" s="158"/>
      <c r="JRC57" s="158"/>
      <c r="JRD57" s="158"/>
      <c r="JRE57" s="158"/>
      <c r="JRF57" s="158"/>
      <c r="JRG57" s="158"/>
      <c r="JRH57" s="158"/>
      <c r="JRI57" s="158"/>
      <c r="JRJ57" s="158"/>
      <c r="JRK57" s="158"/>
      <c r="JRL57" s="158"/>
      <c r="JRM57" s="158"/>
      <c r="JRN57" s="158"/>
      <c r="JRO57" s="158"/>
      <c r="JRP57" s="158"/>
      <c r="JRQ57" s="158"/>
      <c r="JRR57" s="158"/>
      <c r="JRS57" s="158"/>
      <c r="JRT57" s="158"/>
      <c r="JRU57" s="158"/>
      <c r="JRV57" s="158"/>
      <c r="JRW57" s="158"/>
      <c r="JRX57" s="158"/>
      <c r="JRY57" s="158"/>
      <c r="JRZ57" s="158"/>
      <c r="JSA57" s="158"/>
      <c r="JSB57" s="158"/>
      <c r="JSC57" s="158"/>
      <c r="JSD57" s="158"/>
      <c r="JSE57" s="158"/>
      <c r="JSF57" s="158"/>
      <c r="JSG57" s="158"/>
      <c r="JSH57" s="158"/>
      <c r="JSI57" s="158"/>
      <c r="JSJ57" s="158"/>
      <c r="JSK57" s="158"/>
      <c r="JSL57" s="158"/>
      <c r="JSM57" s="158"/>
      <c r="JSN57" s="158"/>
      <c r="JSO57" s="158"/>
      <c r="JSP57" s="158"/>
      <c r="JSQ57" s="158"/>
      <c r="JSR57" s="158"/>
      <c r="JSS57" s="158"/>
      <c r="JST57" s="158"/>
      <c r="JSU57" s="158"/>
      <c r="JSV57" s="158"/>
      <c r="JSW57" s="158"/>
      <c r="JSX57" s="158"/>
      <c r="JSY57" s="158"/>
      <c r="JSZ57" s="158"/>
      <c r="JTA57" s="158"/>
      <c r="JTB57" s="158"/>
      <c r="JTC57" s="158"/>
      <c r="JTD57" s="158"/>
      <c r="JTE57" s="158"/>
      <c r="JTF57" s="158"/>
      <c r="JTG57" s="158"/>
      <c r="JTH57" s="158"/>
      <c r="JTI57" s="158"/>
      <c r="JTJ57" s="158"/>
      <c r="JTK57" s="158"/>
      <c r="JTL57" s="158"/>
      <c r="JTM57" s="158"/>
      <c r="JTN57" s="158"/>
      <c r="JTO57" s="158"/>
      <c r="JTP57" s="158"/>
      <c r="JTQ57" s="158"/>
      <c r="JTR57" s="158"/>
      <c r="JTS57" s="158"/>
      <c r="JTT57" s="158"/>
      <c r="JTU57" s="158"/>
      <c r="JTV57" s="158"/>
      <c r="JTW57" s="158"/>
      <c r="JTX57" s="158"/>
      <c r="JTY57" s="158"/>
      <c r="JTZ57" s="158"/>
      <c r="JUA57" s="158"/>
      <c r="JUB57" s="158"/>
      <c r="JUC57" s="158"/>
      <c r="JUD57" s="158"/>
      <c r="JUE57" s="158"/>
      <c r="JUF57" s="158"/>
      <c r="JUG57" s="158"/>
      <c r="JUH57" s="158"/>
      <c r="JUI57" s="158"/>
      <c r="JUJ57" s="158"/>
      <c r="JUK57" s="158"/>
      <c r="JUL57" s="158"/>
      <c r="JUM57" s="158"/>
      <c r="JUN57" s="158"/>
      <c r="JUO57" s="158"/>
      <c r="JUP57" s="158"/>
      <c r="JUQ57" s="158"/>
      <c r="JUR57" s="158"/>
      <c r="JUS57" s="158"/>
      <c r="JUT57" s="158"/>
      <c r="JUU57" s="158"/>
      <c r="JUV57" s="158"/>
      <c r="JUW57" s="158"/>
      <c r="JUX57" s="158"/>
      <c r="JUY57" s="158"/>
      <c r="JUZ57" s="158"/>
      <c r="JVA57" s="158"/>
      <c r="JVB57" s="158"/>
      <c r="JVC57" s="158"/>
      <c r="JVD57" s="158"/>
      <c r="JVE57" s="158"/>
      <c r="JVF57" s="158"/>
      <c r="JVG57" s="158"/>
      <c r="JVH57" s="158"/>
      <c r="JVI57" s="158"/>
      <c r="JVJ57" s="158"/>
      <c r="JVK57" s="158"/>
      <c r="JVL57" s="158"/>
      <c r="JVM57" s="158"/>
      <c r="JVN57" s="158"/>
      <c r="JVO57" s="158"/>
      <c r="JVP57" s="158"/>
      <c r="JVQ57" s="158"/>
      <c r="JVR57" s="158"/>
      <c r="JVS57" s="158"/>
      <c r="JVT57" s="158"/>
      <c r="JVU57" s="158"/>
      <c r="JVV57" s="158"/>
      <c r="JVW57" s="158"/>
      <c r="JVX57" s="158"/>
      <c r="JVY57" s="158"/>
      <c r="JVZ57" s="158"/>
      <c r="JWA57" s="158"/>
      <c r="JWB57" s="158"/>
      <c r="JWC57" s="158"/>
      <c r="JWD57" s="158"/>
      <c r="JWE57" s="158"/>
      <c r="JWF57" s="158"/>
      <c r="JWG57" s="158"/>
      <c r="JWH57" s="158"/>
      <c r="JWI57" s="158"/>
      <c r="JWJ57" s="158"/>
      <c r="JWK57" s="158"/>
      <c r="JWL57" s="158"/>
      <c r="JWM57" s="158"/>
      <c r="JWN57" s="158"/>
      <c r="JWO57" s="158"/>
      <c r="JWP57" s="158"/>
      <c r="JWQ57" s="158"/>
      <c r="JWR57" s="158"/>
      <c r="JWS57" s="158"/>
      <c r="JWT57" s="158"/>
      <c r="JWU57" s="158"/>
      <c r="JWV57" s="158"/>
      <c r="JWW57" s="158"/>
      <c r="JWX57" s="158"/>
      <c r="JWY57" s="158"/>
      <c r="JWZ57" s="158"/>
      <c r="JXA57" s="158"/>
      <c r="JXB57" s="158"/>
      <c r="JXC57" s="158"/>
      <c r="JXD57" s="158"/>
      <c r="JXE57" s="158"/>
      <c r="JXF57" s="158"/>
      <c r="JXG57" s="158"/>
      <c r="JXH57" s="158"/>
      <c r="JXI57" s="158"/>
      <c r="JXJ57" s="158"/>
      <c r="JXK57" s="158"/>
      <c r="JXL57" s="158"/>
      <c r="JXM57" s="158"/>
      <c r="JXN57" s="158"/>
      <c r="JXO57" s="158"/>
      <c r="JXP57" s="158"/>
      <c r="JXQ57" s="158"/>
      <c r="JXR57" s="158"/>
      <c r="JXS57" s="158"/>
      <c r="JXT57" s="158"/>
      <c r="JXU57" s="158"/>
      <c r="JXV57" s="158"/>
      <c r="JXW57" s="158"/>
      <c r="JXX57" s="158"/>
      <c r="JXY57" s="158"/>
      <c r="JXZ57" s="158"/>
      <c r="JYA57" s="158"/>
      <c r="JYB57" s="158"/>
      <c r="JYC57" s="158"/>
      <c r="JYD57" s="158"/>
      <c r="JYE57" s="158"/>
      <c r="JYF57" s="158"/>
      <c r="JYG57" s="158"/>
      <c r="JYH57" s="158"/>
      <c r="JYI57" s="158"/>
      <c r="JYJ57" s="158"/>
      <c r="JYK57" s="158"/>
      <c r="JYL57" s="158"/>
      <c r="JYM57" s="158"/>
      <c r="JYN57" s="158"/>
      <c r="JYO57" s="158"/>
      <c r="JYP57" s="158"/>
      <c r="JYQ57" s="158"/>
      <c r="JYR57" s="158"/>
      <c r="JYS57" s="158"/>
      <c r="JYT57" s="158"/>
      <c r="JYU57" s="158"/>
      <c r="JYV57" s="158"/>
      <c r="JYW57" s="158"/>
      <c r="JYX57" s="158"/>
      <c r="JYY57" s="158"/>
      <c r="JYZ57" s="158"/>
      <c r="JZA57" s="158"/>
      <c r="JZB57" s="158"/>
      <c r="JZC57" s="158"/>
      <c r="JZD57" s="158"/>
      <c r="JZE57" s="158"/>
      <c r="JZF57" s="158"/>
      <c r="JZG57" s="158"/>
      <c r="JZH57" s="158"/>
      <c r="JZI57" s="158"/>
      <c r="JZJ57" s="158"/>
      <c r="JZK57" s="158"/>
      <c r="JZL57" s="158"/>
      <c r="JZM57" s="158"/>
      <c r="JZN57" s="158"/>
      <c r="JZO57" s="158"/>
      <c r="JZP57" s="158"/>
      <c r="JZQ57" s="158"/>
      <c r="JZR57" s="158"/>
      <c r="JZS57" s="158"/>
      <c r="JZT57" s="158"/>
      <c r="JZU57" s="158"/>
      <c r="JZV57" s="158"/>
      <c r="JZW57" s="158"/>
      <c r="JZX57" s="158"/>
      <c r="JZY57" s="158"/>
      <c r="JZZ57" s="158"/>
      <c r="KAA57" s="158"/>
      <c r="KAB57" s="158"/>
      <c r="KAC57" s="158"/>
      <c r="KAD57" s="158"/>
      <c r="KAE57" s="158"/>
      <c r="KAF57" s="158"/>
      <c r="KAG57" s="158"/>
      <c r="KAH57" s="158"/>
      <c r="KAI57" s="158"/>
      <c r="KAJ57" s="158"/>
      <c r="KAK57" s="158"/>
      <c r="KAL57" s="158"/>
      <c r="KAM57" s="158"/>
      <c r="KAN57" s="158"/>
      <c r="KAO57" s="158"/>
      <c r="KAP57" s="158"/>
      <c r="KAQ57" s="158"/>
      <c r="KAR57" s="158"/>
      <c r="KAS57" s="158"/>
      <c r="KAT57" s="158"/>
      <c r="KAU57" s="158"/>
      <c r="KAV57" s="158"/>
      <c r="KAW57" s="158"/>
      <c r="KAX57" s="158"/>
      <c r="KAY57" s="158"/>
      <c r="KAZ57" s="158"/>
      <c r="KBA57" s="158"/>
      <c r="KBB57" s="158"/>
      <c r="KBC57" s="158"/>
      <c r="KBD57" s="158"/>
      <c r="KBE57" s="158"/>
      <c r="KBF57" s="158"/>
      <c r="KBG57" s="158"/>
      <c r="KBH57" s="158"/>
      <c r="KBI57" s="158"/>
      <c r="KBJ57" s="158"/>
      <c r="KBK57" s="158"/>
      <c r="KBL57" s="158"/>
      <c r="KBM57" s="158"/>
      <c r="KBN57" s="158"/>
      <c r="KBO57" s="158"/>
      <c r="KBP57" s="158"/>
      <c r="KBQ57" s="158"/>
      <c r="KBR57" s="158"/>
      <c r="KBS57" s="158"/>
      <c r="KBT57" s="158"/>
      <c r="KBU57" s="158"/>
      <c r="KBV57" s="158"/>
      <c r="KBW57" s="158"/>
      <c r="KBX57" s="158"/>
      <c r="KBY57" s="158"/>
      <c r="KBZ57" s="158"/>
      <c r="KCA57" s="158"/>
      <c r="KCB57" s="158"/>
      <c r="KCC57" s="158"/>
      <c r="KCD57" s="158"/>
      <c r="KCE57" s="158"/>
      <c r="KCF57" s="158"/>
      <c r="KCG57" s="158"/>
      <c r="KCH57" s="158"/>
      <c r="KCI57" s="158"/>
      <c r="KCJ57" s="158"/>
      <c r="KCK57" s="158"/>
      <c r="KCL57" s="158"/>
      <c r="KCM57" s="158"/>
      <c r="KCN57" s="158"/>
      <c r="KCO57" s="158"/>
      <c r="KCP57" s="158"/>
      <c r="KCQ57" s="158"/>
      <c r="KCR57" s="158"/>
      <c r="KCS57" s="158"/>
      <c r="KCT57" s="158"/>
      <c r="KCU57" s="158"/>
      <c r="KCV57" s="158"/>
      <c r="KCW57" s="158"/>
      <c r="KCX57" s="158"/>
      <c r="KCY57" s="158"/>
      <c r="KCZ57" s="158"/>
      <c r="KDA57" s="158"/>
      <c r="KDB57" s="158"/>
      <c r="KDC57" s="158"/>
      <c r="KDD57" s="158"/>
      <c r="KDE57" s="158"/>
      <c r="KDF57" s="158"/>
      <c r="KDG57" s="158"/>
      <c r="KDH57" s="158"/>
      <c r="KDI57" s="158"/>
      <c r="KDJ57" s="158"/>
      <c r="KDK57" s="158"/>
      <c r="KDL57" s="158"/>
      <c r="KDM57" s="158"/>
      <c r="KDN57" s="158"/>
      <c r="KDO57" s="158"/>
      <c r="KDP57" s="158"/>
      <c r="KDQ57" s="158"/>
      <c r="KDR57" s="158"/>
      <c r="KDS57" s="158"/>
      <c r="KDT57" s="158"/>
      <c r="KDU57" s="158"/>
      <c r="KDV57" s="158"/>
      <c r="KDW57" s="158"/>
      <c r="KDX57" s="158"/>
      <c r="KDY57" s="158"/>
      <c r="KDZ57" s="158"/>
      <c r="KEA57" s="158"/>
      <c r="KEB57" s="158"/>
      <c r="KEC57" s="158"/>
      <c r="KED57" s="158"/>
      <c r="KEE57" s="158"/>
      <c r="KEF57" s="158"/>
      <c r="KEG57" s="158"/>
      <c r="KEH57" s="158"/>
      <c r="KEI57" s="158"/>
      <c r="KEJ57" s="158"/>
      <c r="KEK57" s="158"/>
      <c r="KEL57" s="158"/>
      <c r="KEM57" s="158"/>
      <c r="KEN57" s="158"/>
      <c r="KEO57" s="158"/>
      <c r="KEP57" s="158"/>
      <c r="KEQ57" s="158"/>
      <c r="KER57" s="158"/>
      <c r="KES57" s="158"/>
      <c r="KET57" s="158"/>
      <c r="KEU57" s="158"/>
      <c r="KEV57" s="158"/>
      <c r="KEW57" s="158"/>
      <c r="KEX57" s="158"/>
      <c r="KEY57" s="158"/>
      <c r="KEZ57" s="158"/>
      <c r="KFA57" s="158"/>
      <c r="KFB57" s="158"/>
      <c r="KFC57" s="158"/>
      <c r="KFD57" s="158"/>
      <c r="KFE57" s="158"/>
      <c r="KFF57" s="158"/>
      <c r="KFG57" s="158"/>
      <c r="KFH57" s="158"/>
      <c r="KFI57" s="158"/>
      <c r="KFJ57" s="158"/>
      <c r="KFK57" s="158"/>
      <c r="KFL57" s="158"/>
      <c r="KFM57" s="158"/>
      <c r="KFN57" s="158"/>
      <c r="KFO57" s="158"/>
      <c r="KFP57" s="158"/>
      <c r="KFQ57" s="158"/>
      <c r="KFR57" s="158"/>
      <c r="KFS57" s="158"/>
      <c r="KFT57" s="158"/>
      <c r="KFU57" s="158"/>
      <c r="KFV57" s="158"/>
      <c r="KFW57" s="158"/>
      <c r="KFX57" s="158"/>
      <c r="KFY57" s="158"/>
      <c r="KFZ57" s="158"/>
      <c r="KGA57" s="158"/>
      <c r="KGB57" s="158"/>
      <c r="KGC57" s="158"/>
      <c r="KGD57" s="158"/>
      <c r="KGE57" s="158"/>
      <c r="KGF57" s="158"/>
      <c r="KGG57" s="158"/>
      <c r="KGH57" s="158"/>
      <c r="KGI57" s="158"/>
      <c r="KGJ57" s="158"/>
      <c r="KGK57" s="158"/>
      <c r="KGL57" s="158"/>
      <c r="KGM57" s="158"/>
      <c r="KGN57" s="158"/>
      <c r="KGO57" s="158"/>
      <c r="KGP57" s="158"/>
      <c r="KGQ57" s="158"/>
      <c r="KGR57" s="158"/>
      <c r="KGS57" s="158"/>
      <c r="KGT57" s="158"/>
      <c r="KGU57" s="158"/>
      <c r="KGV57" s="158"/>
      <c r="KGW57" s="158"/>
      <c r="KGX57" s="158"/>
      <c r="KGY57" s="158"/>
      <c r="KGZ57" s="158"/>
      <c r="KHA57" s="158"/>
      <c r="KHB57" s="158"/>
      <c r="KHC57" s="158"/>
      <c r="KHD57" s="158"/>
      <c r="KHE57" s="158"/>
      <c r="KHF57" s="158"/>
      <c r="KHG57" s="158"/>
      <c r="KHH57" s="158"/>
      <c r="KHI57" s="158"/>
      <c r="KHJ57" s="158"/>
      <c r="KHK57" s="158"/>
      <c r="KHL57" s="158"/>
      <c r="KHM57" s="158"/>
      <c r="KHN57" s="158"/>
      <c r="KHO57" s="158"/>
      <c r="KHP57" s="158"/>
      <c r="KHQ57" s="158"/>
      <c r="KHR57" s="158"/>
      <c r="KHS57" s="158"/>
      <c r="KHT57" s="158"/>
      <c r="KHU57" s="158"/>
      <c r="KHV57" s="158"/>
      <c r="KHW57" s="158"/>
      <c r="KHX57" s="158"/>
      <c r="KHY57" s="158"/>
      <c r="KHZ57" s="158"/>
      <c r="KIA57" s="158"/>
      <c r="KIB57" s="158"/>
      <c r="KIC57" s="158"/>
      <c r="KID57" s="158"/>
      <c r="KIE57" s="158"/>
      <c r="KIF57" s="158"/>
      <c r="KIG57" s="158"/>
      <c r="KIH57" s="158"/>
      <c r="KII57" s="158"/>
      <c r="KIJ57" s="158"/>
      <c r="KIK57" s="158"/>
      <c r="KIL57" s="158"/>
      <c r="KIM57" s="158"/>
      <c r="KIN57" s="158"/>
      <c r="KIO57" s="158"/>
      <c r="KIP57" s="158"/>
      <c r="KIQ57" s="158"/>
      <c r="KIR57" s="158"/>
      <c r="KIS57" s="158"/>
      <c r="KIT57" s="158"/>
      <c r="KIU57" s="158"/>
      <c r="KIV57" s="158"/>
      <c r="KIW57" s="158"/>
      <c r="KIX57" s="158"/>
      <c r="KIY57" s="158"/>
      <c r="KIZ57" s="158"/>
      <c r="KJA57" s="158"/>
      <c r="KJB57" s="158"/>
      <c r="KJC57" s="158"/>
      <c r="KJD57" s="158"/>
      <c r="KJE57" s="158"/>
      <c r="KJF57" s="158"/>
      <c r="KJG57" s="158"/>
      <c r="KJH57" s="158"/>
      <c r="KJI57" s="158"/>
      <c r="KJJ57" s="158"/>
      <c r="KJK57" s="158"/>
      <c r="KJL57" s="158"/>
      <c r="KJM57" s="158"/>
      <c r="KJN57" s="158"/>
      <c r="KJO57" s="158"/>
      <c r="KJP57" s="158"/>
      <c r="KJQ57" s="158"/>
      <c r="KJR57" s="158"/>
      <c r="KJS57" s="158"/>
      <c r="KJT57" s="158"/>
      <c r="KJU57" s="158"/>
      <c r="KJV57" s="158"/>
      <c r="KJW57" s="158"/>
      <c r="KJX57" s="158"/>
      <c r="KJY57" s="158"/>
      <c r="KJZ57" s="158"/>
      <c r="KKA57" s="158"/>
      <c r="KKB57" s="158"/>
      <c r="KKC57" s="158"/>
      <c r="KKD57" s="158"/>
      <c r="KKE57" s="158"/>
      <c r="KKF57" s="158"/>
      <c r="KKG57" s="158"/>
      <c r="KKH57" s="158"/>
      <c r="KKI57" s="158"/>
      <c r="KKJ57" s="158"/>
      <c r="KKK57" s="158"/>
      <c r="KKL57" s="158"/>
      <c r="KKM57" s="158"/>
      <c r="KKN57" s="158"/>
      <c r="KKO57" s="158"/>
      <c r="KKP57" s="158"/>
      <c r="KKQ57" s="158"/>
      <c r="KKR57" s="158"/>
      <c r="KKS57" s="158"/>
      <c r="KKT57" s="158"/>
      <c r="KKU57" s="158"/>
      <c r="KKV57" s="158"/>
      <c r="KKW57" s="158"/>
      <c r="KKX57" s="158"/>
      <c r="KKY57" s="158"/>
      <c r="KKZ57" s="158"/>
      <c r="KLA57" s="158"/>
      <c r="KLB57" s="158"/>
      <c r="KLC57" s="158"/>
      <c r="KLD57" s="158"/>
      <c r="KLE57" s="158"/>
      <c r="KLF57" s="158"/>
      <c r="KLG57" s="158"/>
      <c r="KLH57" s="158"/>
      <c r="KLI57" s="158"/>
      <c r="KLJ57" s="158"/>
      <c r="KLK57" s="158"/>
      <c r="KLL57" s="158"/>
      <c r="KLM57" s="158"/>
      <c r="KLN57" s="158"/>
      <c r="KLO57" s="158"/>
      <c r="KLP57" s="158"/>
      <c r="KLQ57" s="158"/>
      <c r="KLR57" s="158"/>
      <c r="KLS57" s="158"/>
      <c r="KLT57" s="158"/>
      <c r="KLU57" s="158"/>
      <c r="KLV57" s="158"/>
      <c r="KLW57" s="158"/>
      <c r="KLX57" s="158"/>
      <c r="KLY57" s="158"/>
      <c r="KLZ57" s="158"/>
      <c r="KMA57" s="158"/>
      <c r="KMB57" s="158"/>
      <c r="KMC57" s="158"/>
      <c r="KMD57" s="158"/>
      <c r="KME57" s="158"/>
      <c r="KMF57" s="158"/>
      <c r="KMG57" s="158"/>
      <c r="KMH57" s="158"/>
      <c r="KMI57" s="158"/>
      <c r="KMJ57" s="158"/>
      <c r="KMK57" s="158"/>
      <c r="KML57" s="158"/>
      <c r="KMM57" s="158"/>
      <c r="KMN57" s="158"/>
      <c r="KMO57" s="158"/>
      <c r="KMP57" s="158"/>
      <c r="KMQ57" s="158"/>
      <c r="KMR57" s="158"/>
      <c r="KMS57" s="158"/>
      <c r="KMT57" s="158"/>
      <c r="KMU57" s="158"/>
      <c r="KMV57" s="158"/>
      <c r="KMW57" s="158"/>
      <c r="KMX57" s="158"/>
      <c r="KMY57" s="158"/>
      <c r="KMZ57" s="158"/>
      <c r="KNA57" s="158"/>
      <c r="KNB57" s="158"/>
      <c r="KNC57" s="158"/>
      <c r="KND57" s="158"/>
      <c r="KNE57" s="158"/>
      <c r="KNF57" s="158"/>
      <c r="KNG57" s="158"/>
      <c r="KNH57" s="158"/>
      <c r="KNI57" s="158"/>
      <c r="KNJ57" s="158"/>
      <c r="KNK57" s="158"/>
      <c r="KNL57" s="158"/>
      <c r="KNM57" s="158"/>
      <c r="KNN57" s="158"/>
      <c r="KNO57" s="158"/>
      <c r="KNP57" s="158"/>
      <c r="KNQ57" s="158"/>
      <c r="KNR57" s="158"/>
      <c r="KNS57" s="158"/>
      <c r="KNT57" s="158"/>
      <c r="KNU57" s="158"/>
      <c r="KNV57" s="158"/>
      <c r="KNW57" s="158"/>
      <c r="KNX57" s="158"/>
      <c r="KNY57" s="158"/>
      <c r="KNZ57" s="158"/>
      <c r="KOA57" s="158"/>
      <c r="KOB57" s="158"/>
      <c r="KOC57" s="158"/>
      <c r="KOD57" s="158"/>
      <c r="KOE57" s="158"/>
      <c r="KOF57" s="158"/>
      <c r="KOG57" s="158"/>
      <c r="KOH57" s="158"/>
      <c r="KOI57" s="158"/>
      <c r="KOJ57" s="158"/>
      <c r="KOK57" s="158"/>
      <c r="KOL57" s="158"/>
      <c r="KOM57" s="158"/>
      <c r="KON57" s="158"/>
      <c r="KOO57" s="158"/>
      <c r="KOP57" s="158"/>
      <c r="KOQ57" s="158"/>
      <c r="KOR57" s="158"/>
      <c r="KOS57" s="158"/>
      <c r="KOT57" s="158"/>
      <c r="KOU57" s="158"/>
      <c r="KOV57" s="158"/>
      <c r="KOW57" s="158"/>
      <c r="KOX57" s="158"/>
      <c r="KOY57" s="158"/>
      <c r="KOZ57" s="158"/>
      <c r="KPA57" s="158"/>
      <c r="KPB57" s="158"/>
      <c r="KPC57" s="158"/>
      <c r="KPD57" s="158"/>
      <c r="KPE57" s="158"/>
      <c r="KPF57" s="158"/>
      <c r="KPG57" s="158"/>
      <c r="KPH57" s="158"/>
      <c r="KPI57" s="158"/>
      <c r="KPJ57" s="158"/>
      <c r="KPK57" s="158"/>
      <c r="KPL57" s="158"/>
      <c r="KPM57" s="158"/>
      <c r="KPN57" s="158"/>
      <c r="KPO57" s="158"/>
      <c r="KPP57" s="158"/>
      <c r="KPQ57" s="158"/>
      <c r="KPR57" s="158"/>
      <c r="KPS57" s="158"/>
      <c r="KPT57" s="158"/>
      <c r="KPU57" s="158"/>
      <c r="KPV57" s="158"/>
      <c r="KPW57" s="158"/>
      <c r="KPX57" s="158"/>
      <c r="KPY57" s="158"/>
      <c r="KPZ57" s="158"/>
      <c r="KQA57" s="158"/>
      <c r="KQB57" s="158"/>
      <c r="KQC57" s="158"/>
      <c r="KQD57" s="158"/>
      <c r="KQE57" s="158"/>
      <c r="KQF57" s="158"/>
      <c r="KQG57" s="158"/>
      <c r="KQH57" s="158"/>
      <c r="KQI57" s="158"/>
      <c r="KQJ57" s="158"/>
      <c r="KQK57" s="158"/>
      <c r="KQL57" s="158"/>
      <c r="KQM57" s="158"/>
      <c r="KQN57" s="158"/>
      <c r="KQO57" s="158"/>
      <c r="KQP57" s="158"/>
      <c r="KQQ57" s="158"/>
      <c r="KQR57" s="158"/>
      <c r="KQS57" s="158"/>
      <c r="KQT57" s="158"/>
      <c r="KQU57" s="158"/>
      <c r="KQV57" s="158"/>
      <c r="KQW57" s="158"/>
      <c r="KQX57" s="158"/>
      <c r="KQY57" s="158"/>
      <c r="KQZ57" s="158"/>
      <c r="KRA57" s="158"/>
      <c r="KRB57" s="158"/>
      <c r="KRC57" s="158"/>
      <c r="KRD57" s="158"/>
      <c r="KRE57" s="158"/>
      <c r="KRF57" s="158"/>
      <c r="KRG57" s="158"/>
      <c r="KRH57" s="158"/>
      <c r="KRI57" s="158"/>
      <c r="KRJ57" s="158"/>
      <c r="KRK57" s="158"/>
      <c r="KRL57" s="158"/>
      <c r="KRM57" s="158"/>
      <c r="KRN57" s="158"/>
      <c r="KRO57" s="158"/>
      <c r="KRP57" s="158"/>
      <c r="KRQ57" s="158"/>
      <c r="KRR57" s="158"/>
      <c r="KRS57" s="158"/>
      <c r="KRT57" s="158"/>
      <c r="KRU57" s="158"/>
      <c r="KRV57" s="158"/>
      <c r="KRW57" s="158"/>
      <c r="KRX57" s="158"/>
      <c r="KRY57" s="158"/>
      <c r="KRZ57" s="158"/>
      <c r="KSA57" s="158"/>
      <c r="KSB57" s="158"/>
      <c r="KSC57" s="158"/>
      <c r="KSD57" s="158"/>
      <c r="KSE57" s="158"/>
      <c r="KSF57" s="158"/>
      <c r="KSG57" s="158"/>
      <c r="KSH57" s="158"/>
      <c r="KSI57" s="158"/>
      <c r="KSJ57" s="158"/>
      <c r="KSK57" s="158"/>
      <c r="KSL57" s="158"/>
      <c r="KSM57" s="158"/>
      <c r="KSN57" s="158"/>
      <c r="KSO57" s="158"/>
      <c r="KSP57" s="158"/>
      <c r="KSQ57" s="158"/>
      <c r="KSR57" s="158"/>
      <c r="KSS57" s="158"/>
      <c r="KST57" s="158"/>
      <c r="KSU57" s="158"/>
      <c r="KSV57" s="158"/>
      <c r="KSW57" s="158"/>
      <c r="KSX57" s="158"/>
      <c r="KSY57" s="158"/>
      <c r="KSZ57" s="158"/>
      <c r="KTA57" s="158"/>
      <c r="KTB57" s="158"/>
      <c r="KTC57" s="158"/>
      <c r="KTD57" s="158"/>
      <c r="KTE57" s="158"/>
      <c r="KTF57" s="158"/>
      <c r="KTG57" s="158"/>
      <c r="KTH57" s="158"/>
      <c r="KTI57" s="158"/>
      <c r="KTJ57" s="158"/>
      <c r="KTK57" s="158"/>
      <c r="KTL57" s="158"/>
      <c r="KTM57" s="158"/>
      <c r="KTN57" s="158"/>
      <c r="KTO57" s="158"/>
      <c r="KTP57" s="158"/>
      <c r="KTQ57" s="158"/>
      <c r="KTR57" s="158"/>
      <c r="KTS57" s="158"/>
      <c r="KTT57" s="158"/>
      <c r="KTU57" s="158"/>
      <c r="KTV57" s="158"/>
      <c r="KTW57" s="158"/>
      <c r="KTX57" s="158"/>
      <c r="KTY57" s="158"/>
      <c r="KTZ57" s="158"/>
      <c r="KUA57" s="158"/>
      <c r="KUB57" s="158"/>
      <c r="KUC57" s="158"/>
      <c r="KUD57" s="158"/>
      <c r="KUE57" s="158"/>
      <c r="KUF57" s="158"/>
      <c r="KUG57" s="158"/>
      <c r="KUH57" s="158"/>
      <c r="KUI57" s="158"/>
      <c r="KUJ57" s="158"/>
      <c r="KUK57" s="158"/>
      <c r="KUL57" s="158"/>
      <c r="KUM57" s="158"/>
      <c r="KUN57" s="158"/>
      <c r="KUO57" s="158"/>
      <c r="KUP57" s="158"/>
      <c r="KUQ57" s="158"/>
      <c r="KUR57" s="158"/>
      <c r="KUS57" s="158"/>
      <c r="KUT57" s="158"/>
      <c r="KUU57" s="158"/>
      <c r="KUV57" s="158"/>
      <c r="KUW57" s="158"/>
      <c r="KUX57" s="158"/>
      <c r="KUY57" s="158"/>
      <c r="KUZ57" s="158"/>
      <c r="KVA57" s="158"/>
      <c r="KVB57" s="158"/>
      <c r="KVC57" s="158"/>
      <c r="KVD57" s="158"/>
      <c r="KVE57" s="158"/>
      <c r="KVF57" s="158"/>
      <c r="KVG57" s="158"/>
      <c r="KVH57" s="158"/>
      <c r="KVI57" s="158"/>
      <c r="KVJ57" s="158"/>
      <c r="KVK57" s="158"/>
      <c r="KVL57" s="158"/>
      <c r="KVM57" s="158"/>
      <c r="KVN57" s="158"/>
      <c r="KVO57" s="158"/>
      <c r="KVP57" s="158"/>
      <c r="KVQ57" s="158"/>
      <c r="KVR57" s="158"/>
      <c r="KVS57" s="158"/>
      <c r="KVT57" s="158"/>
      <c r="KVU57" s="158"/>
      <c r="KVV57" s="158"/>
      <c r="KVW57" s="158"/>
      <c r="KVX57" s="158"/>
      <c r="KVY57" s="158"/>
      <c r="KVZ57" s="158"/>
      <c r="KWA57" s="158"/>
      <c r="KWB57" s="158"/>
      <c r="KWC57" s="158"/>
      <c r="KWD57" s="158"/>
      <c r="KWE57" s="158"/>
      <c r="KWF57" s="158"/>
      <c r="KWG57" s="158"/>
      <c r="KWH57" s="158"/>
      <c r="KWI57" s="158"/>
      <c r="KWJ57" s="158"/>
      <c r="KWK57" s="158"/>
      <c r="KWL57" s="158"/>
      <c r="KWM57" s="158"/>
      <c r="KWN57" s="158"/>
      <c r="KWO57" s="158"/>
      <c r="KWP57" s="158"/>
      <c r="KWQ57" s="158"/>
      <c r="KWR57" s="158"/>
      <c r="KWS57" s="158"/>
      <c r="KWT57" s="158"/>
      <c r="KWU57" s="158"/>
      <c r="KWV57" s="158"/>
      <c r="KWW57" s="158"/>
      <c r="KWX57" s="158"/>
      <c r="KWY57" s="158"/>
      <c r="KWZ57" s="158"/>
      <c r="KXA57" s="158"/>
      <c r="KXB57" s="158"/>
      <c r="KXC57" s="158"/>
      <c r="KXD57" s="158"/>
      <c r="KXE57" s="158"/>
      <c r="KXF57" s="158"/>
      <c r="KXG57" s="158"/>
      <c r="KXH57" s="158"/>
      <c r="KXI57" s="158"/>
      <c r="KXJ57" s="158"/>
      <c r="KXK57" s="158"/>
      <c r="KXL57" s="158"/>
      <c r="KXM57" s="158"/>
      <c r="KXN57" s="158"/>
      <c r="KXO57" s="158"/>
      <c r="KXP57" s="158"/>
      <c r="KXQ57" s="158"/>
      <c r="KXR57" s="158"/>
      <c r="KXS57" s="158"/>
      <c r="KXT57" s="158"/>
      <c r="KXU57" s="158"/>
      <c r="KXV57" s="158"/>
      <c r="KXW57" s="158"/>
      <c r="KXX57" s="158"/>
      <c r="KXY57" s="158"/>
      <c r="KXZ57" s="158"/>
      <c r="KYA57" s="158"/>
      <c r="KYB57" s="158"/>
      <c r="KYC57" s="158"/>
      <c r="KYD57" s="158"/>
      <c r="KYE57" s="158"/>
      <c r="KYF57" s="158"/>
      <c r="KYG57" s="158"/>
      <c r="KYH57" s="158"/>
      <c r="KYI57" s="158"/>
      <c r="KYJ57" s="158"/>
      <c r="KYK57" s="158"/>
      <c r="KYL57" s="158"/>
      <c r="KYM57" s="158"/>
      <c r="KYN57" s="158"/>
      <c r="KYO57" s="158"/>
      <c r="KYP57" s="158"/>
      <c r="KYQ57" s="158"/>
      <c r="KYR57" s="158"/>
      <c r="KYS57" s="158"/>
      <c r="KYT57" s="158"/>
      <c r="KYU57" s="158"/>
      <c r="KYV57" s="158"/>
      <c r="KYW57" s="158"/>
      <c r="KYX57" s="158"/>
      <c r="KYY57" s="158"/>
      <c r="KYZ57" s="158"/>
      <c r="KZA57" s="158"/>
      <c r="KZB57" s="158"/>
      <c r="KZC57" s="158"/>
      <c r="KZD57" s="158"/>
      <c r="KZE57" s="158"/>
      <c r="KZF57" s="158"/>
      <c r="KZG57" s="158"/>
      <c r="KZH57" s="158"/>
      <c r="KZI57" s="158"/>
      <c r="KZJ57" s="158"/>
      <c r="KZK57" s="158"/>
      <c r="KZL57" s="158"/>
      <c r="KZM57" s="158"/>
      <c r="KZN57" s="158"/>
      <c r="KZO57" s="158"/>
      <c r="KZP57" s="158"/>
      <c r="KZQ57" s="158"/>
      <c r="KZR57" s="158"/>
      <c r="KZS57" s="158"/>
      <c r="KZT57" s="158"/>
      <c r="KZU57" s="158"/>
      <c r="KZV57" s="158"/>
      <c r="KZW57" s="158"/>
      <c r="KZX57" s="158"/>
      <c r="KZY57" s="158"/>
      <c r="KZZ57" s="158"/>
      <c r="LAA57" s="158"/>
      <c r="LAB57" s="158"/>
      <c r="LAC57" s="158"/>
      <c r="LAD57" s="158"/>
      <c r="LAE57" s="158"/>
      <c r="LAF57" s="158"/>
      <c r="LAG57" s="158"/>
      <c r="LAH57" s="158"/>
      <c r="LAI57" s="158"/>
      <c r="LAJ57" s="158"/>
      <c r="LAK57" s="158"/>
      <c r="LAL57" s="158"/>
      <c r="LAM57" s="158"/>
      <c r="LAN57" s="158"/>
      <c r="LAO57" s="158"/>
      <c r="LAP57" s="158"/>
      <c r="LAQ57" s="158"/>
      <c r="LAR57" s="158"/>
      <c r="LAS57" s="158"/>
      <c r="LAT57" s="158"/>
      <c r="LAU57" s="158"/>
      <c r="LAV57" s="158"/>
      <c r="LAW57" s="158"/>
      <c r="LAX57" s="158"/>
      <c r="LAY57" s="158"/>
      <c r="LAZ57" s="158"/>
      <c r="LBA57" s="158"/>
      <c r="LBB57" s="158"/>
      <c r="LBC57" s="158"/>
      <c r="LBD57" s="158"/>
      <c r="LBE57" s="158"/>
      <c r="LBF57" s="158"/>
      <c r="LBG57" s="158"/>
      <c r="LBH57" s="158"/>
      <c r="LBI57" s="158"/>
      <c r="LBJ57" s="158"/>
      <c r="LBK57" s="158"/>
      <c r="LBL57" s="158"/>
      <c r="LBM57" s="158"/>
      <c r="LBN57" s="158"/>
      <c r="LBO57" s="158"/>
      <c r="LBP57" s="158"/>
      <c r="LBQ57" s="158"/>
      <c r="LBR57" s="158"/>
      <c r="LBS57" s="158"/>
      <c r="LBT57" s="158"/>
      <c r="LBU57" s="158"/>
      <c r="LBV57" s="158"/>
      <c r="LBW57" s="158"/>
      <c r="LBX57" s="158"/>
      <c r="LBY57" s="158"/>
      <c r="LBZ57" s="158"/>
      <c r="LCA57" s="158"/>
      <c r="LCB57" s="158"/>
      <c r="LCC57" s="158"/>
      <c r="LCD57" s="158"/>
      <c r="LCE57" s="158"/>
      <c r="LCF57" s="158"/>
      <c r="LCG57" s="158"/>
      <c r="LCH57" s="158"/>
      <c r="LCI57" s="158"/>
      <c r="LCJ57" s="158"/>
      <c r="LCK57" s="158"/>
      <c r="LCL57" s="158"/>
      <c r="LCM57" s="158"/>
      <c r="LCN57" s="158"/>
      <c r="LCO57" s="158"/>
      <c r="LCP57" s="158"/>
      <c r="LCQ57" s="158"/>
      <c r="LCR57" s="158"/>
      <c r="LCS57" s="158"/>
      <c r="LCT57" s="158"/>
      <c r="LCU57" s="158"/>
      <c r="LCV57" s="158"/>
      <c r="LCW57" s="158"/>
      <c r="LCX57" s="158"/>
      <c r="LCY57" s="158"/>
      <c r="LCZ57" s="158"/>
      <c r="LDA57" s="158"/>
      <c r="LDB57" s="158"/>
      <c r="LDC57" s="158"/>
      <c r="LDD57" s="158"/>
      <c r="LDE57" s="158"/>
      <c r="LDF57" s="158"/>
      <c r="LDG57" s="158"/>
      <c r="LDH57" s="158"/>
      <c r="LDI57" s="158"/>
      <c r="LDJ57" s="158"/>
      <c r="LDK57" s="158"/>
      <c r="LDL57" s="158"/>
      <c r="LDM57" s="158"/>
      <c r="LDN57" s="158"/>
      <c r="LDO57" s="158"/>
      <c r="LDP57" s="158"/>
      <c r="LDQ57" s="158"/>
      <c r="LDR57" s="158"/>
      <c r="LDS57" s="158"/>
      <c r="LDT57" s="158"/>
      <c r="LDU57" s="158"/>
      <c r="LDV57" s="158"/>
      <c r="LDW57" s="158"/>
      <c r="LDX57" s="158"/>
      <c r="LDY57" s="158"/>
      <c r="LDZ57" s="158"/>
      <c r="LEA57" s="158"/>
      <c r="LEB57" s="158"/>
      <c r="LEC57" s="158"/>
      <c r="LED57" s="158"/>
      <c r="LEE57" s="158"/>
      <c r="LEF57" s="158"/>
      <c r="LEG57" s="158"/>
      <c r="LEH57" s="158"/>
      <c r="LEI57" s="158"/>
      <c r="LEJ57" s="158"/>
      <c r="LEK57" s="158"/>
      <c r="LEL57" s="158"/>
      <c r="LEM57" s="158"/>
      <c r="LEN57" s="158"/>
      <c r="LEO57" s="158"/>
      <c r="LEP57" s="158"/>
      <c r="LEQ57" s="158"/>
      <c r="LER57" s="158"/>
      <c r="LES57" s="158"/>
      <c r="LET57" s="158"/>
      <c r="LEU57" s="158"/>
      <c r="LEV57" s="158"/>
      <c r="LEW57" s="158"/>
      <c r="LEX57" s="158"/>
      <c r="LEY57" s="158"/>
      <c r="LEZ57" s="158"/>
      <c r="LFA57" s="158"/>
      <c r="LFB57" s="158"/>
      <c r="LFC57" s="158"/>
      <c r="LFD57" s="158"/>
      <c r="LFE57" s="158"/>
      <c r="LFF57" s="158"/>
      <c r="LFG57" s="158"/>
      <c r="LFH57" s="158"/>
      <c r="LFI57" s="158"/>
      <c r="LFJ57" s="158"/>
      <c r="LFK57" s="158"/>
      <c r="LFL57" s="158"/>
      <c r="LFM57" s="158"/>
      <c r="LFN57" s="158"/>
      <c r="LFO57" s="158"/>
      <c r="LFP57" s="158"/>
      <c r="LFQ57" s="158"/>
      <c r="LFR57" s="158"/>
      <c r="LFS57" s="158"/>
      <c r="LFT57" s="158"/>
      <c r="LFU57" s="158"/>
      <c r="LFV57" s="158"/>
      <c r="LFW57" s="158"/>
      <c r="LFX57" s="158"/>
      <c r="LFY57" s="158"/>
      <c r="LFZ57" s="158"/>
      <c r="LGA57" s="158"/>
      <c r="LGB57" s="158"/>
      <c r="LGC57" s="158"/>
      <c r="LGD57" s="158"/>
      <c r="LGE57" s="158"/>
      <c r="LGF57" s="158"/>
      <c r="LGG57" s="158"/>
      <c r="LGH57" s="158"/>
      <c r="LGI57" s="158"/>
      <c r="LGJ57" s="158"/>
      <c r="LGK57" s="158"/>
      <c r="LGL57" s="158"/>
      <c r="LGM57" s="158"/>
      <c r="LGN57" s="158"/>
      <c r="LGO57" s="158"/>
      <c r="LGP57" s="158"/>
      <c r="LGQ57" s="158"/>
      <c r="LGR57" s="158"/>
      <c r="LGS57" s="158"/>
      <c r="LGT57" s="158"/>
      <c r="LGU57" s="158"/>
      <c r="LGV57" s="158"/>
      <c r="LGW57" s="158"/>
      <c r="LGX57" s="158"/>
      <c r="LGY57" s="158"/>
      <c r="LGZ57" s="158"/>
      <c r="LHA57" s="158"/>
      <c r="LHB57" s="158"/>
      <c r="LHC57" s="158"/>
      <c r="LHD57" s="158"/>
      <c r="LHE57" s="158"/>
      <c r="LHF57" s="158"/>
      <c r="LHG57" s="158"/>
      <c r="LHH57" s="158"/>
      <c r="LHI57" s="158"/>
      <c r="LHJ57" s="158"/>
      <c r="LHK57" s="158"/>
      <c r="LHL57" s="158"/>
      <c r="LHM57" s="158"/>
      <c r="LHN57" s="158"/>
      <c r="LHO57" s="158"/>
      <c r="LHP57" s="158"/>
      <c r="LHQ57" s="158"/>
      <c r="LHR57" s="158"/>
      <c r="LHS57" s="158"/>
      <c r="LHT57" s="158"/>
      <c r="LHU57" s="158"/>
      <c r="LHV57" s="158"/>
      <c r="LHW57" s="158"/>
      <c r="LHX57" s="158"/>
      <c r="LHY57" s="158"/>
      <c r="LHZ57" s="158"/>
      <c r="LIA57" s="158"/>
      <c r="LIB57" s="158"/>
      <c r="LIC57" s="158"/>
      <c r="LID57" s="158"/>
      <c r="LIE57" s="158"/>
      <c r="LIF57" s="158"/>
      <c r="LIG57" s="158"/>
      <c r="LIH57" s="158"/>
      <c r="LII57" s="158"/>
      <c r="LIJ57" s="158"/>
      <c r="LIK57" s="158"/>
      <c r="LIL57" s="158"/>
      <c r="LIM57" s="158"/>
      <c r="LIN57" s="158"/>
      <c r="LIO57" s="158"/>
      <c r="LIP57" s="158"/>
      <c r="LIQ57" s="158"/>
      <c r="LIR57" s="158"/>
      <c r="LIS57" s="158"/>
      <c r="LIT57" s="158"/>
      <c r="LIU57" s="158"/>
      <c r="LIV57" s="158"/>
      <c r="LIW57" s="158"/>
      <c r="LIX57" s="158"/>
      <c r="LIY57" s="158"/>
      <c r="LIZ57" s="158"/>
      <c r="LJA57" s="158"/>
      <c r="LJB57" s="158"/>
      <c r="LJC57" s="158"/>
      <c r="LJD57" s="158"/>
      <c r="LJE57" s="158"/>
      <c r="LJF57" s="158"/>
      <c r="LJG57" s="158"/>
      <c r="LJH57" s="158"/>
      <c r="LJI57" s="158"/>
      <c r="LJJ57" s="158"/>
      <c r="LJK57" s="158"/>
      <c r="LJL57" s="158"/>
      <c r="LJM57" s="158"/>
      <c r="LJN57" s="158"/>
      <c r="LJO57" s="158"/>
      <c r="LJP57" s="158"/>
      <c r="LJQ57" s="158"/>
      <c r="LJR57" s="158"/>
      <c r="LJS57" s="158"/>
      <c r="LJT57" s="158"/>
      <c r="LJU57" s="158"/>
      <c r="LJV57" s="158"/>
      <c r="LJW57" s="158"/>
      <c r="LJX57" s="158"/>
      <c r="LJY57" s="158"/>
      <c r="LJZ57" s="158"/>
      <c r="LKA57" s="158"/>
      <c r="LKB57" s="158"/>
      <c r="LKC57" s="158"/>
      <c r="LKD57" s="158"/>
      <c r="LKE57" s="158"/>
      <c r="LKF57" s="158"/>
      <c r="LKG57" s="158"/>
      <c r="LKH57" s="158"/>
      <c r="LKI57" s="158"/>
      <c r="LKJ57" s="158"/>
      <c r="LKK57" s="158"/>
      <c r="LKL57" s="158"/>
      <c r="LKM57" s="158"/>
      <c r="LKN57" s="158"/>
      <c r="LKO57" s="158"/>
      <c r="LKP57" s="158"/>
      <c r="LKQ57" s="158"/>
      <c r="LKR57" s="158"/>
      <c r="LKS57" s="158"/>
      <c r="LKT57" s="158"/>
      <c r="LKU57" s="158"/>
      <c r="LKV57" s="158"/>
      <c r="LKW57" s="158"/>
      <c r="LKX57" s="158"/>
      <c r="LKY57" s="158"/>
      <c r="LKZ57" s="158"/>
      <c r="LLA57" s="158"/>
      <c r="LLB57" s="158"/>
      <c r="LLC57" s="158"/>
      <c r="LLD57" s="158"/>
      <c r="LLE57" s="158"/>
      <c r="LLF57" s="158"/>
      <c r="LLG57" s="158"/>
      <c r="LLH57" s="158"/>
      <c r="LLI57" s="158"/>
      <c r="LLJ57" s="158"/>
      <c r="LLK57" s="158"/>
      <c r="LLL57" s="158"/>
      <c r="LLM57" s="158"/>
      <c r="LLN57" s="158"/>
      <c r="LLO57" s="158"/>
      <c r="LLP57" s="158"/>
      <c r="LLQ57" s="158"/>
      <c r="LLR57" s="158"/>
      <c r="LLS57" s="158"/>
      <c r="LLT57" s="158"/>
      <c r="LLU57" s="158"/>
      <c r="LLV57" s="158"/>
      <c r="LLW57" s="158"/>
      <c r="LLX57" s="158"/>
      <c r="LLY57" s="158"/>
      <c r="LLZ57" s="158"/>
      <c r="LMA57" s="158"/>
      <c r="LMB57" s="158"/>
      <c r="LMC57" s="158"/>
      <c r="LMD57" s="158"/>
      <c r="LME57" s="158"/>
      <c r="LMF57" s="158"/>
      <c r="LMG57" s="158"/>
      <c r="LMH57" s="158"/>
      <c r="LMI57" s="158"/>
      <c r="LMJ57" s="158"/>
      <c r="LMK57" s="158"/>
      <c r="LML57" s="158"/>
      <c r="LMM57" s="158"/>
      <c r="LMN57" s="158"/>
      <c r="LMO57" s="158"/>
      <c r="LMP57" s="158"/>
      <c r="LMQ57" s="158"/>
      <c r="LMR57" s="158"/>
      <c r="LMS57" s="158"/>
      <c r="LMT57" s="158"/>
      <c r="LMU57" s="158"/>
      <c r="LMV57" s="158"/>
      <c r="LMW57" s="158"/>
      <c r="LMX57" s="158"/>
      <c r="LMY57" s="158"/>
      <c r="LMZ57" s="158"/>
      <c r="LNA57" s="158"/>
      <c r="LNB57" s="158"/>
      <c r="LNC57" s="158"/>
      <c r="LND57" s="158"/>
      <c r="LNE57" s="158"/>
      <c r="LNF57" s="158"/>
      <c r="LNG57" s="158"/>
      <c r="LNH57" s="158"/>
      <c r="LNI57" s="158"/>
      <c r="LNJ57" s="158"/>
      <c r="LNK57" s="158"/>
      <c r="LNL57" s="158"/>
      <c r="LNM57" s="158"/>
      <c r="LNN57" s="158"/>
      <c r="LNO57" s="158"/>
      <c r="LNP57" s="158"/>
      <c r="LNQ57" s="158"/>
      <c r="LNR57" s="158"/>
      <c r="LNS57" s="158"/>
      <c r="LNT57" s="158"/>
      <c r="LNU57" s="158"/>
      <c r="LNV57" s="158"/>
      <c r="LNW57" s="158"/>
      <c r="LNX57" s="158"/>
      <c r="LNY57" s="158"/>
      <c r="LNZ57" s="158"/>
      <c r="LOA57" s="158"/>
      <c r="LOB57" s="158"/>
      <c r="LOC57" s="158"/>
      <c r="LOD57" s="158"/>
      <c r="LOE57" s="158"/>
      <c r="LOF57" s="158"/>
      <c r="LOG57" s="158"/>
      <c r="LOH57" s="158"/>
      <c r="LOI57" s="158"/>
      <c r="LOJ57" s="158"/>
      <c r="LOK57" s="158"/>
      <c r="LOL57" s="158"/>
      <c r="LOM57" s="158"/>
      <c r="LON57" s="158"/>
      <c r="LOO57" s="158"/>
      <c r="LOP57" s="158"/>
      <c r="LOQ57" s="158"/>
      <c r="LOR57" s="158"/>
      <c r="LOS57" s="158"/>
      <c r="LOT57" s="158"/>
      <c r="LOU57" s="158"/>
      <c r="LOV57" s="158"/>
      <c r="LOW57" s="158"/>
      <c r="LOX57" s="158"/>
      <c r="LOY57" s="158"/>
      <c r="LOZ57" s="158"/>
      <c r="LPA57" s="158"/>
      <c r="LPB57" s="158"/>
      <c r="LPC57" s="158"/>
      <c r="LPD57" s="158"/>
      <c r="LPE57" s="158"/>
      <c r="LPF57" s="158"/>
      <c r="LPG57" s="158"/>
      <c r="LPH57" s="158"/>
      <c r="LPI57" s="158"/>
      <c r="LPJ57" s="158"/>
      <c r="LPK57" s="158"/>
      <c r="LPL57" s="158"/>
      <c r="LPM57" s="158"/>
      <c r="LPN57" s="158"/>
      <c r="LPO57" s="158"/>
      <c r="LPP57" s="158"/>
      <c r="LPQ57" s="158"/>
      <c r="LPR57" s="158"/>
      <c r="LPS57" s="158"/>
      <c r="LPT57" s="158"/>
      <c r="LPU57" s="158"/>
      <c r="LPV57" s="158"/>
      <c r="LPW57" s="158"/>
      <c r="LPX57" s="158"/>
      <c r="LPY57" s="158"/>
      <c r="LPZ57" s="158"/>
      <c r="LQA57" s="158"/>
      <c r="LQB57" s="158"/>
      <c r="LQC57" s="158"/>
      <c r="LQD57" s="158"/>
      <c r="LQE57" s="158"/>
      <c r="LQF57" s="158"/>
      <c r="LQG57" s="158"/>
      <c r="LQH57" s="158"/>
      <c r="LQI57" s="158"/>
      <c r="LQJ57" s="158"/>
      <c r="LQK57" s="158"/>
      <c r="LQL57" s="158"/>
      <c r="LQM57" s="158"/>
      <c r="LQN57" s="158"/>
      <c r="LQO57" s="158"/>
      <c r="LQP57" s="158"/>
      <c r="LQQ57" s="158"/>
      <c r="LQR57" s="158"/>
      <c r="LQS57" s="158"/>
      <c r="LQT57" s="158"/>
      <c r="LQU57" s="158"/>
      <c r="LQV57" s="158"/>
      <c r="LQW57" s="158"/>
      <c r="LQX57" s="158"/>
      <c r="LQY57" s="158"/>
      <c r="LQZ57" s="158"/>
      <c r="LRA57" s="158"/>
      <c r="LRB57" s="158"/>
      <c r="LRC57" s="158"/>
      <c r="LRD57" s="158"/>
      <c r="LRE57" s="158"/>
      <c r="LRF57" s="158"/>
      <c r="LRG57" s="158"/>
      <c r="LRH57" s="158"/>
      <c r="LRI57" s="158"/>
      <c r="LRJ57" s="158"/>
      <c r="LRK57" s="158"/>
      <c r="LRL57" s="158"/>
      <c r="LRM57" s="158"/>
      <c r="LRN57" s="158"/>
      <c r="LRO57" s="158"/>
      <c r="LRP57" s="158"/>
      <c r="LRQ57" s="158"/>
      <c r="LRR57" s="158"/>
      <c r="LRS57" s="158"/>
      <c r="LRT57" s="158"/>
      <c r="LRU57" s="158"/>
      <c r="LRV57" s="158"/>
      <c r="LRW57" s="158"/>
      <c r="LRX57" s="158"/>
      <c r="LRY57" s="158"/>
      <c r="LRZ57" s="158"/>
      <c r="LSA57" s="158"/>
      <c r="LSB57" s="158"/>
      <c r="LSC57" s="158"/>
      <c r="LSD57" s="158"/>
      <c r="LSE57" s="158"/>
      <c r="LSF57" s="158"/>
      <c r="LSG57" s="158"/>
      <c r="LSH57" s="158"/>
      <c r="LSI57" s="158"/>
      <c r="LSJ57" s="158"/>
      <c r="LSK57" s="158"/>
      <c r="LSL57" s="158"/>
      <c r="LSM57" s="158"/>
      <c r="LSN57" s="158"/>
      <c r="LSO57" s="158"/>
      <c r="LSP57" s="158"/>
      <c r="LSQ57" s="158"/>
      <c r="LSR57" s="158"/>
      <c r="LSS57" s="158"/>
      <c r="LST57" s="158"/>
      <c r="LSU57" s="158"/>
      <c r="LSV57" s="158"/>
      <c r="LSW57" s="158"/>
      <c r="LSX57" s="158"/>
      <c r="LSY57" s="158"/>
      <c r="LSZ57" s="158"/>
      <c r="LTA57" s="158"/>
      <c r="LTB57" s="158"/>
      <c r="LTC57" s="158"/>
      <c r="LTD57" s="158"/>
      <c r="LTE57" s="158"/>
      <c r="LTF57" s="158"/>
      <c r="LTG57" s="158"/>
      <c r="LTH57" s="158"/>
      <c r="LTI57" s="158"/>
      <c r="LTJ57" s="158"/>
      <c r="LTK57" s="158"/>
      <c r="LTL57" s="158"/>
      <c r="LTM57" s="158"/>
      <c r="LTN57" s="158"/>
      <c r="LTO57" s="158"/>
      <c r="LTP57" s="158"/>
      <c r="LTQ57" s="158"/>
      <c r="LTR57" s="158"/>
      <c r="LTS57" s="158"/>
      <c r="LTT57" s="158"/>
      <c r="LTU57" s="158"/>
      <c r="LTV57" s="158"/>
      <c r="LTW57" s="158"/>
      <c r="LTX57" s="158"/>
      <c r="LTY57" s="158"/>
      <c r="LTZ57" s="158"/>
      <c r="LUA57" s="158"/>
      <c r="LUB57" s="158"/>
      <c r="LUC57" s="158"/>
      <c r="LUD57" s="158"/>
      <c r="LUE57" s="158"/>
      <c r="LUF57" s="158"/>
      <c r="LUG57" s="158"/>
      <c r="LUH57" s="158"/>
      <c r="LUI57" s="158"/>
      <c r="LUJ57" s="158"/>
      <c r="LUK57" s="158"/>
      <c r="LUL57" s="158"/>
      <c r="LUM57" s="158"/>
      <c r="LUN57" s="158"/>
      <c r="LUO57" s="158"/>
      <c r="LUP57" s="158"/>
      <c r="LUQ57" s="158"/>
      <c r="LUR57" s="158"/>
      <c r="LUS57" s="158"/>
      <c r="LUT57" s="158"/>
      <c r="LUU57" s="158"/>
      <c r="LUV57" s="158"/>
      <c r="LUW57" s="158"/>
      <c r="LUX57" s="158"/>
      <c r="LUY57" s="158"/>
      <c r="LUZ57" s="158"/>
      <c r="LVA57" s="158"/>
      <c r="LVB57" s="158"/>
      <c r="LVC57" s="158"/>
      <c r="LVD57" s="158"/>
      <c r="LVE57" s="158"/>
      <c r="LVF57" s="158"/>
      <c r="LVG57" s="158"/>
      <c r="LVH57" s="158"/>
      <c r="LVI57" s="158"/>
      <c r="LVJ57" s="158"/>
      <c r="LVK57" s="158"/>
      <c r="LVL57" s="158"/>
      <c r="LVM57" s="158"/>
      <c r="LVN57" s="158"/>
      <c r="LVO57" s="158"/>
      <c r="LVP57" s="158"/>
      <c r="LVQ57" s="158"/>
      <c r="LVR57" s="158"/>
      <c r="LVS57" s="158"/>
      <c r="LVT57" s="158"/>
      <c r="LVU57" s="158"/>
      <c r="LVV57" s="158"/>
      <c r="LVW57" s="158"/>
      <c r="LVX57" s="158"/>
      <c r="LVY57" s="158"/>
      <c r="LVZ57" s="158"/>
      <c r="LWA57" s="158"/>
      <c r="LWB57" s="158"/>
      <c r="LWC57" s="158"/>
      <c r="LWD57" s="158"/>
      <c r="LWE57" s="158"/>
      <c r="LWF57" s="158"/>
      <c r="LWG57" s="158"/>
      <c r="LWH57" s="158"/>
      <c r="LWI57" s="158"/>
      <c r="LWJ57" s="158"/>
      <c r="LWK57" s="158"/>
      <c r="LWL57" s="158"/>
      <c r="LWM57" s="158"/>
      <c r="LWN57" s="158"/>
      <c r="LWO57" s="158"/>
      <c r="LWP57" s="158"/>
      <c r="LWQ57" s="158"/>
      <c r="LWR57" s="158"/>
      <c r="LWS57" s="158"/>
      <c r="LWT57" s="158"/>
      <c r="LWU57" s="158"/>
      <c r="LWV57" s="158"/>
      <c r="LWW57" s="158"/>
      <c r="LWX57" s="158"/>
      <c r="LWY57" s="158"/>
      <c r="LWZ57" s="158"/>
      <c r="LXA57" s="158"/>
      <c r="LXB57" s="158"/>
      <c r="LXC57" s="158"/>
      <c r="LXD57" s="158"/>
      <c r="LXE57" s="158"/>
      <c r="LXF57" s="158"/>
      <c r="LXG57" s="158"/>
      <c r="LXH57" s="158"/>
      <c r="LXI57" s="158"/>
      <c r="LXJ57" s="158"/>
      <c r="LXK57" s="158"/>
      <c r="LXL57" s="158"/>
      <c r="LXM57" s="158"/>
      <c r="LXN57" s="158"/>
      <c r="LXO57" s="158"/>
      <c r="LXP57" s="158"/>
      <c r="LXQ57" s="158"/>
      <c r="LXR57" s="158"/>
      <c r="LXS57" s="158"/>
      <c r="LXT57" s="158"/>
      <c r="LXU57" s="158"/>
      <c r="LXV57" s="158"/>
      <c r="LXW57" s="158"/>
      <c r="LXX57" s="158"/>
      <c r="LXY57" s="158"/>
      <c r="LXZ57" s="158"/>
      <c r="LYA57" s="158"/>
      <c r="LYB57" s="158"/>
      <c r="LYC57" s="158"/>
      <c r="LYD57" s="158"/>
      <c r="LYE57" s="158"/>
      <c r="LYF57" s="158"/>
      <c r="LYG57" s="158"/>
      <c r="LYH57" s="158"/>
      <c r="LYI57" s="158"/>
      <c r="LYJ57" s="158"/>
      <c r="LYK57" s="158"/>
      <c r="LYL57" s="158"/>
      <c r="LYM57" s="158"/>
      <c r="LYN57" s="158"/>
      <c r="LYO57" s="158"/>
      <c r="LYP57" s="158"/>
      <c r="LYQ57" s="158"/>
      <c r="LYR57" s="158"/>
      <c r="LYS57" s="158"/>
      <c r="LYT57" s="158"/>
      <c r="LYU57" s="158"/>
      <c r="LYV57" s="158"/>
      <c r="LYW57" s="158"/>
      <c r="LYX57" s="158"/>
      <c r="LYY57" s="158"/>
      <c r="LYZ57" s="158"/>
      <c r="LZA57" s="158"/>
      <c r="LZB57" s="158"/>
      <c r="LZC57" s="158"/>
      <c r="LZD57" s="158"/>
      <c r="LZE57" s="158"/>
      <c r="LZF57" s="158"/>
      <c r="LZG57" s="158"/>
      <c r="LZH57" s="158"/>
      <c r="LZI57" s="158"/>
      <c r="LZJ57" s="158"/>
      <c r="LZK57" s="158"/>
      <c r="LZL57" s="158"/>
      <c r="LZM57" s="158"/>
      <c r="LZN57" s="158"/>
      <c r="LZO57" s="158"/>
      <c r="LZP57" s="158"/>
      <c r="LZQ57" s="158"/>
      <c r="LZR57" s="158"/>
      <c r="LZS57" s="158"/>
      <c r="LZT57" s="158"/>
      <c r="LZU57" s="158"/>
      <c r="LZV57" s="158"/>
      <c r="LZW57" s="158"/>
      <c r="LZX57" s="158"/>
      <c r="LZY57" s="158"/>
      <c r="LZZ57" s="158"/>
      <c r="MAA57" s="158"/>
      <c r="MAB57" s="158"/>
      <c r="MAC57" s="158"/>
      <c r="MAD57" s="158"/>
      <c r="MAE57" s="158"/>
      <c r="MAF57" s="158"/>
      <c r="MAG57" s="158"/>
      <c r="MAH57" s="158"/>
      <c r="MAI57" s="158"/>
      <c r="MAJ57" s="158"/>
      <c r="MAK57" s="158"/>
      <c r="MAL57" s="158"/>
      <c r="MAM57" s="158"/>
      <c r="MAN57" s="158"/>
      <c r="MAO57" s="158"/>
      <c r="MAP57" s="158"/>
      <c r="MAQ57" s="158"/>
      <c r="MAR57" s="158"/>
      <c r="MAS57" s="158"/>
      <c r="MAT57" s="158"/>
      <c r="MAU57" s="158"/>
      <c r="MAV57" s="158"/>
      <c r="MAW57" s="158"/>
      <c r="MAX57" s="158"/>
      <c r="MAY57" s="158"/>
      <c r="MAZ57" s="158"/>
      <c r="MBA57" s="158"/>
      <c r="MBB57" s="158"/>
      <c r="MBC57" s="158"/>
      <c r="MBD57" s="158"/>
      <c r="MBE57" s="158"/>
      <c r="MBF57" s="158"/>
      <c r="MBG57" s="158"/>
      <c r="MBH57" s="158"/>
      <c r="MBI57" s="158"/>
      <c r="MBJ57" s="158"/>
      <c r="MBK57" s="158"/>
      <c r="MBL57" s="158"/>
      <c r="MBM57" s="158"/>
      <c r="MBN57" s="158"/>
      <c r="MBO57" s="158"/>
      <c r="MBP57" s="158"/>
      <c r="MBQ57" s="158"/>
      <c r="MBR57" s="158"/>
      <c r="MBS57" s="158"/>
      <c r="MBT57" s="158"/>
      <c r="MBU57" s="158"/>
      <c r="MBV57" s="158"/>
      <c r="MBW57" s="158"/>
      <c r="MBX57" s="158"/>
      <c r="MBY57" s="158"/>
      <c r="MBZ57" s="158"/>
      <c r="MCA57" s="158"/>
      <c r="MCB57" s="158"/>
      <c r="MCC57" s="158"/>
      <c r="MCD57" s="158"/>
      <c r="MCE57" s="158"/>
      <c r="MCF57" s="158"/>
      <c r="MCG57" s="158"/>
      <c r="MCH57" s="158"/>
      <c r="MCI57" s="158"/>
      <c r="MCJ57" s="158"/>
      <c r="MCK57" s="158"/>
      <c r="MCL57" s="158"/>
      <c r="MCM57" s="158"/>
      <c r="MCN57" s="158"/>
      <c r="MCO57" s="158"/>
      <c r="MCP57" s="158"/>
      <c r="MCQ57" s="158"/>
      <c r="MCR57" s="158"/>
      <c r="MCS57" s="158"/>
      <c r="MCT57" s="158"/>
      <c r="MCU57" s="158"/>
      <c r="MCV57" s="158"/>
      <c r="MCW57" s="158"/>
      <c r="MCX57" s="158"/>
      <c r="MCY57" s="158"/>
      <c r="MCZ57" s="158"/>
      <c r="MDA57" s="158"/>
      <c r="MDB57" s="158"/>
      <c r="MDC57" s="158"/>
      <c r="MDD57" s="158"/>
      <c r="MDE57" s="158"/>
      <c r="MDF57" s="158"/>
      <c r="MDG57" s="158"/>
      <c r="MDH57" s="158"/>
      <c r="MDI57" s="158"/>
      <c r="MDJ57" s="158"/>
      <c r="MDK57" s="158"/>
      <c r="MDL57" s="158"/>
      <c r="MDM57" s="158"/>
      <c r="MDN57" s="158"/>
      <c r="MDO57" s="158"/>
      <c r="MDP57" s="158"/>
      <c r="MDQ57" s="158"/>
      <c r="MDR57" s="158"/>
      <c r="MDS57" s="158"/>
      <c r="MDT57" s="158"/>
      <c r="MDU57" s="158"/>
      <c r="MDV57" s="158"/>
      <c r="MDW57" s="158"/>
      <c r="MDX57" s="158"/>
      <c r="MDY57" s="158"/>
      <c r="MDZ57" s="158"/>
      <c r="MEA57" s="158"/>
      <c r="MEB57" s="158"/>
      <c r="MEC57" s="158"/>
      <c r="MED57" s="158"/>
      <c r="MEE57" s="158"/>
      <c r="MEF57" s="158"/>
      <c r="MEG57" s="158"/>
      <c r="MEH57" s="158"/>
      <c r="MEI57" s="158"/>
      <c r="MEJ57" s="158"/>
      <c r="MEK57" s="158"/>
      <c r="MEL57" s="158"/>
      <c r="MEM57" s="158"/>
      <c r="MEN57" s="158"/>
      <c r="MEO57" s="158"/>
      <c r="MEP57" s="158"/>
      <c r="MEQ57" s="158"/>
      <c r="MER57" s="158"/>
      <c r="MES57" s="158"/>
      <c r="MET57" s="158"/>
      <c r="MEU57" s="158"/>
      <c r="MEV57" s="158"/>
      <c r="MEW57" s="158"/>
      <c r="MEX57" s="158"/>
      <c r="MEY57" s="158"/>
      <c r="MEZ57" s="158"/>
      <c r="MFA57" s="158"/>
      <c r="MFB57" s="158"/>
      <c r="MFC57" s="158"/>
      <c r="MFD57" s="158"/>
      <c r="MFE57" s="158"/>
      <c r="MFF57" s="158"/>
      <c r="MFG57" s="158"/>
      <c r="MFH57" s="158"/>
      <c r="MFI57" s="158"/>
      <c r="MFJ57" s="158"/>
      <c r="MFK57" s="158"/>
      <c r="MFL57" s="158"/>
      <c r="MFM57" s="158"/>
      <c r="MFN57" s="158"/>
      <c r="MFO57" s="158"/>
      <c r="MFP57" s="158"/>
      <c r="MFQ57" s="158"/>
      <c r="MFR57" s="158"/>
      <c r="MFS57" s="158"/>
      <c r="MFT57" s="158"/>
      <c r="MFU57" s="158"/>
      <c r="MFV57" s="158"/>
      <c r="MFW57" s="158"/>
      <c r="MFX57" s="158"/>
      <c r="MFY57" s="158"/>
      <c r="MFZ57" s="158"/>
      <c r="MGA57" s="158"/>
      <c r="MGB57" s="158"/>
      <c r="MGC57" s="158"/>
      <c r="MGD57" s="158"/>
      <c r="MGE57" s="158"/>
      <c r="MGF57" s="158"/>
      <c r="MGG57" s="158"/>
      <c r="MGH57" s="158"/>
      <c r="MGI57" s="158"/>
      <c r="MGJ57" s="158"/>
      <c r="MGK57" s="158"/>
      <c r="MGL57" s="158"/>
      <c r="MGM57" s="158"/>
      <c r="MGN57" s="158"/>
      <c r="MGO57" s="158"/>
      <c r="MGP57" s="158"/>
      <c r="MGQ57" s="158"/>
      <c r="MGR57" s="158"/>
      <c r="MGS57" s="158"/>
      <c r="MGT57" s="158"/>
      <c r="MGU57" s="158"/>
      <c r="MGV57" s="158"/>
      <c r="MGW57" s="158"/>
      <c r="MGX57" s="158"/>
      <c r="MGY57" s="158"/>
      <c r="MGZ57" s="158"/>
      <c r="MHA57" s="158"/>
      <c r="MHB57" s="158"/>
      <c r="MHC57" s="158"/>
      <c r="MHD57" s="158"/>
      <c r="MHE57" s="158"/>
      <c r="MHF57" s="158"/>
      <c r="MHG57" s="158"/>
      <c r="MHH57" s="158"/>
      <c r="MHI57" s="158"/>
      <c r="MHJ57" s="158"/>
      <c r="MHK57" s="158"/>
      <c r="MHL57" s="158"/>
      <c r="MHM57" s="158"/>
      <c r="MHN57" s="158"/>
      <c r="MHO57" s="158"/>
      <c r="MHP57" s="158"/>
      <c r="MHQ57" s="158"/>
      <c r="MHR57" s="158"/>
      <c r="MHS57" s="158"/>
      <c r="MHT57" s="158"/>
      <c r="MHU57" s="158"/>
      <c r="MHV57" s="158"/>
      <c r="MHW57" s="158"/>
      <c r="MHX57" s="158"/>
      <c r="MHY57" s="158"/>
      <c r="MHZ57" s="158"/>
      <c r="MIA57" s="158"/>
      <c r="MIB57" s="158"/>
      <c r="MIC57" s="158"/>
      <c r="MID57" s="158"/>
      <c r="MIE57" s="158"/>
      <c r="MIF57" s="158"/>
      <c r="MIG57" s="158"/>
      <c r="MIH57" s="158"/>
      <c r="MII57" s="158"/>
      <c r="MIJ57" s="158"/>
      <c r="MIK57" s="158"/>
      <c r="MIL57" s="158"/>
      <c r="MIM57" s="158"/>
      <c r="MIN57" s="158"/>
      <c r="MIO57" s="158"/>
      <c r="MIP57" s="158"/>
      <c r="MIQ57" s="158"/>
      <c r="MIR57" s="158"/>
      <c r="MIS57" s="158"/>
      <c r="MIT57" s="158"/>
      <c r="MIU57" s="158"/>
      <c r="MIV57" s="158"/>
      <c r="MIW57" s="158"/>
      <c r="MIX57" s="158"/>
      <c r="MIY57" s="158"/>
      <c r="MIZ57" s="158"/>
      <c r="MJA57" s="158"/>
      <c r="MJB57" s="158"/>
      <c r="MJC57" s="158"/>
      <c r="MJD57" s="158"/>
      <c r="MJE57" s="158"/>
      <c r="MJF57" s="158"/>
      <c r="MJG57" s="158"/>
      <c r="MJH57" s="158"/>
      <c r="MJI57" s="158"/>
      <c r="MJJ57" s="158"/>
      <c r="MJK57" s="158"/>
      <c r="MJL57" s="158"/>
      <c r="MJM57" s="158"/>
      <c r="MJN57" s="158"/>
      <c r="MJO57" s="158"/>
      <c r="MJP57" s="158"/>
      <c r="MJQ57" s="158"/>
      <c r="MJR57" s="158"/>
      <c r="MJS57" s="158"/>
      <c r="MJT57" s="158"/>
      <c r="MJU57" s="158"/>
      <c r="MJV57" s="158"/>
      <c r="MJW57" s="158"/>
      <c r="MJX57" s="158"/>
      <c r="MJY57" s="158"/>
      <c r="MJZ57" s="158"/>
      <c r="MKA57" s="158"/>
      <c r="MKB57" s="158"/>
      <c r="MKC57" s="158"/>
      <c r="MKD57" s="158"/>
      <c r="MKE57" s="158"/>
      <c r="MKF57" s="158"/>
      <c r="MKG57" s="158"/>
      <c r="MKH57" s="158"/>
      <c r="MKI57" s="158"/>
      <c r="MKJ57" s="158"/>
      <c r="MKK57" s="158"/>
      <c r="MKL57" s="158"/>
      <c r="MKM57" s="158"/>
      <c r="MKN57" s="158"/>
      <c r="MKO57" s="158"/>
      <c r="MKP57" s="158"/>
      <c r="MKQ57" s="158"/>
      <c r="MKR57" s="158"/>
      <c r="MKS57" s="158"/>
      <c r="MKT57" s="158"/>
      <c r="MKU57" s="158"/>
      <c r="MKV57" s="158"/>
      <c r="MKW57" s="158"/>
      <c r="MKX57" s="158"/>
      <c r="MKY57" s="158"/>
      <c r="MKZ57" s="158"/>
      <c r="MLA57" s="158"/>
      <c r="MLB57" s="158"/>
      <c r="MLC57" s="158"/>
      <c r="MLD57" s="158"/>
      <c r="MLE57" s="158"/>
      <c r="MLF57" s="158"/>
      <c r="MLG57" s="158"/>
      <c r="MLH57" s="158"/>
      <c r="MLI57" s="158"/>
      <c r="MLJ57" s="158"/>
      <c r="MLK57" s="158"/>
      <c r="MLL57" s="158"/>
      <c r="MLM57" s="158"/>
      <c r="MLN57" s="158"/>
      <c r="MLO57" s="158"/>
      <c r="MLP57" s="158"/>
      <c r="MLQ57" s="158"/>
      <c r="MLR57" s="158"/>
      <c r="MLS57" s="158"/>
      <c r="MLT57" s="158"/>
      <c r="MLU57" s="158"/>
      <c r="MLV57" s="158"/>
      <c r="MLW57" s="158"/>
      <c r="MLX57" s="158"/>
      <c r="MLY57" s="158"/>
      <c r="MLZ57" s="158"/>
      <c r="MMA57" s="158"/>
      <c r="MMB57" s="158"/>
      <c r="MMC57" s="158"/>
      <c r="MMD57" s="158"/>
      <c r="MME57" s="158"/>
      <c r="MMF57" s="158"/>
      <c r="MMG57" s="158"/>
      <c r="MMH57" s="158"/>
      <c r="MMI57" s="158"/>
      <c r="MMJ57" s="158"/>
      <c r="MMK57" s="158"/>
      <c r="MML57" s="158"/>
      <c r="MMM57" s="158"/>
      <c r="MMN57" s="158"/>
      <c r="MMO57" s="158"/>
      <c r="MMP57" s="158"/>
      <c r="MMQ57" s="158"/>
      <c r="MMR57" s="158"/>
      <c r="MMS57" s="158"/>
      <c r="MMT57" s="158"/>
      <c r="MMU57" s="158"/>
      <c r="MMV57" s="158"/>
      <c r="MMW57" s="158"/>
      <c r="MMX57" s="158"/>
      <c r="MMY57" s="158"/>
      <c r="MMZ57" s="158"/>
      <c r="MNA57" s="158"/>
      <c r="MNB57" s="158"/>
      <c r="MNC57" s="158"/>
      <c r="MND57" s="158"/>
      <c r="MNE57" s="158"/>
      <c r="MNF57" s="158"/>
      <c r="MNG57" s="158"/>
      <c r="MNH57" s="158"/>
      <c r="MNI57" s="158"/>
      <c r="MNJ57" s="158"/>
      <c r="MNK57" s="158"/>
      <c r="MNL57" s="158"/>
      <c r="MNM57" s="158"/>
      <c r="MNN57" s="158"/>
      <c r="MNO57" s="158"/>
      <c r="MNP57" s="158"/>
      <c r="MNQ57" s="158"/>
      <c r="MNR57" s="158"/>
      <c r="MNS57" s="158"/>
      <c r="MNT57" s="158"/>
      <c r="MNU57" s="158"/>
      <c r="MNV57" s="158"/>
      <c r="MNW57" s="158"/>
      <c r="MNX57" s="158"/>
      <c r="MNY57" s="158"/>
      <c r="MNZ57" s="158"/>
      <c r="MOA57" s="158"/>
      <c r="MOB57" s="158"/>
      <c r="MOC57" s="158"/>
      <c r="MOD57" s="158"/>
      <c r="MOE57" s="158"/>
      <c r="MOF57" s="158"/>
      <c r="MOG57" s="158"/>
      <c r="MOH57" s="158"/>
      <c r="MOI57" s="158"/>
      <c r="MOJ57" s="158"/>
      <c r="MOK57" s="158"/>
      <c r="MOL57" s="158"/>
      <c r="MOM57" s="158"/>
      <c r="MON57" s="158"/>
      <c r="MOO57" s="158"/>
      <c r="MOP57" s="158"/>
      <c r="MOQ57" s="158"/>
      <c r="MOR57" s="158"/>
      <c r="MOS57" s="158"/>
      <c r="MOT57" s="158"/>
      <c r="MOU57" s="158"/>
      <c r="MOV57" s="158"/>
      <c r="MOW57" s="158"/>
      <c r="MOX57" s="158"/>
      <c r="MOY57" s="158"/>
      <c r="MOZ57" s="158"/>
      <c r="MPA57" s="158"/>
      <c r="MPB57" s="158"/>
      <c r="MPC57" s="158"/>
      <c r="MPD57" s="158"/>
      <c r="MPE57" s="158"/>
      <c r="MPF57" s="158"/>
      <c r="MPG57" s="158"/>
      <c r="MPH57" s="158"/>
      <c r="MPI57" s="158"/>
      <c r="MPJ57" s="158"/>
      <c r="MPK57" s="158"/>
      <c r="MPL57" s="158"/>
      <c r="MPM57" s="158"/>
      <c r="MPN57" s="158"/>
      <c r="MPO57" s="158"/>
      <c r="MPP57" s="158"/>
      <c r="MPQ57" s="158"/>
      <c r="MPR57" s="158"/>
      <c r="MPS57" s="158"/>
      <c r="MPT57" s="158"/>
      <c r="MPU57" s="158"/>
      <c r="MPV57" s="158"/>
      <c r="MPW57" s="158"/>
      <c r="MPX57" s="158"/>
      <c r="MPY57" s="158"/>
      <c r="MPZ57" s="158"/>
      <c r="MQA57" s="158"/>
      <c r="MQB57" s="158"/>
      <c r="MQC57" s="158"/>
      <c r="MQD57" s="158"/>
      <c r="MQE57" s="158"/>
      <c r="MQF57" s="158"/>
      <c r="MQG57" s="158"/>
      <c r="MQH57" s="158"/>
      <c r="MQI57" s="158"/>
      <c r="MQJ57" s="158"/>
      <c r="MQK57" s="158"/>
      <c r="MQL57" s="158"/>
      <c r="MQM57" s="158"/>
      <c r="MQN57" s="158"/>
      <c r="MQO57" s="158"/>
      <c r="MQP57" s="158"/>
      <c r="MQQ57" s="158"/>
      <c r="MQR57" s="158"/>
      <c r="MQS57" s="158"/>
      <c r="MQT57" s="158"/>
      <c r="MQU57" s="158"/>
      <c r="MQV57" s="158"/>
      <c r="MQW57" s="158"/>
      <c r="MQX57" s="158"/>
      <c r="MQY57" s="158"/>
      <c r="MQZ57" s="158"/>
      <c r="MRA57" s="158"/>
      <c r="MRB57" s="158"/>
      <c r="MRC57" s="158"/>
      <c r="MRD57" s="158"/>
      <c r="MRE57" s="158"/>
      <c r="MRF57" s="158"/>
      <c r="MRG57" s="158"/>
      <c r="MRH57" s="158"/>
      <c r="MRI57" s="158"/>
      <c r="MRJ57" s="158"/>
      <c r="MRK57" s="158"/>
      <c r="MRL57" s="158"/>
      <c r="MRM57" s="158"/>
      <c r="MRN57" s="158"/>
      <c r="MRO57" s="158"/>
      <c r="MRP57" s="158"/>
      <c r="MRQ57" s="158"/>
      <c r="MRR57" s="158"/>
      <c r="MRS57" s="158"/>
      <c r="MRT57" s="158"/>
      <c r="MRU57" s="158"/>
      <c r="MRV57" s="158"/>
      <c r="MRW57" s="158"/>
      <c r="MRX57" s="158"/>
      <c r="MRY57" s="158"/>
      <c r="MRZ57" s="158"/>
      <c r="MSA57" s="158"/>
      <c r="MSB57" s="158"/>
      <c r="MSC57" s="158"/>
      <c r="MSD57" s="158"/>
      <c r="MSE57" s="158"/>
      <c r="MSF57" s="158"/>
      <c r="MSG57" s="158"/>
      <c r="MSH57" s="158"/>
      <c r="MSI57" s="158"/>
      <c r="MSJ57" s="158"/>
      <c r="MSK57" s="158"/>
      <c r="MSL57" s="158"/>
      <c r="MSM57" s="158"/>
      <c r="MSN57" s="158"/>
      <c r="MSO57" s="158"/>
      <c r="MSP57" s="158"/>
      <c r="MSQ57" s="158"/>
      <c r="MSR57" s="158"/>
      <c r="MSS57" s="158"/>
      <c r="MST57" s="158"/>
      <c r="MSU57" s="158"/>
      <c r="MSV57" s="158"/>
      <c r="MSW57" s="158"/>
      <c r="MSX57" s="158"/>
      <c r="MSY57" s="158"/>
      <c r="MSZ57" s="158"/>
      <c r="MTA57" s="158"/>
      <c r="MTB57" s="158"/>
      <c r="MTC57" s="158"/>
      <c r="MTD57" s="158"/>
      <c r="MTE57" s="158"/>
      <c r="MTF57" s="158"/>
      <c r="MTG57" s="158"/>
      <c r="MTH57" s="158"/>
      <c r="MTI57" s="158"/>
      <c r="MTJ57" s="158"/>
      <c r="MTK57" s="158"/>
      <c r="MTL57" s="158"/>
      <c r="MTM57" s="158"/>
      <c r="MTN57" s="158"/>
      <c r="MTO57" s="158"/>
      <c r="MTP57" s="158"/>
      <c r="MTQ57" s="158"/>
      <c r="MTR57" s="158"/>
      <c r="MTS57" s="158"/>
      <c r="MTT57" s="158"/>
      <c r="MTU57" s="158"/>
      <c r="MTV57" s="158"/>
      <c r="MTW57" s="158"/>
      <c r="MTX57" s="158"/>
      <c r="MTY57" s="158"/>
      <c r="MTZ57" s="158"/>
      <c r="MUA57" s="158"/>
      <c r="MUB57" s="158"/>
      <c r="MUC57" s="158"/>
      <c r="MUD57" s="158"/>
      <c r="MUE57" s="158"/>
      <c r="MUF57" s="158"/>
      <c r="MUG57" s="158"/>
      <c r="MUH57" s="158"/>
      <c r="MUI57" s="158"/>
      <c r="MUJ57" s="158"/>
      <c r="MUK57" s="158"/>
      <c r="MUL57" s="158"/>
      <c r="MUM57" s="158"/>
      <c r="MUN57" s="158"/>
      <c r="MUO57" s="158"/>
      <c r="MUP57" s="158"/>
      <c r="MUQ57" s="158"/>
      <c r="MUR57" s="158"/>
      <c r="MUS57" s="158"/>
      <c r="MUT57" s="158"/>
      <c r="MUU57" s="158"/>
      <c r="MUV57" s="158"/>
      <c r="MUW57" s="158"/>
      <c r="MUX57" s="158"/>
      <c r="MUY57" s="158"/>
      <c r="MUZ57" s="158"/>
      <c r="MVA57" s="158"/>
      <c r="MVB57" s="158"/>
      <c r="MVC57" s="158"/>
      <c r="MVD57" s="158"/>
      <c r="MVE57" s="158"/>
      <c r="MVF57" s="158"/>
      <c r="MVG57" s="158"/>
      <c r="MVH57" s="158"/>
      <c r="MVI57" s="158"/>
      <c r="MVJ57" s="158"/>
      <c r="MVK57" s="158"/>
      <c r="MVL57" s="158"/>
      <c r="MVM57" s="158"/>
      <c r="MVN57" s="158"/>
      <c r="MVO57" s="158"/>
      <c r="MVP57" s="158"/>
      <c r="MVQ57" s="158"/>
      <c r="MVR57" s="158"/>
      <c r="MVS57" s="158"/>
      <c r="MVT57" s="158"/>
      <c r="MVU57" s="158"/>
      <c r="MVV57" s="158"/>
      <c r="MVW57" s="158"/>
      <c r="MVX57" s="158"/>
      <c r="MVY57" s="158"/>
      <c r="MVZ57" s="158"/>
      <c r="MWA57" s="158"/>
      <c r="MWB57" s="158"/>
      <c r="MWC57" s="158"/>
      <c r="MWD57" s="158"/>
      <c r="MWE57" s="158"/>
      <c r="MWF57" s="158"/>
      <c r="MWG57" s="158"/>
      <c r="MWH57" s="158"/>
      <c r="MWI57" s="158"/>
      <c r="MWJ57" s="158"/>
      <c r="MWK57" s="158"/>
      <c r="MWL57" s="158"/>
      <c r="MWM57" s="158"/>
      <c r="MWN57" s="158"/>
      <c r="MWO57" s="158"/>
      <c r="MWP57" s="158"/>
      <c r="MWQ57" s="158"/>
      <c r="MWR57" s="158"/>
      <c r="MWS57" s="158"/>
      <c r="MWT57" s="158"/>
      <c r="MWU57" s="158"/>
      <c r="MWV57" s="158"/>
      <c r="MWW57" s="158"/>
      <c r="MWX57" s="158"/>
      <c r="MWY57" s="158"/>
      <c r="MWZ57" s="158"/>
      <c r="MXA57" s="158"/>
      <c r="MXB57" s="158"/>
      <c r="MXC57" s="158"/>
      <c r="MXD57" s="158"/>
      <c r="MXE57" s="158"/>
      <c r="MXF57" s="158"/>
      <c r="MXG57" s="158"/>
      <c r="MXH57" s="158"/>
      <c r="MXI57" s="158"/>
      <c r="MXJ57" s="158"/>
      <c r="MXK57" s="158"/>
      <c r="MXL57" s="158"/>
      <c r="MXM57" s="158"/>
      <c r="MXN57" s="158"/>
      <c r="MXO57" s="158"/>
      <c r="MXP57" s="158"/>
      <c r="MXQ57" s="158"/>
      <c r="MXR57" s="158"/>
      <c r="MXS57" s="158"/>
      <c r="MXT57" s="158"/>
      <c r="MXU57" s="158"/>
      <c r="MXV57" s="158"/>
      <c r="MXW57" s="158"/>
      <c r="MXX57" s="158"/>
      <c r="MXY57" s="158"/>
      <c r="MXZ57" s="158"/>
      <c r="MYA57" s="158"/>
      <c r="MYB57" s="158"/>
      <c r="MYC57" s="158"/>
      <c r="MYD57" s="158"/>
      <c r="MYE57" s="158"/>
      <c r="MYF57" s="158"/>
      <c r="MYG57" s="158"/>
      <c r="MYH57" s="158"/>
      <c r="MYI57" s="158"/>
      <c r="MYJ57" s="158"/>
      <c r="MYK57" s="158"/>
      <c r="MYL57" s="158"/>
      <c r="MYM57" s="158"/>
      <c r="MYN57" s="158"/>
      <c r="MYO57" s="158"/>
      <c r="MYP57" s="158"/>
      <c r="MYQ57" s="158"/>
      <c r="MYR57" s="158"/>
      <c r="MYS57" s="158"/>
      <c r="MYT57" s="158"/>
      <c r="MYU57" s="158"/>
      <c r="MYV57" s="158"/>
      <c r="MYW57" s="158"/>
      <c r="MYX57" s="158"/>
      <c r="MYY57" s="158"/>
      <c r="MYZ57" s="158"/>
      <c r="MZA57" s="158"/>
      <c r="MZB57" s="158"/>
      <c r="MZC57" s="158"/>
      <c r="MZD57" s="158"/>
      <c r="MZE57" s="158"/>
      <c r="MZF57" s="158"/>
      <c r="MZG57" s="158"/>
      <c r="MZH57" s="158"/>
      <c r="MZI57" s="158"/>
      <c r="MZJ57" s="158"/>
      <c r="MZK57" s="158"/>
      <c r="MZL57" s="158"/>
      <c r="MZM57" s="158"/>
      <c r="MZN57" s="158"/>
      <c r="MZO57" s="158"/>
      <c r="MZP57" s="158"/>
      <c r="MZQ57" s="158"/>
      <c r="MZR57" s="158"/>
      <c r="MZS57" s="158"/>
      <c r="MZT57" s="158"/>
      <c r="MZU57" s="158"/>
      <c r="MZV57" s="158"/>
      <c r="MZW57" s="158"/>
      <c r="MZX57" s="158"/>
      <c r="MZY57" s="158"/>
      <c r="MZZ57" s="158"/>
      <c r="NAA57" s="158"/>
      <c r="NAB57" s="158"/>
      <c r="NAC57" s="158"/>
      <c r="NAD57" s="158"/>
      <c r="NAE57" s="158"/>
      <c r="NAF57" s="158"/>
      <c r="NAG57" s="158"/>
      <c r="NAH57" s="158"/>
      <c r="NAI57" s="158"/>
      <c r="NAJ57" s="158"/>
      <c r="NAK57" s="158"/>
      <c r="NAL57" s="158"/>
      <c r="NAM57" s="158"/>
      <c r="NAN57" s="158"/>
      <c r="NAO57" s="158"/>
      <c r="NAP57" s="158"/>
      <c r="NAQ57" s="158"/>
      <c r="NAR57" s="158"/>
      <c r="NAS57" s="158"/>
      <c r="NAT57" s="158"/>
      <c r="NAU57" s="158"/>
      <c r="NAV57" s="158"/>
      <c r="NAW57" s="158"/>
      <c r="NAX57" s="158"/>
      <c r="NAY57" s="158"/>
      <c r="NAZ57" s="158"/>
      <c r="NBA57" s="158"/>
      <c r="NBB57" s="158"/>
      <c r="NBC57" s="158"/>
      <c r="NBD57" s="158"/>
      <c r="NBE57" s="158"/>
      <c r="NBF57" s="158"/>
      <c r="NBG57" s="158"/>
      <c r="NBH57" s="158"/>
      <c r="NBI57" s="158"/>
      <c r="NBJ57" s="158"/>
      <c r="NBK57" s="158"/>
      <c r="NBL57" s="158"/>
      <c r="NBM57" s="158"/>
      <c r="NBN57" s="158"/>
      <c r="NBO57" s="158"/>
      <c r="NBP57" s="158"/>
      <c r="NBQ57" s="158"/>
      <c r="NBR57" s="158"/>
      <c r="NBS57" s="158"/>
      <c r="NBT57" s="158"/>
      <c r="NBU57" s="158"/>
      <c r="NBV57" s="158"/>
      <c r="NBW57" s="158"/>
      <c r="NBX57" s="158"/>
      <c r="NBY57" s="158"/>
      <c r="NBZ57" s="158"/>
      <c r="NCA57" s="158"/>
      <c r="NCB57" s="158"/>
      <c r="NCC57" s="158"/>
      <c r="NCD57" s="158"/>
      <c r="NCE57" s="158"/>
      <c r="NCF57" s="158"/>
      <c r="NCG57" s="158"/>
      <c r="NCH57" s="158"/>
      <c r="NCI57" s="158"/>
      <c r="NCJ57" s="158"/>
      <c r="NCK57" s="158"/>
      <c r="NCL57" s="158"/>
      <c r="NCM57" s="158"/>
      <c r="NCN57" s="158"/>
      <c r="NCO57" s="158"/>
      <c r="NCP57" s="158"/>
      <c r="NCQ57" s="158"/>
      <c r="NCR57" s="158"/>
      <c r="NCS57" s="158"/>
      <c r="NCT57" s="158"/>
      <c r="NCU57" s="158"/>
      <c r="NCV57" s="158"/>
      <c r="NCW57" s="158"/>
      <c r="NCX57" s="158"/>
      <c r="NCY57" s="158"/>
      <c r="NCZ57" s="158"/>
      <c r="NDA57" s="158"/>
      <c r="NDB57" s="158"/>
      <c r="NDC57" s="158"/>
      <c r="NDD57" s="158"/>
      <c r="NDE57" s="158"/>
      <c r="NDF57" s="158"/>
      <c r="NDG57" s="158"/>
      <c r="NDH57" s="158"/>
      <c r="NDI57" s="158"/>
      <c r="NDJ57" s="158"/>
      <c r="NDK57" s="158"/>
      <c r="NDL57" s="158"/>
      <c r="NDM57" s="158"/>
      <c r="NDN57" s="158"/>
      <c r="NDO57" s="158"/>
      <c r="NDP57" s="158"/>
      <c r="NDQ57" s="158"/>
      <c r="NDR57" s="158"/>
      <c r="NDS57" s="158"/>
      <c r="NDT57" s="158"/>
      <c r="NDU57" s="158"/>
      <c r="NDV57" s="158"/>
      <c r="NDW57" s="158"/>
      <c r="NDX57" s="158"/>
      <c r="NDY57" s="158"/>
      <c r="NDZ57" s="158"/>
      <c r="NEA57" s="158"/>
      <c r="NEB57" s="158"/>
      <c r="NEC57" s="158"/>
      <c r="NED57" s="158"/>
      <c r="NEE57" s="158"/>
      <c r="NEF57" s="158"/>
      <c r="NEG57" s="158"/>
      <c r="NEH57" s="158"/>
      <c r="NEI57" s="158"/>
      <c r="NEJ57" s="158"/>
      <c r="NEK57" s="158"/>
      <c r="NEL57" s="158"/>
      <c r="NEM57" s="158"/>
      <c r="NEN57" s="158"/>
      <c r="NEO57" s="158"/>
      <c r="NEP57" s="158"/>
      <c r="NEQ57" s="158"/>
      <c r="NER57" s="158"/>
      <c r="NES57" s="158"/>
      <c r="NET57" s="158"/>
      <c r="NEU57" s="158"/>
      <c r="NEV57" s="158"/>
      <c r="NEW57" s="158"/>
      <c r="NEX57" s="158"/>
      <c r="NEY57" s="158"/>
      <c r="NEZ57" s="158"/>
      <c r="NFA57" s="158"/>
      <c r="NFB57" s="158"/>
      <c r="NFC57" s="158"/>
      <c r="NFD57" s="158"/>
      <c r="NFE57" s="158"/>
      <c r="NFF57" s="158"/>
      <c r="NFG57" s="158"/>
      <c r="NFH57" s="158"/>
      <c r="NFI57" s="158"/>
      <c r="NFJ57" s="158"/>
      <c r="NFK57" s="158"/>
      <c r="NFL57" s="158"/>
      <c r="NFM57" s="158"/>
      <c r="NFN57" s="158"/>
      <c r="NFO57" s="158"/>
      <c r="NFP57" s="158"/>
      <c r="NFQ57" s="158"/>
      <c r="NFR57" s="158"/>
      <c r="NFS57" s="158"/>
      <c r="NFT57" s="158"/>
      <c r="NFU57" s="158"/>
      <c r="NFV57" s="158"/>
      <c r="NFW57" s="158"/>
      <c r="NFX57" s="158"/>
      <c r="NFY57" s="158"/>
      <c r="NFZ57" s="158"/>
      <c r="NGA57" s="158"/>
      <c r="NGB57" s="158"/>
      <c r="NGC57" s="158"/>
      <c r="NGD57" s="158"/>
      <c r="NGE57" s="158"/>
      <c r="NGF57" s="158"/>
      <c r="NGG57" s="158"/>
      <c r="NGH57" s="158"/>
      <c r="NGI57" s="158"/>
      <c r="NGJ57" s="158"/>
      <c r="NGK57" s="158"/>
      <c r="NGL57" s="158"/>
      <c r="NGM57" s="158"/>
      <c r="NGN57" s="158"/>
      <c r="NGO57" s="158"/>
      <c r="NGP57" s="158"/>
      <c r="NGQ57" s="158"/>
      <c r="NGR57" s="158"/>
      <c r="NGS57" s="158"/>
      <c r="NGT57" s="158"/>
      <c r="NGU57" s="158"/>
      <c r="NGV57" s="158"/>
      <c r="NGW57" s="158"/>
      <c r="NGX57" s="158"/>
      <c r="NGY57" s="158"/>
      <c r="NGZ57" s="158"/>
      <c r="NHA57" s="158"/>
      <c r="NHB57" s="158"/>
      <c r="NHC57" s="158"/>
      <c r="NHD57" s="158"/>
      <c r="NHE57" s="158"/>
      <c r="NHF57" s="158"/>
      <c r="NHG57" s="158"/>
      <c r="NHH57" s="158"/>
      <c r="NHI57" s="158"/>
      <c r="NHJ57" s="158"/>
      <c r="NHK57" s="158"/>
      <c r="NHL57" s="158"/>
      <c r="NHM57" s="158"/>
      <c r="NHN57" s="158"/>
      <c r="NHO57" s="158"/>
      <c r="NHP57" s="158"/>
      <c r="NHQ57" s="158"/>
      <c r="NHR57" s="158"/>
      <c r="NHS57" s="158"/>
      <c r="NHT57" s="158"/>
      <c r="NHU57" s="158"/>
      <c r="NHV57" s="158"/>
      <c r="NHW57" s="158"/>
      <c r="NHX57" s="158"/>
      <c r="NHY57" s="158"/>
      <c r="NHZ57" s="158"/>
      <c r="NIA57" s="158"/>
      <c r="NIB57" s="158"/>
      <c r="NIC57" s="158"/>
      <c r="NID57" s="158"/>
      <c r="NIE57" s="158"/>
      <c r="NIF57" s="158"/>
      <c r="NIG57" s="158"/>
      <c r="NIH57" s="158"/>
      <c r="NII57" s="158"/>
      <c r="NIJ57" s="158"/>
      <c r="NIK57" s="158"/>
      <c r="NIL57" s="158"/>
      <c r="NIM57" s="158"/>
      <c r="NIN57" s="158"/>
      <c r="NIO57" s="158"/>
      <c r="NIP57" s="158"/>
      <c r="NIQ57" s="158"/>
      <c r="NIR57" s="158"/>
      <c r="NIS57" s="158"/>
      <c r="NIT57" s="158"/>
      <c r="NIU57" s="158"/>
      <c r="NIV57" s="158"/>
      <c r="NIW57" s="158"/>
      <c r="NIX57" s="158"/>
      <c r="NIY57" s="158"/>
      <c r="NIZ57" s="158"/>
      <c r="NJA57" s="158"/>
      <c r="NJB57" s="158"/>
      <c r="NJC57" s="158"/>
      <c r="NJD57" s="158"/>
      <c r="NJE57" s="158"/>
      <c r="NJF57" s="158"/>
      <c r="NJG57" s="158"/>
      <c r="NJH57" s="158"/>
      <c r="NJI57" s="158"/>
      <c r="NJJ57" s="158"/>
      <c r="NJK57" s="158"/>
      <c r="NJL57" s="158"/>
      <c r="NJM57" s="158"/>
      <c r="NJN57" s="158"/>
      <c r="NJO57" s="158"/>
      <c r="NJP57" s="158"/>
      <c r="NJQ57" s="158"/>
      <c r="NJR57" s="158"/>
      <c r="NJS57" s="158"/>
      <c r="NJT57" s="158"/>
      <c r="NJU57" s="158"/>
      <c r="NJV57" s="158"/>
      <c r="NJW57" s="158"/>
      <c r="NJX57" s="158"/>
      <c r="NJY57" s="158"/>
      <c r="NJZ57" s="158"/>
      <c r="NKA57" s="158"/>
      <c r="NKB57" s="158"/>
      <c r="NKC57" s="158"/>
      <c r="NKD57" s="158"/>
      <c r="NKE57" s="158"/>
      <c r="NKF57" s="158"/>
      <c r="NKG57" s="158"/>
      <c r="NKH57" s="158"/>
      <c r="NKI57" s="158"/>
      <c r="NKJ57" s="158"/>
      <c r="NKK57" s="158"/>
      <c r="NKL57" s="158"/>
      <c r="NKM57" s="158"/>
      <c r="NKN57" s="158"/>
      <c r="NKO57" s="158"/>
      <c r="NKP57" s="158"/>
      <c r="NKQ57" s="158"/>
      <c r="NKR57" s="158"/>
      <c r="NKS57" s="158"/>
      <c r="NKT57" s="158"/>
      <c r="NKU57" s="158"/>
      <c r="NKV57" s="158"/>
      <c r="NKW57" s="158"/>
      <c r="NKX57" s="158"/>
      <c r="NKY57" s="158"/>
      <c r="NKZ57" s="158"/>
      <c r="NLA57" s="158"/>
      <c r="NLB57" s="158"/>
      <c r="NLC57" s="158"/>
      <c r="NLD57" s="158"/>
      <c r="NLE57" s="158"/>
      <c r="NLF57" s="158"/>
      <c r="NLG57" s="158"/>
      <c r="NLH57" s="158"/>
      <c r="NLI57" s="158"/>
      <c r="NLJ57" s="158"/>
      <c r="NLK57" s="158"/>
      <c r="NLL57" s="158"/>
      <c r="NLM57" s="158"/>
      <c r="NLN57" s="158"/>
      <c r="NLO57" s="158"/>
      <c r="NLP57" s="158"/>
      <c r="NLQ57" s="158"/>
      <c r="NLR57" s="158"/>
      <c r="NLS57" s="158"/>
      <c r="NLT57" s="158"/>
      <c r="NLU57" s="158"/>
      <c r="NLV57" s="158"/>
      <c r="NLW57" s="158"/>
      <c r="NLX57" s="158"/>
      <c r="NLY57" s="158"/>
      <c r="NLZ57" s="158"/>
      <c r="NMA57" s="158"/>
      <c r="NMB57" s="158"/>
      <c r="NMC57" s="158"/>
      <c r="NMD57" s="158"/>
      <c r="NME57" s="158"/>
      <c r="NMF57" s="158"/>
      <c r="NMG57" s="158"/>
      <c r="NMH57" s="158"/>
      <c r="NMI57" s="158"/>
      <c r="NMJ57" s="158"/>
      <c r="NMK57" s="158"/>
      <c r="NML57" s="158"/>
      <c r="NMM57" s="158"/>
      <c r="NMN57" s="158"/>
      <c r="NMO57" s="158"/>
      <c r="NMP57" s="158"/>
      <c r="NMQ57" s="158"/>
      <c r="NMR57" s="158"/>
      <c r="NMS57" s="158"/>
      <c r="NMT57" s="158"/>
      <c r="NMU57" s="158"/>
      <c r="NMV57" s="158"/>
      <c r="NMW57" s="158"/>
      <c r="NMX57" s="158"/>
      <c r="NMY57" s="158"/>
      <c r="NMZ57" s="158"/>
      <c r="NNA57" s="158"/>
      <c r="NNB57" s="158"/>
      <c r="NNC57" s="158"/>
      <c r="NND57" s="158"/>
      <c r="NNE57" s="158"/>
      <c r="NNF57" s="158"/>
      <c r="NNG57" s="158"/>
      <c r="NNH57" s="158"/>
      <c r="NNI57" s="158"/>
      <c r="NNJ57" s="158"/>
      <c r="NNK57" s="158"/>
      <c r="NNL57" s="158"/>
      <c r="NNM57" s="158"/>
      <c r="NNN57" s="158"/>
      <c r="NNO57" s="158"/>
      <c r="NNP57" s="158"/>
      <c r="NNQ57" s="158"/>
      <c r="NNR57" s="158"/>
      <c r="NNS57" s="158"/>
      <c r="NNT57" s="158"/>
      <c r="NNU57" s="158"/>
      <c r="NNV57" s="158"/>
      <c r="NNW57" s="158"/>
      <c r="NNX57" s="158"/>
      <c r="NNY57" s="158"/>
      <c r="NNZ57" s="158"/>
      <c r="NOA57" s="158"/>
      <c r="NOB57" s="158"/>
      <c r="NOC57" s="158"/>
      <c r="NOD57" s="158"/>
      <c r="NOE57" s="158"/>
      <c r="NOF57" s="158"/>
      <c r="NOG57" s="158"/>
      <c r="NOH57" s="158"/>
      <c r="NOI57" s="158"/>
      <c r="NOJ57" s="158"/>
      <c r="NOK57" s="158"/>
      <c r="NOL57" s="158"/>
      <c r="NOM57" s="158"/>
      <c r="NON57" s="158"/>
      <c r="NOO57" s="158"/>
      <c r="NOP57" s="158"/>
      <c r="NOQ57" s="158"/>
      <c r="NOR57" s="158"/>
      <c r="NOS57" s="158"/>
      <c r="NOT57" s="158"/>
      <c r="NOU57" s="158"/>
      <c r="NOV57" s="158"/>
      <c r="NOW57" s="158"/>
      <c r="NOX57" s="158"/>
      <c r="NOY57" s="158"/>
      <c r="NOZ57" s="158"/>
      <c r="NPA57" s="158"/>
      <c r="NPB57" s="158"/>
      <c r="NPC57" s="158"/>
      <c r="NPD57" s="158"/>
      <c r="NPE57" s="158"/>
      <c r="NPF57" s="158"/>
      <c r="NPG57" s="158"/>
      <c r="NPH57" s="158"/>
      <c r="NPI57" s="158"/>
      <c r="NPJ57" s="158"/>
      <c r="NPK57" s="158"/>
      <c r="NPL57" s="158"/>
      <c r="NPM57" s="158"/>
      <c r="NPN57" s="158"/>
      <c r="NPO57" s="158"/>
      <c r="NPP57" s="158"/>
      <c r="NPQ57" s="158"/>
      <c r="NPR57" s="158"/>
      <c r="NPS57" s="158"/>
      <c r="NPT57" s="158"/>
      <c r="NPU57" s="158"/>
      <c r="NPV57" s="158"/>
      <c r="NPW57" s="158"/>
      <c r="NPX57" s="158"/>
      <c r="NPY57" s="158"/>
      <c r="NPZ57" s="158"/>
      <c r="NQA57" s="158"/>
      <c r="NQB57" s="158"/>
      <c r="NQC57" s="158"/>
      <c r="NQD57" s="158"/>
      <c r="NQE57" s="158"/>
      <c r="NQF57" s="158"/>
      <c r="NQG57" s="158"/>
      <c r="NQH57" s="158"/>
      <c r="NQI57" s="158"/>
      <c r="NQJ57" s="158"/>
      <c r="NQK57" s="158"/>
      <c r="NQL57" s="158"/>
      <c r="NQM57" s="158"/>
      <c r="NQN57" s="158"/>
      <c r="NQO57" s="158"/>
      <c r="NQP57" s="158"/>
      <c r="NQQ57" s="158"/>
      <c r="NQR57" s="158"/>
      <c r="NQS57" s="158"/>
      <c r="NQT57" s="158"/>
      <c r="NQU57" s="158"/>
      <c r="NQV57" s="158"/>
      <c r="NQW57" s="158"/>
      <c r="NQX57" s="158"/>
      <c r="NQY57" s="158"/>
      <c r="NQZ57" s="158"/>
      <c r="NRA57" s="158"/>
      <c r="NRB57" s="158"/>
      <c r="NRC57" s="158"/>
      <c r="NRD57" s="158"/>
      <c r="NRE57" s="158"/>
      <c r="NRF57" s="158"/>
      <c r="NRG57" s="158"/>
      <c r="NRH57" s="158"/>
      <c r="NRI57" s="158"/>
      <c r="NRJ57" s="158"/>
      <c r="NRK57" s="158"/>
      <c r="NRL57" s="158"/>
      <c r="NRM57" s="158"/>
      <c r="NRN57" s="158"/>
      <c r="NRO57" s="158"/>
      <c r="NRP57" s="158"/>
      <c r="NRQ57" s="158"/>
      <c r="NRR57" s="158"/>
      <c r="NRS57" s="158"/>
      <c r="NRT57" s="158"/>
      <c r="NRU57" s="158"/>
      <c r="NRV57" s="158"/>
      <c r="NRW57" s="158"/>
      <c r="NRX57" s="158"/>
      <c r="NRY57" s="158"/>
      <c r="NRZ57" s="158"/>
      <c r="NSA57" s="158"/>
      <c r="NSB57" s="158"/>
      <c r="NSC57" s="158"/>
      <c r="NSD57" s="158"/>
      <c r="NSE57" s="158"/>
      <c r="NSF57" s="158"/>
      <c r="NSG57" s="158"/>
      <c r="NSH57" s="158"/>
      <c r="NSI57" s="158"/>
      <c r="NSJ57" s="158"/>
      <c r="NSK57" s="158"/>
      <c r="NSL57" s="158"/>
      <c r="NSM57" s="158"/>
      <c r="NSN57" s="158"/>
      <c r="NSO57" s="158"/>
      <c r="NSP57" s="158"/>
      <c r="NSQ57" s="158"/>
      <c r="NSR57" s="158"/>
      <c r="NSS57" s="158"/>
      <c r="NST57" s="158"/>
      <c r="NSU57" s="158"/>
      <c r="NSV57" s="158"/>
      <c r="NSW57" s="158"/>
      <c r="NSX57" s="158"/>
      <c r="NSY57" s="158"/>
      <c r="NSZ57" s="158"/>
      <c r="NTA57" s="158"/>
      <c r="NTB57" s="158"/>
      <c r="NTC57" s="158"/>
      <c r="NTD57" s="158"/>
      <c r="NTE57" s="158"/>
      <c r="NTF57" s="158"/>
      <c r="NTG57" s="158"/>
      <c r="NTH57" s="158"/>
      <c r="NTI57" s="158"/>
      <c r="NTJ57" s="158"/>
      <c r="NTK57" s="158"/>
      <c r="NTL57" s="158"/>
      <c r="NTM57" s="158"/>
      <c r="NTN57" s="158"/>
      <c r="NTO57" s="158"/>
      <c r="NTP57" s="158"/>
      <c r="NTQ57" s="158"/>
      <c r="NTR57" s="158"/>
      <c r="NTS57" s="158"/>
      <c r="NTT57" s="158"/>
      <c r="NTU57" s="158"/>
      <c r="NTV57" s="158"/>
      <c r="NTW57" s="158"/>
      <c r="NTX57" s="158"/>
      <c r="NTY57" s="158"/>
      <c r="NTZ57" s="158"/>
      <c r="NUA57" s="158"/>
      <c r="NUB57" s="158"/>
      <c r="NUC57" s="158"/>
      <c r="NUD57" s="158"/>
      <c r="NUE57" s="158"/>
      <c r="NUF57" s="158"/>
      <c r="NUG57" s="158"/>
      <c r="NUH57" s="158"/>
      <c r="NUI57" s="158"/>
      <c r="NUJ57" s="158"/>
      <c r="NUK57" s="158"/>
      <c r="NUL57" s="158"/>
      <c r="NUM57" s="158"/>
      <c r="NUN57" s="158"/>
      <c r="NUO57" s="158"/>
      <c r="NUP57" s="158"/>
      <c r="NUQ57" s="158"/>
      <c r="NUR57" s="158"/>
      <c r="NUS57" s="158"/>
      <c r="NUT57" s="158"/>
      <c r="NUU57" s="158"/>
      <c r="NUV57" s="158"/>
      <c r="NUW57" s="158"/>
      <c r="NUX57" s="158"/>
      <c r="NUY57" s="158"/>
      <c r="NUZ57" s="158"/>
      <c r="NVA57" s="158"/>
      <c r="NVB57" s="158"/>
      <c r="NVC57" s="158"/>
      <c r="NVD57" s="158"/>
      <c r="NVE57" s="158"/>
      <c r="NVF57" s="158"/>
      <c r="NVG57" s="158"/>
      <c r="NVH57" s="158"/>
      <c r="NVI57" s="158"/>
      <c r="NVJ57" s="158"/>
      <c r="NVK57" s="158"/>
      <c r="NVL57" s="158"/>
      <c r="NVM57" s="158"/>
      <c r="NVN57" s="158"/>
      <c r="NVO57" s="158"/>
      <c r="NVP57" s="158"/>
      <c r="NVQ57" s="158"/>
      <c r="NVR57" s="158"/>
      <c r="NVS57" s="158"/>
      <c r="NVT57" s="158"/>
      <c r="NVU57" s="158"/>
      <c r="NVV57" s="158"/>
      <c r="NVW57" s="158"/>
      <c r="NVX57" s="158"/>
      <c r="NVY57" s="158"/>
      <c r="NVZ57" s="158"/>
      <c r="NWA57" s="158"/>
      <c r="NWB57" s="158"/>
      <c r="NWC57" s="158"/>
      <c r="NWD57" s="158"/>
      <c r="NWE57" s="158"/>
      <c r="NWF57" s="158"/>
      <c r="NWG57" s="158"/>
      <c r="NWH57" s="158"/>
      <c r="NWI57" s="158"/>
      <c r="NWJ57" s="158"/>
      <c r="NWK57" s="158"/>
      <c r="NWL57" s="158"/>
      <c r="NWM57" s="158"/>
      <c r="NWN57" s="158"/>
      <c r="NWO57" s="158"/>
      <c r="NWP57" s="158"/>
      <c r="NWQ57" s="158"/>
      <c r="NWR57" s="158"/>
      <c r="NWS57" s="158"/>
      <c r="NWT57" s="158"/>
      <c r="NWU57" s="158"/>
      <c r="NWV57" s="158"/>
      <c r="NWW57" s="158"/>
      <c r="NWX57" s="158"/>
      <c r="NWY57" s="158"/>
      <c r="NWZ57" s="158"/>
      <c r="NXA57" s="158"/>
      <c r="NXB57" s="158"/>
      <c r="NXC57" s="158"/>
      <c r="NXD57" s="158"/>
      <c r="NXE57" s="158"/>
      <c r="NXF57" s="158"/>
      <c r="NXG57" s="158"/>
      <c r="NXH57" s="158"/>
      <c r="NXI57" s="158"/>
      <c r="NXJ57" s="158"/>
      <c r="NXK57" s="158"/>
      <c r="NXL57" s="158"/>
      <c r="NXM57" s="158"/>
      <c r="NXN57" s="158"/>
      <c r="NXO57" s="158"/>
      <c r="NXP57" s="158"/>
      <c r="NXQ57" s="158"/>
      <c r="NXR57" s="158"/>
      <c r="NXS57" s="158"/>
      <c r="NXT57" s="158"/>
      <c r="NXU57" s="158"/>
      <c r="NXV57" s="158"/>
      <c r="NXW57" s="158"/>
      <c r="NXX57" s="158"/>
      <c r="NXY57" s="158"/>
      <c r="NXZ57" s="158"/>
      <c r="NYA57" s="158"/>
      <c r="NYB57" s="158"/>
      <c r="NYC57" s="158"/>
      <c r="NYD57" s="158"/>
      <c r="NYE57" s="158"/>
      <c r="NYF57" s="158"/>
      <c r="NYG57" s="158"/>
      <c r="NYH57" s="158"/>
      <c r="NYI57" s="158"/>
      <c r="NYJ57" s="158"/>
      <c r="NYK57" s="158"/>
      <c r="NYL57" s="158"/>
      <c r="NYM57" s="158"/>
      <c r="NYN57" s="158"/>
      <c r="NYO57" s="158"/>
      <c r="NYP57" s="158"/>
      <c r="NYQ57" s="158"/>
      <c r="NYR57" s="158"/>
      <c r="NYS57" s="158"/>
      <c r="NYT57" s="158"/>
      <c r="NYU57" s="158"/>
      <c r="NYV57" s="158"/>
      <c r="NYW57" s="158"/>
      <c r="NYX57" s="158"/>
      <c r="NYY57" s="158"/>
      <c r="NYZ57" s="158"/>
      <c r="NZA57" s="158"/>
      <c r="NZB57" s="158"/>
      <c r="NZC57" s="158"/>
      <c r="NZD57" s="158"/>
      <c r="NZE57" s="158"/>
      <c r="NZF57" s="158"/>
      <c r="NZG57" s="158"/>
      <c r="NZH57" s="158"/>
      <c r="NZI57" s="158"/>
      <c r="NZJ57" s="158"/>
      <c r="NZK57" s="158"/>
      <c r="NZL57" s="158"/>
      <c r="NZM57" s="158"/>
      <c r="NZN57" s="158"/>
      <c r="NZO57" s="158"/>
      <c r="NZP57" s="158"/>
      <c r="NZQ57" s="158"/>
      <c r="NZR57" s="158"/>
      <c r="NZS57" s="158"/>
      <c r="NZT57" s="158"/>
      <c r="NZU57" s="158"/>
      <c r="NZV57" s="158"/>
      <c r="NZW57" s="158"/>
      <c r="NZX57" s="158"/>
      <c r="NZY57" s="158"/>
      <c r="NZZ57" s="158"/>
      <c r="OAA57" s="158"/>
      <c r="OAB57" s="158"/>
      <c r="OAC57" s="158"/>
      <c r="OAD57" s="158"/>
      <c r="OAE57" s="158"/>
      <c r="OAF57" s="158"/>
      <c r="OAG57" s="158"/>
      <c r="OAH57" s="158"/>
      <c r="OAI57" s="158"/>
      <c r="OAJ57" s="158"/>
      <c r="OAK57" s="158"/>
      <c r="OAL57" s="158"/>
      <c r="OAM57" s="158"/>
      <c r="OAN57" s="158"/>
      <c r="OAO57" s="158"/>
      <c r="OAP57" s="158"/>
      <c r="OAQ57" s="158"/>
      <c r="OAR57" s="158"/>
      <c r="OAS57" s="158"/>
      <c r="OAT57" s="158"/>
      <c r="OAU57" s="158"/>
      <c r="OAV57" s="158"/>
      <c r="OAW57" s="158"/>
      <c r="OAX57" s="158"/>
      <c r="OAY57" s="158"/>
      <c r="OAZ57" s="158"/>
      <c r="OBA57" s="158"/>
      <c r="OBB57" s="158"/>
      <c r="OBC57" s="158"/>
      <c r="OBD57" s="158"/>
      <c r="OBE57" s="158"/>
      <c r="OBF57" s="158"/>
      <c r="OBG57" s="158"/>
      <c r="OBH57" s="158"/>
      <c r="OBI57" s="158"/>
      <c r="OBJ57" s="158"/>
      <c r="OBK57" s="158"/>
      <c r="OBL57" s="158"/>
      <c r="OBM57" s="158"/>
      <c r="OBN57" s="158"/>
      <c r="OBO57" s="158"/>
      <c r="OBP57" s="158"/>
      <c r="OBQ57" s="158"/>
      <c r="OBR57" s="158"/>
      <c r="OBS57" s="158"/>
      <c r="OBT57" s="158"/>
      <c r="OBU57" s="158"/>
      <c r="OBV57" s="158"/>
      <c r="OBW57" s="158"/>
      <c r="OBX57" s="158"/>
      <c r="OBY57" s="158"/>
      <c r="OBZ57" s="158"/>
      <c r="OCA57" s="158"/>
      <c r="OCB57" s="158"/>
      <c r="OCC57" s="158"/>
      <c r="OCD57" s="158"/>
      <c r="OCE57" s="158"/>
      <c r="OCF57" s="158"/>
      <c r="OCG57" s="158"/>
      <c r="OCH57" s="158"/>
      <c r="OCI57" s="158"/>
      <c r="OCJ57" s="158"/>
      <c r="OCK57" s="158"/>
      <c r="OCL57" s="158"/>
      <c r="OCM57" s="158"/>
      <c r="OCN57" s="158"/>
      <c r="OCO57" s="158"/>
      <c r="OCP57" s="158"/>
      <c r="OCQ57" s="158"/>
      <c r="OCR57" s="158"/>
      <c r="OCS57" s="158"/>
      <c r="OCT57" s="158"/>
      <c r="OCU57" s="158"/>
      <c r="OCV57" s="158"/>
      <c r="OCW57" s="158"/>
      <c r="OCX57" s="158"/>
      <c r="OCY57" s="158"/>
      <c r="OCZ57" s="158"/>
      <c r="ODA57" s="158"/>
      <c r="ODB57" s="158"/>
      <c r="ODC57" s="158"/>
      <c r="ODD57" s="158"/>
      <c r="ODE57" s="158"/>
      <c r="ODF57" s="158"/>
      <c r="ODG57" s="158"/>
      <c r="ODH57" s="158"/>
      <c r="ODI57" s="158"/>
      <c r="ODJ57" s="158"/>
      <c r="ODK57" s="158"/>
      <c r="ODL57" s="158"/>
      <c r="ODM57" s="158"/>
      <c r="ODN57" s="158"/>
      <c r="ODO57" s="158"/>
      <c r="ODP57" s="158"/>
      <c r="ODQ57" s="158"/>
      <c r="ODR57" s="158"/>
      <c r="ODS57" s="158"/>
      <c r="ODT57" s="158"/>
      <c r="ODU57" s="158"/>
      <c r="ODV57" s="158"/>
      <c r="ODW57" s="158"/>
      <c r="ODX57" s="158"/>
      <c r="ODY57" s="158"/>
      <c r="ODZ57" s="158"/>
      <c r="OEA57" s="158"/>
      <c r="OEB57" s="158"/>
      <c r="OEC57" s="158"/>
      <c r="OED57" s="158"/>
      <c r="OEE57" s="158"/>
      <c r="OEF57" s="158"/>
      <c r="OEG57" s="158"/>
      <c r="OEH57" s="158"/>
      <c r="OEI57" s="158"/>
      <c r="OEJ57" s="158"/>
      <c r="OEK57" s="158"/>
      <c r="OEL57" s="158"/>
      <c r="OEM57" s="158"/>
      <c r="OEN57" s="158"/>
      <c r="OEO57" s="158"/>
      <c r="OEP57" s="158"/>
      <c r="OEQ57" s="158"/>
      <c r="OER57" s="158"/>
      <c r="OES57" s="158"/>
      <c r="OET57" s="158"/>
      <c r="OEU57" s="158"/>
      <c r="OEV57" s="158"/>
      <c r="OEW57" s="158"/>
      <c r="OEX57" s="158"/>
      <c r="OEY57" s="158"/>
      <c r="OEZ57" s="158"/>
      <c r="OFA57" s="158"/>
      <c r="OFB57" s="158"/>
      <c r="OFC57" s="158"/>
      <c r="OFD57" s="158"/>
      <c r="OFE57" s="158"/>
      <c r="OFF57" s="158"/>
      <c r="OFG57" s="158"/>
      <c r="OFH57" s="158"/>
      <c r="OFI57" s="158"/>
      <c r="OFJ57" s="158"/>
      <c r="OFK57" s="158"/>
      <c r="OFL57" s="158"/>
      <c r="OFM57" s="158"/>
      <c r="OFN57" s="158"/>
      <c r="OFO57" s="158"/>
      <c r="OFP57" s="158"/>
      <c r="OFQ57" s="158"/>
      <c r="OFR57" s="158"/>
      <c r="OFS57" s="158"/>
      <c r="OFT57" s="158"/>
      <c r="OFU57" s="158"/>
      <c r="OFV57" s="158"/>
      <c r="OFW57" s="158"/>
      <c r="OFX57" s="158"/>
      <c r="OFY57" s="158"/>
      <c r="OFZ57" s="158"/>
      <c r="OGA57" s="158"/>
      <c r="OGB57" s="158"/>
      <c r="OGC57" s="158"/>
      <c r="OGD57" s="158"/>
      <c r="OGE57" s="158"/>
      <c r="OGF57" s="158"/>
      <c r="OGG57" s="158"/>
      <c r="OGH57" s="158"/>
      <c r="OGI57" s="158"/>
      <c r="OGJ57" s="158"/>
      <c r="OGK57" s="158"/>
      <c r="OGL57" s="158"/>
      <c r="OGM57" s="158"/>
      <c r="OGN57" s="158"/>
      <c r="OGO57" s="158"/>
      <c r="OGP57" s="158"/>
      <c r="OGQ57" s="158"/>
      <c r="OGR57" s="158"/>
      <c r="OGS57" s="158"/>
      <c r="OGT57" s="158"/>
      <c r="OGU57" s="158"/>
      <c r="OGV57" s="158"/>
      <c r="OGW57" s="158"/>
      <c r="OGX57" s="158"/>
      <c r="OGY57" s="158"/>
      <c r="OGZ57" s="158"/>
      <c r="OHA57" s="158"/>
      <c r="OHB57" s="158"/>
      <c r="OHC57" s="158"/>
      <c r="OHD57" s="158"/>
      <c r="OHE57" s="158"/>
      <c r="OHF57" s="158"/>
      <c r="OHG57" s="158"/>
      <c r="OHH57" s="158"/>
      <c r="OHI57" s="158"/>
      <c r="OHJ57" s="158"/>
      <c r="OHK57" s="158"/>
      <c r="OHL57" s="158"/>
      <c r="OHM57" s="158"/>
      <c r="OHN57" s="158"/>
      <c r="OHO57" s="158"/>
      <c r="OHP57" s="158"/>
      <c r="OHQ57" s="158"/>
      <c r="OHR57" s="158"/>
      <c r="OHS57" s="158"/>
      <c r="OHT57" s="158"/>
      <c r="OHU57" s="158"/>
      <c r="OHV57" s="158"/>
      <c r="OHW57" s="158"/>
      <c r="OHX57" s="158"/>
      <c r="OHY57" s="158"/>
      <c r="OHZ57" s="158"/>
      <c r="OIA57" s="158"/>
      <c r="OIB57" s="158"/>
      <c r="OIC57" s="158"/>
      <c r="OID57" s="158"/>
      <c r="OIE57" s="158"/>
      <c r="OIF57" s="158"/>
      <c r="OIG57" s="158"/>
      <c r="OIH57" s="158"/>
      <c r="OII57" s="158"/>
      <c r="OIJ57" s="158"/>
      <c r="OIK57" s="158"/>
      <c r="OIL57" s="158"/>
      <c r="OIM57" s="158"/>
      <c r="OIN57" s="158"/>
      <c r="OIO57" s="158"/>
      <c r="OIP57" s="158"/>
      <c r="OIQ57" s="158"/>
      <c r="OIR57" s="158"/>
      <c r="OIS57" s="158"/>
      <c r="OIT57" s="158"/>
      <c r="OIU57" s="158"/>
      <c r="OIV57" s="158"/>
      <c r="OIW57" s="158"/>
      <c r="OIX57" s="158"/>
      <c r="OIY57" s="158"/>
      <c r="OIZ57" s="158"/>
      <c r="OJA57" s="158"/>
      <c r="OJB57" s="158"/>
      <c r="OJC57" s="158"/>
      <c r="OJD57" s="158"/>
      <c r="OJE57" s="158"/>
      <c r="OJF57" s="158"/>
      <c r="OJG57" s="158"/>
      <c r="OJH57" s="158"/>
      <c r="OJI57" s="158"/>
      <c r="OJJ57" s="158"/>
      <c r="OJK57" s="158"/>
      <c r="OJL57" s="158"/>
      <c r="OJM57" s="158"/>
      <c r="OJN57" s="158"/>
      <c r="OJO57" s="158"/>
      <c r="OJP57" s="158"/>
      <c r="OJQ57" s="158"/>
      <c r="OJR57" s="158"/>
      <c r="OJS57" s="158"/>
      <c r="OJT57" s="158"/>
      <c r="OJU57" s="158"/>
      <c r="OJV57" s="158"/>
      <c r="OJW57" s="158"/>
      <c r="OJX57" s="158"/>
      <c r="OJY57" s="158"/>
      <c r="OJZ57" s="158"/>
      <c r="OKA57" s="158"/>
      <c r="OKB57" s="158"/>
      <c r="OKC57" s="158"/>
      <c r="OKD57" s="158"/>
      <c r="OKE57" s="158"/>
      <c r="OKF57" s="158"/>
      <c r="OKG57" s="158"/>
      <c r="OKH57" s="158"/>
      <c r="OKI57" s="158"/>
      <c r="OKJ57" s="158"/>
      <c r="OKK57" s="158"/>
      <c r="OKL57" s="158"/>
      <c r="OKM57" s="158"/>
      <c r="OKN57" s="158"/>
      <c r="OKO57" s="158"/>
      <c r="OKP57" s="158"/>
      <c r="OKQ57" s="158"/>
      <c r="OKR57" s="158"/>
      <c r="OKS57" s="158"/>
      <c r="OKT57" s="158"/>
      <c r="OKU57" s="158"/>
      <c r="OKV57" s="158"/>
      <c r="OKW57" s="158"/>
      <c r="OKX57" s="158"/>
      <c r="OKY57" s="158"/>
      <c r="OKZ57" s="158"/>
      <c r="OLA57" s="158"/>
      <c r="OLB57" s="158"/>
      <c r="OLC57" s="158"/>
      <c r="OLD57" s="158"/>
      <c r="OLE57" s="158"/>
      <c r="OLF57" s="158"/>
      <c r="OLG57" s="158"/>
      <c r="OLH57" s="158"/>
      <c r="OLI57" s="158"/>
      <c r="OLJ57" s="158"/>
      <c r="OLK57" s="158"/>
      <c r="OLL57" s="158"/>
      <c r="OLM57" s="158"/>
      <c r="OLN57" s="158"/>
      <c r="OLO57" s="158"/>
      <c r="OLP57" s="158"/>
      <c r="OLQ57" s="158"/>
      <c r="OLR57" s="158"/>
      <c r="OLS57" s="158"/>
      <c r="OLT57" s="158"/>
      <c r="OLU57" s="158"/>
      <c r="OLV57" s="158"/>
      <c r="OLW57" s="158"/>
      <c r="OLX57" s="158"/>
      <c r="OLY57" s="158"/>
      <c r="OLZ57" s="158"/>
      <c r="OMA57" s="158"/>
      <c r="OMB57" s="158"/>
      <c r="OMC57" s="158"/>
      <c r="OMD57" s="158"/>
      <c r="OME57" s="158"/>
      <c r="OMF57" s="158"/>
      <c r="OMG57" s="158"/>
      <c r="OMH57" s="158"/>
      <c r="OMI57" s="158"/>
      <c r="OMJ57" s="158"/>
      <c r="OMK57" s="158"/>
      <c r="OML57" s="158"/>
      <c r="OMM57" s="158"/>
      <c r="OMN57" s="158"/>
      <c r="OMO57" s="158"/>
      <c r="OMP57" s="158"/>
      <c r="OMQ57" s="158"/>
      <c r="OMR57" s="158"/>
      <c r="OMS57" s="158"/>
      <c r="OMT57" s="158"/>
      <c r="OMU57" s="158"/>
      <c r="OMV57" s="158"/>
      <c r="OMW57" s="158"/>
      <c r="OMX57" s="158"/>
      <c r="OMY57" s="158"/>
      <c r="OMZ57" s="158"/>
      <c r="ONA57" s="158"/>
      <c r="ONB57" s="158"/>
      <c r="ONC57" s="158"/>
      <c r="OND57" s="158"/>
      <c r="ONE57" s="158"/>
      <c r="ONF57" s="158"/>
      <c r="ONG57" s="158"/>
      <c r="ONH57" s="158"/>
      <c r="ONI57" s="158"/>
      <c r="ONJ57" s="158"/>
      <c r="ONK57" s="158"/>
      <c r="ONL57" s="158"/>
      <c r="ONM57" s="158"/>
      <c r="ONN57" s="158"/>
      <c r="ONO57" s="158"/>
      <c r="ONP57" s="158"/>
      <c r="ONQ57" s="158"/>
      <c r="ONR57" s="158"/>
      <c r="ONS57" s="158"/>
      <c r="ONT57" s="158"/>
      <c r="ONU57" s="158"/>
      <c r="ONV57" s="158"/>
      <c r="ONW57" s="158"/>
      <c r="ONX57" s="158"/>
      <c r="ONY57" s="158"/>
      <c r="ONZ57" s="158"/>
      <c r="OOA57" s="158"/>
      <c r="OOB57" s="158"/>
      <c r="OOC57" s="158"/>
      <c r="OOD57" s="158"/>
      <c r="OOE57" s="158"/>
      <c r="OOF57" s="158"/>
      <c r="OOG57" s="158"/>
      <c r="OOH57" s="158"/>
      <c r="OOI57" s="158"/>
      <c r="OOJ57" s="158"/>
      <c r="OOK57" s="158"/>
      <c r="OOL57" s="158"/>
      <c r="OOM57" s="158"/>
      <c r="OON57" s="158"/>
      <c r="OOO57" s="158"/>
      <c r="OOP57" s="158"/>
      <c r="OOQ57" s="158"/>
      <c r="OOR57" s="158"/>
      <c r="OOS57" s="158"/>
      <c r="OOT57" s="158"/>
      <c r="OOU57" s="158"/>
      <c r="OOV57" s="158"/>
      <c r="OOW57" s="158"/>
      <c r="OOX57" s="158"/>
      <c r="OOY57" s="158"/>
      <c r="OOZ57" s="158"/>
      <c r="OPA57" s="158"/>
      <c r="OPB57" s="158"/>
      <c r="OPC57" s="158"/>
      <c r="OPD57" s="158"/>
      <c r="OPE57" s="158"/>
      <c r="OPF57" s="158"/>
      <c r="OPG57" s="158"/>
      <c r="OPH57" s="158"/>
      <c r="OPI57" s="158"/>
      <c r="OPJ57" s="158"/>
      <c r="OPK57" s="158"/>
      <c r="OPL57" s="158"/>
      <c r="OPM57" s="158"/>
      <c r="OPN57" s="158"/>
      <c r="OPO57" s="158"/>
      <c r="OPP57" s="158"/>
      <c r="OPQ57" s="158"/>
      <c r="OPR57" s="158"/>
      <c r="OPS57" s="158"/>
      <c r="OPT57" s="158"/>
      <c r="OPU57" s="158"/>
      <c r="OPV57" s="158"/>
      <c r="OPW57" s="158"/>
      <c r="OPX57" s="158"/>
      <c r="OPY57" s="158"/>
      <c r="OPZ57" s="158"/>
      <c r="OQA57" s="158"/>
      <c r="OQB57" s="158"/>
      <c r="OQC57" s="158"/>
      <c r="OQD57" s="158"/>
      <c r="OQE57" s="158"/>
      <c r="OQF57" s="158"/>
      <c r="OQG57" s="158"/>
      <c r="OQH57" s="158"/>
      <c r="OQI57" s="158"/>
      <c r="OQJ57" s="158"/>
      <c r="OQK57" s="158"/>
      <c r="OQL57" s="158"/>
      <c r="OQM57" s="158"/>
      <c r="OQN57" s="158"/>
      <c r="OQO57" s="158"/>
      <c r="OQP57" s="158"/>
      <c r="OQQ57" s="158"/>
      <c r="OQR57" s="158"/>
      <c r="OQS57" s="158"/>
      <c r="OQT57" s="158"/>
      <c r="OQU57" s="158"/>
      <c r="OQV57" s="158"/>
      <c r="OQW57" s="158"/>
      <c r="OQX57" s="158"/>
      <c r="OQY57" s="158"/>
      <c r="OQZ57" s="158"/>
      <c r="ORA57" s="158"/>
      <c r="ORB57" s="158"/>
      <c r="ORC57" s="158"/>
      <c r="ORD57" s="158"/>
      <c r="ORE57" s="158"/>
      <c r="ORF57" s="158"/>
      <c r="ORG57" s="158"/>
      <c r="ORH57" s="158"/>
      <c r="ORI57" s="158"/>
      <c r="ORJ57" s="158"/>
      <c r="ORK57" s="158"/>
      <c r="ORL57" s="158"/>
      <c r="ORM57" s="158"/>
      <c r="ORN57" s="158"/>
      <c r="ORO57" s="158"/>
      <c r="ORP57" s="158"/>
      <c r="ORQ57" s="158"/>
      <c r="ORR57" s="158"/>
      <c r="ORS57" s="158"/>
      <c r="ORT57" s="158"/>
      <c r="ORU57" s="158"/>
      <c r="ORV57" s="158"/>
      <c r="ORW57" s="158"/>
      <c r="ORX57" s="158"/>
      <c r="ORY57" s="158"/>
      <c r="ORZ57" s="158"/>
      <c r="OSA57" s="158"/>
      <c r="OSB57" s="158"/>
      <c r="OSC57" s="158"/>
      <c r="OSD57" s="158"/>
      <c r="OSE57" s="158"/>
      <c r="OSF57" s="158"/>
      <c r="OSG57" s="158"/>
      <c r="OSH57" s="158"/>
      <c r="OSI57" s="158"/>
      <c r="OSJ57" s="158"/>
      <c r="OSK57" s="158"/>
      <c r="OSL57" s="158"/>
      <c r="OSM57" s="158"/>
      <c r="OSN57" s="158"/>
      <c r="OSO57" s="158"/>
      <c r="OSP57" s="158"/>
      <c r="OSQ57" s="158"/>
      <c r="OSR57" s="158"/>
      <c r="OSS57" s="158"/>
      <c r="OST57" s="158"/>
      <c r="OSU57" s="158"/>
      <c r="OSV57" s="158"/>
      <c r="OSW57" s="158"/>
      <c r="OSX57" s="158"/>
      <c r="OSY57" s="158"/>
      <c r="OSZ57" s="158"/>
      <c r="OTA57" s="158"/>
      <c r="OTB57" s="158"/>
      <c r="OTC57" s="158"/>
      <c r="OTD57" s="158"/>
      <c r="OTE57" s="158"/>
      <c r="OTF57" s="158"/>
      <c r="OTG57" s="158"/>
      <c r="OTH57" s="158"/>
      <c r="OTI57" s="158"/>
      <c r="OTJ57" s="158"/>
      <c r="OTK57" s="158"/>
      <c r="OTL57" s="158"/>
      <c r="OTM57" s="158"/>
      <c r="OTN57" s="158"/>
      <c r="OTO57" s="158"/>
      <c r="OTP57" s="158"/>
      <c r="OTQ57" s="158"/>
      <c r="OTR57" s="158"/>
      <c r="OTS57" s="158"/>
      <c r="OTT57" s="158"/>
      <c r="OTU57" s="158"/>
      <c r="OTV57" s="158"/>
      <c r="OTW57" s="158"/>
      <c r="OTX57" s="158"/>
      <c r="OTY57" s="158"/>
      <c r="OTZ57" s="158"/>
      <c r="OUA57" s="158"/>
      <c r="OUB57" s="158"/>
      <c r="OUC57" s="158"/>
      <c r="OUD57" s="158"/>
      <c r="OUE57" s="158"/>
      <c r="OUF57" s="158"/>
      <c r="OUG57" s="158"/>
      <c r="OUH57" s="158"/>
      <c r="OUI57" s="158"/>
      <c r="OUJ57" s="158"/>
      <c r="OUK57" s="158"/>
      <c r="OUL57" s="158"/>
      <c r="OUM57" s="158"/>
      <c r="OUN57" s="158"/>
      <c r="OUO57" s="158"/>
      <c r="OUP57" s="158"/>
      <c r="OUQ57" s="158"/>
      <c r="OUR57" s="158"/>
      <c r="OUS57" s="158"/>
      <c r="OUT57" s="158"/>
      <c r="OUU57" s="158"/>
      <c r="OUV57" s="158"/>
      <c r="OUW57" s="158"/>
      <c r="OUX57" s="158"/>
      <c r="OUY57" s="158"/>
      <c r="OUZ57" s="158"/>
      <c r="OVA57" s="158"/>
      <c r="OVB57" s="158"/>
      <c r="OVC57" s="158"/>
      <c r="OVD57" s="158"/>
      <c r="OVE57" s="158"/>
      <c r="OVF57" s="158"/>
      <c r="OVG57" s="158"/>
      <c r="OVH57" s="158"/>
      <c r="OVI57" s="158"/>
      <c r="OVJ57" s="158"/>
      <c r="OVK57" s="158"/>
      <c r="OVL57" s="158"/>
      <c r="OVM57" s="158"/>
      <c r="OVN57" s="158"/>
      <c r="OVO57" s="158"/>
      <c r="OVP57" s="158"/>
      <c r="OVQ57" s="158"/>
      <c r="OVR57" s="158"/>
      <c r="OVS57" s="158"/>
      <c r="OVT57" s="158"/>
      <c r="OVU57" s="158"/>
      <c r="OVV57" s="158"/>
      <c r="OVW57" s="158"/>
      <c r="OVX57" s="158"/>
      <c r="OVY57" s="158"/>
      <c r="OVZ57" s="158"/>
      <c r="OWA57" s="158"/>
      <c r="OWB57" s="158"/>
      <c r="OWC57" s="158"/>
      <c r="OWD57" s="158"/>
      <c r="OWE57" s="158"/>
      <c r="OWF57" s="158"/>
      <c r="OWG57" s="158"/>
      <c r="OWH57" s="158"/>
      <c r="OWI57" s="158"/>
      <c r="OWJ57" s="158"/>
      <c r="OWK57" s="158"/>
      <c r="OWL57" s="158"/>
      <c r="OWM57" s="158"/>
      <c r="OWN57" s="158"/>
      <c r="OWO57" s="158"/>
      <c r="OWP57" s="158"/>
      <c r="OWQ57" s="158"/>
      <c r="OWR57" s="158"/>
      <c r="OWS57" s="158"/>
      <c r="OWT57" s="158"/>
      <c r="OWU57" s="158"/>
      <c r="OWV57" s="158"/>
      <c r="OWW57" s="158"/>
      <c r="OWX57" s="158"/>
      <c r="OWY57" s="158"/>
      <c r="OWZ57" s="158"/>
      <c r="OXA57" s="158"/>
      <c r="OXB57" s="158"/>
      <c r="OXC57" s="158"/>
      <c r="OXD57" s="158"/>
      <c r="OXE57" s="158"/>
      <c r="OXF57" s="158"/>
      <c r="OXG57" s="158"/>
      <c r="OXH57" s="158"/>
      <c r="OXI57" s="158"/>
      <c r="OXJ57" s="158"/>
      <c r="OXK57" s="158"/>
      <c r="OXL57" s="158"/>
      <c r="OXM57" s="158"/>
      <c r="OXN57" s="158"/>
      <c r="OXO57" s="158"/>
      <c r="OXP57" s="158"/>
      <c r="OXQ57" s="158"/>
      <c r="OXR57" s="158"/>
      <c r="OXS57" s="158"/>
      <c r="OXT57" s="158"/>
      <c r="OXU57" s="158"/>
      <c r="OXV57" s="158"/>
      <c r="OXW57" s="158"/>
      <c r="OXX57" s="158"/>
      <c r="OXY57" s="158"/>
      <c r="OXZ57" s="158"/>
      <c r="OYA57" s="158"/>
      <c r="OYB57" s="158"/>
      <c r="OYC57" s="158"/>
      <c r="OYD57" s="158"/>
      <c r="OYE57" s="158"/>
      <c r="OYF57" s="158"/>
      <c r="OYG57" s="158"/>
      <c r="OYH57" s="158"/>
      <c r="OYI57" s="158"/>
      <c r="OYJ57" s="158"/>
      <c r="OYK57" s="158"/>
      <c r="OYL57" s="158"/>
      <c r="OYM57" s="158"/>
      <c r="OYN57" s="158"/>
      <c r="OYO57" s="158"/>
      <c r="OYP57" s="158"/>
      <c r="OYQ57" s="158"/>
      <c r="OYR57" s="158"/>
      <c r="OYS57" s="158"/>
      <c r="OYT57" s="158"/>
      <c r="OYU57" s="158"/>
      <c r="OYV57" s="158"/>
      <c r="OYW57" s="158"/>
      <c r="OYX57" s="158"/>
      <c r="OYY57" s="158"/>
      <c r="OYZ57" s="158"/>
      <c r="OZA57" s="158"/>
      <c r="OZB57" s="158"/>
      <c r="OZC57" s="158"/>
      <c r="OZD57" s="158"/>
      <c r="OZE57" s="158"/>
      <c r="OZF57" s="158"/>
      <c r="OZG57" s="158"/>
      <c r="OZH57" s="158"/>
      <c r="OZI57" s="158"/>
      <c r="OZJ57" s="158"/>
      <c r="OZK57" s="158"/>
      <c r="OZL57" s="158"/>
      <c r="OZM57" s="158"/>
      <c r="OZN57" s="158"/>
      <c r="OZO57" s="158"/>
      <c r="OZP57" s="158"/>
      <c r="OZQ57" s="158"/>
      <c r="OZR57" s="158"/>
      <c r="OZS57" s="158"/>
      <c r="OZT57" s="158"/>
      <c r="OZU57" s="158"/>
      <c r="OZV57" s="158"/>
      <c r="OZW57" s="158"/>
      <c r="OZX57" s="158"/>
      <c r="OZY57" s="158"/>
      <c r="OZZ57" s="158"/>
      <c r="PAA57" s="158"/>
      <c r="PAB57" s="158"/>
      <c r="PAC57" s="158"/>
      <c r="PAD57" s="158"/>
      <c r="PAE57" s="158"/>
      <c r="PAF57" s="158"/>
      <c r="PAG57" s="158"/>
      <c r="PAH57" s="158"/>
      <c r="PAI57" s="158"/>
      <c r="PAJ57" s="158"/>
      <c r="PAK57" s="158"/>
      <c r="PAL57" s="158"/>
      <c r="PAM57" s="158"/>
      <c r="PAN57" s="158"/>
      <c r="PAO57" s="158"/>
      <c r="PAP57" s="158"/>
      <c r="PAQ57" s="158"/>
      <c r="PAR57" s="158"/>
      <c r="PAS57" s="158"/>
      <c r="PAT57" s="158"/>
      <c r="PAU57" s="158"/>
      <c r="PAV57" s="158"/>
      <c r="PAW57" s="158"/>
      <c r="PAX57" s="158"/>
      <c r="PAY57" s="158"/>
      <c r="PAZ57" s="158"/>
      <c r="PBA57" s="158"/>
      <c r="PBB57" s="158"/>
      <c r="PBC57" s="158"/>
      <c r="PBD57" s="158"/>
      <c r="PBE57" s="158"/>
      <c r="PBF57" s="158"/>
      <c r="PBG57" s="158"/>
      <c r="PBH57" s="158"/>
      <c r="PBI57" s="158"/>
      <c r="PBJ57" s="158"/>
      <c r="PBK57" s="158"/>
      <c r="PBL57" s="158"/>
      <c r="PBM57" s="158"/>
      <c r="PBN57" s="158"/>
      <c r="PBO57" s="158"/>
      <c r="PBP57" s="158"/>
      <c r="PBQ57" s="158"/>
      <c r="PBR57" s="158"/>
      <c r="PBS57" s="158"/>
      <c r="PBT57" s="158"/>
      <c r="PBU57" s="158"/>
      <c r="PBV57" s="158"/>
      <c r="PBW57" s="158"/>
      <c r="PBX57" s="158"/>
      <c r="PBY57" s="158"/>
      <c r="PBZ57" s="158"/>
      <c r="PCA57" s="158"/>
      <c r="PCB57" s="158"/>
      <c r="PCC57" s="158"/>
      <c r="PCD57" s="158"/>
      <c r="PCE57" s="158"/>
      <c r="PCF57" s="158"/>
      <c r="PCG57" s="158"/>
      <c r="PCH57" s="158"/>
      <c r="PCI57" s="158"/>
      <c r="PCJ57" s="158"/>
      <c r="PCK57" s="158"/>
      <c r="PCL57" s="158"/>
      <c r="PCM57" s="158"/>
      <c r="PCN57" s="158"/>
      <c r="PCO57" s="158"/>
      <c r="PCP57" s="158"/>
      <c r="PCQ57" s="158"/>
      <c r="PCR57" s="158"/>
      <c r="PCS57" s="158"/>
      <c r="PCT57" s="158"/>
      <c r="PCU57" s="158"/>
      <c r="PCV57" s="158"/>
      <c r="PCW57" s="158"/>
      <c r="PCX57" s="158"/>
      <c r="PCY57" s="158"/>
      <c r="PCZ57" s="158"/>
      <c r="PDA57" s="158"/>
      <c r="PDB57" s="158"/>
      <c r="PDC57" s="158"/>
      <c r="PDD57" s="158"/>
      <c r="PDE57" s="158"/>
      <c r="PDF57" s="158"/>
      <c r="PDG57" s="158"/>
      <c r="PDH57" s="158"/>
      <c r="PDI57" s="158"/>
      <c r="PDJ57" s="158"/>
      <c r="PDK57" s="158"/>
      <c r="PDL57" s="158"/>
      <c r="PDM57" s="158"/>
      <c r="PDN57" s="158"/>
      <c r="PDO57" s="158"/>
      <c r="PDP57" s="158"/>
      <c r="PDQ57" s="158"/>
      <c r="PDR57" s="158"/>
      <c r="PDS57" s="158"/>
      <c r="PDT57" s="158"/>
      <c r="PDU57" s="158"/>
      <c r="PDV57" s="158"/>
      <c r="PDW57" s="158"/>
      <c r="PDX57" s="158"/>
      <c r="PDY57" s="158"/>
      <c r="PDZ57" s="158"/>
      <c r="PEA57" s="158"/>
      <c r="PEB57" s="158"/>
      <c r="PEC57" s="158"/>
      <c r="PED57" s="158"/>
      <c r="PEE57" s="158"/>
      <c r="PEF57" s="158"/>
      <c r="PEG57" s="158"/>
      <c r="PEH57" s="158"/>
      <c r="PEI57" s="158"/>
      <c r="PEJ57" s="158"/>
      <c r="PEK57" s="158"/>
      <c r="PEL57" s="158"/>
      <c r="PEM57" s="158"/>
      <c r="PEN57" s="158"/>
      <c r="PEO57" s="158"/>
      <c r="PEP57" s="158"/>
      <c r="PEQ57" s="158"/>
      <c r="PER57" s="158"/>
      <c r="PES57" s="158"/>
      <c r="PET57" s="158"/>
      <c r="PEU57" s="158"/>
      <c r="PEV57" s="158"/>
      <c r="PEW57" s="158"/>
      <c r="PEX57" s="158"/>
      <c r="PEY57" s="158"/>
      <c r="PEZ57" s="158"/>
      <c r="PFA57" s="158"/>
      <c r="PFB57" s="158"/>
      <c r="PFC57" s="158"/>
      <c r="PFD57" s="158"/>
      <c r="PFE57" s="158"/>
      <c r="PFF57" s="158"/>
      <c r="PFG57" s="158"/>
      <c r="PFH57" s="158"/>
      <c r="PFI57" s="158"/>
      <c r="PFJ57" s="158"/>
      <c r="PFK57" s="158"/>
      <c r="PFL57" s="158"/>
      <c r="PFM57" s="158"/>
      <c r="PFN57" s="158"/>
      <c r="PFO57" s="158"/>
      <c r="PFP57" s="158"/>
      <c r="PFQ57" s="158"/>
      <c r="PFR57" s="158"/>
      <c r="PFS57" s="158"/>
      <c r="PFT57" s="158"/>
      <c r="PFU57" s="158"/>
      <c r="PFV57" s="158"/>
      <c r="PFW57" s="158"/>
      <c r="PFX57" s="158"/>
      <c r="PFY57" s="158"/>
      <c r="PFZ57" s="158"/>
      <c r="PGA57" s="158"/>
      <c r="PGB57" s="158"/>
      <c r="PGC57" s="158"/>
      <c r="PGD57" s="158"/>
      <c r="PGE57" s="158"/>
      <c r="PGF57" s="158"/>
      <c r="PGG57" s="158"/>
      <c r="PGH57" s="158"/>
      <c r="PGI57" s="158"/>
      <c r="PGJ57" s="158"/>
      <c r="PGK57" s="158"/>
      <c r="PGL57" s="158"/>
      <c r="PGM57" s="158"/>
      <c r="PGN57" s="158"/>
      <c r="PGO57" s="158"/>
      <c r="PGP57" s="158"/>
      <c r="PGQ57" s="158"/>
      <c r="PGR57" s="158"/>
      <c r="PGS57" s="158"/>
      <c r="PGT57" s="158"/>
      <c r="PGU57" s="158"/>
      <c r="PGV57" s="158"/>
      <c r="PGW57" s="158"/>
      <c r="PGX57" s="158"/>
      <c r="PGY57" s="158"/>
      <c r="PGZ57" s="158"/>
      <c r="PHA57" s="158"/>
      <c r="PHB57" s="158"/>
      <c r="PHC57" s="158"/>
      <c r="PHD57" s="158"/>
      <c r="PHE57" s="158"/>
      <c r="PHF57" s="158"/>
      <c r="PHG57" s="158"/>
      <c r="PHH57" s="158"/>
      <c r="PHI57" s="158"/>
      <c r="PHJ57" s="158"/>
      <c r="PHK57" s="158"/>
      <c r="PHL57" s="158"/>
      <c r="PHM57" s="158"/>
      <c r="PHN57" s="158"/>
      <c r="PHO57" s="158"/>
      <c r="PHP57" s="158"/>
      <c r="PHQ57" s="158"/>
      <c r="PHR57" s="158"/>
      <c r="PHS57" s="158"/>
      <c r="PHT57" s="158"/>
      <c r="PHU57" s="158"/>
      <c r="PHV57" s="158"/>
      <c r="PHW57" s="158"/>
      <c r="PHX57" s="158"/>
      <c r="PHY57" s="158"/>
      <c r="PHZ57" s="158"/>
      <c r="PIA57" s="158"/>
      <c r="PIB57" s="158"/>
      <c r="PIC57" s="158"/>
      <c r="PID57" s="158"/>
      <c r="PIE57" s="158"/>
      <c r="PIF57" s="158"/>
      <c r="PIG57" s="158"/>
      <c r="PIH57" s="158"/>
      <c r="PII57" s="158"/>
      <c r="PIJ57" s="158"/>
      <c r="PIK57" s="158"/>
      <c r="PIL57" s="158"/>
      <c r="PIM57" s="158"/>
      <c r="PIN57" s="158"/>
      <c r="PIO57" s="158"/>
      <c r="PIP57" s="158"/>
      <c r="PIQ57" s="158"/>
      <c r="PIR57" s="158"/>
      <c r="PIS57" s="158"/>
      <c r="PIT57" s="158"/>
      <c r="PIU57" s="158"/>
      <c r="PIV57" s="158"/>
      <c r="PIW57" s="158"/>
      <c r="PIX57" s="158"/>
      <c r="PIY57" s="158"/>
      <c r="PIZ57" s="158"/>
      <c r="PJA57" s="158"/>
      <c r="PJB57" s="158"/>
      <c r="PJC57" s="158"/>
      <c r="PJD57" s="158"/>
      <c r="PJE57" s="158"/>
      <c r="PJF57" s="158"/>
      <c r="PJG57" s="158"/>
      <c r="PJH57" s="158"/>
      <c r="PJI57" s="158"/>
      <c r="PJJ57" s="158"/>
      <c r="PJK57" s="158"/>
      <c r="PJL57" s="158"/>
      <c r="PJM57" s="158"/>
      <c r="PJN57" s="158"/>
      <c r="PJO57" s="158"/>
      <c r="PJP57" s="158"/>
      <c r="PJQ57" s="158"/>
      <c r="PJR57" s="158"/>
      <c r="PJS57" s="158"/>
      <c r="PJT57" s="158"/>
      <c r="PJU57" s="158"/>
      <c r="PJV57" s="158"/>
      <c r="PJW57" s="158"/>
      <c r="PJX57" s="158"/>
      <c r="PJY57" s="158"/>
      <c r="PJZ57" s="158"/>
      <c r="PKA57" s="158"/>
      <c r="PKB57" s="158"/>
      <c r="PKC57" s="158"/>
      <c r="PKD57" s="158"/>
      <c r="PKE57" s="158"/>
      <c r="PKF57" s="158"/>
      <c r="PKG57" s="158"/>
      <c r="PKH57" s="158"/>
      <c r="PKI57" s="158"/>
      <c r="PKJ57" s="158"/>
      <c r="PKK57" s="158"/>
      <c r="PKL57" s="158"/>
      <c r="PKM57" s="158"/>
      <c r="PKN57" s="158"/>
      <c r="PKO57" s="158"/>
      <c r="PKP57" s="158"/>
      <c r="PKQ57" s="158"/>
      <c r="PKR57" s="158"/>
      <c r="PKS57" s="158"/>
      <c r="PKT57" s="158"/>
      <c r="PKU57" s="158"/>
      <c r="PKV57" s="158"/>
      <c r="PKW57" s="158"/>
      <c r="PKX57" s="158"/>
      <c r="PKY57" s="158"/>
      <c r="PKZ57" s="158"/>
      <c r="PLA57" s="158"/>
      <c r="PLB57" s="158"/>
      <c r="PLC57" s="158"/>
      <c r="PLD57" s="158"/>
      <c r="PLE57" s="158"/>
      <c r="PLF57" s="158"/>
      <c r="PLG57" s="158"/>
      <c r="PLH57" s="158"/>
      <c r="PLI57" s="158"/>
      <c r="PLJ57" s="158"/>
      <c r="PLK57" s="158"/>
      <c r="PLL57" s="158"/>
      <c r="PLM57" s="158"/>
      <c r="PLN57" s="158"/>
      <c r="PLO57" s="158"/>
      <c r="PLP57" s="158"/>
      <c r="PLQ57" s="158"/>
      <c r="PLR57" s="158"/>
      <c r="PLS57" s="158"/>
      <c r="PLT57" s="158"/>
      <c r="PLU57" s="158"/>
      <c r="PLV57" s="158"/>
      <c r="PLW57" s="158"/>
      <c r="PLX57" s="158"/>
      <c r="PLY57" s="158"/>
      <c r="PLZ57" s="158"/>
      <c r="PMA57" s="158"/>
      <c r="PMB57" s="158"/>
      <c r="PMC57" s="158"/>
      <c r="PMD57" s="158"/>
      <c r="PME57" s="158"/>
      <c r="PMF57" s="158"/>
      <c r="PMG57" s="158"/>
      <c r="PMH57" s="158"/>
      <c r="PMI57" s="158"/>
      <c r="PMJ57" s="158"/>
      <c r="PMK57" s="158"/>
      <c r="PML57" s="158"/>
      <c r="PMM57" s="158"/>
      <c r="PMN57" s="158"/>
      <c r="PMO57" s="158"/>
      <c r="PMP57" s="158"/>
      <c r="PMQ57" s="158"/>
      <c r="PMR57" s="158"/>
      <c r="PMS57" s="158"/>
      <c r="PMT57" s="158"/>
      <c r="PMU57" s="158"/>
      <c r="PMV57" s="158"/>
      <c r="PMW57" s="158"/>
      <c r="PMX57" s="158"/>
      <c r="PMY57" s="158"/>
      <c r="PMZ57" s="158"/>
      <c r="PNA57" s="158"/>
      <c r="PNB57" s="158"/>
      <c r="PNC57" s="158"/>
      <c r="PND57" s="158"/>
      <c r="PNE57" s="158"/>
      <c r="PNF57" s="158"/>
      <c r="PNG57" s="158"/>
      <c r="PNH57" s="158"/>
      <c r="PNI57" s="158"/>
      <c r="PNJ57" s="158"/>
      <c r="PNK57" s="158"/>
      <c r="PNL57" s="158"/>
      <c r="PNM57" s="158"/>
      <c r="PNN57" s="158"/>
      <c r="PNO57" s="158"/>
      <c r="PNP57" s="158"/>
      <c r="PNQ57" s="158"/>
      <c r="PNR57" s="158"/>
      <c r="PNS57" s="158"/>
      <c r="PNT57" s="158"/>
      <c r="PNU57" s="158"/>
      <c r="PNV57" s="158"/>
      <c r="PNW57" s="158"/>
      <c r="PNX57" s="158"/>
      <c r="PNY57" s="158"/>
      <c r="PNZ57" s="158"/>
      <c r="POA57" s="158"/>
      <c r="POB57" s="158"/>
      <c r="POC57" s="158"/>
      <c r="POD57" s="158"/>
      <c r="POE57" s="158"/>
      <c r="POF57" s="158"/>
      <c r="POG57" s="158"/>
      <c r="POH57" s="158"/>
      <c r="POI57" s="158"/>
      <c r="POJ57" s="158"/>
      <c r="POK57" s="158"/>
      <c r="POL57" s="158"/>
      <c r="POM57" s="158"/>
      <c r="PON57" s="158"/>
      <c r="POO57" s="158"/>
      <c r="POP57" s="158"/>
      <c r="POQ57" s="158"/>
      <c r="POR57" s="158"/>
      <c r="POS57" s="158"/>
      <c r="POT57" s="158"/>
      <c r="POU57" s="158"/>
      <c r="POV57" s="158"/>
      <c r="POW57" s="158"/>
      <c r="POX57" s="158"/>
      <c r="POY57" s="158"/>
      <c r="POZ57" s="158"/>
      <c r="PPA57" s="158"/>
      <c r="PPB57" s="158"/>
      <c r="PPC57" s="158"/>
      <c r="PPD57" s="158"/>
      <c r="PPE57" s="158"/>
      <c r="PPF57" s="158"/>
      <c r="PPG57" s="158"/>
      <c r="PPH57" s="158"/>
      <c r="PPI57" s="158"/>
      <c r="PPJ57" s="158"/>
      <c r="PPK57" s="158"/>
      <c r="PPL57" s="158"/>
      <c r="PPM57" s="158"/>
      <c r="PPN57" s="158"/>
      <c r="PPO57" s="158"/>
      <c r="PPP57" s="158"/>
      <c r="PPQ57" s="158"/>
      <c r="PPR57" s="158"/>
      <c r="PPS57" s="158"/>
      <c r="PPT57" s="158"/>
      <c r="PPU57" s="158"/>
      <c r="PPV57" s="158"/>
      <c r="PPW57" s="158"/>
      <c r="PPX57" s="158"/>
      <c r="PPY57" s="158"/>
      <c r="PPZ57" s="158"/>
      <c r="PQA57" s="158"/>
      <c r="PQB57" s="158"/>
      <c r="PQC57" s="158"/>
      <c r="PQD57" s="158"/>
      <c r="PQE57" s="158"/>
      <c r="PQF57" s="158"/>
      <c r="PQG57" s="158"/>
      <c r="PQH57" s="158"/>
      <c r="PQI57" s="158"/>
      <c r="PQJ57" s="158"/>
      <c r="PQK57" s="158"/>
      <c r="PQL57" s="158"/>
      <c r="PQM57" s="158"/>
      <c r="PQN57" s="158"/>
      <c r="PQO57" s="158"/>
      <c r="PQP57" s="158"/>
      <c r="PQQ57" s="158"/>
      <c r="PQR57" s="158"/>
      <c r="PQS57" s="158"/>
      <c r="PQT57" s="158"/>
      <c r="PQU57" s="158"/>
      <c r="PQV57" s="158"/>
      <c r="PQW57" s="158"/>
      <c r="PQX57" s="158"/>
      <c r="PQY57" s="158"/>
      <c r="PQZ57" s="158"/>
      <c r="PRA57" s="158"/>
      <c r="PRB57" s="158"/>
      <c r="PRC57" s="158"/>
      <c r="PRD57" s="158"/>
      <c r="PRE57" s="158"/>
      <c r="PRF57" s="158"/>
      <c r="PRG57" s="158"/>
      <c r="PRH57" s="158"/>
      <c r="PRI57" s="158"/>
      <c r="PRJ57" s="158"/>
      <c r="PRK57" s="158"/>
      <c r="PRL57" s="158"/>
      <c r="PRM57" s="158"/>
      <c r="PRN57" s="158"/>
      <c r="PRO57" s="158"/>
      <c r="PRP57" s="158"/>
      <c r="PRQ57" s="158"/>
      <c r="PRR57" s="158"/>
      <c r="PRS57" s="158"/>
      <c r="PRT57" s="158"/>
      <c r="PRU57" s="158"/>
      <c r="PRV57" s="158"/>
      <c r="PRW57" s="158"/>
      <c r="PRX57" s="158"/>
      <c r="PRY57" s="158"/>
      <c r="PRZ57" s="158"/>
      <c r="PSA57" s="158"/>
      <c r="PSB57" s="158"/>
      <c r="PSC57" s="158"/>
      <c r="PSD57" s="158"/>
      <c r="PSE57" s="158"/>
      <c r="PSF57" s="158"/>
      <c r="PSG57" s="158"/>
      <c r="PSH57" s="158"/>
      <c r="PSI57" s="158"/>
      <c r="PSJ57" s="158"/>
      <c r="PSK57" s="158"/>
      <c r="PSL57" s="158"/>
      <c r="PSM57" s="158"/>
      <c r="PSN57" s="158"/>
      <c r="PSO57" s="158"/>
      <c r="PSP57" s="158"/>
      <c r="PSQ57" s="158"/>
      <c r="PSR57" s="158"/>
      <c r="PSS57" s="158"/>
      <c r="PST57" s="158"/>
      <c r="PSU57" s="158"/>
      <c r="PSV57" s="158"/>
      <c r="PSW57" s="158"/>
      <c r="PSX57" s="158"/>
      <c r="PSY57" s="158"/>
      <c r="PSZ57" s="158"/>
      <c r="PTA57" s="158"/>
      <c r="PTB57" s="158"/>
      <c r="PTC57" s="158"/>
      <c r="PTD57" s="158"/>
      <c r="PTE57" s="158"/>
      <c r="PTF57" s="158"/>
      <c r="PTG57" s="158"/>
      <c r="PTH57" s="158"/>
      <c r="PTI57" s="158"/>
      <c r="PTJ57" s="158"/>
      <c r="PTK57" s="158"/>
      <c r="PTL57" s="158"/>
      <c r="PTM57" s="158"/>
      <c r="PTN57" s="158"/>
      <c r="PTO57" s="158"/>
      <c r="PTP57" s="158"/>
      <c r="PTQ57" s="158"/>
      <c r="PTR57" s="158"/>
      <c r="PTS57" s="158"/>
      <c r="PTT57" s="158"/>
      <c r="PTU57" s="158"/>
      <c r="PTV57" s="158"/>
      <c r="PTW57" s="158"/>
      <c r="PTX57" s="158"/>
      <c r="PTY57" s="158"/>
      <c r="PTZ57" s="158"/>
      <c r="PUA57" s="158"/>
      <c r="PUB57" s="158"/>
      <c r="PUC57" s="158"/>
      <c r="PUD57" s="158"/>
      <c r="PUE57" s="158"/>
      <c r="PUF57" s="158"/>
      <c r="PUG57" s="158"/>
      <c r="PUH57" s="158"/>
      <c r="PUI57" s="158"/>
      <c r="PUJ57" s="158"/>
      <c r="PUK57" s="158"/>
      <c r="PUL57" s="158"/>
      <c r="PUM57" s="158"/>
      <c r="PUN57" s="158"/>
      <c r="PUO57" s="158"/>
      <c r="PUP57" s="158"/>
      <c r="PUQ57" s="158"/>
      <c r="PUR57" s="158"/>
      <c r="PUS57" s="158"/>
      <c r="PUT57" s="158"/>
      <c r="PUU57" s="158"/>
      <c r="PUV57" s="158"/>
      <c r="PUW57" s="158"/>
      <c r="PUX57" s="158"/>
      <c r="PUY57" s="158"/>
      <c r="PUZ57" s="158"/>
      <c r="PVA57" s="158"/>
      <c r="PVB57" s="158"/>
      <c r="PVC57" s="158"/>
      <c r="PVD57" s="158"/>
      <c r="PVE57" s="158"/>
      <c r="PVF57" s="158"/>
      <c r="PVG57" s="158"/>
      <c r="PVH57" s="158"/>
      <c r="PVI57" s="158"/>
      <c r="PVJ57" s="158"/>
      <c r="PVK57" s="158"/>
      <c r="PVL57" s="158"/>
      <c r="PVM57" s="158"/>
      <c r="PVN57" s="158"/>
      <c r="PVO57" s="158"/>
      <c r="PVP57" s="158"/>
      <c r="PVQ57" s="158"/>
      <c r="PVR57" s="158"/>
      <c r="PVS57" s="158"/>
      <c r="PVT57" s="158"/>
      <c r="PVU57" s="158"/>
      <c r="PVV57" s="158"/>
      <c r="PVW57" s="158"/>
      <c r="PVX57" s="158"/>
      <c r="PVY57" s="158"/>
      <c r="PVZ57" s="158"/>
      <c r="PWA57" s="158"/>
      <c r="PWB57" s="158"/>
      <c r="PWC57" s="158"/>
      <c r="PWD57" s="158"/>
      <c r="PWE57" s="158"/>
      <c r="PWF57" s="158"/>
      <c r="PWG57" s="158"/>
      <c r="PWH57" s="158"/>
      <c r="PWI57" s="158"/>
      <c r="PWJ57" s="158"/>
      <c r="PWK57" s="158"/>
      <c r="PWL57" s="158"/>
      <c r="PWM57" s="158"/>
      <c r="PWN57" s="158"/>
      <c r="PWO57" s="158"/>
      <c r="PWP57" s="158"/>
      <c r="PWQ57" s="158"/>
      <c r="PWR57" s="158"/>
      <c r="PWS57" s="158"/>
      <c r="PWT57" s="158"/>
      <c r="PWU57" s="158"/>
      <c r="PWV57" s="158"/>
      <c r="PWW57" s="158"/>
      <c r="PWX57" s="158"/>
      <c r="PWY57" s="158"/>
      <c r="PWZ57" s="158"/>
      <c r="PXA57" s="158"/>
      <c r="PXB57" s="158"/>
      <c r="PXC57" s="158"/>
      <c r="PXD57" s="158"/>
      <c r="PXE57" s="158"/>
      <c r="PXF57" s="158"/>
      <c r="PXG57" s="158"/>
      <c r="PXH57" s="158"/>
      <c r="PXI57" s="158"/>
      <c r="PXJ57" s="158"/>
      <c r="PXK57" s="158"/>
      <c r="PXL57" s="158"/>
      <c r="PXM57" s="158"/>
      <c r="PXN57" s="158"/>
      <c r="PXO57" s="158"/>
      <c r="PXP57" s="158"/>
      <c r="PXQ57" s="158"/>
      <c r="PXR57" s="158"/>
      <c r="PXS57" s="158"/>
      <c r="PXT57" s="158"/>
      <c r="PXU57" s="158"/>
      <c r="PXV57" s="158"/>
      <c r="PXW57" s="158"/>
      <c r="PXX57" s="158"/>
      <c r="PXY57" s="158"/>
      <c r="PXZ57" s="158"/>
      <c r="PYA57" s="158"/>
      <c r="PYB57" s="158"/>
      <c r="PYC57" s="158"/>
      <c r="PYD57" s="158"/>
      <c r="PYE57" s="158"/>
      <c r="PYF57" s="158"/>
      <c r="PYG57" s="158"/>
      <c r="PYH57" s="158"/>
      <c r="PYI57" s="158"/>
      <c r="PYJ57" s="158"/>
      <c r="PYK57" s="158"/>
      <c r="PYL57" s="158"/>
      <c r="PYM57" s="158"/>
      <c r="PYN57" s="158"/>
      <c r="PYO57" s="158"/>
      <c r="PYP57" s="158"/>
      <c r="PYQ57" s="158"/>
      <c r="PYR57" s="158"/>
      <c r="PYS57" s="158"/>
      <c r="PYT57" s="158"/>
      <c r="PYU57" s="158"/>
      <c r="PYV57" s="158"/>
      <c r="PYW57" s="158"/>
      <c r="PYX57" s="158"/>
      <c r="PYY57" s="158"/>
      <c r="PYZ57" s="158"/>
      <c r="PZA57" s="158"/>
      <c r="PZB57" s="158"/>
      <c r="PZC57" s="158"/>
      <c r="PZD57" s="158"/>
      <c r="PZE57" s="158"/>
      <c r="PZF57" s="158"/>
      <c r="PZG57" s="158"/>
      <c r="PZH57" s="158"/>
      <c r="PZI57" s="158"/>
      <c r="PZJ57" s="158"/>
      <c r="PZK57" s="158"/>
      <c r="PZL57" s="158"/>
      <c r="PZM57" s="158"/>
      <c r="PZN57" s="158"/>
      <c r="PZO57" s="158"/>
      <c r="PZP57" s="158"/>
      <c r="PZQ57" s="158"/>
      <c r="PZR57" s="158"/>
      <c r="PZS57" s="158"/>
      <c r="PZT57" s="158"/>
      <c r="PZU57" s="158"/>
      <c r="PZV57" s="158"/>
      <c r="PZW57" s="158"/>
      <c r="PZX57" s="158"/>
      <c r="PZY57" s="158"/>
      <c r="PZZ57" s="158"/>
      <c r="QAA57" s="158"/>
      <c r="QAB57" s="158"/>
      <c r="QAC57" s="158"/>
      <c r="QAD57" s="158"/>
      <c r="QAE57" s="158"/>
      <c r="QAF57" s="158"/>
      <c r="QAG57" s="158"/>
      <c r="QAH57" s="158"/>
      <c r="QAI57" s="158"/>
      <c r="QAJ57" s="158"/>
      <c r="QAK57" s="158"/>
      <c r="QAL57" s="158"/>
      <c r="QAM57" s="158"/>
      <c r="QAN57" s="158"/>
      <c r="QAO57" s="158"/>
      <c r="QAP57" s="158"/>
      <c r="QAQ57" s="158"/>
      <c r="QAR57" s="158"/>
      <c r="QAS57" s="158"/>
      <c r="QAT57" s="158"/>
      <c r="QAU57" s="158"/>
      <c r="QAV57" s="158"/>
      <c r="QAW57" s="158"/>
      <c r="QAX57" s="158"/>
      <c r="QAY57" s="158"/>
      <c r="QAZ57" s="158"/>
      <c r="QBA57" s="158"/>
      <c r="QBB57" s="158"/>
      <c r="QBC57" s="158"/>
      <c r="QBD57" s="158"/>
      <c r="QBE57" s="158"/>
      <c r="QBF57" s="158"/>
      <c r="QBG57" s="158"/>
      <c r="QBH57" s="158"/>
      <c r="QBI57" s="158"/>
      <c r="QBJ57" s="158"/>
      <c r="QBK57" s="158"/>
      <c r="QBL57" s="158"/>
      <c r="QBM57" s="158"/>
      <c r="QBN57" s="158"/>
      <c r="QBO57" s="158"/>
      <c r="QBP57" s="158"/>
      <c r="QBQ57" s="158"/>
      <c r="QBR57" s="158"/>
      <c r="QBS57" s="158"/>
      <c r="QBT57" s="158"/>
      <c r="QBU57" s="158"/>
      <c r="QBV57" s="158"/>
      <c r="QBW57" s="158"/>
      <c r="QBX57" s="158"/>
      <c r="QBY57" s="158"/>
      <c r="QBZ57" s="158"/>
      <c r="QCA57" s="158"/>
      <c r="QCB57" s="158"/>
      <c r="QCC57" s="158"/>
      <c r="QCD57" s="158"/>
      <c r="QCE57" s="158"/>
      <c r="QCF57" s="158"/>
      <c r="QCG57" s="158"/>
      <c r="QCH57" s="158"/>
      <c r="QCI57" s="158"/>
      <c r="QCJ57" s="158"/>
      <c r="QCK57" s="158"/>
      <c r="QCL57" s="158"/>
      <c r="QCM57" s="158"/>
      <c r="QCN57" s="158"/>
      <c r="QCO57" s="158"/>
      <c r="QCP57" s="158"/>
      <c r="QCQ57" s="158"/>
      <c r="QCR57" s="158"/>
      <c r="QCS57" s="158"/>
      <c r="QCT57" s="158"/>
      <c r="QCU57" s="158"/>
      <c r="QCV57" s="158"/>
      <c r="QCW57" s="158"/>
      <c r="QCX57" s="158"/>
      <c r="QCY57" s="158"/>
      <c r="QCZ57" s="158"/>
      <c r="QDA57" s="158"/>
      <c r="QDB57" s="158"/>
      <c r="QDC57" s="158"/>
      <c r="QDD57" s="158"/>
      <c r="QDE57" s="158"/>
      <c r="QDF57" s="158"/>
      <c r="QDG57" s="158"/>
      <c r="QDH57" s="158"/>
      <c r="QDI57" s="158"/>
      <c r="QDJ57" s="158"/>
      <c r="QDK57" s="158"/>
      <c r="QDL57" s="158"/>
      <c r="QDM57" s="158"/>
      <c r="QDN57" s="158"/>
      <c r="QDO57" s="158"/>
      <c r="QDP57" s="158"/>
      <c r="QDQ57" s="158"/>
      <c r="QDR57" s="158"/>
      <c r="QDS57" s="158"/>
      <c r="QDT57" s="158"/>
      <c r="QDU57" s="158"/>
      <c r="QDV57" s="158"/>
      <c r="QDW57" s="158"/>
      <c r="QDX57" s="158"/>
      <c r="QDY57" s="158"/>
      <c r="QDZ57" s="158"/>
      <c r="QEA57" s="158"/>
      <c r="QEB57" s="158"/>
      <c r="QEC57" s="158"/>
      <c r="QED57" s="158"/>
      <c r="QEE57" s="158"/>
      <c r="QEF57" s="158"/>
      <c r="QEG57" s="158"/>
      <c r="QEH57" s="158"/>
      <c r="QEI57" s="158"/>
      <c r="QEJ57" s="158"/>
      <c r="QEK57" s="158"/>
      <c r="QEL57" s="158"/>
      <c r="QEM57" s="158"/>
      <c r="QEN57" s="158"/>
      <c r="QEO57" s="158"/>
      <c r="QEP57" s="158"/>
      <c r="QEQ57" s="158"/>
      <c r="QER57" s="158"/>
      <c r="QES57" s="158"/>
      <c r="QET57" s="158"/>
      <c r="QEU57" s="158"/>
      <c r="QEV57" s="158"/>
      <c r="QEW57" s="158"/>
      <c r="QEX57" s="158"/>
      <c r="QEY57" s="158"/>
      <c r="QEZ57" s="158"/>
      <c r="QFA57" s="158"/>
      <c r="QFB57" s="158"/>
      <c r="QFC57" s="158"/>
      <c r="QFD57" s="158"/>
      <c r="QFE57" s="158"/>
      <c r="QFF57" s="158"/>
      <c r="QFG57" s="158"/>
      <c r="QFH57" s="158"/>
      <c r="QFI57" s="158"/>
      <c r="QFJ57" s="158"/>
      <c r="QFK57" s="158"/>
      <c r="QFL57" s="158"/>
      <c r="QFM57" s="158"/>
      <c r="QFN57" s="158"/>
      <c r="QFO57" s="158"/>
      <c r="QFP57" s="158"/>
      <c r="QFQ57" s="158"/>
      <c r="QFR57" s="158"/>
      <c r="QFS57" s="158"/>
      <c r="QFT57" s="158"/>
      <c r="QFU57" s="158"/>
      <c r="QFV57" s="158"/>
      <c r="QFW57" s="158"/>
      <c r="QFX57" s="158"/>
      <c r="QFY57" s="158"/>
      <c r="QFZ57" s="158"/>
      <c r="QGA57" s="158"/>
      <c r="QGB57" s="158"/>
      <c r="QGC57" s="158"/>
      <c r="QGD57" s="158"/>
      <c r="QGE57" s="158"/>
      <c r="QGF57" s="158"/>
      <c r="QGG57" s="158"/>
      <c r="QGH57" s="158"/>
      <c r="QGI57" s="158"/>
      <c r="QGJ57" s="158"/>
      <c r="QGK57" s="158"/>
      <c r="QGL57" s="158"/>
      <c r="QGM57" s="158"/>
      <c r="QGN57" s="158"/>
      <c r="QGO57" s="158"/>
      <c r="QGP57" s="158"/>
      <c r="QGQ57" s="158"/>
      <c r="QGR57" s="158"/>
      <c r="QGS57" s="158"/>
      <c r="QGT57" s="158"/>
      <c r="QGU57" s="158"/>
      <c r="QGV57" s="158"/>
      <c r="QGW57" s="158"/>
      <c r="QGX57" s="158"/>
      <c r="QGY57" s="158"/>
      <c r="QGZ57" s="158"/>
      <c r="QHA57" s="158"/>
      <c r="QHB57" s="158"/>
      <c r="QHC57" s="158"/>
      <c r="QHD57" s="158"/>
      <c r="QHE57" s="158"/>
      <c r="QHF57" s="158"/>
      <c r="QHG57" s="158"/>
      <c r="QHH57" s="158"/>
      <c r="QHI57" s="158"/>
      <c r="QHJ57" s="158"/>
      <c r="QHK57" s="158"/>
      <c r="QHL57" s="158"/>
      <c r="QHM57" s="158"/>
      <c r="QHN57" s="158"/>
      <c r="QHO57" s="158"/>
      <c r="QHP57" s="158"/>
      <c r="QHQ57" s="158"/>
      <c r="QHR57" s="158"/>
      <c r="QHS57" s="158"/>
      <c r="QHT57" s="158"/>
      <c r="QHU57" s="158"/>
      <c r="QHV57" s="158"/>
      <c r="QHW57" s="158"/>
      <c r="QHX57" s="158"/>
      <c r="QHY57" s="158"/>
      <c r="QHZ57" s="158"/>
      <c r="QIA57" s="158"/>
      <c r="QIB57" s="158"/>
      <c r="QIC57" s="158"/>
      <c r="QID57" s="158"/>
      <c r="QIE57" s="158"/>
      <c r="QIF57" s="158"/>
      <c r="QIG57" s="158"/>
      <c r="QIH57" s="158"/>
      <c r="QII57" s="158"/>
      <c r="QIJ57" s="158"/>
      <c r="QIK57" s="158"/>
      <c r="QIL57" s="158"/>
      <c r="QIM57" s="158"/>
      <c r="QIN57" s="158"/>
      <c r="QIO57" s="158"/>
      <c r="QIP57" s="158"/>
      <c r="QIQ57" s="158"/>
      <c r="QIR57" s="158"/>
      <c r="QIS57" s="158"/>
      <c r="QIT57" s="158"/>
      <c r="QIU57" s="158"/>
      <c r="QIV57" s="158"/>
      <c r="QIW57" s="158"/>
      <c r="QIX57" s="158"/>
      <c r="QIY57" s="158"/>
      <c r="QIZ57" s="158"/>
      <c r="QJA57" s="158"/>
      <c r="QJB57" s="158"/>
      <c r="QJC57" s="158"/>
      <c r="QJD57" s="158"/>
      <c r="QJE57" s="158"/>
      <c r="QJF57" s="158"/>
      <c r="QJG57" s="158"/>
      <c r="QJH57" s="158"/>
      <c r="QJI57" s="158"/>
      <c r="QJJ57" s="158"/>
      <c r="QJK57" s="158"/>
      <c r="QJL57" s="158"/>
      <c r="QJM57" s="158"/>
      <c r="QJN57" s="158"/>
      <c r="QJO57" s="158"/>
      <c r="QJP57" s="158"/>
      <c r="QJQ57" s="158"/>
      <c r="QJR57" s="158"/>
      <c r="QJS57" s="158"/>
      <c r="QJT57" s="158"/>
      <c r="QJU57" s="158"/>
      <c r="QJV57" s="158"/>
      <c r="QJW57" s="158"/>
      <c r="QJX57" s="158"/>
      <c r="QJY57" s="158"/>
      <c r="QJZ57" s="158"/>
      <c r="QKA57" s="158"/>
      <c r="QKB57" s="158"/>
      <c r="QKC57" s="158"/>
      <c r="QKD57" s="158"/>
      <c r="QKE57" s="158"/>
      <c r="QKF57" s="158"/>
      <c r="QKG57" s="158"/>
      <c r="QKH57" s="158"/>
      <c r="QKI57" s="158"/>
      <c r="QKJ57" s="158"/>
      <c r="QKK57" s="158"/>
      <c r="QKL57" s="158"/>
      <c r="QKM57" s="158"/>
      <c r="QKN57" s="158"/>
      <c r="QKO57" s="158"/>
      <c r="QKP57" s="158"/>
      <c r="QKQ57" s="158"/>
      <c r="QKR57" s="158"/>
      <c r="QKS57" s="158"/>
      <c r="QKT57" s="158"/>
      <c r="QKU57" s="158"/>
      <c r="QKV57" s="158"/>
      <c r="QKW57" s="158"/>
      <c r="QKX57" s="158"/>
      <c r="QKY57" s="158"/>
      <c r="QKZ57" s="158"/>
      <c r="QLA57" s="158"/>
      <c r="QLB57" s="158"/>
      <c r="QLC57" s="158"/>
      <c r="QLD57" s="158"/>
      <c r="QLE57" s="158"/>
      <c r="QLF57" s="158"/>
      <c r="QLG57" s="158"/>
      <c r="QLH57" s="158"/>
      <c r="QLI57" s="158"/>
      <c r="QLJ57" s="158"/>
      <c r="QLK57" s="158"/>
      <c r="QLL57" s="158"/>
      <c r="QLM57" s="158"/>
      <c r="QLN57" s="158"/>
      <c r="QLO57" s="158"/>
      <c r="QLP57" s="158"/>
      <c r="QLQ57" s="158"/>
      <c r="QLR57" s="158"/>
      <c r="QLS57" s="158"/>
      <c r="QLT57" s="158"/>
      <c r="QLU57" s="158"/>
      <c r="QLV57" s="158"/>
      <c r="QLW57" s="158"/>
      <c r="QLX57" s="158"/>
      <c r="QLY57" s="158"/>
      <c r="QLZ57" s="158"/>
      <c r="QMA57" s="158"/>
      <c r="QMB57" s="158"/>
      <c r="QMC57" s="158"/>
      <c r="QMD57" s="158"/>
      <c r="QME57" s="158"/>
      <c r="QMF57" s="158"/>
      <c r="QMG57" s="158"/>
      <c r="QMH57" s="158"/>
      <c r="QMI57" s="158"/>
      <c r="QMJ57" s="158"/>
      <c r="QMK57" s="158"/>
      <c r="QML57" s="158"/>
      <c r="QMM57" s="158"/>
      <c r="QMN57" s="158"/>
      <c r="QMO57" s="158"/>
      <c r="QMP57" s="158"/>
      <c r="QMQ57" s="158"/>
      <c r="QMR57" s="158"/>
      <c r="QMS57" s="158"/>
      <c r="QMT57" s="158"/>
      <c r="QMU57" s="158"/>
      <c r="QMV57" s="158"/>
      <c r="QMW57" s="158"/>
      <c r="QMX57" s="158"/>
      <c r="QMY57" s="158"/>
      <c r="QMZ57" s="158"/>
      <c r="QNA57" s="158"/>
      <c r="QNB57" s="158"/>
      <c r="QNC57" s="158"/>
      <c r="QND57" s="158"/>
      <c r="QNE57" s="158"/>
      <c r="QNF57" s="158"/>
      <c r="QNG57" s="158"/>
      <c r="QNH57" s="158"/>
      <c r="QNI57" s="158"/>
      <c r="QNJ57" s="158"/>
      <c r="QNK57" s="158"/>
      <c r="QNL57" s="158"/>
      <c r="QNM57" s="158"/>
      <c r="QNN57" s="158"/>
      <c r="QNO57" s="158"/>
      <c r="QNP57" s="158"/>
      <c r="QNQ57" s="158"/>
      <c r="QNR57" s="158"/>
      <c r="QNS57" s="158"/>
      <c r="QNT57" s="158"/>
      <c r="QNU57" s="158"/>
      <c r="QNV57" s="158"/>
      <c r="QNW57" s="158"/>
      <c r="QNX57" s="158"/>
      <c r="QNY57" s="158"/>
      <c r="QNZ57" s="158"/>
      <c r="QOA57" s="158"/>
      <c r="QOB57" s="158"/>
      <c r="QOC57" s="158"/>
      <c r="QOD57" s="158"/>
      <c r="QOE57" s="158"/>
      <c r="QOF57" s="158"/>
      <c r="QOG57" s="158"/>
      <c r="QOH57" s="158"/>
      <c r="QOI57" s="158"/>
      <c r="QOJ57" s="158"/>
      <c r="QOK57" s="158"/>
      <c r="QOL57" s="158"/>
      <c r="QOM57" s="158"/>
      <c r="QON57" s="158"/>
      <c r="QOO57" s="158"/>
      <c r="QOP57" s="158"/>
      <c r="QOQ57" s="158"/>
      <c r="QOR57" s="158"/>
      <c r="QOS57" s="158"/>
      <c r="QOT57" s="158"/>
      <c r="QOU57" s="158"/>
      <c r="QOV57" s="158"/>
      <c r="QOW57" s="158"/>
      <c r="QOX57" s="158"/>
      <c r="QOY57" s="158"/>
      <c r="QOZ57" s="158"/>
      <c r="QPA57" s="158"/>
      <c r="QPB57" s="158"/>
      <c r="QPC57" s="158"/>
      <c r="QPD57" s="158"/>
      <c r="QPE57" s="158"/>
      <c r="QPF57" s="158"/>
      <c r="QPG57" s="158"/>
      <c r="QPH57" s="158"/>
      <c r="QPI57" s="158"/>
      <c r="QPJ57" s="158"/>
      <c r="QPK57" s="158"/>
      <c r="QPL57" s="158"/>
      <c r="QPM57" s="158"/>
      <c r="QPN57" s="158"/>
      <c r="QPO57" s="158"/>
      <c r="QPP57" s="158"/>
      <c r="QPQ57" s="158"/>
      <c r="QPR57" s="158"/>
      <c r="QPS57" s="158"/>
      <c r="QPT57" s="158"/>
      <c r="QPU57" s="158"/>
      <c r="QPV57" s="158"/>
      <c r="QPW57" s="158"/>
      <c r="QPX57" s="158"/>
      <c r="QPY57" s="158"/>
      <c r="QPZ57" s="158"/>
      <c r="QQA57" s="158"/>
      <c r="QQB57" s="158"/>
      <c r="QQC57" s="158"/>
      <c r="QQD57" s="158"/>
      <c r="QQE57" s="158"/>
      <c r="QQF57" s="158"/>
      <c r="QQG57" s="158"/>
      <c r="QQH57" s="158"/>
      <c r="QQI57" s="158"/>
      <c r="QQJ57" s="158"/>
      <c r="QQK57" s="158"/>
      <c r="QQL57" s="158"/>
      <c r="QQM57" s="158"/>
      <c r="QQN57" s="158"/>
      <c r="QQO57" s="158"/>
      <c r="QQP57" s="158"/>
      <c r="QQQ57" s="158"/>
      <c r="QQR57" s="158"/>
      <c r="QQS57" s="158"/>
      <c r="QQT57" s="158"/>
      <c r="QQU57" s="158"/>
      <c r="QQV57" s="158"/>
      <c r="QQW57" s="158"/>
      <c r="QQX57" s="158"/>
      <c r="QQY57" s="158"/>
      <c r="QQZ57" s="158"/>
      <c r="QRA57" s="158"/>
      <c r="QRB57" s="158"/>
      <c r="QRC57" s="158"/>
      <c r="QRD57" s="158"/>
      <c r="QRE57" s="158"/>
      <c r="QRF57" s="158"/>
      <c r="QRG57" s="158"/>
      <c r="QRH57" s="158"/>
      <c r="QRI57" s="158"/>
      <c r="QRJ57" s="158"/>
      <c r="QRK57" s="158"/>
      <c r="QRL57" s="158"/>
      <c r="QRM57" s="158"/>
      <c r="QRN57" s="158"/>
      <c r="QRO57" s="158"/>
      <c r="QRP57" s="158"/>
      <c r="QRQ57" s="158"/>
      <c r="QRR57" s="158"/>
      <c r="QRS57" s="158"/>
      <c r="QRT57" s="158"/>
      <c r="QRU57" s="158"/>
      <c r="QRV57" s="158"/>
      <c r="QRW57" s="158"/>
      <c r="QRX57" s="158"/>
      <c r="QRY57" s="158"/>
      <c r="QRZ57" s="158"/>
      <c r="QSA57" s="158"/>
      <c r="QSB57" s="158"/>
      <c r="QSC57" s="158"/>
      <c r="QSD57" s="158"/>
      <c r="QSE57" s="158"/>
      <c r="QSF57" s="158"/>
      <c r="QSG57" s="158"/>
      <c r="QSH57" s="158"/>
      <c r="QSI57" s="158"/>
      <c r="QSJ57" s="158"/>
      <c r="QSK57" s="158"/>
      <c r="QSL57" s="158"/>
      <c r="QSM57" s="158"/>
      <c r="QSN57" s="158"/>
      <c r="QSO57" s="158"/>
      <c r="QSP57" s="158"/>
      <c r="QSQ57" s="158"/>
      <c r="QSR57" s="158"/>
      <c r="QSS57" s="158"/>
      <c r="QST57" s="158"/>
      <c r="QSU57" s="158"/>
      <c r="QSV57" s="158"/>
      <c r="QSW57" s="158"/>
      <c r="QSX57" s="158"/>
      <c r="QSY57" s="158"/>
      <c r="QSZ57" s="158"/>
      <c r="QTA57" s="158"/>
      <c r="QTB57" s="158"/>
      <c r="QTC57" s="158"/>
      <c r="QTD57" s="158"/>
      <c r="QTE57" s="158"/>
      <c r="QTF57" s="158"/>
      <c r="QTG57" s="158"/>
      <c r="QTH57" s="158"/>
      <c r="QTI57" s="158"/>
      <c r="QTJ57" s="158"/>
      <c r="QTK57" s="158"/>
      <c r="QTL57" s="158"/>
      <c r="QTM57" s="158"/>
      <c r="QTN57" s="158"/>
      <c r="QTO57" s="158"/>
      <c r="QTP57" s="158"/>
      <c r="QTQ57" s="158"/>
      <c r="QTR57" s="158"/>
      <c r="QTS57" s="158"/>
      <c r="QTT57" s="158"/>
      <c r="QTU57" s="158"/>
      <c r="QTV57" s="158"/>
      <c r="QTW57" s="158"/>
      <c r="QTX57" s="158"/>
      <c r="QTY57" s="158"/>
      <c r="QTZ57" s="158"/>
      <c r="QUA57" s="158"/>
      <c r="QUB57" s="158"/>
      <c r="QUC57" s="158"/>
      <c r="QUD57" s="158"/>
      <c r="QUE57" s="158"/>
      <c r="QUF57" s="158"/>
      <c r="QUG57" s="158"/>
      <c r="QUH57" s="158"/>
      <c r="QUI57" s="158"/>
      <c r="QUJ57" s="158"/>
      <c r="QUK57" s="158"/>
      <c r="QUL57" s="158"/>
      <c r="QUM57" s="158"/>
      <c r="QUN57" s="158"/>
      <c r="QUO57" s="158"/>
      <c r="QUP57" s="158"/>
      <c r="QUQ57" s="158"/>
      <c r="QUR57" s="158"/>
      <c r="QUS57" s="158"/>
      <c r="QUT57" s="158"/>
      <c r="QUU57" s="158"/>
      <c r="QUV57" s="158"/>
      <c r="QUW57" s="158"/>
      <c r="QUX57" s="158"/>
      <c r="QUY57" s="158"/>
      <c r="QUZ57" s="158"/>
      <c r="QVA57" s="158"/>
      <c r="QVB57" s="158"/>
      <c r="QVC57" s="158"/>
      <c r="QVD57" s="158"/>
      <c r="QVE57" s="158"/>
      <c r="QVF57" s="158"/>
      <c r="QVG57" s="158"/>
      <c r="QVH57" s="158"/>
      <c r="QVI57" s="158"/>
      <c r="QVJ57" s="158"/>
      <c r="QVK57" s="158"/>
      <c r="QVL57" s="158"/>
      <c r="QVM57" s="158"/>
      <c r="QVN57" s="158"/>
      <c r="QVO57" s="158"/>
      <c r="QVP57" s="158"/>
      <c r="QVQ57" s="158"/>
      <c r="QVR57" s="158"/>
      <c r="QVS57" s="158"/>
      <c r="QVT57" s="158"/>
      <c r="QVU57" s="158"/>
      <c r="QVV57" s="158"/>
      <c r="QVW57" s="158"/>
      <c r="QVX57" s="158"/>
      <c r="QVY57" s="158"/>
      <c r="QVZ57" s="158"/>
      <c r="QWA57" s="158"/>
      <c r="QWB57" s="158"/>
      <c r="QWC57" s="158"/>
      <c r="QWD57" s="158"/>
      <c r="QWE57" s="158"/>
      <c r="QWF57" s="158"/>
      <c r="QWG57" s="158"/>
      <c r="QWH57" s="158"/>
      <c r="QWI57" s="158"/>
      <c r="QWJ57" s="158"/>
      <c r="QWK57" s="158"/>
      <c r="QWL57" s="158"/>
      <c r="QWM57" s="158"/>
      <c r="QWN57" s="158"/>
      <c r="QWO57" s="158"/>
      <c r="QWP57" s="158"/>
      <c r="QWQ57" s="158"/>
      <c r="QWR57" s="158"/>
      <c r="QWS57" s="158"/>
      <c r="QWT57" s="158"/>
      <c r="QWU57" s="158"/>
      <c r="QWV57" s="158"/>
      <c r="QWW57" s="158"/>
      <c r="QWX57" s="158"/>
      <c r="QWY57" s="158"/>
      <c r="QWZ57" s="158"/>
      <c r="QXA57" s="158"/>
      <c r="QXB57" s="158"/>
      <c r="QXC57" s="158"/>
      <c r="QXD57" s="158"/>
      <c r="QXE57" s="158"/>
      <c r="QXF57" s="158"/>
      <c r="QXG57" s="158"/>
      <c r="QXH57" s="158"/>
      <c r="QXI57" s="158"/>
      <c r="QXJ57" s="158"/>
      <c r="QXK57" s="158"/>
      <c r="QXL57" s="158"/>
      <c r="QXM57" s="158"/>
      <c r="QXN57" s="158"/>
      <c r="QXO57" s="158"/>
      <c r="QXP57" s="158"/>
      <c r="QXQ57" s="158"/>
      <c r="QXR57" s="158"/>
      <c r="QXS57" s="158"/>
      <c r="QXT57" s="158"/>
      <c r="QXU57" s="158"/>
      <c r="QXV57" s="158"/>
      <c r="QXW57" s="158"/>
      <c r="QXX57" s="158"/>
      <c r="QXY57" s="158"/>
      <c r="QXZ57" s="158"/>
      <c r="QYA57" s="158"/>
      <c r="QYB57" s="158"/>
      <c r="QYC57" s="158"/>
      <c r="QYD57" s="158"/>
      <c r="QYE57" s="158"/>
      <c r="QYF57" s="158"/>
      <c r="QYG57" s="158"/>
      <c r="QYH57" s="158"/>
      <c r="QYI57" s="158"/>
      <c r="QYJ57" s="158"/>
      <c r="QYK57" s="158"/>
      <c r="QYL57" s="158"/>
      <c r="QYM57" s="158"/>
      <c r="QYN57" s="158"/>
      <c r="QYO57" s="158"/>
      <c r="QYP57" s="158"/>
      <c r="QYQ57" s="158"/>
      <c r="QYR57" s="158"/>
      <c r="QYS57" s="158"/>
      <c r="QYT57" s="158"/>
      <c r="QYU57" s="158"/>
      <c r="QYV57" s="158"/>
      <c r="QYW57" s="158"/>
      <c r="QYX57" s="158"/>
      <c r="QYY57" s="158"/>
      <c r="QYZ57" s="158"/>
      <c r="QZA57" s="158"/>
      <c r="QZB57" s="158"/>
      <c r="QZC57" s="158"/>
      <c r="QZD57" s="158"/>
      <c r="QZE57" s="158"/>
      <c r="QZF57" s="158"/>
      <c r="QZG57" s="158"/>
      <c r="QZH57" s="158"/>
      <c r="QZI57" s="158"/>
      <c r="QZJ57" s="158"/>
      <c r="QZK57" s="158"/>
      <c r="QZL57" s="158"/>
      <c r="QZM57" s="158"/>
      <c r="QZN57" s="158"/>
      <c r="QZO57" s="158"/>
      <c r="QZP57" s="158"/>
      <c r="QZQ57" s="158"/>
      <c r="QZR57" s="158"/>
      <c r="QZS57" s="158"/>
      <c r="QZT57" s="158"/>
      <c r="QZU57" s="158"/>
      <c r="QZV57" s="158"/>
      <c r="QZW57" s="158"/>
      <c r="QZX57" s="158"/>
      <c r="QZY57" s="158"/>
      <c r="QZZ57" s="158"/>
      <c r="RAA57" s="158"/>
      <c r="RAB57" s="158"/>
      <c r="RAC57" s="158"/>
      <c r="RAD57" s="158"/>
      <c r="RAE57" s="158"/>
      <c r="RAF57" s="158"/>
      <c r="RAG57" s="158"/>
      <c r="RAH57" s="158"/>
      <c r="RAI57" s="158"/>
      <c r="RAJ57" s="158"/>
      <c r="RAK57" s="158"/>
      <c r="RAL57" s="158"/>
      <c r="RAM57" s="158"/>
      <c r="RAN57" s="158"/>
      <c r="RAO57" s="158"/>
      <c r="RAP57" s="158"/>
      <c r="RAQ57" s="158"/>
      <c r="RAR57" s="158"/>
      <c r="RAS57" s="158"/>
      <c r="RAT57" s="158"/>
      <c r="RAU57" s="158"/>
      <c r="RAV57" s="158"/>
      <c r="RAW57" s="158"/>
      <c r="RAX57" s="158"/>
      <c r="RAY57" s="158"/>
      <c r="RAZ57" s="158"/>
      <c r="RBA57" s="158"/>
      <c r="RBB57" s="158"/>
      <c r="RBC57" s="158"/>
      <c r="RBD57" s="158"/>
      <c r="RBE57" s="158"/>
      <c r="RBF57" s="158"/>
      <c r="RBG57" s="158"/>
      <c r="RBH57" s="158"/>
      <c r="RBI57" s="158"/>
      <c r="RBJ57" s="158"/>
      <c r="RBK57" s="158"/>
      <c r="RBL57" s="158"/>
      <c r="RBM57" s="158"/>
      <c r="RBN57" s="158"/>
      <c r="RBO57" s="158"/>
      <c r="RBP57" s="158"/>
      <c r="RBQ57" s="158"/>
      <c r="RBR57" s="158"/>
      <c r="RBS57" s="158"/>
      <c r="RBT57" s="158"/>
      <c r="RBU57" s="158"/>
      <c r="RBV57" s="158"/>
      <c r="RBW57" s="158"/>
      <c r="RBX57" s="158"/>
      <c r="RBY57" s="158"/>
      <c r="RBZ57" s="158"/>
      <c r="RCA57" s="158"/>
      <c r="RCB57" s="158"/>
      <c r="RCC57" s="158"/>
      <c r="RCD57" s="158"/>
      <c r="RCE57" s="158"/>
      <c r="RCF57" s="158"/>
      <c r="RCG57" s="158"/>
      <c r="RCH57" s="158"/>
      <c r="RCI57" s="158"/>
      <c r="RCJ57" s="158"/>
      <c r="RCK57" s="158"/>
      <c r="RCL57" s="158"/>
      <c r="RCM57" s="158"/>
      <c r="RCN57" s="158"/>
      <c r="RCO57" s="158"/>
      <c r="RCP57" s="158"/>
      <c r="RCQ57" s="158"/>
      <c r="RCR57" s="158"/>
      <c r="RCS57" s="158"/>
      <c r="RCT57" s="158"/>
      <c r="RCU57" s="158"/>
      <c r="RCV57" s="158"/>
      <c r="RCW57" s="158"/>
      <c r="RCX57" s="158"/>
      <c r="RCY57" s="158"/>
      <c r="RCZ57" s="158"/>
      <c r="RDA57" s="158"/>
      <c r="RDB57" s="158"/>
      <c r="RDC57" s="158"/>
      <c r="RDD57" s="158"/>
      <c r="RDE57" s="158"/>
      <c r="RDF57" s="158"/>
      <c r="RDG57" s="158"/>
      <c r="RDH57" s="158"/>
      <c r="RDI57" s="158"/>
      <c r="RDJ57" s="158"/>
      <c r="RDK57" s="158"/>
      <c r="RDL57" s="158"/>
      <c r="RDM57" s="158"/>
      <c r="RDN57" s="158"/>
      <c r="RDO57" s="158"/>
      <c r="RDP57" s="158"/>
      <c r="RDQ57" s="158"/>
      <c r="RDR57" s="158"/>
      <c r="RDS57" s="158"/>
      <c r="RDT57" s="158"/>
      <c r="RDU57" s="158"/>
      <c r="RDV57" s="158"/>
      <c r="RDW57" s="158"/>
      <c r="RDX57" s="158"/>
      <c r="RDY57" s="158"/>
      <c r="RDZ57" s="158"/>
      <c r="REA57" s="158"/>
      <c r="REB57" s="158"/>
      <c r="REC57" s="158"/>
      <c r="RED57" s="158"/>
      <c r="REE57" s="158"/>
      <c r="REF57" s="158"/>
      <c r="REG57" s="158"/>
      <c r="REH57" s="158"/>
      <c r="REI57" s="158"/>
      <c r="REJ57" s="158"/>
      <c r="REK57" s="158"/>
      <c r="REL57" s="158"/>
      <c r="REM57" s="158"/>
      <c r="REN57" s="158"/>
      <c r="REO57" s="158"/>
      <c r="REP57" s="158"/>
      <c r="REQ57" s="158"/>
      <c r="RER57" s="158"/>
      <c r="RES57" s="158"/>
      <c r="RET57" s="158"/>
      <c r="REU57" s="158"/>
      <c r="REV57" s="158"/>
      <c r="REW57" s="158"/>
      <c r="REX57" s="158"/>
      <c r="REY57" s="158"/>
      <c r="REZ57" s="158"/>
      <c r="RFA57" s="158"/>
      <c r="RFB57" s="158"/>
      <c r="RFC57" s="158"/>
      <c r="RFD57" s="158"/>
      <c r="RFE57" s="158"/>
      <c r="RFF57" s="158"/>
      <c r="RFG57" s="158"/>
      <c r="RFH57" s="158"/>
      <c r="RFI57" s="158"/>
      <c r="RFJ57" s="158"/>
      <c r="RFK57" s="158"/>
      <c r="RFL57" s="158"/>
      <c r="RFM57" s="158"/>
      <c r="RFN57" s="158"/>
      <c r="RFO57" s="158"/>
      <c r="RFP57" s="158"/>
      <c r="RFQ57" s="158"/>
      <c r="RFR57" s="158"/>
      <c r="RFS57" s="158"/>
      <c r="RFT57" s="158"/>
      <c r="RFU57" s="158"/>
      <c r="RFV57" s="158"/>
      <c r="RFW57" s="158"/>
      <c r="RFX57" s="158"/>
      <c r="RFY57" s="158"/>
      <c r="RFZ57" s="158"/>
      <c r="RGA57" s="158"/>
      <c r="RGB57" s="158"/>
      <c r="RGC57" s="158"/>
      <c r="RGD57" s="158"/>
      <c r="RGE57" s="158"/>
      <c r="RGF57" s="158"/>
      <c r="RGG57" s="158"/>
      <c r="RGH57" s="158"/>
      <c r="RGI57" s="158"/>
      <c r="RGJ57" s="158"/>
      <c r="RGK57" s="158"/>
      <c r="RGL57" s="158"/>
      <c r="RGM57" s="158"/>
      <c r="RGN57" s="158"/>
      <c r="RGO57" s="158"/>
      <c r="RGP57" s="158"/>
      <c r="RGQ57" s="158"/>
      <c r="RGR57" s="158"/>
      <c r="RGS57" s="158"/>
      <c r="RGT57" s="158"/>
      <c r="RGU57" s="158"/>
      <c r="RGV57" s="158"/>
      <c r="RGW57" s="158"/>
      <c r="RGX57" s="158"/>
      <c r="RGY57" s="158"/>
      <c r="RGZ57" s="158"/>
      <c r="RHA57" s="158"/>
      <c r="RHB57" s="158"/>
      <c r="RHC57" s="158"/>
      <c r="RHD57" s="158"/>
      <c r="RHE57" s="158"/>
      <c r="RHF57" s="158"/>
      <c r="RHG57" s="158"/>
      <c r="RHH57" s="158"/>
      <c r="RHI57" s="158"/>
      <c r="RHJ57" s="158"/>
      <c r="RHK57" s="158"/>
      <c r="RHL57" s="158"/>
      <c r="RHM57" s="158"/>
      <c r="RHN57" s="158"/>
      <c r="RHO57" s="158"/>
      <c r="RHP57" s="158"/>
      <c r="RHQ57" s="158"/>
      <c r="RHR57" s="158"/>
      <c r="RHS57" s="158"/>
      <c r="RHT57" s="158"/>
      <c r="RHU57" s="158"/>
      <c r="RHV57" s="158"/>
      <c r="RHW57" s="158"/>
      <c r="RHX57" s="158"/>
      <c r="RHY57" s="158"/>
      <c r="RHZ57" s="158"/>
      <c r="RIA57" s="158"/>
      <c r="RIB57" s="158"/>
      <c r="RIC57" s="158"/>
      <c r="RID57" s="158"/>
      <c r="RIE57" s="158"/>
      <c r="RIF57" s="158"/>
      <c r="RIG57" s="158"/>
      <c r="RIH57" s="158"/>
      <c r="RII57" s="158"/>
      <c r="RIJ57" s="158"/>
      <c r="RIK57" s="158"/>
      <c r="RIL57" s="158"/>
      <c r="RIM57" s="158"/>
      <c r="RIN57" s="158"/>
      <c r="RIO57" s="158"/>
      <c r="RIP57" s="158"/>
      <c r="RIQ57" s="158"/>
      <c r="RIR57" s="158"/>
      <c r="RIS57" s="158"/>
      <c r="RIT57" s="158"/>
      <c r="RIU57" s="158"/>
      <c r="RIV57" s="158"/>
      <c r="RIW57" s="158"/>
      <c r="RIX57" s="158"/>
      <c r="RIY57" s="158"/>
      <c r="RIZ57" s="158"/>
      <c r="RJA57" s="158"/>
      <c r="RJB57" s="158"/>
      <c r="RJC57" s="158"/>
      <c r="RJD57" s="158"/>
      <c r="RJE57" s="158"/>
      <c r="RJF57" s="158"/>
      <c r="RJG57" s="158"/>
      <c r="RJH57" s="158"/>
      <c r="RJI57" s="158"/>
      <c r="RJJ57" s="158"/>
      <c r="RJK57" s="158"/>
      <c r="RJL57" s="158"/>
      <c r="RJM57" s="158"/>
      <c r="RJN57" s="158"/>
      <c r="RJO57" s="158"/>
      <c r="RJP57" s="158"/>
      <c r="RJQ57" s="158"/>
      <c r="RJR57" s="158"/>
      <c r="RJS57" s="158"/>
      <c r="RJT57" s="158"/>
      <c r="RJU57" s="158"/>
      <c r="RJV57" s="158"/>
      <c r="RJW57" s="158"/>
      <c r="RJX57" s="158"/>
      <c r="RJY57" s="158"/>
      <c r="RJZ57" s="158"/>
      <c r="RKA57" s="158"/>
      <c r="RKB57" s="158"/>
      <c r="RKC57" s="158"/>
      <c r="RKD57" s="158"/>
      <c r="RKE57" s="158"/>
      <c r="RKF57" s="158"/>
      <c r="RKG57" s="158"/>
      <c r="RKH57" s="158"/>
      <c r="RKI57" s="158"/>
      <c r="RKJ57" s="158"/>
      <c r="RKK57" s="158"/>
      <c r="RKL57" s="158"/>
      <c r="RKM57" s="158"/>
      <c r="RKN57" s="158"/>
      <c r="RKO57" s="158"/>
      <c r="RKP57" s="158"/>
      <c r="RKQ57" s="158"/>
      <c r="RKR57" s="158"/>
      <c r="RKS57" s="158"/>
      <c r="RKT57" s="158"/>
      <c r="RKU57" s="158"/>
      <c r="RKV57" s="158"/>
      <c r="RKW57" s="158"/>
      <c r="RKX57" s="158"/>
      <c r="RKY57" s="158"/>
      <c r="RKZ57" s="158"/>
      <c r="RLA57" s="158"/>
      <c r="RLB57" s="158"/>
      <c r="RLC57" s="158"/>
      <c r="RLD57" s="158"/>
      <c r="RLE57" s="158"/>
      <c r="RLF57" s="158"/>
      <c r="RLG57" s="158"/>
      <c r="RLH57" s="158"/>
      <c r="RLI57" s="158"/>
      <c r="RLJ57" s="158"/>
      <c r="RLK57" s="158"/>
      <c r="RLL57" s="158"/>
      <c r="RLM57" s="158"/>
      <c r="RLN57" s="158"/>
      <c r="RLO57" s="158"/>
      <c r="RLP57" s="158"/>
      <c r="RLQ57" s="158"/>
      <c r="RLR57" s="158"/>
      <c r="RLS57" s="158"/>
      <c r="RLT57" s="158"/>
      <c r="RLU57" s="158"/>
      <c r="RLV57" s="158"/>
      <c r="RLW57" s="158"/>
      <c r="RLX57" s="158"/>
      <c r="RLY57" s="158"/>
      <c r="RLZ57" s="158"/>
      <c r="RMA57" s="158"/>
      <c r="RMB57" s="158"/>
      <c r="RMC57" s="158"/>
      <c r="RMD57" s="158"/>
      <c r="RME57" s="158"/>
      <c r="RMF57" s="158"/>
      <c r="RMG57" s="158"/>
      <c r="RMH57" s="158"/>
      <c r="RMI57" s="158"/>
      <c r="RMJ57" s="158"/>
      <c r="RMK57" s="158"/>
      <c r="RML57" s="158"/>
      <c r="RMM57" s="158"/>
      <c r="RMN57" s="158"/>
      <c r="RMO57" s="158"/>
      <c r="RMP57" s="158"/>
      <c r="RMQ57" s="158"/>
      <c r="RMR57" s="158"/>
      <c r="RMS57" s="158"/>
      <c r="RMT57" s="158"/>
      <c r="RMU57" s="158"/>
      <c r="RMV57" s="158"/>
      <c r="RMW57" s="158"/>
      <c r="RMX57" s="158"/>
      <c r="RMY57" s="158"/>
      <c r="RMZ57" s="158"/>
      <c r="RNA57" s="158"/>
      <c r="RNB57" s="158"/>
      <c r="RNC57" s="158"/>
      <c r="RND57" s="158"/>
      <c r="RNE57" s="158"/>
      <c r="RNF57" s="158"/>
      <c r="RNG57" s="158"/>
      <c r="RNH57" s="158"/>
      <c r="RNI57" s="158"/>
      <c r="RNJ57" s="158"/>
      <c r="RNK57" s="158"/>
      <c r="RNL57" s="158"/>
      <c r="RNM57" s="158"/>
      <c r="RNN57" s="158"/>
      <c r="RNO57" s="158"/>
      <c r="RNP57" s="158"/>
      <c r="RNQ57" s="158"/>
      <c r="RNR57" s="158"/>
      <c r="RNS57" s="158"/>
      <c r="RNT57" s="158"/>
      <c r="RNU57" s="158"/>
      <c r="RNV57" s="158"/>
      <c r="RNW57" s="158"/>
      <c r="RNX57" s="158"/>
      <c r="RNY57" s="158"/>
      <c r="RNZ57" s="158"/>
      <c r="ROA57" s="158"/>
      <c r="ROB57" s="158"/>
      <c r="ROC57" s="158"/>
      <c r="ROD57" s="158"/>
      <c r="ROE57" s="158"/>
      <c r="ROF57" s="158"/>
      <c r="ROG57" s="158"/>
      <c r="ROH57" s="158"/>
      <c r="ROI57" s="158"/>
      <c r="ROJ57" s="158"/>
      <c r="ROK57" s="158"/>
      <c r="ROL57" s="158"/>
      <c r="ROM57" s="158"/>
      <c r="RON57" s="158"/>
      <c r="ROO57" s="158"/>
      <c r="ROP57" s="158"/>
      <c r="ROQ57" s="158"/>
      <c r="ROR57" s="158"/>
      <c r="ROS57" s="158"/>
      <c r="ROT57" s="158"/>
      <c r="ROU57" s="158"/>
      <c r="ROV57" s="158"/>
      <c r="ROW57" s="158"/>
      <c r="ROX57" s="158"/>
      <c r="ROY57" s="158"/>
      <c r="ROZ57" s="158"/>
      <c r="RPA57" s="158"/>
      <c r="RPB57" s="158"/>
      <c r="RPC57" s="158"/>
      <c r="RPD57" s="158"/>
      <c r="RPE57" s="158"/>
      <c r="RPF57" s="158"/>
      <c r="RPG57" s="158"/>
      <c r="RPH57" s="158"/>
      <c r="RPI57" s="158"/>
      <c r="RPJ57" s="158"/>
      <c r="RPK57" s="158"/>
      <c r="RPL57" s="158"/>
      <c r="RPM57" s="158"/>
      <c r="RPN57" s="158"/>
      <c r="RPO57" s="158"/>
      <c r="RPP57" s="158"/>
      <c r="RPQ57" s="158"/>
      <c r="RPR57" s="158"/>
      <c r="RPS57" s="158"/>
      <c r="RPT57" s="158"/>
      <c r="RPU57" s="158"/>
      <c r="RPV57" s="158"/>
      <c r="RPW57" s="158"/>
      <c r="RPX57" s="158"/>
      <c r="RPY57" s="158"/>
      <c r="RPZ57" s="158"/>
      <c r="RQA57" s="158"/>
      <c r="RQB57" s="158"/>
      <c r="RQC57" s="158"/>
      <c r="RQD57" s="158"/>
      <c r="RQE57" s="158"/>
      <c r="RQF57" s="158"/>
      <c r="RQG57" s="158"/>
      <c r="RQH57" s="158"/>
      <c r="RQI57" s="158"/>
      <c r="RQJ57" s="158"/>
      <c r="RQK57" s="158"/>
      <c r="RQL57" s="158"/>
      <c r="RQM57" s="158"/>
      <c r="RQN57" s="158"/>
      <c r="RQO57" s="158"/>
      <c r="RQP57" s="158"/>
      <c r="RQQ57" s="158"/>
      <c r="RQR57" s="158"/>
      <c r="RQS57" s="158"/>
      <c r="RQT57" s="158"/>
      <c r="RQU57" s="158"/>
      <c r="RQV57" s="158"/>
      <c r="RQW57" s="158"/>
      <c r="RQX57" s="158"/>
      <c r="RQY57" s="158"/>
      <c r="RQZ57" s="158"/>
      <c r="RRA57" s="158"/>
      <c r="RRB57" s="158"/>
      <c r="RRC57" s="158"/>
      <c r="RRD57" s="158"/>
      <c r="RRE57" s="158"/>
      <c r="RRF57" s="158"/>
      <c r="RRG57" s="158"/>
      <c r="RRH57" s="158"/>
      <c r="RRI57" s="158"/>
      <c r="RRJ57" s="158"/>
      <c r="RRK57" s="158"/>
      <c r="RRL57" s="158"/>
      <c r="RRM57" s="158"/>
      <c r="RRN57" s="158"/>
      <c r="RRO57" s="158"/>
      <c r="RRP57" s="158"/>
      <c r="RRQ57" s="158"/>
      <c r="RRR57" s="158"/>
      <c r="RRS57" s="158"/>
      <c r="RRT57" s="158"/>
      <c r="RRU57" s="158"/>
      <c r="RRV57" s="158"/>
      <c r="RRW57" s="158"/>
      <c r="RRX57" s="158"/>
      <c r="RRY57" s="158"/>
      <c r="RRZ57" s="158"/>
      <c r="RSA57" s="158"/>
      <c r="RSB57" s="158"/>
      <c r="RSC57" s="158"/>
      <c r="RSD57" s="158"/>
      <c r="RSE57" s="158"/>
      <c r="RSF57" s="158"/>
      <c r="RSG57" s="158"/>
      <c r="RSH57" s="158"/>
      <c r="RSI57" s="158"/>
      <c r="RSJ57" s="158"/>
      <c r="RSK57" s="158"/>
      <c r="RSL57" s="158"/>
      <c r="RSM57" s="158"/>
      <c r="RSN57" s="158"/>
      <c r="RSO57" s="158"/>
      <c r="RSP57" s="158"/>
      <c r="RSQ57" s="158"/>
      <c r="RSR57" s="158"/>
      <c r="RSS57" s="158"/>
      <c r="RST57" s="158"/>
      <c r="RSU57" s="158"/>
      <c r="RSV57" s="158"/>
      <c r="RSW57" s="158"/>
      <c r="RSX57" s="158"/>
      <c r="RSY57" s="158"/>
      <c r="RSZ57" s="158"/>
      <c r="RTA57" s="158"/>
      <c r="RTB57" s="158"/>
      <c r="RTC57" s="158"/>
      <c r="RTD57" s="158"/>
      <c r="RTE57" s="158"/>
      <c r="RTF57" s="158"/>
      <c r="RTG57" s="158"/>
      <c r="RTH57" s="158"/>
      <c r="RTI57" s="158"/>
      <c r="RTJ57" s="158"/>
      <c r="RTK57" s="158"/>
      <c r="RTL57" s="158"/>
      <c r="RTM57" s="158"/>
      <c r="RTN57" s="158"/>
      <c r="RTO57" s="158"/>
      <c r="RTP57" s="158"/>
      <c r="RTQ57" s="158"/>
      <c r="RTR57" s="158"/>
      <c r="RTS57" s="158"/>
      <c r="RTT57" s="158"/>
      <c r="RTU57" s="158"/>
      <c r="RTV57" s="158"/>
      <c r="RTW57" s="158"/>
      <c r="RTX57" s="158"/>
      <c r="RTY57" s="158"/>
      <c r="RTZ57" s="158"/>
      <c r="RUA57" s="158"/>
      <c r="RUB57" s="158"/>
      <c r="RUC57" s="158"/>
      <c r="RUD57" s="158"/>
      <c r="RUE57" s="158"/>
      <c r="RUF57" s="158"/>
      <c r="RUG57" s="158"/>
      <c r="RUH57" s="158"/>
      <c r="RUI57" s="158"/>
      <c r="RUJ57" s="158"/>
      <c r="RUK57" s="158"/>
      <c r="RUL57" s="158"/>
      <c r="RUM57" s="158"/>
      <c r="RUN57" s="158"/>
      <c r="RUO57" s="158"/>
      <c r="RUP57" s="158"/>
      <c r="RUQ57" s="158"/>
      <c r="RUR57" s="158"/>
      <c r="RUS57" s="158"/>
      <c r="RUT57" s="158"/>
      <c r="RUU57" s="158"/>
      <c r="RUV57" s="158"/>
      <c r="RUW57" s="158"/>
      <c r="RUX57" s="158"/>
      <c r="RUY57" s="158"/>
      <c r="RUZ57" s="158"/>
      <c r="RVA57" s="158"/>
      <c r="RVB57" s="158"/>
      <c r="RVC57" s="158"/>
      <c r="RVD57" s="158"/>
      <c r="RVE57" s="158"/>
      <c r="RVF57" s="158"/>
      <c r="RVG57" s="158"/>
      <c r="RVH57" s="158"/>
      <c r="RVI57" s="158"/>
      <c r="RVJ57" s="158"/>
      <c r="RVK57" s="158"/>
      <c r="RVL57" s="158"/>
      <c r="RVM57" s="158"/>
      <c r="RVN57" s="158"/>
      <c r="RVO57" s="158"/>
      <c r="RVP57" s="158"/>
      <c r="RVQ57" s="158"/>
      <c r="RVR57" s="158"/>
      <c r="RVS57" s="158"/>
      <c r="RVT57" s="158"/>
      <c r="RVU57" s="158"/>
      <c r="RVV57" s="158"/>
      <c r="RVW57" s="158"/>
      <c r="RVX57" s="158"/>
      <c r="RVY57" s="158"/>
      <c r="RVZ57" s="158"/>
      <c r="RWA57" s="158"/>
      <c r="RWB57" s="158"/>
      <c r="RWC57" s="158"/>
      <c r="RWD57" s="158"/>
      <c r="RWE57" s="158"/>
      <c r="RWF57" s="158"/>
      <c r="RWG57" s="158"/>
      <c r="RWH57" s="158"/>
      <c r="RWI57" s="158"/>
      <c r="RWJ57" s="158"/>
      <c r="RWK57" s="158"/>
      <c r="RWL57" s="158"/>
      <c r="RWM57" s="158"/>
      <c r="RWN57" s="158"/>
      <c r="RWO57" s="158"/>
      <c r="RWP57" s="158"/>
      <c r="RWQ57" s="158"/>
      <c r="RWR57" s="158"/>
      <c r="RWS57" s="158"/>
      <c r="RWT57" s="158"/>
      <c r="RWU57" s="158"/>
      <c r="RWV57" s="158"/>
      <c r="RWW57" s="158"/>
      <c r="RWX57" s="158"/>
      <c r="RWY57" s="158"/>
      <c r="RWZ57" s="158"/>
      <c r="RXA57" s="158"/>
      <c r="RXB57" s="158"/>
      <c r="RXC57" s="158"/>
      <c r="RXD57" s="158"/>
      <c r="RXE57" s="158"/>
      <c r="RXF57" s="158"/>
      <c r="RXG57" s="158"/>
      <c r="RXH57" s="158"/>
      <c r="RXI57" s="158"/>
      <c r="RXJ57" s="158"/>
      <c r="RXK57" s="158"/>
      <c r="RXL57" s="158"/>
      <c r="RXM57" s="158"/>
      <c r="RXN57" s="158"/>
      <c r="RXO57" s="158"/>
      <c r="RXP57" s="158"/>
      <c r="RXQ57" s="158"/>
      <c r="RXR57" s="158"/>
      <c r="RXS57" s="158"/>
      <c r="RXT57" s="158"/>
      <c r="RXU57" s="158"/>
      <c r="RXV57" s="158"/>
      <c r="RXW57" s="158"/>
      <c r="RXX57" s="158"/>
      <c r="RXY57" s="158"/>
      <c r="RXZ57" s="158"/>
      <c r="RYA57" s="158"/>
      <c r="RYB57" s="158"/>
      <c r="RYC57" s="158"/>
      <c r="RYD57" s="158"/>
      <c r="RYE57" s="158"/>
      <c r="RYF57" s="158"/>
      <c r="RYG57" s="158"/>
      <c r="RYH57" s="158"/>
      <c r="RYI57" s="158"/>
      <c r="RYJ57" s="158"/>
      <c r="RYK57" s="158"/>
      <c r="RYL57" s="158"/>
      <c r="RYM57" s="158"/>
      <c r="RYN57" s="158"/>
      <c r="RYO57" s="158"/>
      <c r="RYP57" s="158"/>
      <c r="RYQ57" s="158"/>
      <c r="RYR57" s="158"/>
      <c r="RYS57" s="158"/>
      <c r="RYT57" s="158"/>
      <c r="RYU57" s="158"/>
      <c r="RYV57" s="158"/>
      <c r="RYW57" s="158"/>
      <c r="RYX57" s="158"/>
      <c r="RYY57" s="158"/>
      <c r="RYZ57" s="158"/>
      <c r="RZA57" s="158"/>
      <c r="RZB57" s="158"/>
      <c r="RZC57" s="158"/>
      <c r="RZD57" s="158"/>
      <c r="RZE57" s="158"/>
      <c r="RZF57" s="158"/>
      <c r="RZG57" s="158"/>
      <c r="RZH57" s="158"/>
      <c r="RZI57" s="158"/>
      <c r="RZJ57" s="158"/>
      <c r="RZK57" s="158"/>
      <c r="RZL57" s="158"/>
      <c r="RZM57" s="158"/>
      <c r="RZN57" s="158"/>
      <c r="RZO57" s="158"/>
      <c r="RZP57" s="158"/>
      <c r="RZQ57" s="158"/>
      <c r="RZR57" s="158"/>
      <c r="RZS57" s="158"/>
      <c r="RZT57" s="158"/>
      <c r="RZU57" s="158"/>
      <c r="RZV57" s="158"/>
      <c r="RZW57" s="158"/>
      <c r="RZX57" s="158"/>
      <c r="RZY57" s="158"/>
      <c r="RZZ57" s="158"/>
      <c r="SAA57" s="158"/>
      <c r="SAB57" s="158"/>
      <c r="SAC57" s="158"/>
      <c r="SAD57" s="158"/>
      <c r="SAE57" s="158"/>
      <c r="SAF57" s="158"/>
      <c r="SAG57" s="158"/>
      <c r="SAH57" s="158"/>
      <c r="SAI57" s="158"/>
      <c r="SAJ57" s="158"/>
      <c r="SAK57" s="158"/>
      <c r="SAL57" s="158"/>
      <c r="SAM57" s="158"/>
      <c r="SAN57" s="158"/>
      <c r="SAO57" s="158"/>
      <c r="SAP57" s="158"/>
      <c r="SAQ57" s="158"/>
      <c r="SAR57" s="158"/>
      <c r="SAS57" s="158"/>
      <c r="SAT57" s="158"/>
      <c r="SAU57" s="158"/>
      <c r="SAV57" s="158"/>
      <c r="SAW57" s="158"/>
      <c r="SAX57" s="158"/>
      <c r="SAY57" s="158"/>
      <c r="SAZ57" s="158"/>
      <c r="SBA57" s="158"/>
      <c r="SBB57" s="158"/>
      <c r="SBC57" s="158"/>
      <c r="SBD57" s="158"/>
      <c r="SBE57" s="158"/>
      <c r="SBF57" s="158"/>
      <c r="SBG57" s="158"/>
      <c r="SBH57" s="158"/>
      <c r="SBI57" s="158"/>
      <c r="SBJ57" s="158"/>
      <c r="SBK57" s="158"/>
      <c r="SBL57" s="158"/>
      <c r="SBM57" s="158"/>
      <c r="SBN57" s="158"/>
      <c r="SBO57" s="158"/>
      <c r="SBP57" s="158"/>
      <c r="SBQ57" s="158"/>
      <c r="SBR57" s="158"/>
      <c r="SBS57" s="158"/>
      <c r="SBT57" s="158"/>
      <c r="SBU57" s="158"/>
      <c r="SBV57" s="158"/>
      <c r="SBW57" s="158"/>
      <c r="SBX57" s="158"/>
      <c r="SBY57" s="158"/>
      <c r="SBZ57" s="158"/>
      <c r="SCA57" s="158"/>
      <c r="SCB57" s="158"/>
      <c r="SCC57" s="158"/>
      <c r="SCD57" s="158"/>
      <c r="SCE57" s="158"/>
      <c r="SCF57" s="158"/>
      <c r="SCG57" s="158"/>
      <c r="SCH57" s="158"/>
      <c r="SCI57" s="158"/>
      <c r="SCJ57" s="158"/>
      <c r="SCK57" s="158"/>
      <c r="SCL57" s="158"/>
      <c r="SCM57" s="158"/>
      <c r="SCN57" s="158"/>
      <c r="SCO57" s="158"/>
      <c r="SCP57" s="158"/>
      <c r="SCQ57" s="158"/>
      <c r="SCR57" s="158"/>
      <c r="SCS57" s="158"/>
      <c r="SCT57" s="158"/>
      <c r="SCU57" s="158"/>
      <c r="SCV57" s="158"/>
      <c r="SCW57" s="158"/>
      <c r="SCX57" s="158"/>
      <c r="SCY57" s="158"/>
      <c r="SCZ57" s="158"/>
      <c r="SDA57" s="158"/>
      <c r="SDB57" s="158"/>
      <c r="SDC57" s="158"/>
      <c r="SDD57" s="158"/>
      <c r="SDE57" s="158"/>
      <c r="SDF57" s="158"/>
      <c r="SDG57" s="158"/>
      <c r="SDH57" s="158"/>
      <c r="SDI57" s="158"/>
      <c r="SDJ57" s="158"/>
      <c r="SDK57" s="158"/>
      <c r="SDL57" s="158"/>
      <c r="SDM57" s="158"/>
      <c r="SDN57" s="158"/>
      <c r="SDO57" s="158"/>
      <c r="SDP57" s="158"/>
      <c r="SDQ57" s="158"/>
      <c r="SDR57" s="158"/>
      <c r="SDS57" s="158"/>
      <c r="SDT57" s="158"/>
      <c r="SDU57" s="158"/>
      <c r="SDV57" s="158"/>
      <c r="SDW57" s="158"/>
      <c r="SDX57" s="158"/>
      <c r="SDY57" s="158"/>
      <c r="SDZ57" s="158"/>
      <c r="SEA57" s="158"/>
      <c r="SEB57" s="158"/>
      <c r="SEC57" s="158"/>
      <c r="SED57" s="158"/>
      <c r="SEE57" s="158"/>
      <c r="SEF57" s="158"/>
      <c r="SEG57" s="158"/>
      <c r="SEH57" s="158"/>
      <c r="SEI57" s="158"/>
      <c r="SEJ57" s="158"/>
      <c r="SEK57" s="158"/>
      <c r="SEL57" s="158"/>
      <c r="SEM57" s="158"/>
      <c r="SEN57" s="158"/>
      <c r="SEO57" s="158"/>
      <c r="SEP57" s="158"/>
      <c r="SEQ57" s="158"/>
      <c r="SER57" s="158"/>
      <c r="SES57" s="158"/>
      <c r="SET57" s="158"/>
      <c r="SEU57" s="158"/>
      <c r="SEV57" s="158"/>
      <c r="SEW57" s="158"/>
      <c r="SEX57" s="158"/>
      <c r="SEY57" s="158"/>
      <c r="SEZ57" s="158"/>
      <c r="SFA57" s="158"/>
      <c r="SFB57" s="158"/>
      <c r="SFC57" s="158"/>
      <c r="SFD57" s="158"/>
      <c r="SFE57" s="158"/>
      <c r="SFF57" s="158"/>
      <c r="SFG57" s="158"/>
      <c r="SFH57" s="158"/>
      <c r="SFI57" s="158"/>
      <c r="SFJ57" s="158"/>
      <c r="SFK57" s="158"/>
      <c r="SFL57" s="158"/>
      <c r="SFM57" s="158"/>
      <c r="SFN57" s="158"/>
      <c r="SFO57" s="158"/>
      <c r="SFP57" s="158"/>
      <c r="SFQ57" s="158"/>
      <c r="SFR57" s="158"/>
      <c r="SFS57" s="158"/>
      <c r="SFT57" s="158"/>
      <c r="SFU57" s="158"/>
      <c r="SFV57" s="158"/>
      <c r="SFW57" s="158"/>
      <c r="SFX57" s="158"/>
      <c r="SFY57" s="158"/>
      <c r="SFZ57" s="158"/>
      <c r="SGA57" s="158"/>
      <c r="SGB57" s="158"/>
      <c r="SGC57" s="158"/>
      <c r="SGD57" s="158"/>
      <c r="SGE57" s="158"/>
      <c r="SGF57" s="158"/>
      <c r="SGG57" s="158"/>
      <c r="SGH57" s="158"/>
      <c r="SGI57" s="158"/>
      <c r="SGJ57" s="158"/>
      <c r="SGK57" s="158"/>
      <c r="SGL57" s="158"/>
      <c r="SGM57" s="158"/>
      <c r="SGN57" s="158"/>
      <c r="SGO57" s="158"/>
      <c r="SGP57" s="158"/>
      <c r="SGQ57" s="158"/>
      <c r="SGR57" s="158"/>
      <c r="SGS57" s="158"/>
      <c r="SGT57" s="158"/>
      <c r="SGU57" s="158"/>
      <c r="SGV57" s="158"/>
      <c r="SGW57" s="158"/>
      <c r="SGX57" s="158"/>
      <c r="SGY57" s="158"/>
      <c r="SGZ57" s="158"/>
      <c r="SHA57" s="158"/>
      <c r="SHB57" s="158"/>
      <c r="SHC57" s="158"/>
      <c r="SHD57" s="158"/>
      <c r="SHE57" s="158"/>
      <c r="SHF57" s="158"/>
      <c r="SHG57" s="158"/>
      <c r="SHH57" s="158"/>
      <c r="SHI57" s="158"/>
      <c r="SHJ57" s="158"/>
      <c r="SHK57" s="158"/>
      <c r="SHL57" s="158"/>
      <c r="SHM57" s="158"/>
      <c r="SHN57" s="158"/>
      <c r="SHO57" s="158"/>
      <c r="SHP57" s="158"/>
      <c r="SHQ57" s="158"/>
      <c r="SHR57" s="158"/>
      <c r="SHS57" s="158"/>
      <c r="SHT57" s="158"/>
      <c r="SHU57" s="158"/>
      <c r="SHV57" s="158"/>
      <c r="SHW57" s="158"/>
      <c r="SHX57" s="158"/>
      <c r="SHY57" s="158"/>
      <c r="SHZ57" s="158"/>
      <c r="SIA57" s="158"/>
      <c r="SIB57" s="158"/>
      <c r="SIC57" s="158"/>
      <c r="SID57" s="158"/>
      <c r="SIE57" s="158"/>
      <c r="SIF57" s="158"/>
      <c r="SIG57" s="158"/>
      <c r="SIH57" s="158"/>
      <c r="SII57" s="158"/>
      <c r="SIJ57" s="158"/>
      <c r="SIK57" s="158"/>
      <c r="SIL57" s="158"/>
      <c r="SIM57" s="158"/>
      <c r="SIN57" s="158"/>
      <c r="SIO57" s="158"/>
      <c r="SIP57" s="158"/>
      <c r="SIQ57" s="158"/>
      <c r="SIR57" s="158"/>
      <c r="SIS57" s="158"/>
      <c r="SIT57" s="158"/>
      <c r="SIU57" s="158"/>
      <c r="SIV57" s="158"/>
      <c r="SIW57" s="158"/>
      <c r="SIX57" s="158"/>
      <c r="SIY57" s="158"/>
      <c r="SIZ57" s="158"/>
      <c r="SJA57" s="158"/>
      <c r="SJB57" s="158"/>
      <c r="SJC57" s="158"/>
      <c r="SJD57" s="158"/>
      <c r="SJE57" s="158"/>
      <c r="SJF57" s="158"/>
      <c r="SJG57" s="158"/>
      <c r="SJH57" s="158"/>
      <c r="SJI57" s="158"/>
      <c r="SJJ57" s="158"/>
      <c r="SJK57" s="158"/>
      <c r="SJL57" s="158"/>
      <c r="SJM57" s="158"/>
      <c r="SJN57" s="158"/>
      <c r="SJO57" s="158"/>
      <c r="SJP57" s="158"/>
      <c r="SJQ57" s="158"/>
      <c r="SJR57" s="158"/>
      <c r="SJS57" s="158"/>
      <c r="SJT57" s="158"/>
      <c r="SJU57" s="158"/>
      <c r="SJV57" s="158"/>
      <c r="SJW57" s="158"/>
      <c r="SJX57" s="158"/>
      <c r="SJY57" s="158"/>
      <c r="SJZ57" s="158"/>
      <c r="SKA57" s="158"/>
      <c r="SKB57" s="158"/>
      <c r="SKC57" s="158"/>
      <c r="SKD57" s="158"/>
      <c r="SKE57" s="158"/>
      <c r="SKF57" s="158"/>
      <c r="SKG57" s="158"/>
      <c r="SKH57" s="158"/>
      <c r="SKI57" s="158"/>
      <c r="SKJ57" s="158"/>
      <c r="SKK57" s="158"/>
      <c r="SKL57" s="158"/>
      <c r="SKM57" s="158"/>
      <c r="SKN57" s="158"/>
      <c r="SKO57" s="158"/>
      <c r="SKP57" s="158"/>
      <c r="SKQ57" s="158"/>
      <c r="SKR57" s="158"/>
      <c r="SKS57" s="158"/>
      <c r="SKT57" s="158"/>
      <c r="SKU57" s="158"/>
      <c r="SKV57" s="158"/>
      <c r="SKW57" s="158"/>
      <c r="SKX57" s="158"/>
      <c r="SKY57" s="158"/>
      <c r="SKZ57" s="158"/>
      <c r="SLA57" s="158"/>
      <c r="SLB57" s="158"/>
      <c r="SLC57" s="158"/>
      <c r="SLD57" s="158"/>
      <c r="SLE57" s="158"/>
      <c r="SLF57" s="158"/>
      <c r="SLG57" s="158"/>
      <c r="SLH57" s="158"/>
      <c r="SLI57" s="158"/>
      <c r="SLJ57" s="158"/>
      <c r="SLK57" s="158"/>
      <c r="SLL57" s="158"/>
      <c r="SLM57" s="158"/>
      <c r="SLN57" s="158"/>
      <c r="SLO57" s="158"/>
      <c r="SLP57" s="158"/>
      <c r="SLQ57" s="158"/>
      <c r="SLR57" s="158"/>
      <c r="SLS57" s="158"/>
      <c r="SLT57" s="158"/>
      <c r="SLU57" s="158"/>
      <c r="SLV57" s="158"/>
      <c r="SLW57" s="158"/>
      <c r="SLX57" s="158"/>
      <c r="SLY57" s="158"/>
      <c r="SLZ57" s="158"/>
      <c r="SMA57" s="158"/>
      <c r="SMB57" s="158"/>
      <c r="SMC57" s="158"/>
      <c r="SMD57" s="158"/>
      <c r="SME57" s="158"/>
      <c r="SMF57" s="158"/>
      <c r="SMG57" s="158"/>
      <c r="SMH57" s="158"/>
      <c r="SMI57" s="158"/>
      <c r="SMJ57" s="158"/>
      <c r="SMK57" s="158"/>
      <c r="SML57" s="158"/>
      <c r="SMM57" s="158"/>
      <c r="SMN57" s="158"/>
      <c r="SMO57" s="158"/>
      <c r="SMP57" s="158"/>
      <c r="SMQ57" s="158"/>
      <c r="SMR57" s="158"/>
      <c r="SMS57" s="158"/>
      <c r="SMT57" s="158"/>
      <c r="SMU57" s="158"/>
      <c r="SMV57" s="158"/>
      <c r="SMW57" s="158"/>
      <c r="SMX57" s="158"/>
      <c r="SMY57" s="158"/>
      <c r="SMZ57" s="158"/>
      <c r="SNA57" s="158"/>
      <c r="SNB57" s="158"/>
      <c r="SNC57" s="158"/>
      <c r="SND57" s="158"/>
      <c r="SNE57" s="158"/>
      <c r="SNF57" s="158"/>
      <c r="SNG57" s="158"/>
      <c r="SNH57" s="158"/>
      <c r="SNI57" s="158"/>
      <c r="SNJ57" s="158"/>
      <c r="SNK57" s="158"/>
      <c r="SNL57" s="158"/>
      <c r="SNM57" s="158"/>
      <c r="SNN57" s="158"/>
      <c r="SNO57" s="158"/>
      <c r="SNP57" s="158"/>
      <c r="SNQ57" s="158"/>
      <c r="SNR57" s="158"/>
      <c r="SNS57" s="158"/>
      <c r="SNT57" s="158"/>
      <c r="SNU57" s="158"/>
      <c r="SNV57" s="158"/>
      <c r="SNW57" s="158"/>
      <c r="SNX57" s="158"/>
      <c r="SNY57" s="158"/>
      <c r="SNZ57" s="158"/>
      <c r="SOA57" s="158"/>
      <c r="SOB57" s="158"/>
      <c r="SOC57" s="158"/>
      <c r="SOD57" s="158"/>
      <c r="SOE57" s="158"/>
      <c r="SOF57" s="158"/>
      <c r="SOG57" s="158"/>
      <c r="SOH57" s="158"/>
      <c r="SOI57" s="158"/>
      <c r="SOJ57" s="158"/>
      <c r="SOK57" s="158"/>
      <c r="SOL57" s="158"/>
      <c r="SOM57" s="158"/>
      <c r="SON57" s="158"/>
      <c r="SOO57" s="158"/>
      <c r="SOP57" s="158"/>
      <c r="SOQ57" s="158"/>
      <c r="SOR57" s="158"/>
      <c r="SOS57" s="158"/>
      <c r="SOT57" s="158"/>
      <c r="SOU57" s="158"/>
      <c r="SOV57" s="158"/>
      <c r="SOW57" s="158"/>
      <c r="SOX57" s="158"/>
      <c r="SOY57" s="158"/>
      <c r="SOZ57" s="158"/>
      <c r="SPA57" s="158"/>
      <c r="SPB57" s="158"/>
      <c r="SPC57" s="158"/>
      <c r="SPD57" s="158"/>
      <c r="SPE57" s="158"/>
      <c r="SPF57" s="158"/>
      <c r="SPG57" s="158"/>
      <c r="SPH57" s="158"/>
      <c r="SPI57" s="158"/>
      <c r="SPJ57" s="158"/>
      <c r="SPK57" s="158"/>
      <c r="SPL57" s="158"/>
      <c r="SPM57" s="158"/>
      <c r="SPN57" s="158"/>
      <c r="SPO57" s="158"/>
      <c r="SPP57" s="158"/>
      <c r="SPQ57" s="158"/>
      <c r="SPR57" s="158"/>
      <c r="SPS57" s="158"/>
      <c r="SPT57" s="158"/>
      <c r="SPU57" s="158"/>
      <c r="SPV57" s="158"/>
      <c r="SPW57" s="158"/>
      <c r="SPX57" s="158"/>
      <c r="SPY57" s="158"/>
      <c r="SPZ57" s="158"/>
      <c r="SQA57" s="158"/>
      <c r="SQB57" s="158"/>
      <c r="SQC57" s="158"/>
      <c r="SQD57" s="158"/>
      <c r="SQE57" s="158"/>
      <c r="SQF57" s="158"/>
      <c r="SQG57" s="158"/>
      <c r="SQH57" s="158"/>
      <c r="SQI57" s="158"/>
      <c r="SQJ57" s="158"/>
      <c r="SQK57" s="158"/>
      <c r="SQL57" s="158"/>
      <c r="SQM57" s="158"/>
      <c r="SQN57" s="158"/>
      <c r="SQO57" s="158"/>
      <c r="SQP57" s="158"/>
      <c r="SQQ57" s="158"/>
      <c r="SQR57" s="158"/>
      <c r="SQS57" s="158"/>
      <c r="SQT57" s="158"/>
      <c r="SQU57" s="158"/>
      <c r="SQV57" s="158"/>
      <c r="SQW57" s="158"/>
      <c r="SQX57" s="158"/>
      <c r="SQY57" s="158"/>
      <c r="SQZ57" s="158"/>
      <c r="SRA57" s="158"/>
      <c r="SRB57" s="158"/>
      <c r="SRC57" s="158"/>
      <c r="SRD57" s="158"/>
      <c r="SRE57" s="158"/>
      <c r="SRF57" s="158"/>
      <c r="SRG57" s="158"/>
      <c r="SRH57" s="158"/>
      <c r="SRI57" s="158"/>
      <c r="SRJ57" s="158"/>
      <c r="SRK57" s="158"/>
      <c r="SRL57" s="158"/>
      <c r="SRM57" s="158"/>
      <c r="SRN57" s="158"/>
      <c r="SRO57" s="158"/>
      <c r="SRP57" s="158"/>
      <c r="SRQ57" s="158"/>
      <c r="SRR57" s="158"/>
      <c r="SRS57" s="158"/>
      <c r="SRT57" s="158"/>
      <c r="SRU57" s="158"/>
      <c r="SRV57" s="158"/>
      <c r="SRW57" s="158"/>
      <c r="SRX57" s="158"/>
      <c r="SRY57" s="158"/>
      <c r="SRZ57" s="158"/>
      <c r="SSA57" s="158"/>
      <c r="SSB57" s="158"/>
      <c r="SSC57" s="158"/>
      <c r="SSD57" s="158"/>
      <c r="SSE57" s="158"/>
      <c r="SSF57" s="158"/>
      <c r="SSG57" s="158"/>
      <c r="SSH57" s="158"/>
      <c r="SSI57" s="158"/>
      <c r="SSJ57" s="158"/>
      <c r="SSK57" s="158"/>
      <c r="SSL57" s="158"/>
      <c r="SSM57" s="158"/>
      <c r="SSN57" s="158"/>
      <c r="SSO57" s="158"/>
      <c r="SSP57" s="158"/>
      <c r="SSQ57" s="158"/>
      <c r="SSR57" s="158"/>
      <c r="SSS57" s="158"/>
      <c r="SST57" s="158"/>
      <c r="SSU57" s="158"/>
      <c r="SSV57" s="158"/>
      <c r="SSW57" s="158"/>
      <c r="SSX57" s="158"/>
      <c r="SSY57" s="158"/>
      <c r="SSZ57" s="158"/>
      <c r="STA57" s="158"/>
      <c r="STB57" s="158"/>
      <c r="STC57" s="158"/>
      <c r="STD57" s="158"/>
      <c r="STE57" s="158"/>
      <c r="STF57" s="158"/>
      <c r="STG57" s="158"/>
      <c r="STH57" s="158"/>
      <c r="STI57" s="158"/>
      <c r="STJ57" s="158"/>
      <c r="STK57" s="158"/>
      <c r="STL57" s="158"/>
      <c r="STM57" s="158"/>
      <c r="STN57" s="158"/>
      <c r="STO57" s="158"/>
      <c r="STP57" s="158"/>
      <c r="STQ57" s="158"/>
      <c r="STR57" s="158"/>
      <c r="STS57" s="158"/>
      <c r="STT57" s="158"/>
      <c r="STU57" s="158"/>
      <c r="STV57" s="158"/>
      <c r="STW57" s="158"/>
      <c r="STX57" s="158"/>
      <c r="STY57" s="158"/>
      <c r="STZ57" s="158"/>
      <c r="SUA57" s="158"/>
      <c r="SUB57" s="158"/>
      <c r="SUC57" s="158"/>
      <c r="SUD57" s="158"/>
      <c r="SUE57" s="158"/>
      <c r="SUF57" s="158"/>
      <c r="SUG57" s="158"/>
      <c r="SUH57" s="158"/>
      <c r="SUI57" s="158"/>
      <c r="SUJ57" s="158"/>
      <c r="SUK57" s="158"/>
      <c r="SUL57" s="158"/>
      <c r="SUM57" s="158"/>
      <c r="SUN57" s="158"/>
      <c r="SUO57" s="158"/>
      <c r="SUP57" s="158"/>
      <c r="SUQ57" s="158"/>
      <c r="SUR57" s="158"/>
      <c r="SUS57" s="158"/>
      <c r="SUT57" s="158"/>
      <c r="SUU57" s="158"/>
      <c r="SUV57" s="158"/>
      <c r="SUW57" s="158"/>
      <c r="SUX57" s="158"/>
      <c r="SUY57" s="158"/>
      <c r="SUZ57" s="158"/>
      <c r="SVA57" s="158"/>
      <c r="SVB57" s="158"/>
      <c r="SVC57" s="158"/>
      <c r="SVD57" s="158"/>
      <c r="SVE57" s="158"/>
      <c r="SVF57" s="158"/>
      <c r="SVG57" s="158"/>
      <c r="SVH57" s="158"/>
      <c r="SVI57" s="158"/>
      <c r="SVJ57" s="158"/>
      <c r="SVK57" s="158"/>
      <c r="SVL57" s="158"/>
      <c r="SVM57" s="158"/>
      <c r="SVN57" s="158"/>
      <c r="SVO57" s="158"/>
      <c r="SVP57" s="158"/>
      <c r="SVQ57" s="158"/>
      <c r="SVR57" s="158"/>
      <c r="SVS57" s="158"/>
      <c r="SVT57" s="158"/>
      <c r="SVU57" s="158"/>
      <c r="SVV57" s="158"/>
      <c r="SVW57" s="158"/>
      <c r="SVX57" s="158"/>
      <c r="SVY57" s="158"/>
      <c r="SVZ57" s="158"/>
      <c r="SWA57" s="158"/>
      <c r="SWB57" s="158"/>
      <c r="SWC57" s="158"/>
      <c r="SWD57" s="158"/>
      <c r="SWE57" s="158"/>
      <c r="SWF57" s="158"/>
      <c r="SWG57" s="158"/>
      <c r="SWH57" s="158"/>
      <c r="SWI57" s="158"/>
      <c r="SWJ57" s="158"/>
      <c r="SWK57" s="158"/>
      <c r="SWL57" s="158"/>
      <c r="SWM57" s="158"/>
      <c r="SWN57" s="158"/>
      <c r="SWO57" s="158"/>
      <c r="SWP57" s="158"/>
      <c r="SWQ57" s="158"/>
      <c r="SWR57" s="158"/>
      <c r="SWS57" s="158"/>
      <c r="SWT57" s="158"/>
      <c r="SWU57" s="158"/>
      <c r="SWV57" s="158"/>
      <c r="SWW57" s="158"/>
      <c r="SWX57" s="158"/>
      <c r="SWY57" s="158"/>
      <c r="SWZ57" s="158"/>
      <c r="SXA57" s="158"/>
      <c r="SXB57" s="158"/>
      <c r="SXC57" s="158"/>
      <c r="SXD57" s="158"/>
      <c r="SXE57" s="158"/>
      <c r="SXF57" s="158"/>
      <c r="SXG57" s="158"/>
      <c r="SXH57" s="158"/>
      <c r="SXI57" s="158"/>
      <c r="SXJ57" s="158"/>
      <c r="SXK57" s="158"/>
      <c r="SXL57" s="158"/>
      <c r="SXM57" s="158"/>
      <c r="SXN57" s="158"/>
      <c r="SXO57" s="158"/>
      <c r="SXP57" s="158"/>
      <c r="SXQ57" s="158"/>
      <c r="SXR57" s="158"/>
      <c r="SXS57" s="158"/>
      <c r="SXT57" s="158"/>
      <c r="SXU57" s="158"/>
      <c r="SXV57" s="158"/>
      <c r="SXW57" s="158"/>
      <c r="SXX57" s="158"/>
      <c r="SXY57" s="158"/>
      <c r="SXZ57" s="158"/>
      <c r="SYA57" s="158"/>
      <c r="SYB57" s="158"/>
      <c r="SYC57" s="158"/>
      <c r="SYD57" s="158"/>
      <c r="SYE57" s="158"/>
      <c r="SYF57" s="158"/>
      <c r="SYG57" s="158"/>
      <c r="SYH57" s="158"/>
      <c r="SYI57" s="158"/>
      <c r="SYJ57" s="158"/>
      <c r="SYK57" s="158"/>
      <c r="SYL57" s="158"/>
      <c r="SYM57" s="158"/>
      <c r="SYN57" s="158"/>
      <c r="SYO57" s="158"/>
      <c r="SYP57" s="158"/>
      <c r="SYQ57" s="158"/>
      <c r="SYR57" s="158"/>
      <c r="SYS57" s="158"/>
      <c r="SYT57" s="158"/>
      <c r="SYU57" s="158"/>
      <c r="SYV57" s="158"/>
      <c r="SYW57" s="158"/>
      <c r="SYX57" s="158"/>
      <c r="SYY57" s="158"/>
      <c r="SYZ57" s="158"/>
      <c r="SZA57" s="158"/>
      <c r="SZB57" s="158"/>
      <c r="SZC57" s="158"/>
      <c r="SZD57" s="158"/>
      <c r="SZE57" s="158"/>
      <c r="SZF57" s="158"/>
      <c r="SZG57" s="158"/>
      <c r="SZH57" s="158"/>
      <c r="SZI57" s="158"/>
      <c r="SZJ57" s="158"/>
      <c r="SZK57" s="158"/>
      <c r="SZL57" s="158"/>
      <c r="SZM57" s="158"/>
      <c r="SZN57" s="158"/>
      <c r="SZO57" s="158"/>
      <c r="SZP57" s="158"/>
      <c r="SZQ57" s="158"/>
      <c r="SZR57" s="158"/>
      <c r="SZS57" s="158"/>
      <c r="SZT57" s="158"/>
      <c r="SZU57" s="158"/>
      <c r="SZV57" s="158"/>
      <c r="SZW57" s="158"/>
      <c r="SZX57" s="158"/>
      <c r="SZY57" s="158"/>
      <c r="SZZ57" s="158"/>
      <c r="TAA57" s="158"/>
      <c r="TAB57" s="158"/>
      <c r="TAC57" s="158"/>
      <c r="TAD57" s="158"/>
      <c r="TAE57" s="158"/>
      <c r="TAF57" s="158"/>
      <c r="TAG57" s="158"/>
      <c r="TAH57" s="158"/>
      <c r="TAI57" s="158"/>
      <c r="TAJ57" s="158"/>
      <c r="TAK57" s="158"/>
      <c r="TAL57" s="158"/>
      <c r="TAM57" s="158"/>
      <c r="TAN57" s="158"/>
      <c r="TAO57" s="158"/>
      <c r="TAP57" s="158"/>
      <c r="TAQ57" s="158"/>
      <c r="TAR57" s="158"/>
      <c r="TAS57" s="158"/>
      <c r="TAT57" s="158"/>
      <c r="TAU57" s="158"/>
      <c r="TAV57" s="158"/>
      <c r="TAW57" s="158"/>
      <c r="TAX57" s="158"/>
      <c r="TAY57" s="158"/>
      <c r="TAZ57" s="158"/>
      <c r="TBA57" s="158"/>
      <c r="TBB57" s="158"/>
      <c r="TBC57" s="158"/>
      <c r="TBD57" s="158"/>
      <c r="TBE57" s="158"/>
      <c r="TBF57" s="158"/>
      <c r="TBG57" s="158"/>
      <c r="TBH57" s="158"/>
      <c r="TBI57" s="158"/>
      <c r="TBJ57" s="158"/>
      <c r="TBK57" s="158"/>
      <c r="TBL57" s="158"/>
      <c r="TBM57" s="158"/>
      <c r="TBN57" s="158"/>
      <c r="TBO57" s="158"/>
      <c r="TBP57" s="158"/>
      <c r="TBQ57" s="158"/>
      <c r="TBR57" s="158"/>
      <c r="TBS57" s="158"/>
      <c r="TBT57" s="158"/>
      <c r="TBU57" s="158"/>
      <c r="TBV57" s="158"/>
      <c r="TBW57" s="158"/>
      <c r="TBX57" s="158"/>
      <c r="TBY57" s="158"/>
      <c r="TBZ57" s="158"/>
      <c r="TCA57" s="158"/>
      <c r="TCB57" s="158"/>
      <c r="TCC57" s="158"/>
      <c r="TCD57" s="158"/>
      <c r="TCE57" s="158"/>
      <c r="TCF57" s="158"/>
      <c r="TCG57" s="158"/>
      <c r="TCH57" s="158"/>
      <c r="TCI57" s="158"/>
      <c r="TCJ57" s="158"/>
      <c r="TCK57" s="158"/>
      <c r="TCL57" s="158"/>
      <c r="TCM57" s="158"/>
      <c r="TCN57" s="158"/>
      <c r="TCO57" s="158"/>
      <c r="TCP57" s="158"/>
      <c r="TCQ57" s="158"/>
      <c r="TCR57" s="158"/>
      <c r="TCS57" s="158"/>
      <c r="TCT57" s="158"/>
      <c r="TCU57" s="158"/>
      <c r="TCV57" s="158"/>
      <c r="TCW57" s="158"/>
      <c r="TCX57" s="158"/>
      <c r="TCY57" s="158"/>
      <c r="TCZ57" s="158"/>
      <c r="TDA57" s="158"/>
      <c r="TDB57" s="158"/>
      <c r="TDC57" s="158"/>
      <c r="TDD57" s="158"/>
      <c r="TDE57" s="158"/>
      <c r="TDF57" s="158"/>
      <c r="TDG57" s="158"/>
      <c r="TDH57" s="158"/>
      <c r="TDI57" s="158"/>
      <c r="TDJ57" s="158"/>
      <c r="TDK57" s="158"/>
      <c r="TDL57" s="158"/>
      <c r="TDM57" s="158"/>
      <c r="TDN57" s="158"/>
      <c r="TDO57" s="158"/>
      <c r="TDP57" s="158"/>
      <c r="TDQ57" s="158"/>
      <c r="TDR57" s="158"/>
      <c r="TDS57" s="158"/>
      <c r="TDT57" s="158"/>
      <c r="TDU57" s="158"/>
      <c r="TDV57" s="158"/>
      <c r="TDW57" s="158"/>
      <c r="TDX57" s="158"/>
      <c r="TDY57" s="158"/>
      <c r="TDZ57" s="158"/>
      <c r="TEA57" s="158"/>
      <c r="TEB57" s="158"/>
      <c r="TEC57" s="158"/>
      <c r="TED57" s="158"/>
      <c r="TEE57" s="158"/>
      <c r="TEF57" s="158"/>
      <c r="TEG57" s="158"/>
      <c r="TEH57" s="158"/>
      <c r="TEI57" s="158"/>
      <c r="TEJ57" s="158"/>
      <c r="TEK57" s="158"/>
      <c r="TEL57" s="158"/>
      <c r="TEM57" s="158"/>
      <c r="TEN57" s="158"/>
      <c r="TEO57" s="158"/>
      <c r="TEP57" s="158"/>
      <c r="TEQ57" s="158"/>
      <c r="TER57" s="158"/>
      <c r="TES57" s="158"/>
      <c r="TET57" s="158"/>
      <c r="TEU57" s="158"/>
      <c r="TEV57" s="158"/>
      <c r="TEW57" s="158"/>
      <c r="TEX57" s="158"/>
      <c r="TEY57" s="158"/>
      <c r="TEZ57" s="158"/>
      <c r="TFA57" s="158"/>
      <c r="TFB57" s="158"/>
      <c r="TFC57" s="158"/>
      <c r="TFD57" s="158"/>
      <c r="TFE57" s="158"/>
      <c r="TFF57" s="158"/>
      <c r="TFG57" s="158"/>
      <c r="TFH57" s="158"/>
      <c r="TFI57" s="158"/>
      <c r="TFJ57" s="158"/>
      <c r="TFK57" s="158"/>
      <c r="TFL57" s="158"/>
      <c r="TFM57" s="158"/>
      <c r="TFN57" s="158"/>
      <c r="TFO57" s="158"/>
      <c r="TFP57" s="158"/>
      <c r="TFQ57" s="158"/>
      <c r="TFR57" s="158"/>
      <c r="TFS57" s="158"/>
      <c r="TFT57" s="158"/>
      <c r="TFU57" s="158"/>
      <c r="TFV57" s="158"/>
      <c r="TFW57" s="158"/>
      <c r="TFX57" s="158"/>
      <c r="TFY57" s="158"/>
      <c r="TFZ57" s="158"/>
      <c r="TGA57" s="158"/>
      <c r="TGB57" s="158"/>
      <c r="TGC57" s="158"/>
      <c r="TGD57" s="158"/>
      <c r="TGE57" s="158"/>
      <c r="TGF57" s="158"/>
      <c r="TGG57" s="158"/>
      <c r="TGH57" s="158"/>
      <c r="TGI57" s="158"/>
      <c r="TGJ57" s="158"/>
      <c r="TGK57" s="158"/>
      <c r="TGL57" s="158"/>
      <c r="TGM57" s="158"/>
      <c r="TGN57" s="158"/>
      <c r="TGO57" s="158"/>
      <c r="TGP57" s="158"/>
      <c r="TGQ57" s="158"/>
      <c r="TGR57" s="158"/>
      <c r="TGS57" s="158"/>
      <c r="TGT57" s="158"/>
      <c r="TGU57" s="158"/>
      <c r="TGV57" s="158"/>
      <c r="TGW57" s="158"/>
      <c r="TGX57" s="158"/>
      <c r="TGY57" s="158"/>
      <c r="TGZ57" s="158"/>
      <c r="THA57" s="158"/>
      <c r="THB57" s="158"/>
      <c r="THC57" s="158"/>
      <c r="THD57" s="158"/>
      <c r="THE57" s="158"/>
      <c r="THF57" s="158"/>
      <c r="THG57" s="158"/>
      <c r="THH57" s="158"/>
      <c r="THI57" s="158"/>
      <c r="THJ57" s="158"/>
      <c r="THK57" s="158"/>
      <c r="THL57" s="158"/>
      <c r="THM57" s="158"/>
      <c r="THN57" s="158"/>
      <c r="THO57" s="158"/>
      <c r="THP57" s="158"/>
      <c r="THQ57" s="158"/>
      <c r="THR57" s="158"/>
      <c r="THS57" s="158"/>
      <c r="THT57" s="158"/>
      <c r="THU57" s="158"/>
      <c r="THV57" s="158"/>
      <c r="THW57" s="158"/>
      <c r="THX57" s="158"/>
      <c r="THY57" s="158"/>
      <c r="THZ57" s="158"/>
      <c r="TIA57" s="158"/>
      <c r="TIB57" s="158"/>
      <c r="TIC57" s="158"/>
      <c r="TID57" s="158"/>
      <c r="TIE57" s="158"/>
      <c r="TIF57" s="158"/>
      <c r="TIG57" s="158"/>
      <c r="TIH57" s="158"/>
      <c r="TII57" s="158"/>
      <c r="TIJ57" s="158"/>
      <c r="TIK57" s="158"/>
      <c r="TIL57" s="158"/>
      <c r="TIM57" s="158"/>
      <c r="TIN57" s="158"/>
      <c r="TIO57" s="158"/>
      <c r="TIP57" s="158"/>
      <c r="TIQ57" s="158"/>
      <c r="TIR57" s="158"/>
      <c r="TIS57" s="158"/>
      <c r="TIT57" s="158"/>
      <c r="TIU57" s="158"/>
      <c r="TIV57" s="158"/>
      <c r="TIW57" s="158"/>
      <c r="TIX57" s="158"/>
      <c r="TIY57" s="158"/>
      <c r="TIZ57" s="158"/>
      <c r="TJA57" s="158"/>
      <c r="TJB57" s="158"/>
      <c r="TJC57" s="158"/>
      <c r="TJD57" s="158"/>
      <c r="TJE57" s="158"/>
      <c r="TJF57" s="158"/>
      <c r="TJG57" s="158"/>
      <c r="TJH57" s="158"/>
      <c r="TJI57" s="158"/>
      <c r="TJJ57" s="158"/>
      <c r="TJK57" s="158"/>
      <c r="TJL57" s="158"/>
      <c r="TJM57" s="158"/>
      <c r="TJN57" s="158"/>
      <c r="TJO57" s="158"/>
      <c r="TJP57" s="158"/>
      <c r="TJQ57" s="158"/>
      <c r="TJR57" s="158"/>
      <c r="TJS57" s="158"/>
      <c r="TJT57" s="158"/>
      <c r="TJU57" s="158"/>
      <c r="TJV57" s="158"/>
      <c r="TJW57" s="158"/>
      <c r="TJX57" s="158"/>
      <c r="TJY57" s="158"/>
      <c r="TJZ57" s="158"/>
      <c r="TKA57" s="158"/>
      <c r="TKB57" s="158"/>
      <c r="TKC57" s="158"/>
      <c r="TKD57" s="158"/>
      <c r="TKE57" s="158"/>
      <c r="TKF57" s="158"/>
      <c r="TKG57" s="158"/>
      <c r="TKH57" s="158"/>
      <c r="TKI57" s="158"/>
      <c r="TKJ57" s="158"/>
      <c r="TKK57" s="158"/>
      <c r="TKL57" s="158"/>
      <c r="TKM57" s="158"/>
      <c r="TKN57" s="158"/>
      <c r="TKO57" s="158"/>
      <c r="TKP57" s="158"/>
      <c r="TKQ57" s="158"/>
      <c r="TKR57" s="158"/>
      <c r="TKS57" s="158"/>
      <c r="TKT57" s="158"/>
      <c r="TKU57" s="158"/>
      <c r="TKV57" s="158"/>
      <c r="TKW57" s="158"/>
      <c r="TKX57" s="158"/>
      <c r="TKY57" s="158"/>
      <c r="TKZ57" s="158"/>
      <c r="TLA57" s="158"/>
      <c r="TLB57" s="158"/>
      <c r="TLC57" s="158"/>
      <c r="TLD57" s="158"/>
      <c r="TLE57" s="158"/>
      <c r="TLF57" s="158"/>
      <c r="TLG57" s="158"/>
      <c r="TLH57" s="158"/>
      <c r="TLI57" s="158"/>
      <c r="TLJ57" s="158"/>
      <c r="TLK57" s="158"/>
      <c r="TLL57" s="158"/>
      <c r="TLM57" s="158"/>
      <c r="TLN57" s="158"/>
      <c r="TLO57" s="158"/>
      <c r="TLP57" s="158"/>
      <c r="TLQ57" s="158"/>
      <c r="TLR57" s="158"/>
      <c r="TLS57" s="158"/>
      <c r="TLT57" s="158"/>
      <c r="TLU57" s="158"/>
      <c r="TLV57" s="158"/>
      <c r="TLW57" s="158"/>
      <c r="TLX57" s="158"/>
      <c r="TLY57" s="158"/>
      <c r="TLZ57" s="158"/>
      <c r="TMA57" s="158"/>
      <c r="TMB57" s="158"/>
      <c r="TMC57" s="158"/>
      <c r="TMD57" s="158"/>
      <c r="TME57" s="158"/>
      <c r="TMF57" s="158"/>
      <c r="TMG57" s="158"/>
      <c r="TMH57" s="158"/>
      <c r="TMI57" s="158"/>
      <c r="TMJ57" s="158"/>
      <c r="TMK57" s="158"/>
      <c r="TML57" s="158"/>
      <c r="TMM57" s="158"/>
      <c r="TMN57" s="158"/>
      <c r="TMO57" s="158"/>
      <c r="TMP57" s="158"/>
      <c r="TMQ57" s="158"/>
      <c r="TMR57" s="158"/>
      <c r="TMS57" s="158"/>
      <c r="TMT57" s="158"/>
      <c r="TMU57" s="158"/>
      <c r="TMV57" s="158"/>
      <c r="TMW57" s="158"/>
      <c r="TMX57" s="158"/>
      <c r="TMY57" s="158"/>
      <c r="TMZ57" s="158"/>
      <c r="TNA57" s="158"/>
      <c r="TNB57" s="158"/>
      <c r="TNC57" s="158"/>
      <c r="TND57" s="158"/>
      <c r="TNE57" s="158"/>
      <c r="TNF57" s="158"/>
      <c r="TNG57" s="158"/>
      <c r="TNH57" s="158"/>
      <c r="TNI57" s="158"/>
      <c r="TNJ57" s="158"/>
      <c r="TNK57" s="158"/>
      <c r="TNL57" s="158"/>
      <c r="TNM57" s="158"/>
      <c r="TNN57" s="158"/>
      <c r="TNO57" s="158"/>
      <c r="TNP57" s="158"/>
      <c r="TNQ57" s="158"/>
      <c r="TNR57" s="158"/>
      <c r="TNS57" s="158"/>
      <c r="TNT57" s="158"/>
      <c r="TNU57" s="158"/>
      <c r="TNV57" s="158"/>
      <c r="TNW57" s="158"/>
      <c r="TNX57" s="158"/>
      <c r="TNY57" s="158"/>
      <c r="TNZ57" s="158"/>
      <c r="TOA57" s="158"/>
      <c r="TOB57" s="158"/>
      <c r="TOC57" s="158"/>
      <c r="TOD57" s="158"/>
      <c r="TOE57" s="158"/>
      <c r="TOF57" s="158"/>
      <c r="TOG57" s="158"/>
      <c r="TOH57" s="158"/>
      <c r="TOI57" s="158"/>
      <c r="TOJ57" s="158"/>
      <c r="TOK57" s="158"/>
      <c r="TOL57" s="158"/>
      <c r="TOM57" s="158"/>
      <c r="TON57" s="158"/>
      <c r="TOO57" s="158"/>
      <c r="TOP57" s="158"/>
      <c r="TOQ57" s="158"/>
      <c r="TOR57" s="158"/>
      <c r="TOS57" s="158"/>
      <c r="TOT57" s="158"/>
      <c r="TOU57" s="158"/>
      <c r="TOV57" s="158"/>
      <c r="TOW57" s="158"/>
      <c r="TOX57" s="158"/>
      <c r="TOY57" s="158"/>
      <c r="TOZ57" s="158"/>
      <c r="TPA57" s="158"/>
      <c r="TPB57" s="158"/>
      <c r="TPC57" s="158"/>
      <c r="TPD57" s="158"/>
      <c r="TPE57" s="158"/>
      <c r="TPF57" s="158"/>
      <c r="TPG57" s="158"/>
      <c r="TPH57" s="158"/>
      <c r="TPI57" s="158"/>
      <c r="TPJ57" s="158"/>
      <c r="TPK57" s="158"/>
      <c r="TPL57" s="158"/>
      <c r="TPM57" s="158"/>
      <c r="TPN57" s="158"/>
      <c r="TPO57" s="158"/>
      <c r="TPP57" s="158"/>
      <c r="TPQ57" s="158"/>
      <c r="TPR57" s="158"/>
      <c r="TPS57" s="158"/>
      <c r="TPT57" s="158"/>
      <c r="TPU57" s="158"/>
      <c r="TPV57" s="158"/>
      <c r="TPW57" s="158"/>
      <c r="TPX57" s="158"/>
      <c r="TPY57" s="158"/>
      <c r="TPZ57" s="158"/>
      <c r="TQA57" s="158"/>
      <c r="TQB57" s="158"/>
      <c r="TQC57" s="158"/>
      <c r="TQD57" s="158"/>
      <c r="TQE57" s="158"/>
      <c r="TQF57" s="158"/>
      <c r="TQG57" s="158"/>
      <c r="TQH57" s="158"/>
      <c r="TQI57" s="158"/>
      <c r="TQJ57" s="158"/>
      <c r="TQK57" s="158"/>
      <c r="TQL57" s="158"/>
      <c r="TQM57" s="158"/>
      <c r="TQN57" s="158"/>
      <c r="TQO57" s="158"/>
      <c r="TQP57" s="158"/>
      <c r="TQQ57" s="158"/>
      <c r="TQR57" s="158"/>
      <c r="TQS57" s="158"/>
      <c r="TQT57" s="158"/>
      <c r="TQU57" s="158"/>
      <c r="TQV57" s="158"/>
      <c r="TQW57" s="158"/>
      <c r="TQX57" s="158"/>
      <c r="TQY57" s="158"/>
      <c r="TQZ57" s="158"/>
      <c r="TRA57" s="158"/>
      <c r="TRB57" s="158"/>
      <c r="TRC57" s="158"/>
      <c r="TRD57" s="158"/>
      <c r="TRE57" s="158"/>
      <c r="TRF57" s="158"/>
      <c r="TRG57" s="158"/>
      <c r="TRH57" s="158"/>
      <c r="TRI57" s="158"/>
      <c r="TRJ57" s="158"/>
      <c r="TRK57" s="158"/>
      <c r="TRL57" s="158"/>
      <c r="TRM57" s="158"/>
      <c r="TRN57" s="158"/>
      <c r="TRO57" s="158"/>
      <c r="TRP57" s="158"/>
      <c r="TRQ57" s="158"/>
      <c r="TRR57" s="158"/>
      <c r="TRS57" s="158"/>
      <c r="TRT57" s="158"/>
      <c r="TRU57" s="158"/>
      <c r="TRV57" s="158"/>
      <c r="TRW57" s="158"/>
      <c r="TRX57" s="158"/>
      <c r="TRY57" s="158"/>
      <c r="TRZ57" s="158"/>
      <c r="TSA57" s="158"/>
      <c r="TSB57" s="158"/>
      <c r="TSC57" s="158"/>
      <c r="TSD57" s="158"/>
      <c r="TSE57" s="158"/>
      <c r="TSF57" s="158"/>
      <c r="TSG57" s="158"/>
      <c r="TSH57" s="158"/>
      <c r="TSI57" s="158"/>
      <c r="TSJ57" s="158"/>
      <c r="TSK57" s="158"/>
      <c r="TSL57" s="158"/>
      <c r="TSM57" s="158"/>
      <c r="TSN57" s="158"/>
      <c r="TSO57" s="158"/>
      <c r="TSP57" s="158"/>
      <c r="TSQ57" s="158"/>
      <c r="TSR57" s="158"/>
      <c r="TSS57" s="158"/>
      <c r="TST57" s="158"/>
      <c r="TSU57" s="158"/>
      <c r="TSV57" s="158"/>
      <c r="TSW57" s="158"/>
      <c r="TSX57" s="158"/>
      <c r="TSY57" s="158"/>
      <c r="TSZ57" s="158"/>
      <c r="TTA57" s="158"/>
      <c r="TTB57" s="158"/>
      <c r="TTC57" s="158"/>
      <c r="TTD57" s="158"/>
      <c r="TTE57" s="158"/>
      <c r="TTF57" s="158"/>
      <c r="TTG57" s="158"/>
      <c r="TTH57" s="158"/>
      <c r="TTI57" s="158"/>
      <c r="TTJ57" s="158"/>
      <c r="TTK57" s="158"/>
      <c r="TTL57" s="158"/>
      <c r="TTM57" s="158"/>
      <c r="TTN57" s="158"/>
      <c r="TTO57" s="158"/>
      <c r="TTP57" s="158"/>
      <c r="TTQ57" s="158"/>
      <c r="TTR57" s="158"/>
      <c r="TTS57" s="158"/>
      <c r="TTT57" s="158"/>
      <c r="TTU57" s="158"/>
      <c r="TTV57" s="158"/>
      <c r="TTW57" s="158"/>
      <c r="TTX57" s="158"/>
      <c r="TTY57" s="158"/>
      <c r="TTZ57" s="158"/>
      <c r="TUA57" s="158"/>
      <c r="TUB57" s="158"/>
      <c r="TUC57" s="158"/>
      <c r="TUD57" s="158"/>
      <c r="TUE57" s="158"/>
      <c r="TUF57" s="158"/>
      <c r="TUG57" s="158"/>
      <c r="TUH57" s="158"/>
      <c r="TUI57" s="158"/>
      <c r="TUJ57" s="158"/>
      <c r="TUK57" s="158"/>
      <c r="TUL57" s="158"/>
      <c r="TUM57" s="158"/>
      <c r="TUN57" s="158"/>
      <c r="TUO57" s="158"/>
      <c r="TUP57" s="158"/>
      <c r="TUQ57" s="158"/>
      <c r="TUR57" s="158"/>
      <c r="TUS57" s="158"/>
      <c r="TUT57" s="158"/>
      <c r="TUU57" s="158"/>
      <c r="TUV57" s="158"/>
      <c r="TUW57" s="158"/>
      <c r="TUX57" s="158"/>
      <c r="TUY57" s="158"/>
      <c r="TUZ57" s="158"/>
      <c r="TVA57" s="158"/>
      <c r="TVB57" s="158"/>
      <c r="TVC57" s="158"/>
      <c r="TVD57" s="158"/>
      <c r="TVE57" s="158"/>
      <c r="TVF57" s="158"/>
      <c r="TVG57" s="158"/>
      <c r="TVH57" s="158"/>
      <c r="TVI57" s="158"/>
      <c r="TVJ57" s="158"/>
      <c r="TVK57" s="158"/>
      <c r="TVL57" s="158"/>
      <c r="TVM57" s="158"/>
      <c r="TVN57" s="158"/>
      <c r="TVO57" s="158"/>
      <c r="TVP57" s="158"/>
      <c r="TVQ57" s="158"/>
      <c r="TVR57" s="158"/>
      <c r="TVS57" s="158"/>
      <c r="TVT57" s="158"/>
      <c r="TVU57" s="158"/>
      <c r="TVV57" s="158"/>
      <c r="TVW57" s="158"/>
      <c r="TVX57" s="158"/>
      <c r="TVY57" s="158"/>
      <c r="TVZ57" s="158"/>
      <c r="TWA57" s="158"/>
      <c r="TWB57" s="158"/>
      <c r="TWC57" s="158"/>
      <c r="TWD57" s="158"/>
      <c r="TWE57" s="158"/>
      <c r="TWF57" s="158"/>
      <c r="TWG57" s="158"/>
      <c r="TWH57" s="158"/>
      <c r="TWI57" s="158"/>
      <c r="TWJ57" s="158"/>
      <c r="TWK57" s="158"/>
      <c r="TWL57" s="158"/>
      <c r="TWM57" s="158"/>
      <c r="TWN57" s="158"/>
      <c r="TWO57" s="158"/>
      <c r="TWP57" s="158"/>
      <c r="TWQ57" s="158"/>
      <c r="TWR57" s="158"/>
      <c r="TWS57" s="158"/>
      <c r="TWT57" s="158"/>
      <c r="TWU57" s="158"/>
      <c r="TWV57" s="158"/>
      <c r="TWW57" s="158"/>
      <c r="TWX57" s="158"/>
      <c r="TWY57" s="158"/>
      <c r="TWZ57" s="158"/>
      <c r="TXA57" s="158"/>
      <c r="TXB57" s="158"/>
      <c r="TXC57" s="158"/>
      <c r="TXD57" s="158"/>
      <c r="TXE57" s="158"/>
      <c r="TXF57" s="158"/>
      <c r="TXG57" s="158"/>
      <c r="TXH57" s="158"/>
      <c r="TXI57" s="158"/>
      <c r="TXJ57" s="158"/>
      <c r="TXK57" s="158"/>
      <c r="TXL57" s="158"/>
      <c r="TXM57" s="158"/>
      <c r="TXN57" s="158"/>
      <c r="TXO57" s="158"/>
      <c r="TXP57" s="158"/>
      <c r="TXQ57" s="158"/>
      <c r="TXR57" s="158"/>
      <c r="TXS57" s="158"/>
      <c r="TXT57" s="158"/>
      <c r="TXU57" s="158"/>
      <c r="TXV57" s="158"/>
      <c r="TXW57" s="158"/>
      <c r="TXX57" s="158"/>
      <c r="TXY57" s="158"/>
      <c r="TXZ57" s="158"/>
      <c r="TYA57" s="158"/>
      <c r="TYB57" s="158"/>
      <c r="TYC57" s="158"/>
      <c r="TYD57" s="158"/>
      <c r="TYE57" s="158"/>
      <c r="TYF57" s="158"/>
      <c r="TYG57" s="158"/>
      <c r="TYH57" s="158"/>
      <c r="TYI57" s="158"/>
      <c r="TYJ57" s="158"/>
      <c r="TYK57" s="158"/>
      <c r="TYL57" s="158"/>
      <c r="TYM57" s="158"/>
      <c r="TYN57" s="158"/>
      <c r="TYO57" s="158"/>
      <c r="TYP57" s="158"/>
      <c r="TYQ57" s="158"/>
      <c r="TYR57" s="158"/>
      <c r="TYS57" s="158"/>
      <c r="TYT57" s="158"/>
      <c r="TYU57" s="158"/>
      <c r="TYV57" s="158"/>
      <c r="TYW57" s="158"/>
      <c r="TYX57" s="158"/>
      <c r="TYY57" s="158"/>
      <c r="TYZ57" s="158"/>
      <c r="TZA57" s="158"/>
      <c r="TZB57" s="158"/>
      <c r="TZC57" s="158"/>
      <c r="TZD57" s="158"/>
      <c r="TZE57" s="158"/>
      <c r="TZF57" s="158"/>
      <c r="TZG57" s="158"/>
      <c r="TZH57" s="158"/>
      <c r="TZI57" s="158"/>
      <c r="TZJ57" s="158"/>
      <c r="TZK57" s="158"/>
      <c r="TZL57" s="158"/>
      <c r="TZM57" s="158"/>
      <c r="TZN57" s="158"/>
      <c r="TZO57" s="158"/>
      <c r="TZP57" s="158"/>
      <c r="TZQ57" s="158"/>
      <c r="TZR57" s="158"/>
      <c r="TZS57" s="158"/>
      <c r="TZT57" s="158"/>
      <c r="TZU57" s="158"/>
      <c r="TZV57" s="158"/>
      <c r="TZW57" s="158"/>
      <c r="TZX57" s="158"/>
      <c r="TZY57" s="158"/>
      <c r="TZZ57" s="158"/>
      <c r="UAA57" s="158"/>
      <c r="UAB57" s="158"/>
      <c r="UAC57" s="158"/>
      <c r="UAD57" s="158"/>
      <c r="UAE57" s="158"/>
      <c r="UAF57" s="158"/>
      <c r="UAG57" s="158"/>
      <c r="UAH57" s="158"/>
      <c r="UAI57" s="158"/>
      <c r="UAJ57" s="158"/>
      <c r="UAK57" s="158"/>
      <c r="UAL57" s="158"/>
      <c r="UAM57" s="158"/>
      <c r="UAN57" s="158"/>
      <c r="UAO57" s="158"/>
      <c r="UAP57" s="158"/>
      <c r="UAQ57" s="158"/>
      <c r="UAR57" s="158"/>
      <c r="UAS57" s="158"/>
      <c r="UAT57" s="158"/>
      <c r="UAU57" s="158"/>
      <c r="UAV57" s="158"/>
      <c r="UAW57" s="158"/>
      <c r="UAX57" s="158"/>
      <c r="UAY57" s="158"/>
      <c r="UAZ57" s="158"/>
      <c r="UBA57" s="158"/>
      <c r="UBB57" s="158"/>
      <c r="UBC57" s="158"/>
      <c r="UBD57" s="158"/>
      <c r="UBE57" s="158"/>
      <c r="UBF57" s="158"/>
      <c r="UBG57" s="158"/>
      <c r="UBH57" s="158"/>
      <c r="UBI57" s="158"/>
      <c r="UBJ57" s="158"/>
      <c r="UBK57" s="158"/>
      <c r="UBL57" s="158"/>
      <c r="UBM57" s="158"/>
      <c r="UBN57" s="158"/>
      <c r="UBO57" s="158"/>
      <c r="UBP57" s="158"/>
      <c r="UBQ57" s="158"/>
      <c r="UBR57" s="158"/>
      <c r="UBS57" s="158"/>
      <c r="UBT57" s="158"/>
      <c r="UBU57" s="158"/>
      <c r="UBV57" s="158"/>
      <c r="UBW57" s="158"/>
      <c r="UBX57" s="158"/>
      <c r="UBY57" s="158"/>
      <c r="UBZ57" s="158"/>
      <c r="UCA57" s="158"/>
      <c r="UCB57" s="158"/>
      <c r="UCC57" s="158"/>
      <c r="UCD57" s="158"/>
      <c r="UCE57" s="158"/>
      <c r="UCF57" s="158"/>
      <c r="UCG57" s="158"/>
      <c r="UCH57" s="158"/>
      <c r="UCI57" s="158"/>
      <c r="UCJ57" s="158"/>
      <c r="UCK57" s="158"/>
      <c r="UCL57" s="158"/>
      <c r="UCM57" s="158"/>
      <c r="UCN57" s="158"/>
      <c r="UCO57" s="158"/>
      <c r="UCP57" s="158"/>
      <c r="UCQ57" s="158"/>
      <c r="UCR57" s="158"/>
      <c r="UCS57" s="158"/>
      <c r="UCT57" s="158"/>
      <c r="UCU57" s="158"/>
      <c r="UCV57" s="158"/>
      <c r="UCW57" s="158"/>
      <c r="UCX57" s="158"/>
      <c r="UCY57" s="158"/>
      <c r="UCZ57" s="158"/>
      <c r="UDA57" s="158"/>
      <c r="UDB57" s="158"/>
      <c r="UDC57" s="158"/>
      <c r="UDD57" s="158"/>
      <c r="UDE57" s="158"/>
      <c r="UDF57" s="158"/>
      <c r="UDG57" s="158"/>
      <c r="UDH57" s="158"/>
      <c r="UDI57" s="158"/>
      <c r="UDJ57" s="158"/>
      <c r="UDK57" s="158"/>
      <c r="UDL57" s="158"/>
      <c r="UDM57" s="158"/>
      <c r="UDN57" s="158"/>
      <c r="UDO57" s="158"/>
      <c r="UDP57" s="158"/>
      <c r="UDQ57" s="158"/>
      <c r="UDR57" s="158"/>
      <c r="UDS57" s="158"/>
      <c r="UDT57" s="158"/>
      <c r="UDU57" s="158"/>
      <c r="UDV57" s="158"/>
      <c r="UDW57" s="158"/>
      <c r="UDX57" s="158"/>
      <c r="UDY57" s="158"/>
      <c r="UDZ57" s="158"/>
      <c r="UEA57" s="158"/>
      <c r="UEB57" s="158"/>
      <c r="UEC57" s="158"/>
      <c r="UED57" s="158"/>
      <c r="UEE57" s="158"/>
      <c r="UEF57" s="158"/>
      <c r="UEG57" s="158"/>
      <c r="UEH57" s="158"/>
      <c r="UEI57" s="158"/>
      <c r="UEJ57" s="158"/>
      <c r="UEK57" s="158"/>
      <c r="UEL57" s="158"/>
      <c r="UEM57" s="158"/>
      <c r="UEN57" s="158"/>
      <c r="UEO57" s="158"/>
      <c r="UEP57" s="158"/>
      <c r="UEQ57" s="158"/>
      <c r="UER57" s="158"/>
      <c r="UES57" s="158"/>
      <c r="UET57" s="158"/>
      <c r="UEU57" s="158"/>
      <c r="UEV57" s="158"/>
      <c r="UEW57" s="158"/>
      <c r="UEX57" s="158"/>
      <c r="UEY57" s="158"/>
      <c r="UEZ57" s="158"/>
      <c r="UFA57" s="158"/>
      <c r="UFB57" s="158"/>
      <c r="UFC57" s="158"/>
      <c r="UFD57" s="158"/>
      <c r="UFE57" s="158"/>
      <c r="UFF57" s="158"/>
      <c r="UFG57" s="158"/>
      <c r="UFH57" s="158"/>
      <c r="UFI57" s="158"/>
      <c r="UFJ57" s="158"/>
      <c r="UFK57" s="158"/>
      <c r="UFL57" s="158"/>
      <c r="UFM57" s="158"/>
      <c r="UFN57" s="158"/>
      <c r="UFO57" s="158"/>
      <c r="UFP57" s="158"/>
      <c r="UFQ57" s="158"/>
      <c r="UFR57" s="158"/>
      <c r="UFS57" s="158"/>
      <c r="UFT57" s="158"/>
      <c r="UFU57" s="158"/>
      <c r="UFV57" s="158"/>
      <c r="UFW57" s="158"/>
      <c r="UFX57" s="158"/>
      <c r="UFY57" s="158"/>
      <c r="UFZ57" s="158"/>
      <c r="UGA57" s="158"/>
      <c r="UGB57" s="158"/>
      <c r="UGC57" s="158"/>
      <c r="UGD57" s="158"/>
      <c r="UGE57" s="158"/>
      <c r="UGF57" s="158"/>
      <c r="UGG57" s="158"/>
      <c r="UGH57" s="158"/>
      <c r="UGI57" s="158"/>
      <c r="UGJ57" s="158"/>
      <c r="UGK57" s="158"/>
      <c r="UGL57" s="158"/>
      <c r="UGM57" s="158"/>
      <c r="UGN57" s="158"/>
      <c r="UGO57" s="158"/>
      <c r="UGP57" s="158"/>
      <c r="UGQ57" s="158"/>
      <c r="UGR57" s="158"/>
      <c r="UGS57" s="158"/>
      <c r="UGT57" s="158"/>
      <c r="UGU57" s="158"/>
      <c r="UGV57" s="158"/>
      <c r="UGW57" s="158"/>
      <c r="UGX57" s="158"/>
      <c r="UGY57" s="158"/>
      <c r="UGZ57" s="158"/>
      <c r="UHA57" s="158"/>
      <c r="UHB57" s="158"/>
      <c r="UHC57" s="158"/>
      <c r="UHD57" s="158"/>
      <c r="UHE57" s="158"/>
      <c r="UHF57" s="158"/>
      <c r="UHG57" s="158"/>
      <c r="UHH57" s="158"/>
      <c r="UHI57" s="158"/>
      <c r="UHJ57" s="158"/>
      <c r="UHK57" s="158"/>
      <c r="UHL57" s="158"/>
      <c r="UHM57" s="158"/>
      <c r="UHN57" s="158"/>
      <c r="UHO57" s="158"/>
      <c r="UHP57" s="158"/>
      <c r="UHQ57" s="158"/>
      <c r="UHR57" s="158"/>
      <c r="UHS57" s="158"/>
      <c r="UHT57" s="158"/>
      <c r="UHU57" s="158"/>
      <c r="UHV57" s="158"/>
      <c r="UHW57" s="158"/>
      <c r="UHX57" s="158"/>
      <c r="UHY57" s="158"/>
      <c r="UHZ57" s="158"/>
      <c r="UIA57" s="158"/>
      <c r="UIB57" s="158"/>
      <c r="UIC57" s="158"/>
      <c r="UID57" s="158"/>
      <c r="UIE57" s="158"/>
      <c r="UIF57" s="158"/>
      <c r="UIG57" s="158"/>
      <c r="UIH57" s="158"/>
      <c r="UII57" s="158"/>
      <c r="UIJ57" s="158"/>
      <c r="UIK57" s="158"/>
      <c r="UIL57" s="158"/>
      <c r="UIM57" s="158"/>
      <c r="UIN57" s="158"/>
      <c r="UIO57" s="158"/>
      <c r="UIP57" s="158"/>
      <c r="UIQ57" s="158"/>
      <c r="UIR57" s="158"/>
      <c r="UIS57" s="158"/>
      <c r="UIT57" s="158"/>
      <c r="UIU57" s="158"/>
      <c r="UIV57" s="158"/>
      <c r="UIW57" s="158"/>
      <c r="UIX57" s="158"/>
      <c r="UIY57" s="158"/>
      <c r="UIZ57" s="158"/>
      <c r="UJA57" s="158"/>
      <c r="UJB57" s="158"/>
      <c r="UJC57" s="158"/>
      <c r="UJD57" s="158"/>
      <c r="UJE57" s="158"/>
      <c r="UJF57" s="158"/>
      <c r="UJG57" s="158"/>
      <c r="UJH57" s="158"/>
      <c r="UJI57" s="158"/>
      <c r="UJJ57" s="158"/>
      <c r="UJK57" s="158"/>
      <c r="UJL57" s="158"/>
      <c r="UJM57" s="158"/>
      <c r="UJN57" s="158"/>
      <c r="UJO57" s="158"/>
      <c r="UJP57" s="158"/>
      <c r="UJQ57" s="158"/>
      <c r="UJR57" s="158"/>
      <c r="UJS57" s="158"/>
      <c r="UJT57" s="158"/>
      <c r="UJU57" s="158"/>
      <c r="UJV57" s="158"/>
      <c r="UJW57" s="158"/>
      <c r="UJX57" s="158"/>
      <c r="UJY57" s="158"/>
      <c r="UJZ57" s="158"/>
      <c r="UKA57" s="158"/>
      <c r="UKB57" s="158"/>
      <c r="UKC57" s="158"/>
      <c r="UKD57" s="158"/>
      <c r="UKE57" s="158"/>
      <c r="UKF57" s="158"/>
      <c r="UKG57" s="158"/>
      <c r="UKH57" s="158"/>
      <c r="UKI57" s="158"/>
      <c r="UKJ57" s="158"/>
      <c r="UKK57" s="158"/>
      <c r="UKL57" s="158"/>
      <c r="UKM57" s="158"/>
      <c r="UKN57" s="158"/>
      <c r="UKO57" s="158"/>
      <c r="UKP57" s="158"/>
      <c r="UKQ57" s="158"/>
      <c r="UKR57" s="158"/>
      <c r="UKS57" s="158"/>
      <c r="UKT57" s="158"/>
      <c r="UKU57" s="158"/>
      <c r="UKV57" s="158"/>
      <c r="UKW57" s="158"/>
      <c r="UKX57" s="158"/>
      <c r="UKY57" s="158"/>
      <c r="UKZ57" s="158"/>
      <c r="ULA57" s="158"/>
      <c r="ULB57" s="158"/>
      <c r="ULC57" s="158"/>
      <c r="ULD57" s="158"/>
      <c r="ULE57" s="158"/>
      <c r="ULF57" s="158"/>
      <c r="ULG57" s="158"/>
      <c r="ULH57" s="158"/>
      <c r="ULI57" s="158"/>
      <c r="ULJ57" s="158"/>
      <c r="ULK57" s="158"/>
      <c r="ULL57" s="158"/>
      <c r="ULM57" s="158"/>
      <c r="ULN57" s="158"/>
      <c r="ULO57" s="158"/>
      <c r="ULP57" s="158"/>
      <c r="ULQ57" s="158"/>
      <c r="ULR57" s="158"/>
      <c r="ULS57" s="158"/>
      <c r="ULT57" s="158"/>
      <c r="ULU57" s="158"/>
      <c r="ULV57" s="158"/>
      <c r="ULW57" s="158"/>
      <c r="ULX57" s="158"/>
      <c r="ULY57" s="158"/>
      <c r="ULZ57" s="158"/>
      <c r="UMA57" s="158"/>
      <c r="UMB57" s="158"/>
      <c r="UMC57" s="158"/>
      <c r="UMD57" s="158"/>
      <c r="UME57" s="158"/>
      <c r="UMF57" s="158"/>
      <c r="UMG57" s="158"/>
      <c r="UMH57" s="158"/>
      <c r="UMI57" s="158"/>
      <c r="UMJ57" s="158"/>
      <c r="UMK57" s="158"/>
      <c r="UML57" s="158"/>
      <c r="UMM57" s="158"/>
      <c r="UMN57" s="158"/>
      <c r="UMO57" s="158"/>
      <c r="UMP57" s="158"/>
      <c r="UMQ57" s="158"/>
      <c r="UMR57" s="158"/>
      <c r="UMS57" s="158"/>
      <c r="UMT57" s="158"/>
      <c r="UMU57" s="158"/>
      <c r="UMV57" s="158"/>
      <c r="UMW57" s="158"/>
      <c r="UMX57" s="158"/>
      <c r="UMY57" s="158"/>
      <c r="UMZ57" s="158"/>
      <c r="UNA57" s="158"/>
      <c r="UNB57" s="158"/>
      <c r="UNC57" s="158"/>
      <c r="UND57" s="158"/>
      <c r="UNE57" s="158"/>
      <c r="UNF57" s="158"/>
      <c r="UNG57" s="158"/>
      <c r="UNH57" s="158"/>
      <c r="UNI57" s="158"/>
      <c r="UNJ57" s="158"/>
      <c r="UNK57" s="158"/>
      <c r="UNL57" s="158"/>
      <c r="UNM57" s="158"/>
      <c r="UNN57" s="158"/>
      <c r="UNO57" s="158"/>
      <c r="UNP57" s="158"/>
      <c r="UNQ57" s="158"/>
      <c r="UNR57" s="158"/>
      <c r="UNS57" s="158"/>
      <c r="UNT57" s="158"/>
      <c r="UNU57" s="158"/>
      <c r="UNV57" s="158"/>
      <c r="UNW57" s="158"/>
      <c r="UNX57" s="158"/>
      <c r="UNY57" s="158"/>
      <c r="UNZ57" s="158"/>
      <c r="UOA57" s="158"/>
      <c r="UOB57" s="158"/>
      <c r="UOC57" s="158"/>
      <c r="UOD57" s="158"/>
      <c r="UOE57" s="158"/>
      <c r="UOF57" s="158"/>
      <c r="UOG57" s="158"/>
      <c r="UOH57" s="158"/>
      <c r="UOI57" s="158"/>
      <c r="UOJ57" s="158"/>
      <c r="UOK57" s="158"/>
      <c r="UOL57" s="158"/>
      <c r="UOM57" s="158"/>
      <c r="UON57" s="158"/>
      <c r="UOO57" s="158"/>
      <c r="UOP57" s="158"/>
      <c r="UOQ57" s="158"/>
      <c r="UOR57" s="158"/>
      <c r="UOS57" s="158"/>
      <c r="UOT57" s="158"/>
      <c r="UOU57" s="158"/>
      <c r="UOV57" s="158"/>
      <c r="UOW57" s="158"/>
      <c r="UOX57" s="158"/>
      <c r="UOY57" s="158"/>
      <c r="UOZ57" s="158"/>
      <c r="UPA57" s="158"/>
      <c r="UPB57" s="158"/>
      <c r="UPC57" s="158"/>
      <c r="UPD57" s="158"/>
      <c r="UPE57" s="158"/>
      <c r="UPF57" s="158"/>
      <c r="UPG57" s="158"/>
      <c r="UPH57" s="158"/>
      <c r="UPI57" s="158"/>
      <c r="UPJ57" s="158"/>
      <c r="UPK57" s="158"/>
      <c r="UPL57" s="158"/>
      <c r="UPM57" s="158"/>
      <c r="UPN57" s="158"/>
      <c r="UPO57" s="158"/>
      <c r="UPP57" s="158"/>
      <c r="UPQ57" s="158"/>
      <c r="UPR57" s="158"/>
      <c r="UPS57" s="158"/>
      <c r="UPT57" s="158"/>
      <c r="UPU57" s="158"/>
      <c r="UPV57" s="158"/>
      <c r="UPW57" s="158"/>
      <c r="UPX57" s="158"/>
      <c r="UPY57" s="158"/>
      <c r="UPZ57" s="158"/>
      <c r="UQA57" s="158"/>
      <c r="UQB57" s="158"/>
      <c r="UQC57" s="158"/>
      <c r="UQD57" s="158"/>
      <c r="UQE57" s="158"/>
      <c r="UQF57" s="158"/>
      <c r="UQG57" s="158"/>
      <c r="UQH57" s="158"/>
      <c r="UQI57" s="158"/>
      <c r="UQJ57" s="158"/>
      <c r="UQK57" s="158"/>
      <c r="UQL57" s="158"/>
      <c r="UQM57" s="158"/>
      <c r="UQN57" s="158"/>
      <c r="UQO57" s="158"/>
      <c r="UQP57" s="158"/>
      <c r="UQQ57" s="158"/>
      <c r="UQR57" s="158"/>
      <c r="UQS57" s="158"/>
      <c r="UQT57" s="158"/>
      <c r="UQU57" s="158"/>
      <c r="UQV57" s="158"/>
      <c r="UQW57" s="158"/>
      <c r="UQX57" s="158"/>
      <c r="UQY57" s="158"/>
      <c r="UQZ57" s="158"/>
      <c r="URA57" s="158"/>
      <c r="URB57" s="158"/>
      <c r="URC57" s="158"/>
      <c r="URD57" s="158"/>
      <c r="URE57" s="158"/>
      <c r="URF57" s="158"/>
      <c r="URG57" s="158"/>
      <c r="URH57" s="158"/>
      <c r="URI57" s="158"/>
      <c r="URJ57" s="158"/>
      <c r="URK57" s="158"/>
      <c r="URL57" s="158"/>
      <c r="URM57" s="158"/>
      <c r="URN57" s="158"/>
      <c r="URO57" s="158"/>
      <c r="URP57" s="158"/>
      <c r="URQ57" s="158"/>
      <c r="URR57" s="158"/>
      <c r="URS57" s="158"/>
      <c r="URT57" s="158"/>
      <c r="URU57" s="158"/>
      <c r="URV57" s="158"/>
      <c r="URW57" s="158"/>
      <c r="URX57" s="158"/>
      <c r="URY57" s="158"/>
      <c r="URZ57" s="158"/>
      <c r="USA57" s="158"/>
      <c r="USB57" s="158"/>
      <c r="USC57" s="158"/>
      <c r="USD57" s="158"/>
      <c r="USE57" s="158"/>
      <c r="USF57" s="158"/>
      <c r="USG57" s="158"/>
      <c r="USH57" s="158"/>
      <c r="USI57" s="158"/>
      <c r="USJ57" s="158"/>
      <c r="USK57" s="158"/>
      <c r="USL57" s="158"/>
      <c r="USM57" s="158"/>
      <c r="USN57" s="158"/>
      <c r="USO57" s="158"/>
      <c r="USP57" s="158"/>
      <c r="USQ57" s="158"/>
      <c r="USR57" s="158"/>
      <c r="USS57" s="158"/>
      <c r="UST57" s="158"/>
      <c r="USU57" s="158"/>
      <c r="USV57" s="158"/>
      <c r="USW57" s="158"/>
      <c r="USX57" s="158"/>
      <c r="USY57" s="158"/>
      <c r="USZ57" s="158"/>
      <c r="UTA57" s="158"/>
      <c r="UTB57" s="158"/>
      <c r="UTC57" s="158"/>
      <c r="UTD57" s="158"/>
      <c r="UTE57" s="158"/>
      <c r="UTF57" s="158"/>
      <c r="UTG57" s="158"/>
      <c r="UTH57" s="158"/>
      <c r="UTI57" s="158"/>
      <c r="UTJ57" s="158"/>
      <c r="UTK57" s="158"/>
      <c r="UTL57" s="158"/>
      <c r="UTM57" s="158"/>
      <c r="UTN57" s="158"/>
      <c r="UTO57" s="158"/>
      <c r="UTP57" s="158"/>
      <c r="UTQ57" s="158"/>
      <c r="UTR57" s="158"/>
      <c r="UTS57" s="158"/>
      <c r="UTT57" s="158"/>
      <c r="UTU57" s="158"/>
      <c r="UTV57" s="158"/>
      <c r="UTW57" s="158"/>
      <c r="UTX57" s="158"/>
      <c r="UTY57" s="158"/>
      <c r="UTZ57" s="158"/>
      <c r="UUA57" s="158"/>
      <c r="UUB57" s="158"/>
      <c r="UUC57" s="158"/>
      <c r="UUD57" s="158"/>
      <c r="UUE57" s="158"/>
      <c r="UUF57" s="158"/>
      <c r="UUG57" s="158"/>
      <c r="UUH57" s="158"/>
      <c r="UUI57" s="158"/>
      <c r="UUJ57" s="158"/>
      <c r="UUK57" s="158"/>
      <c r="UUL57" s="158"/>
      <c r="UUM57" s="158"/>
      <c r="UUN57" s="158"/>
      <c r="UUO57" s="158"/>
      <c r="UUP57" s="158"/>
      <c r="UUQ57" s="158"/>
      <c r="UUR57" s="158"/>
      <c r="UUS57" s="158"/>
      <c r="UUT57" s="158"/>
      <c r="UUU57" s="158"/>
      <c r="UUV57" s="158"/>
      <c r="UUW57" s="158"/>
      <c r="UUX57" s="158"/>
      <c r="UUY57" s="158"/>
      <c r="UUZ57" s="158"/>
      <c r="UVA57" s="158"/>
      <c r="UVB57" s="158"/>
      <c r="UVC57" s="158"/>
      <c r="UVD57" s="158"/>
      <c r="UVE57" s="158"/>
      <c r="UVF57" s="158"/>
      <c r="UVG57" s="158"/>
      <c r="UVH57" s="158"/>
      <c r="UVI57" s="158"/>
      <c r="UVJ57" s="158"/>
      <c r="UVK57" s="158"/>
      <c r="UVL57" s="158"/>
      <c r="UVM57" s="158"/>
      <c r="UVN57" s="158"/>
      <c r="UVO57" s="158"/>
      <c r="UVP57" s="158"/>
      <c r="UVQ57" s="158"/>
      <c r="UVR57" s="158"/>
      <c r="UVS57" s="158"/>
      <c r="UVT57" s="158"/>
      <c r="UVU57" s="158"/>
      <c r="UVV57" s="158"/>
      <c r="UVW57" s="158"/>
      <c r="UVX57" s="158"/>
      <c r="UVY57" s="158"/>
      <c r="UVZ57" s="158"/>
      <c r="UWA57" s="158"/>
      <c r="UWB57" s="158"/>
      <c r="UWC57" s="158"/>
      <c r="UWD57" s="158"/>
      <c r="UWE57" s="158"/>
      <c r="UWF57" s="158"/>
      <c r="UWG57" s="158"/>
      <c r="UWH57" s="158"/>
      <c r="UWI57" s="158"/>
      <c r="UWJ57" s="158"/>
      <c r="UWK57" s="158"/>
      <c r="UWL57" s="158"/>
      <c r="UWM57" s="158"/>
      <c r="UWN57" s="158"/>
      <c r="UWO57" s="158"/>
      <c r="UWP57" s="158"/>
      <c r="UWQ57" s="158"/>
      <c r="UWR57" s="158"/>
      <c r="UWS57" s="158"/>
      <c r="UWT57" s="158"/>
      <c r="UWU57" s="158"/>
      <c r="UWV57" s="158"/>
      <c r="UWW57" s="158"/>
      <c r="UWX57" s="158"/>
      <c r="UWY57" s="158"/>
      <c r="UWZ57" s="158"/>
      <c r="UXA57" s="158"/>
      <c r="UXB57" s="158"/>
      <c r="UXC57" s="158"/>
      <c r="UXD57" s="158"/>
      <c r="UXE57" s="158"/>
      <c r="UXF57" s="158"/>
      <c r="UXG57" s="158"/>
      <c r="UXH57" s="158"/>
      <c r="UXI57" s="158"/>
      <c r="UXJ57" s="158"/>
      <c r="UXK57" s="158"/>
      <c r="UXL57" s="158"/>
      <c r="UXM57" s="158"/>
      <c r="UXN57" s="158"/>
      <c r="UXO57" s="158"/>
      <c r="UXP57" s="158"/>
      <c r="UXQ57" s="158"/>
      <c r="UXR57" s="158"/>
      <c r="UXS57" s="158"/>
      <c r="UXT57" s="158"/>
      <c r="UXU57" s="158"/>
      <c r="UXV57" s="158"/>
      <c r="UXW57" s="158"/>
      <c r="UXX57" s="158"/>
      <c r="UXY57" s="158"/>
      <c r="UXZ57" s="158"/>
      <c r="UYA57" s="158"/>
      <c r="UYB57" s="158"/>
      <c r="UYC57" s="158"/>
      <c r="UYD57" s="158"/>
      <c r="UYE57" s="158"/>
      <c r="UYF57" s="158"/>
      <c r="UYG57" s="158"/>
      <c r="UYH57" s="158"/>
      <c r="UYI57" s="158"/>
      <c r="UYJ57" s="158"/>
      <c r="UYK57" s="158"/>
      <c r="UYL57" s="158"/>
      <c r="UYM57" s="158"/>
      <c r="UYN57" s="158"/>
      <c r="UYO57" s="158"/>
      <c r="UYP57" s="158"/>
      <c r="UYQ57" s="158"/>
      <c r="UYR57" s="158"/>
      <c r="UYS57" s="158"/>
      <c r="UYT57" s="158"/>
      <c r="UYU57" s="158"/>
      <c r="UYV57" s="158"/>
      <c r="UYW57" s="158"/>
      <c r="UYX57" s="158"/>
      <c r="UYY57" s="158"/>
      <c r="UYZ57" s="158"/>
      <c r="UZA57" s="158"/>
      <c r="UZB57" s="158"/>
      <c r="UZC57" s="158"/>
      <c r="UZD57" s="158"/>
      <c r="UZE57" s="158"/>
      <c r="UZF57" s="158"/>
      <c r="UZG57" s="158"/>
      <c r="UZH57" s="158"/>
      <c r="UZI57" s="158"/>
      <c r="UZJ57" s="158"/>
      <c r="UZK57" s="158"/>
      <c r="UZL57" s="158"/>
      <c r="UZM57" s="158"/>
      <c r="UZN57" s="158"/>
      <c r="UZO57" s="158"/>
      <c r="UZP57" s="158"/>
      <c r="UZQ57" s="158"/>
      <c r="UZR57" s="158"/>
      <c r="UZS57" s="158"/>
      <c r="UZT57" s="158"/>
      <c r="UZU57" s="158"/>
      <c r="UZV57" s="158"/>
      <c r="UZW57" s="158"/>
      <c r="UZX57" s="158"/>
      <c r="UZY57" s="158"/>
      <c r="UZZ57" s="158"/>
      <c r="VAA57" s="158"/>
      <c r="VAB57" s="158"/>
      <c r="VAC57" s="158"/>
      <c r="VAD57" s="158"/>
      <c r="VAE57" s="158"/>
      <c r="VAF57" s="158"/>
      <c r="VAG57" s="158"/>
      <c r="VAH57" s="158"/>
      <c r="VAI57" s="158"/>
      <c r="VAJ57" s="158"/>
      <c r="VAK57" s="158"/>
      <c r="VAL57" s="158"/>
      <c r="VAM57" s="158"/>
      <c r="VAN57" s="158"/>
      <c r="VAO57" s="158"/>
      <c r="VAP57" s="158"/>
      <c r="VAQ57" s="158"/>
      <c r="VAR57" s="158"/>
      <c r="VAS57" s="158"/>
      <c r="VAT57" s="158"/>
      <c r="VAU57" s="158"/>
      <c r="VAV57" s="158"/>
      <c r="VAW57" s="158"/>
      <c r="VAX57" s="158"/>
      <c r="VAY57" s="158"/>
      <c r="VAZ57" s="158"/>
      <c r="VBA57" s="158"/>
      <c r="VBB57" s="158"/>
      <c r="VBC57" s="158"/>
      <c r="VBD57" s="158"/>
      <c r="VBE57" s="158"/>
      <c r="VBF57" s="158"/>
      <c r="VBG57" s="158"/>
      <c r="VBH57" s="158"/>
      <c r="VBI57" s="158"/>
      <c r="VBJ57" s="158"/>
      <c r="VBK57" s="158"/>
      <c r="VBL57" s="158"/>
      <c r="VBM57" s="158"/>
      <c r="VBN57" s="158"/>
      <c r="VBO57" s="158"/>
      <c r="VBP57" s="158"/>
      <c r="VBQ57" s="158"/>
      <c r="VBR57" s="158"/>
      <c r="VBS57" s="158"/>
      <c r="VBT57" s="158"/>
      <c r="VBU57" s="158"/>
      <c r="VBV57" s="158"/>
      <c r="VBW57" s="158"/>
      <c r="VBX57" s="158"/>
      <c r="VBY57" s="158"/>
      <c r="VBZ57" s="158"/>
      <c r="VCA57" s="158"/>
      <c r="VCB57" s="158"/>
      <c r="VCC57" s="158"/>
      <c r="VCD57" s="158"/>
      <c r="VCE57" s="158"/>
      <c r="VCF57" s="158"/>
      <c r="VCG57" s="158"/>
      <c r="VCH57" s="158"/>
      <c r="VCI57" s="158"/>
      <c r="VCJ57" s="158"/>
      <c r="VCK57" s="158"/>
      <c r="VCL57" s="158"/>
      <c r="VCM57" s="158"/>
      <c r="VCN57" s="158"/>
      <c r="VCO57" s="158"/>
      <c r="VCP57" s="158"/>
      <c r="VCQ57" s="158"/>
      <c r="VCR57" s="158"/>
      <c r="VCS57" s="158"/>
      <c r="VCT57" s="158"/>
      <c r="VCU57" s="158"/>
      <c r="VCV57" s="158"/>
      <c r="VCW57" s="158"/>
      <c r="VCX57" s="158"/>
      <c r="VCY57" s="158"/>
      <c r="VCZ57" s="158"/>
      <c r="VDA57" s="158"/>
      <c r="VDB57" s="158"/>
      <c r="VDC57" s="158"/>
      <c r="VDD57" s="158"/>
      <c r="VDE57" s="158"/>
      <c r="VDF57" s="158"/>
      <c r="VDG57" s="158"/>
      <c r="VDH57" s="158"/>
      <c r="VDI57" s="158"/>
      <c r="VDJ57" s="158"/>
      <c r="VDK57" s="158"/>
      <c r="VDL57" s="158"/>
      <c r="VDM57" s="158"/>
      <c r="VDN57" s="158"/>
      <c r="VDO57" s="158"/>
      <c r="VDP57" s="158"/>
      <c r="VDQ57" s="158"/>
      <c r="VDR57" s="158"/>
      <c r="VDS57" s="158"/>
      <c r="VDT57" s="158"/>
      <c r="VDU57" s="158"/>
      <c r="VDV57" s="158"/>
      <c r="VDW57" s="158"/>
      <c r="VDX57" s="158"/>
      <c r="VDY57" s="158"/>
      <c r="VDZ57" s="158"/>
      <c r="VEA57" s="158"/>
      <c r="VEB57" s="158"/>
      <c r="VEC57" s="158"/>
      <c r="VED57" s="158"/>
      <c r="VEE57" s="158"/>
      <c r="VEF57" s="158"/>
      <c r="VEG57" s="158"/>
      <c r="VEH57" s="158"/>
      <c r="VEI57" s="158"/>
      <c r="VEJ57" s="158"/>
      <c r="VEK57" s="158"/>
      <c r="VEL57" s="158"/>
      <c r="VEM57" s="158"/>
      <c r="VEN57" s="158"/>
      <c r="VEO57" s="158"/>
      <c r="VEP57" s="158"/>
      <c r="VEQ57" s="158"/>
      <c r="VER57" s="158"/>
      <c r="VES57" s="158"/>
      <c r="VET57" s="158"/>
      <c r="VEU57" s="158"/>
      <c r="VEV57" s="158"/>
      <c r="VEW57" s="158"/>
      <c r="VEX57" s="158"/>
      <c r="VEY57" s="158"/>
      <c r="VEZ57" s="158"/>
      <c r="VFA57" s="158"/>
      <c r="VFB57" s="158"/>
      <c r="VFC57" s="158"/>
      <c r="VFD57" s="158"/>
      <c r="VFE57" s="158"/>
      <c r="VFF57" s="158"/>
      <c r="VFG57" s="158"/>
      <c r="VFH57" s="158"/>
      <c r="VFI57" s="158"/>
      <c r="VFJ57" s="158"/>
      <c r="VFK57" s="158"/>
      <c r="VFL57" s="158"/>
      <c r="VFM57" s="158"/>
      <c r="VFN57" s="158"/>
      <c r="VFO57" s="158"/>
      <c r="VFP57" s="158"/>
      <c r="VFQ57" s="158"/>
      <c r="VFR57" s="158"/>
      <c r="VFS57" s="158"/>
      <c r="VFT57" s="158"/>
      <c r="VFU57" s="158"/>
      <c r="VFV57" s="158"/>
      <c r="VFW57" s="158"/>
      <c r="VFX57" s="158"/>
      <c r="VFY57" s="158"/>
      <c r="VFZ57" s="158"/>
      <c r="VGA57" s="158"/>
      <c r="VGB57" s="158"/>
      <c r="VGC57" s="158"/>
      <c r="VGD57" s="158"/>
      <c r="VGE57" s="158"/>
      <c r="VGF57" s="158"/>
      <c r="VGG57" s="158"/>
      <c r="VGH57" s="158"/>
      <c r="VGI57" s="158"/>
      <c r="VGJ57" s="158"/>
      <c r="VGK57" s="158"/>
      <c r="VGL57" s="158"/>
      <c r="VGM57" s="158"/>
      <c r="VGN57" s="158"/>
      <c r="VGO57" s="158"/>
      <c r="VGP57" s="158"/>
      <c r="VGQ57" s="158"/>
      <c r="VGR57" s="158"/>
      <c r="VGS57" s="158"/>
      <c r="VGT57" s="158"/>
      <c r="VGU57" s="158"/>
      <c r="VGV57" s="158"/>
      <c r="VGW57" s="158"/>
      <c r="VGX57" s="158"/>
      <c r="VGY57" s="158"/>
      <c r="VGZ57" s="158"/>
      <c r="VHA57" s="158"/>
      <c r="VHB57" s="158"/>
      <c r="VHC57" s="158"/>
      <c r="VHD57" s="158"/>
      <c r="VHE57" s="158"/>
      <c r="VHF57" s="158"/>
      <c r="VHG57" s="158"/>
      <c r="VHH57" s="158"/>
      <c r="VHI57" s="158"/>
      <c r="VHJ57" s="158"/>
      <c r="VHK57" s="158"/>
      <c r="VHL57" s="158"/>
      <c r="VHM57" s="158"/>
      <c r="VHN57" s="158"/>
      <c r="VHO57" s="158"/>
      <c r="VHP57" s="158"/>
      <c r="VHQ57" s="158"/>
      <c r="VHR57" s="158"/>
      <c r="VHS57" s="158"/>
      <c r="VHT57" s="158"/>
      <c r="VHU57" s="158"/>
      <c r="VHV57" s="158"/>
      <c r="VHW57" s="158"/>
      <c r="VHX57" s="158"/>
      <c r="VHY57" s="158"/>
      <c r="VHZ57" s="158"/>
      <c r="VIA57" s="158"/>
      <c r="VIB57" s="158"/>
      <c r="VIC57" s="158"/>
      <c r="VID57" s="158"/>
      <c r="VIE57" s="158"/>
      <c r="VIF57" s="158"/>
      <c r="VIG57" s="158"/>
      <c r="VIH57" s="158"/>
      <c r="VII57" s="158"/>
      <c r="VIJ57" s="158"/>
      <c r="VIK57" s="158"/>
      <c r="VIL57" s="158"/>
      <c r="VIM57" s="158"/>
      <c r="VIN57" s="158"/>
      <c r="VIO57" s="158"/>
      <c r="VIP57" s="158"/>
      <c r="VIQ57" s="158"/>
      <c r="VIR57" s="158"/>
      <c r="VIS57" s="158"/>
      <c r="VIT57" s="158"/>
      <c r="VIU57" s="158"/>
      <c r="VIV57" s="158"/>
      <c r="VIW57" s="158"/>
      <c r="VIX57" s="158"/>
      <c r="VIY57" s="158"/>
      <c r="VIZ57" s="158"/>
      <c r="VJA57" s="158"/>
      <c r="VJB57" s="158"/>
      <c r="VJC57" s="158"/>
      <c r="VJD57" s="158"/>
      <c r="VJE57" s="158"/>
      <c r="VJF57" s="158"/>
      <c r="VJG57" s="158"/>
      <c r="VJH57" s="158"/>
      <c r="VJI57" s="158"/>
      <c r="VJJ57" s="158"/>
      <c r="VJK57" s="158"/>
      <c r="VJL57" s="158"/>
      <c r="VJM57" s="158"/>
      <c r="VJN57" s="158"/>
      <c r="VJO57" s="158"/>
      <c r="VJP57" s="158"/>
      <c r="VJQ57" s="158"/>
      <c r="VJR57" s="158"/>
      <c r="VJS57" s="158"/>
      <c r="VJT57" s="158"/>
      <c r="VJU57" s="158"/>
      <c r="VJV57" s="158"/>
      <c r="VJW57" s="158"/>
      <c r="VJX57" s="158"/>
      <c r="VJY57" s="158"/>
      <c r="VJZ57" s="158"/>
      <c r="VKA57" s="158"/>
      <c r="VKB57" s="158"/>
      <c r="VKC57" s="158"/>
      <c r="VKD57" s="158"/>
      <c r="VKE57" s="158"/>
      <c r="VKF57" s="158"/>
      <c r="VKG57" s="158"/>
      <c r="VKH57" s="158"/>
      <c r="VKI57" s="158"/>
      <c r="VKJ57" s="158"/>
      <c r="VKK57" s="158"/>
      <c r="VKL57" s="158"/>
      <c r="VKM57" s="158"/>
      <c r="VKN57" s="158"/>
      <c r="VKO57" s="158"/>
      <c r="VKP57" s="158"/>
      <c r="VKQ57" s="158"/>
      <c r="VKR57" s="158"/>
      <c r="VKS57" s="158"/>
      <c r="VKT57" s="158"/>
      <c r="VKU57" s="158"/>
      <c r="VKV57" s="158"/>
      <c r="VKW57" s="158"/>
      <c r="VKX57" s="158"/>
      <c r="VKY57" s="158"/>
      <c r="VKZ57" s="158"/>
      <c r="VLA57" s="158"/>
      <c r="VLB57" s="158"/>
      <c r="VLC57" s="158"/>
      <c r="VLD57" s="158"/>
      <c r="VLE57" s="158"/>
      <c r="VLF57" s="158"/>
      <c r="VLG57" s="158"/>
      <c r="VLH57" s="158"/>
      <c r="VLI57" s="158"/>
      <c r="VLJ57" s="158"/>
      <c r="VLK57" s="158"/>
      <c r="VLL57" s="158"/>
      <c r="VLM57" s="158"/>
      <c r="VLN57" s="158"/>
      <c r="VLO57" s="158"/>
      <c r="VLP57" s="158"/>
      <c r="VLQ57" s="158"/>
      <c r="VLR57" s="158"/>
      <c r="VLS57" s="158"/>
      <c r="VLT57" s="158"/>
      <c r="VLU57" s="158"/>
      <c r="VLV57" s="158"/>
      <c r="VLW57" s="158"/>
      <c r="VLX57" s="158"/>
      <c r="VLY57" s="158"/>
      <c r="VLZ57" s="158"/>
      <c r="VMA57" s="158"/>
      <c r="VMB57" s="158"/>
      <c r="VMC57" s="158"/>
      <c r="VMD57" s="158"/>
      <c r="VME57" s="158"/>
      <c r="VMF57" s="158"/>
      <c r="VMG57" s="158"/>
      <c r="VMH57" s="158"/>
      <c r="VMI57" s="158"/>
      <c r="VMJ57" s="158"/>
      <c r="VMK57" s="158"/>
      <c r="VML57" s="158"/>
      <c r="VMM57" s="158"/>
      <c r="VMN57" s="158"/>
      <c r="VMO57" s="158"/>
      <c r="VMP57" s="158"/>
      <c r="VMQ57" s="158"/>
      <c r="VMR57" s="158"/>
      <c r="VMS57" s="158"/>
      <c r="VMT57" s="158"/>
      <c r="VMU57" s="158"/>
      <c r="VMV57" s="158"/>
      <c r="VMW57" s="158"/>
      <c r="VMX57" s="158"/>
      <c r="VMY57" s="158"/>
      <c r="VMZ57" s="158"/>
      <c r="VNA57" s="158"/>
      <c r="VNB57" s="158"/>
      <c r="VNC57" s="158"/>
      <c r="VND57" s="158"/>
      <c r="VNE57" s="158"/>
      <c r="VNF57" s="158"/>
      <c r="VNG57" s="158"/>
      <c r="VNH57" s="158"/>
      <c r="VNI57" s="158"/>
      <c r="VNJ57" s="158"/>
      <c r="VNK57" s="158"/>
      <c r="VNL57" s="158"/>
      <c r="VNM57" s="158"/>
      <c r="VNN57" s="158"/>
      <c r="VNO57" s="158"/>
      <c r="VNP57" s="158"/>
      <c r="VNQ57" s="158"/>
      <c r="VNR57" s="158"/>
      <c r="VNS57" s="158"/>
      <c r="VNT57" s="158"/>
      <c r="VNU57" s="158"/>
      <c r="VNV57" s="158"/>
      <c r="VNW57" s="158"/>
      <c r="VNX57" s="158"/>
      <c r="VNY57" s="158"/>
      <c r="VNZ57" s="158"/>
      <c r="VOA57" s="158"/>
      <c r="VOB57" s="158"/>
      <c r="VOC57" s="158"/>
      <c r="VOD57" s="158"/>
      <c r="VOE57" s="158"/>
      <c r="VOF57" s="158"/>
      <c r="VOG57" s="158"/>
      <c r="VOH57" s="158"/>
      <c r="VOI57" s="158"/>
      <c r="VOJ57" s="158"/>
      <c r="VOK57" s="158"/>
      <c r="VOL57" s="158"/>
      <c r="VOM57" s="158"/>
      <c r="VON57" s="158"/>
      <c r="VOO57" s="158"/>
      <c r="VOP57" s="158"/>
      <c r="VOQ57" s="158"/>
      <c r="VOR57" s="158"/>
      <c r="VOS57" s="158"/>
      <c r="VOT57" s="158"/>
      <c r="VOU57" s="158"/>
      <c r="VOV57" s="158"/>
      <c r="VOW57" s="158"/>
      <c r="VOX57" s="158"/>
      <c r="VOY57" s="158"/>
      <c r="VOZ57" s="158"/>
      <c r="VPA57" s="158"/>
      <c r="VPB57" s="158"/>
      <c r="VPC57" s="158"/>
      <c r="VPD57" s="158"/>
      <c r="VPE57" s="158"/>
      <c r="VPF57" s="158"/>
      <c r="VPG57" s="158"/>
      <c r="VPH57" s="158"/>
      <c r="VPI57" s="158"/>
      <c r="VPJ57" s="158"/>
      <c r="VPK57" s="158"/>
      <c r="VPL57" s="158"/>
      <c r="VPM57" s="158"/>
      <c r="VPN57" s="158"/>
      <c r="VPO57" s="158"/>
      <c r="VPP57" s="158"/>
      <c r="VPQ57" s="158"/>
      <c r="VPR57" s="158"/>
      <c r="VPS57" s="158"/>
      <c r="VPT57" s="158"/>
      <c r="VPU57" s="158"/>
      <c r="VPV57" s="158"/>
      <c r="VPW57" s="158"/>
      <c r="VPX57" s="158"/>
      <c r="VPY57" s="158"/>
      <c r="VPZ57" s="158"/>
      <c r="VQA57" s="158"/>
      <c r="VQB57" s="158"/>
      <c r="VQC57" s="158"/>
      <c r="VQD57" s="158"/>
      <c r="VQE57" s="158"/>
      <c r="VQF57" s="158"/>
      <c r="VQG57" s="158"/>
      <c r="VQH57" s="158"/>
      <c r="VQI57" s="158"/>
      <c r="VQJ57" s="158"/>
      <c r="VQK57" s="158"/>
      <c r="VQL57" s="158"/>
      <c r="VQM57" s="158"/>
      <c r="VQN57" s="158"/>
      <c r="VQO57" s="158"/>
      <c r="VQP57" s="158"/>
      <c r="VQQ57" s="158"/>
      <c r="VQR57" s="158"/>
      <c r="VQS57" s="158"/>
      <c r="VQT57" s="158"/>
      <c r="VQU57" s="158"/>
      <c r="VQV57" s="158"/>
      <c r="VQW57" s="158"/>
      <c r="VQX57" s="158"/>
      <c r="VQY57" s="158"/>
      <c r="VQZ57" s="158"/>
      <c r="VRA57" s="158"/>
      <c r="VRB57" s="158"/>
      <c r="VRC57" s="158"/>
      <c r="VRD57" s="158"/>
      <c r="VRE57" s="158"/>
      <c r="VRF57" s="158"/>
      <c r="VRG57" s="158"/>
      <c r="VRH57" s="158"/>
      <c r="VRI57" s="158"/>
      <c r="VRJ57" s="158"/>
      <c r="VRK57" s="158"/>
      <c r="VRL57" s="158"/>
      <c r="VRM57" s="158"/>
      <c r="VRN57" s="158"/>
      <c r="VRO57" s="158"/>
      <c r="VRP57" s="158"/>
      <c r="VRQ57" s="158"/>
      <c r="VRR57" s="158"/>
      <c r="VRS57" s="158"/>
      <c r="VRT57" s="158"/>
      <c r="VRU57" s="158"/>
      <c r="VRV57" s="158"/>
      <c r="VRW57" s="158"/>
      <c r="VRX57" s="158"/>
      <c r="VRY57" s="158"/>
      <c r="VRZ57" s="158"/>
      <c r="VSA57" s="158"/>
      <c r="VSB57" s="158"/>
      <c r="VSC57" s="158"/>
      <c r="VSD57" s="158"/>
      <c r="VSE57" s="158"/>
      <c r="VSF57" s="158"/>
      <c r="VSG57" s="158"/>
      <c r="VSH57" s="158"/>
      <c r="VSI57" s="158"/>
      <c r="VSJ57" s="158"/>
      <c r="VSK57" s="158"/>
      <c r="VSL57" s="158"/>
      <c r="VSM57" s="158"/>
      <c r="VSN57" s="158"/>
      <c r="VSO57" s="158"/>
      <c r="VSP57" s="158"/>
      <c r="VSQ57" s="158"/>
      <c r="VSR57" s="158"/>
      <c r="VSS57" s="158"/>
      <c r="VST57" s="158"/>
      <c r="VSU57" s="158"/>
      <c r="VSV57" s="158"/>
      <c r="VSW57" s="158"/>
      <c r="VSX57" s="158"/>
      <c r="VSY57" s="158"/>
      <c r="VSZ57" s="158"/>
      <c r="VTA57" s="158"/>
      <c r="VTB57" s="158"/>
      <c r="VTC57" s="158"/>
      <c r="VTD57" s="158"/>
      <c r="VTE57" s="158"/>
      <c r="VTF57" s="158"/>
      <c r="VTG57" s="158"/>
      <c r="VTH57" s="158"/>
      <c r="VTI57" s="158"/>
      <c r="VTJ57" s="158"/>
      <c r="VTK57" s="158"/>
      <c r="VTL57" s="158"/>
      <c r="VTM57" s="158"/>
      <c r="VTN57" s="158"/>
      <c r="VTO57" s="158"/>
      <c r="VTP57" s="158"/>
      <c r="VTQ57" s="158"/>
      <c r="VTR57" s="158"/>
      <c r="VTS57" s="158"/>
      <c r="VTT57" s="158"/>
      <c r="VTU57" s="158"/>
      <c r="VTV57" s="158"/>
      <c r="VTW57" s="158"/>
      <c r="VTX57" s="158"/>
      <c r="VTY57" s="158"/>
      <c r="VTZ57" s="158"/>
      <c r="VUA57" s="158"/>
      <c r="VUB57" s="158"/>
      <c r="VUC57" s="158"/>
      <c r="VUD57" s="158"/>
      <c r="VUE57" s="158"/>
      <c r="VUF57" s="158"/>
      <c r="VUG57" s="158"/>
      <c r="VUH57" s="158"/>
      <c r="VUI57" s="158"/>
      <c r="VUJ57" s="158"/>
      <c r="VUK57" s="158"/>
      <c r="VUL57" s="158"/>
      <c r="VUM57" s="158"/>
      <c r="VUN57" s="158"/>
      <c r="VUO57" s="158"/>
      <c r="VUP57" s="158"/>
      <c r="VUQ57" s="158"/>
      <c r="VUR57" s="158"/>
      <c r="VUS57" s="158"/>
      <c r="VUT57" s="158"/>
      <c r="VUU57" s="158"/>
      <c r="VUV57" s="158"/>
      <c r="VUW57" s="158"/>
      <c r="VUX57" s="158"/>
      <c r="VUY57" s="158"/>
      <c r="VUZ57" s="158"/>
      <c r="VVA57" s="158"/>
      <c r="VVB57" s="158"/>
      <c r="VVC57" s="158"/>
      <c r="VVD57" s="158"/>
      <c r="VVE57" s="158"/>
      <c r="VVF57" s="158"/>
      <c r="VVG57" s="158"/>
      <c r="VVH57" s="158"/>
      <c r="VVI57" s="158"/>
      <c r="VVJ57" s="158"/>
      <c r="VVK57" s="158"/>
      <c r="VVL57" s="158"/>
      <c r="VVM57" s="158"/>
      <c r="VVN57" s="158"/>
      <c r="VVO57" s="158"/>
      <c r="VVP57" s="158"/>
      <c r="VVQ57" s="158"/>
      <c r="VVR57" s="158"/>
      <c r="VVS57" s="158"/>
      <c r="VVT57" s="158"/>
      <c r="VVU57" s="158"/>
      <c r="VVV57" s="158"/>
      <c r="VVW57" s="158"/>
      <c r="VVX57" s="158"/>
      <c r="VVY57" s="158"/>
      <c r="VVZ57" s="158"/>
      <c r="VWA57" s="158"/>
      <c r="VWB57" s="158"/>
      <c r="VWC57" s="158"/>
      <c r="VWD57" s="158"/>
      <c r="VWE57" s="158"/>
      <c r="VWF57" s="158"/>
      <c r="VWG57" s="158"/>
      <c r="VWH57" s="158"/>
      <c r="VWI57" s="158"/>
      <c r="VWJ57" s="158"/>
      <c r="VWK57" s="158"/>
      <c r="VWL57" s="158"/>
      <c r="VWM57" s="158"/>
      <c r="VWN57" s="158"/>
      <c r="VWO57" s="158"/>
      <c r="VWP57" s="158"/>
      <c r="VWQ57" s="158"/>
      <c r="VWR57" s="158"/>
      <c r="VWS57" s="158"/>
      <c r="VWT57" s="158"/>
      <c r="VWU57" s="158"/>
      <c r="VWV57" s="158"/>
      <c r="VWW57" s="158"/>
      <c r="VWX57" s="158"/>
      <c r="VWY57" s="158"/>
      <c r="VWZ57" s="158"/>
      <c r="VXA57" s="158"/>
      <c r="VXB57" s="158"/>
      <c r="VXC57" s="158"/>
      <c r="VXD57" s="158"/>
      <c r="VXE57" s="158"/>
      <c r="VXF57" s="158"/>
      <c r="VXG57" s="158"/>
      <c r="VXH57" s="158"/>
      <c r="VXI57" s="158"/>
      <c r="VXJ57" s="158"/>
      <c r="VXK57" s="158"/>
      <c r="VXL57" s="158"/>
      <c r="VXM57" s="158"/>
      <c r="VXN57" s="158"/>
      <c r="VXO57" s="158"/>
      <c r="VXP57" s="158"/>
      <c r="VXQ57" s="158"/>
      <c r="VXR57" s="158"/>
      <c r="VXS57" s="158"/>
      <c r="VXT57" s="158"/>
      <c r="VXU57" s="158"/>
      <c r="VXV57" s="158"/>
      <c r="VXW57" s="158"/>
      <c r="VXX57" s="158"/>
      <c r="VXY57" s="158"/>
      <c r="VXZ57" s="158"/>
      <c r="VYA57" s="158"/>
      <c r="VYB57" s="158"/>
      <c r="VYC57" s="158"/>
      <c r="VYD57" s="158"/>
      <c r="VYE57" s="158"/>
      <c r="VYF57" s="158"/>
      <c r="VYG57" s="158"/>
      <c r="VYH57" s="158"/>
      <c r="VYI57" s="158"/>
      <c r="VYJ57" s="158"/>
      <c r="VYK57" s="158"/>
      <c r="VYL57" s="158"/>
      <c r="VYM57" s="158"/>
      <c r="VYN57" s="158"/>
      <c r="VYO57" s="158"/>
      <c r="VYP57" s="158"/>
      <c r="VYQ57" s="158"/>
      <c r="VYR57" s="158"/>
      <c r="VYS57" s="158"/>
      <c r="VYT57" s="158"/>
      <c r="VYU57" s="158"/>
      <c r="VYV57" s="158"/>
      <c r="VYW57" s="158"/>
      <c r="VYX57" s="158"/>
      <c r="VYY57" s="158"/>
      <c r="VYZ57" s="158"/>
      <c r="VZA57" s="158"/>
      <c r="VZB57" s="158"/>
      <c r="VZC57" s="158"/>
      <c r="VZD57" s="158"/>
      <c r="VZE57" s="158"/>
      <c r="VZF57" s="158"/>
      <c r="VZG57" s="158"/>
      <c r="VZH57" s="158"/>
      <c r="VZI57" s="158"/>
      <c r="VZJ57" s="158"/>
      <c r="VZK57" s="158"/>
      <c r="VZL57" s="158"/>
      <c r="VZM57" s="158"/>
      <c r="VZN57" s="158"/>
      <c r="VZO57" s="158"/>
      <c r="VZP57" s="158"/>
      <c r="VZQ57" s="158"/>
      <c r="VZR57" s="158"/>
      <c r="VZS57" s="158"/>
      <c r="VZT57" s="158"/>
      <c r="VZU57" s="158"/>
      <c r="VZV57" s="158"/>
      <c r="VZW57" s="158"/>
      <c r="VZX57" s="158"/>
      <c r="VZY57" s="158"/>
      <c r="VZZ57" s="158"/>
      <c r="WAA57" s="158"/>
      <c r="WAB57" s="158"/>
      <c r="WAC57" s="158"/>
      <c r="WAD57" s="158"/>
      <c r="WAE57" s="158"/>
      <c r="WAF57" s="158"/>
      <c r="WAG57" s="158"/>
      <c r="WAH57" s="158"/>
      <c r="WAI57" s="158"/>
      <c r="WAJ57" s="158"/>
      <c r="WAK57" s="158"/>
      <c r="WAL57" s="158"/>
      <c r="WAM57" s="158"/>
      <c r="WAN57" s="158"/>
      <c r="WAO57" s="158"/>
      <c r="WAP57" s="158"/>
      <c r="WAQ57" s="158"/>
      <c r="WAR57" s="158"/>
      <c r="WAS57" s="158"/>
      <c r="WAT57" s="158"/>
      <c r="WAU57" s="158"/>
      <c r="WAV57" s="158"/>
      <c r="WAW57" s="158"/>
      <c r="WAX57" s="158"/>
      <c r="WAY57" s="158"/>
      <c r="WAZ57" s="158"/>
      <c r="WBA57" s="158"/>
      <c r="WBB57" s="158"/>
      <c r="WBC57" s="158"/>
      <c r="WBD57" s="158"/>
      <c r="WBE57" s="158"/>
      <c r="WBF57" s="158"/>
      <c r="WBG57" s="158"/>
      <c r="WBH57" s="158"/>
      <c r="WBI57" s="158"/>
      <c r="WBJ57" s="158"/>
      <c r="WBK57" s="158"/>
      <c r="WBL57" s="158"/>
      <c r="WBM57" s="158"/>
      <c r="WBN57" s="158"/>
      <c r="WBO57" s="158"/>
      <c r="WBP57" s="158"/>
      <c r="WBQ57" s="158"/>
      <c r="WBR57" s="158"/>
      <c r="WBS57" s="158"/>
      <c r="WBT57" s="158"/>
      <c r="WBU57" s="158"/>
      <c r="WBV57" s="158"/>
      <c r="WBW57" s="158"/>
      <c r="WBX57" s="158"/>
      <c r="WBY57" s="158"/>
      <c r="WBZ57" s="158"/>
      <c r="WCA57" s="158"/>
      <c r="WCB57" s="158"/>
      <c r="WCC57" s="158"/>
      <c r="WCD57" s="158"/>
      <c r="WCE57" s="158"/>
      <c r="WCF57" s="158"/>
      <c r="WCG57" s="158"/>
      <c r="WCH57" s="158"/>
      <c r="WCI57" s="158"/>
      <c r="WCJ57" s="158"/>
      <c r="WCK57" s="158"/>
      <c r="WCL57" s="158"/>
      <c r="WCM57" s="158"/>
      <c r="WCN57" s="158"/>
      <c r="WCO57" s="158"/>
      <c r="WCP57" s="158"/>
      <c r="WCQ57" s="158"/>
      <c r="WCR57" s="158"/>
      <c r="WCS57" s="158"/>
      <c r="WCT57" s="158"/>
      <c r="WCU57" s="158"/>
      <c r="WCV57" s="158"/>
      <c r="WCW57" s="158"/>
      <c r="WCX57" s="158"/>
      <c r="WCY57" s="158"/>
      <c r="WCZ57" s="158"/>
      <c r="WDA57" s="158"/>
      <c r="WDB57" s="158"/>
      <c r="WDC57" s="158"/>
      <c r="WDD57" s="158"/>
      <c r="WDE57" s="158"/>
      <c r="WDF57" s="158"/>
      <c r="WDG57" s="158"/>
      <c r="WDH57" s="158"/>
      <c r="WDI57" s="158"/>
      <c r="WDJ57" s="158"/>
      <c r="WDK57" s="158"/>
      <c r="WDL57" s="158"/>
      <c r="WDM57" s="158"/>
      <c r="WDN57" s="158"/>
      <c r="WDO57" s="158"/>
      <c r="WDP57" s="158"/>
      <c r="WDQ57" s="158"/>
      <c r="WDR57" s="158"/>
      <c r="WDS57" s="158"/>
      <c r="WDT57" s="158"/>
      <c r="WDU57" s="158"/>
      <c r="WDV57" s="158"/>
      <c r="WDW57" s="158"/>
      <c r="WDX57" s="158"/>
      <c r="WDY57" s="158"/>
      <c r="WDZ57" s="158"/>
      <c r="WEA57" s="158"/>
      <c r="WEB57" s="158"/>
      <c r="WEC57" s="158"/>
      <c r="WED57" s="158"/>
      <c r="WEE57" s="158"/>
      <c r="WEF57" s="158"/>
      <c r="WEG57" s="158"/>
      <c r="WEH57" s="158"/>
      <c r="WEI57" s="158"/>
      <c r="WEJ57" s="158"/>
      <c r="WEK57" s="158"/>
      <c r="WEL57" s="158"/>
      <c r="WEM57" s="158"/>
      <c r="WEN57" s="158"/>
      <c r="WEO57" s="158"/>
      <c r="WEP57" s="158"/>
      <c r="WEQ57" s="158"/>
      <c r="WER57" s="158"/>
      <c r="WES57" s="158"/>
      <c r="WET57" s="158"/>
      <c r="WEU57" s="158"/>
      <c r="WEV57" s="158"/>
      <c r="WEW57" s="158"/>
      <c r="WEX57" s="158"/>
      <c r="WEY57" s="158"/>
      <c r="WEZ57" s="158"/>
      <c r="WFA57" s="158"/>
      <c r="WFB57" s="158"/>
      <c r="WFC57" s="158"/>
      <c r="WFD57" s="158"/>
      <c r="WFE57" s="158"/>
      <c r="WFF57" s="158"/>
      <c r="WFG57" s="158"/>
      <c r="WFH57" s="158"/>
      <c r="WFI57" s="158"/>
      <c r="WFJ57" s="158"/>
      <c r="WFK57" s="158"/>
      <c r="WFL57" s="158"/>
      <c r="WFM57" s="158"/>
      <c r="WFN57" s="158"/>
      <c r="WFO57" s="158"/>
      <c r="WFP57" s="158"/>
      <c r="WFQ57" s="158"/>
      <c r="WFR57" s="158"/>
      <c r="WFS57" s="158"/>
      <c r="WFT57" s="158"/>
      <c r="WFU57" s="158"/>
      <c r="WFV57" s="158"/>
      <c r="WFW57" s="158"/>
      <c r="WFX57" s="158"/>
      <c r="WFY57" s="158"/>
      <c r="WFZ57" s="158"/>
      <c r="WGA57" s="158"/>
      <c r="WGB57" s="158"/>
      <c r="WGC57" s="158"/>
      <c r="WGD57" s="158"/>
      <c r="WGE57" s="158"/>
      <c r="WGF57" s="158"/>
      <c r="WGG57" s="158"/>
      <c r="WGH57" s="158"/>
      <c r="WGI57" s="158"/>
      <c r="WGJ57" s="158"/>
      <c r="WGK57" s="158"/>
      <c r="WGL57" s="158"/>
      <c r="WGM57" s="158"/>
      <c r="WGN57" s="158"/>
      <c r="WGO57" s="158"/>
      <c r="WGP57" s="158"/>
      <c r="WGQ57" s="158"/>
      <c r="WGR57" s="158"/>
      <c r="WGS57" s="158"/>
      <c r="WGT57" s="158"/>
      <c r="WGU57" s="158"/>
      <c r="WGV57" s="158"/>
      <c r="WGW57" s="158"/>
      <c r="WGX57" s="158"/>
      <c r="WGY57" s="158"/>
      <c r="WGZ57" s="158"/>
      <c r="WHA57" s="158"/>
      <c r="WHB57" s="158"/>
      <c r="WHC57" s="158"/>
      <c r="WHD57" s="158"/>
      <c r="WHE57" s="158"/>
      <c r="WHF57" s="158"/>
      <c r="WHG57" s="158"/>
      <c r="WHH57" s="158"/>
      <c r="WHI57" s="158"/>
      <c r="WHJ57" s="158"/>
      <c r="WHK57" s="158"/>
      <c r="WHL57" s="158"/>
      <c r="WHM57" s="158"/>
      <c r="WHN57" s="158"/>
      <c r="WHO57" s="158"/>
      <c r="WHP57" s="158"/>
      <c r="WHQ57" s="158"/>
      <c r="WHR57" s="158"/>
      <c r="WHS57" s="158"/>
      <c r="WHT57" s="158"/>
      <c r="WHU57" s="158"/>
      <c r="WHV57" s="158"/>
      <c r="WHW57" s="158"/>
      <c r="WHX57" s="158"/>
      <c r="WHY57" s="158"/>
      <c r="WHZ57" s="158"/>
      <c r="WIA57" s="158"/>
      <c r="WIB57" s="158"/>
      <c r="WIC57" s="158"/>
      <c r="WID57" s="158"/>
      <c r="WIE57" s="158"/>
      <c r="WIF57" s="158"/>
      <c r="WIG57" s="158"/>
      <c r="WIH57" s="158"/>
      <c r="WII57" s="158"/>
      <c r="WIJ57" s="158"/>
      <c r="WIK57" s="158"/>
      <c r="WIL57" s="158"/>
      <c r="WIM57" s="158"/>
      <c r="WIN57" s="158"/>
      <c r="WIO57" s="158"/>
      <c r="WIP57" s="158"/>
      <c r="WIQ57" s="158"/>
      <c r="WIR57" s="158"/>
      <c r="WIS57" s="158"/>
      <c r="WIT57" s="158"/>
      <c r="WIU57" s="158"/>
      <c r="WIV57" s="158"/>
      <c r="WIW57" s="158"/>
      <c r="WIX57" s="158"/>
      <c r="WIY57" s="158"/>
      <c r="WIZ57" s="158"/>
      <c r="WJA57" s="158"/>
      <c r="WJB57" s="158"/>
      <c r="WJC57" s="158"/>
      <c r="WJD57" s="158"/>
      <c r="WJE57" s="158"/>
      <c r="WJF57" s="158"/>
      <c r="WJG57" s="158"/>
      <c r="WJH57" s="158"/>
      <c r="WJI57" s="158"/>
      <c r="WJJ57" s="158"/>
      <c r="WJK57" s="158"/>
      <c r="WJL57" s="158"/>
      <c r="WJM57" s="158"/>
      <c r="WJN57" s="158"/>
      <c r="WJO57" s="158"/>
      <c r="WJP57" s="158"/>
      <c r="WJQ57" s="158"/>
      <c r="WJR57" s="158"/>
      <c r="WJS57" s="158"/>
      <c r="WJT57" s="158"/>
      <c r="WJU57" s="158"/>
      <c r="WJV57" s="158"/>
      <c r="WJW57" s="158"/>
      <c r="WJX57" s="158"/>
      <c r="WJY57" s="158"/>
      <c r="WJZ57" s="158"/>
      <c r="WKA57" s="158"/>
      <c r="WKB57" s="158"/>
      <c r="WKC57" s="158"/>
      <c r="WKD57" s="158"/>
      <c r="WKE57" s="158"/>
      <c r="WKF57" s="158"/>
      <c r="WKG57" s="158"/>
      <c r="WKH57" s="158"/>
      <c r="WKI57" s="158"/>
      <c r="WKJ57" s="158"/>
      <c r="WKK57" s="158"/>
      <c r="WKL57" s="158"/>
      <c r="WKM57" s="158"/>
      <c r="WKN57" s="158"/>
      <c r="WKO57" s="158"/>
      <c r="WKP57" s="158"/>
      <c r="WKQ57" s="158"/>
      <c r="WKR57" s="158"/>
      <c r="WKS57" s="158"/>
      <c r="WKT57" s="158"/>
      <c r="WKU57" s="158"/>
      <c r="WKV57" s="158"/>
      <c r="WKW57" s="158"/>
      <c r="WKX57" s="158"/>
      <c r="WKY57" s="158"/>
      <c r="WKZ57" s="158"/>
      <c r="WLA57" s="158"/>
      <c r="WLB57" s="158"/>
      <c r="WLC57" s="158"/>
      <c r="WLD57" s="158"/>
      <c r="WLE57" s="158"/>
      <c r="WLF57" s="158"/>
      <c r="WLG57" s="158"/>
      <c r="WLH57" s="158"/>
      <c r="WLI57" s="158"/>
      <c r="WLJ57" s="158"/>
      <c r="WLK57" s="158"/>
      <c r="WLL57" s="158"/>
      <c r="WLM57" s="158"/>
      <c r="WLN57" s="158"/>
      <c r="WLO57" s="158"/>
      <c r="WLP57" s="158"/>
      <c r="WLQ57" s="158"/>
      <c r="WLR57" s="158"/>
      <c r="WLS57" s="158"/>
      <c r="WLT57" s="158"/>
      <c r="WLU57" s="158"/>
      <c r="WLV57" s="158"/>
      <c r="WLW57" s="158"/>
      <c r="WLX57" s="158"/>
      <c r="WLY57" s="158"/>
      <c r="WLZ57" s="158"/>
      <c r="WMA57" s="158"/>
      <c r="WMB57" s="158"/>
      <c r="WMC57" s="158"/>
      <c r="WMD57" s="158"/>
      <c r="WME57" s="158"/>
      <c r="WMF57" s="158"/>
      <c r="WMG57" s="158"/>
      <c r="WMH57" s="158"/>
      <c r="WMI57" s="158"/>
      <c r="WMJ57" s="158"/>
      <c r="WMK57" s="158"/>
      <c r="WML57" s="158"/>
      <c r="WMM57" s="158"/>
      <c r="WMN57" s="158"/>
      <c r="WMO57" s="158"/>
      <c r="WMP57" s="158"/>
      <c r="WMQ57" s="158"/>
      <c r="WMR57" s="158"/>
      <c r="WMS57" s="158"/>
      <c r="WMT57" s="158"/>
      <c r="WMU57" s="158"/>
      <c r="WMV57" s="158"/>
      <c r="WMW57" s="158"/>
      <c r="WMX57" s="158"/>
      <c r="WMY57" s="158"/>
      <c r="WMZ57" s="158"/>
      <c r="WNA57" s="158"/>
      <c r="WNB57" s="158"/>
      <c r="WNC57" s="158"/>
      <c r="WND57" s="158"/>
      <c r="WNE57" s="158"/>
      <c r="WNF57" s="158"/>
      <c r="WNG57" s="158"/>
      <c r="WNH57" s="158"/>
      <c r="WNI57" s="158"/>
      <c r="WNJ57" s="158"/>
      <c r="WNK57" s="158"/>
      <c r="WNL57" s="158"/>
      <c r="WNM57" s="158"/>
      <c r="WNN57" s="158"/>
      <c r="WNO57" s="158"/>
      <c r="WNP57" s="158"/>
      <c r="WNQ57" s="158"/>
      <c r="WNR57" s="158"/>
      <c r="WNS57" s="158"/>
      <c r="WNT57" s="158"/>
      <c r="WNU57" s="158"/>
      <c r="WNV57" s="158"/>
      <c r="WNW57" s="158"/>
      <c r="WNX57" s="158"/>
      <c r="WNY57" s="158"/>
      <c r="WNZ57" s="158"/>
      <c r="WOA57" s="158"/>
      <c r="WOB57" s="158"/>
      <c r="WOC57" s="158"/>
      <c r="WOD57" s="158"/>
      <c r="WOE57" s="158"/>
      <c r="WOF57" s="158"/>
      <c r="WOG57" s="158"/>
      <c r="WOH57" s="158"/>
      <c r="WOI57" s="158"/>
      <c r="WOJ57" s="158"/>
      <c r="WOK57" s="158"/>
      <c r="WOL57" s="158"/>
      <c r="WOM57" s="158"/>
      <c r="WON57" s="158"/>
      <c r="WOO57" s="158"/>
      <c r="WOP57" s="158"/>
      <c r="WOQ57" s="158"/>
      <c r="WOR57" s="158"/>
      <c r="WOS57" s="158"/>
      <c r="WOT57" s="158"/>
      <c r="WOU57" s="158"/>
      <c r="WOV57" s="158"/>
      <c r="WOW57" s="158"/>
      <c r="WOX57" s="158"/>
      <c r="WOY57" s="158"/>
      <c r="WOZ57" s="158"/>
      <c r="WPA57" s="158"/>
      <c r="WPB57" s="158"/>
      <c r="WPC57" s="158"/>
      <c r="WPD57" s="158"/>
      <c r="WPE57" s="158"/>
      <c r="WPF57" s="158"/>
      <c r="WPG57" s="158"/>
      <c r="WPH57" s="158"/>
      <c r="WPI57" s="158"/>
      <c r="WPJ57" s="158"/>
      <c r="WPK57" s="158"/>
      <c r="WPL57" s="158"/>
      <c r="WPM57" s="158"/>
      <c r="WPN57" s="158"/>
      <c r="WPO57" s="158"/>
      <c r="WPP57" s="158"/>
      <c r="WPQ57" s="158"/>
      <c r="WPR57" s="158"/>
      <c r="WPS57" s="158"/>
      <c r="WPT57" s="158"/>
      <c r="WPU57" s="158"/>
      <c r="WPV57" s="158"/>
      <c r="WPW57" s="158"/>
      <c r="WPX57" s="158"/>
      <c r="WPY57" s="158"/>
      <c r="WPZ57" s="158"/>
      <c r="WQA57" s="158"/>
      <c r="WQB57" s="158"/>
      <c r="WQC57" s="158"/>
      <c r="WQD57" s="158"/>
      <c r="WQE57" s="158"/>
      <c r="WQF57" s="158"/>
      <c r="WQG57" s="158"/>
      <c r="WQH57" s="158"/>
      <c r="WQI57" s="158"/>
      <c r="WQJ57" s="158"/>
      <c r="WQK57" s="158"/>
      <c r="WQL57" s="158"/>
      <c r="WQM57" s="158"/>
      <c r="WQN57" s="158"/>
      <c r="WQO57" s="158"/>
      <c r="WQP57" s="158"/>
      <c r="WQQ57" s="158"/>
      <c r="WQR57" s="158"/>
      <c r="WQS57" s="158"/>
      <c r="WQT57" s="158"/>
      <c r="WQU57" s="158"/>
      <c r="WQV57" s="158"/>
      <c r="WQW57" s="158"/>
      <c r="WQX57" s="158"/>
      <c r="WQY57" s="158"/>
      <c r="WQZ57" s="158"/>
      <c r="WRA57" s="158"/>
      <c r="WRB57" s="158"/>
      <c r="WRC57" s="158"/>
      <c r="WRD57" s="158"/>
      <c r="WRE57" s="158"/>
      <c r="WRF57" s="158"/>
      <c r="WRG57" s="158"/>
      <c r="WRH57" s="158"/>
      <c r="WRI57" s="158"/>
      <c r="WRJ57" s="158"/>
      <c r="WRK57" s="158"/>
      <c r="WRL57" s="158"/>
      <c r="WRM57" s="158"/>
      <c r="WRN57" s="158"/>
      <c r="WRO57" s="158"/>
      <c r="WRP57" s="158"/>
      <c r="WRQ57" s="158"/>
      <c r="WRR57" s="158"/>
      <c r="WRS57" s="158"/>
      <c r="WRT57" s="158"/>
      <c r="WRU57" s="158"/>
      <c r="WRV57" s="158"/>
      <c r="WRW57" s="158"/>
      <c r="WRX57" s="158"/>
      <c r="WRY57" s="158"/>
      <c r="WRZ57" s="158"/>
      <c r="WSA57" s="158"/>
      <c r="WSB57" s="158"/>
      <c r="WSC57" s="158"/>
      <c r="WSD57" s="158"/>
      <c r="WSE57" s="158"/>
      <c r="WSF57" s="158"/>
      <c r="WSG57" s="158"/>
      <c r="WSH57" s="158"/>
      <c r="WSI57" s="158"/>
      <c r="WSJ57" s="158"/>
      <c r="WSK57" s="158"/>
      <c r="WSL57" s="158"/>
      <c r="WSM57" s="158"/>
      <c r="WSN57" s="158"/>
      <c r="WSO57" s="158"/>
      <c r="WSP57" s="158"/>
      <c r="WSQ57" s="158"/>
      <c r="WSR57" s="158"/>
      <c r="WSS57" s="158"/>
      <c r="WST57" s="158"/>
      <c r="WSU57" s="158"/>
      <c r="WSV57" s="158"/>
      <c r="WSW57" s="158"/>
      <c r="WSX57" s="158"/>
      <c r="WSY57" s="158"/>
      <c r="WSZ57" s="158"/>
      <c r="WTA57" s="158"/>
      <c r="WTB57" s="158"/>
      <c r="WTC57" s="158"/>
      <c r="WTD57" s="158"/>
      <c r="WTE57" s="158"/>
      <c r="WTF57" s="158"/>
      <c r="WTG57" s="158"/>
      <c r="WTH57" s="158"/>
      <c r="WTI57" s="158"/>
      <c r="WTJ57" s="158"/>
      <c r="WTK57" s="158"/>
      <c r="WTL57" s="158"/>
      <c r="WTM57" s="158"/>
      <c r="WTN57" s="158"/>
      <c r="WTO57" s="158"/>
      <c r="WTP57" s="158"/>
      <c r="WTQ57" s="158"/>
      <c r="WTR57" s="158"/>
      <c r="WTS57" s="158"/>
      <c r="WTT57" s="158"/>
      <c r="WTU57" s="158"/>
      <c r="WTV57" s="158"/>
      <c r="WTW57" s="158"/>
      <c r="WTX57" s="158"/>
      <c r="WTY57" s="158"/>
      <c r="WTZ57" s="158"/>
      <c r="WUA57" s="158"/>
      <c r="WUB57" s="158"/>
      <c r="WUC57" s="158"/>
      <c r="WUD57" s="158"/>
      <c r="WUE57" s="158"/>
      <c r="WUF57" s="158"/>
      <c r="WUG57" s="158"/>
      <c r="WUH57" s="158"/>
      <c r="WUI57" s="158"/>
      <c r="WUJ57" s="158"/>
      <c r="WUK57" s="158"/>
      <c r="WUL57" s="158"/>
      <c r="WUM57" s="158"/>
      <c r="WUN57" s="158"/>
      <c r="WUO57" s="158"/>
      <c r="WUP57" s="158"/>
      <c r="WUQ57" s="158"/>
      <c r="WUR57" s="158"/>
      <c r="WUS57" s="158"/>
      <c r="WUT57" s="158"/>
      <c r="WUU57" s="158"/>
      <c r="WUV57" s="158"/>
      <c r="WUW57" s="158"/>
      <c r="WUX57" s="158"/>
      <c r="WUY57" s="158"/>
      <c r="WUZ57" s="158"/>
      <c r="WVA57" s="158"/>
      <c r="WVB57" s="158"/>
      <c r="WVC57" s="158"/>
      <c r="WVD57" s="158"/>
      <c r="WVE57" s="158"/>
      <c r="WVF57" s="158"/>
      <c r="WVG57" s="158"/>
      <c r="WVH57" s="158"/>
      <c r="WVI57" s="158"/>
      <c r="WVJ57" s="158"/>
      <c r="WVK57" s="158"/>
      <c r="WVL57" s="158"/>
      <c r="WVM57" s="158"/>
      <c r="WVN57" s="158"/>
      <c r="WVO57" s="158"/>
      <c r="WVP57" s="158"/>
      <c r="WVQ57" s="158"/>
      <c r="WVR57" s="158"/>
      <c r="WVS57" s="158"/>
      <c r="WVT57" s="158"/>
      <c r="WVU57" s="158"/>
      <c r="WVV57" s="158"/>
      <c r="WVW57" s="158"/>
      <c r="WVX57" s="158"/>
      <c r="WVY57" s="158"/>
      <c r="WVZ57" s="158"/>
      <c r="WWA57" s="158"/>
      <c r="WWB57" s="158"/>
      <c r="WWC57" s="158"/>
      <c r="WWD57" s="158"/>
      <c r="WWE57" s="158"/>
      <c r="WWF57" s="158"/>
      <c r="WWG57" s="158"/>
      <c r="WWH57" s="158"/>
      <c r="WWI57" s="158"/>
      <c r="WWJ57" s="158"/>
      <c r="WWK57" s="158"/>
      <c r="WWL57" s="158"/>
      <c r="WWM57" s="158"/>
      <c r="WWN57" s="158"/>
      <c r="WWO57" s="158"/>
      <c r="WWP57" s="158"/>
      <c r="WWQ57" s="158"/>
      <c r="WWR57" s="158"/>
      <c r="WWS57" s="158"/>
      <c r="WWT57" s="158"/>
      <c r="WWU57" s="158"/>
      <c r="WWV57" s="158"/>
      <c r="WWW57" s="158"/>
      <c r="WWX57" s="158"/>
      <c r="WWY57" s="158"/>
      <c r="WWZ57" s="158"/>
      <c r="WXA57" s="158"/>
      <c r="WXB57" s="158"/>
      <c r="WXC57" s="158"/>
      <c r="WXD57" s="158"/>
      <c r="WXE57" s="158"/>
      <c r="WXF57" s="158"/>
      <c r="WXG57" s="158"/>
      <c r="WXH57" s="158"/>
      <c r="WXI57" s="158"/>
      <c r="WXJ57" s="158"/>
      <c r="WXK57" s="158"/>
      <c r="WXL57" s="158"/>
      <c r="WXM57" s="158"/>
      <c r="WXN57" s="158"/>
      <c r="WXO57" s="158"/>
      <c r="WXP57" s="158"/>
      <c r="WXQ57" s="158"/>
      <c r="WXR57" s="158"/>
      <c r="WXS57" s="158"/>
      <c r="WXT57" s="158"/>
      <c r="WXU57" s="158"/>
      <c r="WXV57" s="158"/>
      <c r="WXW57" s="158"/>
      <c r="WXX57" s="158"/>
      <c r="WXY57" s="158"/>
      <c r="WXZ57" s="158"/>
      <c r="WYA57" s="158"/>
      <c r="WYB57" s="158"/>
      <c r="WYC57" s="158"/>
      <c r="WYD57" s="158"/>
      <c r="WYE57" s="158"/>
      <c r="WYF57" s="158"/>
      <c r="WYG57" s="158"/>
      <c r="WYH57" s="158"/>
      <c r="WYI57" s="158"/>
      <c r="WYJ57" s="158"/>
      <c r="WYK57" s="158"/>
      <c r="WYL57" s="158"/>
      <c r="WYM57" s="158"/>
      <c r="WYN57" s="158"/>
      <c r="WYO57" s="158"/>
      <c r="WYP57" s="158"/>
      <c r="WYQ57" s="158"/>
      <c r="WYR57" s="158"/>
      <c r="WYS57" s="158"/>
      <c r="WYT57" s="158"/>
      <c r="WYU57" s="158"/>
      <c r="WYV57" s="158"/>
      <c r="WYW57" s="158"/>
      <c r="WYX57" s="158"/>
      <c r="WYY57" s="158"/>
      <c r="WYZ57" s="158"/>
      <c r="WZA57" s="158"/>
      <c r="WZB57" s="158"/>
      <c r="WZC57" s="158"/>
      <c r="WZD57" s="158"/>
      <c r="WZE57" s="158"/>
      <c r="WZF57" s="158"/>
      <c r="WZG57" s="158"/>
      <c r="WZH57" s="158"/>
      <c r="WZI57" s="158"/>
      <c r="WZJ57" s="158"/>
      <c r="WZK57" s="158"/>
      <c r="WZL57" s="158"/>
      <c r="WZM57" s="158"/>
      <c r="WZN57" s="158"/>
      <c r="WZO57" s="158"/>
      <c r="WZP57" s="158"/>
      <c r="WZQ57" s="158"/>
      <c r="WZR57" s="158"/>
      <c r="WZS57" s="158"/>
      <c r="WZT57" s="158"/>
      <c r="WZU57" s="158"/>
      <c r="WZV57" s="158"/>
      <c r="WZW57" s="158"/>
      <c r="WZX57" s="158"/>
      <c r="WZY57" s="158"/>
      <c r="WZZ57" s="158"/>
      <c r="XAA57" s="158"/>
      <c r="XAB57" s="158"/>
      <c r="XAC57" s="158"/>
      <c r="XAD57" s="158"/>
      <c r="XAE57" s="158"/>
      <c r="XAF57" s="158"/>
      <c r="XAG57" s="158"/>
      <c r="XAH57" s="158"/>
      <c r="XAI57" s="158"/>
      <c r="XAJ57" s="158"/>
      <c r="XAK57" s="158"/>
      <c r="XAL57" s="158"/>
      <c r="XAM57" s="158"/>
      <c r="XAN57" s="158"/>
      <c r="XAO57" s="158"/>
      <c r="XAP57" s="158"/>
      <c r="XAQ57" s="158"/>
      <c r="XAR57" s="158"/>
      <c r="XAS57" s="158"/>
      <c r="XAT57" s="158"/>
      <c r="XAU57" s="158"/>
      <c r="XAV57" s="158"/>
      <c r="XAW57" s="158"/>
      <c r="XAX57" s="158"/>
      <c r="XAY57" s="158"/>
      <c r="XAZ57" s="158"/>
      <c r="XBA57" s="158"/>
      <c r="XBB57" s="158"/>
      <c r="XBC57" s="158"/>
      <c r="XBD57" s="158"/>
      <c r="XBE57" s="158"/>
      <c r="XBF57" s="158"/>
      <c r="XBG57" s="158"/>
      <c r="XBH57" s="158"/>
      <c r="XBI57" s="158"/>
      <c r="XBJ57" s="158"/>
      <c r="XBK57" s="158"/>
      <c r="XBL57" s="158"/>
      <c r="XBM57" s="158"/>
      <c r="XBN57" s="158"/>
      <c r="XBO57" s="158"/>
      <c r="XBP57" s="158"/>
      <c r="XBQ57" s="158"/>
      <c r="XBR57" s="158"/>
      <c r="XBS57" s="158"/>
      <c r="XBT57" s="158"/>
      <c r="XBU57" s="158"/>
      <c r="XBV57" s="158"/>
      <c r="XBW57" s="158"/>
      <c r="XBX57" s="158"/>
      <c r="XBY57" s="158"/>
      <c r="XBZ57" s="158"/>
      <c r="XCA57" s="158"/>
      <c r="XCB57" s="158"/>
      <c r="XCC57" s="158"/>
      <c r="XCD57" s="158"/>
      <c r="XCE57" s="158"/>
      <c r="XCF57" s="158"/>
      <c r="XCG57" s="158"/>
      <c r="XCH57" s="158"/>
      <c r="XCI57" s="158"/>
      <c r="XCJ57" s="158"/>
      <c r="XCK57" s="158"/>
      <c r="XCL57" s="158"/>
      <c r="XCM57" s="158"/>
      <c r="XCN57" s="158"/>
      <c r="XCO57" s="158"/>
      <c r="XCP57" s="158"/>
      <c r="XCQ57" s="158"/>
      <c r="XCR57" s="158"/>
      <c r="XCS57" s="158"/>
      <c r="XCT57" s="158"/>
      <c r="XCU57" s="158"/>
      <c r="XCV57" s="158"/>
      <c r="XCW57" s="158"/>
      <c r="XCX57" s="158"/>
      <c r="XCY57" s="158"/>
      <c r="XCZ57" s="158"/>
      <c r="XDA57" s="158"/>
      <c r="XDB57" s="158"/>
      <c r="XDC57" s="158"/>
      <c r="XDD57" s="158"/>
      <c r="XDE57" s="158"/>
      <c r="XDF57" s="158"/>
      <c r="XDG57" s="158"/>
      <c r="XDH57" s="158"/>
      <c r="XDI57" s="158"/>
      <c r="XDJ57" s="158"/>
      <c r="XDK57" s="158"/>
      <c r="XDL57" s="158"/>
      <c r="XDM57" s="158"/>
      <c r="XDN57" s="158"/>
      <c r="XDO57" s="158"/>
      <c r="XDP57" s="158"/>
      <c r="XDQ57" s="158"/>
      <c r="XDR57" s="158"/>
      <c r="XDS57" s="158"/>
      <c r="XDT57" s="158"/>
      <c r="XDU57" s="158"/>
      <c r="XDV57" s="158"/>
      <c r="XDW57" s="158"/>
      <c r="XDX57" s="158"/>
      <c r="XDY57" s="158"/>
      <c r="XDZ57" s="158"/>
      <c r="XEA57" s="158"/>
      <c r="XEB57" s="158"/>
      <c r="XEC57" s="158"/>
      <c r="XED57" s="158"/>
      <c r="XEE57" s="158"/>
      <c r="XEF57" s="158"/>
      <c r="XEG57" s="158"/>
      <c r="XEH57" s="158"/>
      <c r="XEI57" s="158"/>
      <c r="XEJ57" s="158"/>
      <c r="XEK57" s="158"/>
      <c r="XEL57" s="158"/>
      <c r="XEM57" s="158"/>
      <c r="XEN57" s="158"/>
      <c r="XEO57" s="158"/>
      <c r="XEP57" s="158"/>
      <c r="XEQ57" s="158"/>
      <c r="XER57" s="158"/>
      <c r="XES57" s="158"/>
      <c r="XET57" s="158"/>
      <c r="XEU57" s="158"/>
      <c r="XEV57" s="158"/>
      <c r="XEW57" s="158"/>
      <c r="XEX57" s="158"/>
      <c r="XEY57" s="158"/>
      <c r="XEZ57" s="158"/>
      <c r="XFA57" s="158"/>
      <c r="XFB57" s="158"/>
      <c r="XFC57" s="158"/>
      <c r="XFD57" s="158"/>
    </row>
    <row r="58" spans="1:16384">
      <c r="C58" s="156"/>
      <c r="D58" s="156"/>
      <c r="E58" s="158"/>
      <c r="F58" s="156"/>
      <c r="G58" s="826" t="s">
        <v>1036</v>
      </c>
      <c r="H58" s="826"/>
      <c r="I58" s="156">
        <f t="shared" ref="I58:AD58" si="33">HLOOKUP(I$52,$I$7:$AD$47,29,FALSE)</f>
        <v>0</v>
      </c>
      <c r="J58" s="156">
        <f t="shared" si="33"/>
        <v>0</v>
      </c>
      <c r="K58" s="156">
        <f t="shared" si="33"/>
        <v>0</v>
      </c>
      <c r="L58" s="156">
        <f t="shared" si="33"/>
        <v>0</v>
      </c>
      <c r="M58" s="156">
        <f t="shared" si="33"/>
        <v>0</v>
      </c>
      <c r="N58" s="156">
        <f t="shared" si="33"/>
        <v>0</v>
      </c>
      <c r="O58" s="156">
        <f t="shared" si="33"/>
        <v>0</v>
      </c>
      <c r="P58" s="156">
        <f t="shared" si="33"/>
        <v>0</v>
      </c>
      <c r="Q58" s="156">
        <f t="shared" si="33"/>
        <v>0</v>
      </c>
      <c r="R58" s="156">
        <f t="shared" si="33"/>
        <v>0</v>
      </c>
      <c r="S58" s="156">
        <f t="shared" si="33"/>
        <v>0</v>
      </c>
      <c r="T58" s="156">
        <f t="shared" si="33"/>
        <v>0</v>
      </c>
      <c r="U58" s="156">
        <f t="shared" si="33"/>
        <v>0</v>
      </c>
      <c r="V58" s="156">
        <f t="shared" si="33"/>
        <v>0</v>
      </c>
      <c r="W58" s="156">
        <f t="shared" si="33"/>
        <v>0</v>
      </c>
      <c r="X58" s="156">
        <f t="shared" si="33"/>
        <v>0</v>
      </c>
      <c r="Y58" s="156">
        <f t="shared" si="33"/>
        <v>0</v>
      </c>
      <c r="Z58" s="156">
        <f t="shared" si="33"/>
        <v>0</v>
      </c>
      <c r="AA58" s="156">
        <f t="shared" si="33"/>
        <v>0</v>
      </c>
      <c r="AB58" s="156">
        <f t="shared" si="33"/>
        <v>0</v>
      </c>
      <c r="AC58" s="156">
        <f t="shared" si="33"/>
        <v>0</v>
      </c>
      <c r="AD58" s="156">
        <f t="shared" si="33"/>
        <v>0</v>
      </c>
      <c r="AE58" s="156">
        <f t="shared" ref="AE58:BL58" si="34">HLOOKUP(AE$52,$AE$7:$BL$47,29,FALSE)</f>
        <v>0</v>
      </c>
      <c r="AF58" s="156">
        <f t="shared" si="34"/>
        <v>0</v>
      </c>
      <c r="AG58" s="156">
        <f t="shared" si="34"/>
        <v>0</v>
      </c>
      <c r="AH58" s="156">
        <f t="shared" si="34"/>
        <v>0</v>
      </c>
      <c r="AI58" s="156">
        <f t="shared" si="34"/>
        <v>0</v>
      </c>
      <c r="AJ58" s="156">
        <f t="shared" si="34"/>
        <v>0</v>
      </c>
      <c r="AK58" s="156">
        <f t="shared" si="34"/>
        <v>0</v>
      </c>
      <c r="AL58" s="156">
        <f t="shared" si="34"/>
        <v>0</v>
      </c>
      <c r="AM58" s="156">
        <f t="shared" si="34"/>
        <v>0</v>
      </c>
      <c r="AN58" s="156">
        <f t="shared" si="34"/>
        <v>0</v>
      </c>
      <c r="AO58" s="156">
        <f t="shared" si="34"/>
        <v>0</v>
      </c>
      <c r="AP58" s="156">
        <f t="shared" si="34"/>
        <v>0</v>
      </c>
      <c r="AQ58" s="156">
        <f t="shared" si="34"/>
        <v>0</v>
      </c>
      <c r="AR58" s="156">
        <f t="shared" si="34"/>
        <v>0</v>
      </c>
      <c r="AS58" s="156">
        <f t="shared" si="34"/>
        <v>0</v>
      </c>
      <c r="AT58" s="156">
        <f t="shared" si="34"/>
        <v>0</v>
      </c>
      <c r="AU58" s="156">
        <f t="shared" si="34"/>
        <v>0</v>
      </c>
      <c r="AV58" s="156">
        <f t="shared" si="34"/>
        <v>0</v>
      </c>
      <c r="AW58" s="156">
        <f t="shared" si="34"/>
        <v>0</v>
      </c>
      <c r="AX58" s="156">
        <f t="shared" si="34"/>
        <v>0</v>
      </c>
      <c r="AY58" s="156">
        <f t="shared" si="34"/>
        <v>0</v>
      </c>
      <c r="AZ58" s="156">
        <f t="shared" si="34"/>
        <v>0</v>
      </c>
      <c r="BA58" s="156">
        <f t="shared" si="34"/>
        <v>0</v>
      </c>
      <c r="BB58" s="156">
        <f t="shared" si="34"/>
        <v>0</v>
      </c>
      <c r="BC58" s="156">
        <f t="shared" si="34"/>
        <v>0</v>
      </c>
      <c r="BD58" s="156">
        <f t="shared" si="34"/>
        <v>0</v>
      </c>
      <c r="BE58" s="156">
        <f t="shared" si="34"/>
        <v>0</v>
      </c>
      <c r="BF58" s="156">
        <f t="shared" si="34"/>
        <v>0</v>
      </c>
      <c r="BG58" s="156">
        <f t="shared" si="34"/>
        <v>0</v>
      </c>
      <c r="BH58" s="156">
        <f t="shared" si="34"/>
        <v>0</v>
      </c>
      <c r="BI58" s="156">
        <f t="shared" si="34"/>
        <v>0</v>
      </c>
      <c r="BJ58" s="156">
        <f t="shared" si="34"/>
        <v>0</v>
      </c>
      <c r="BK58" s="156">
        <f t="shared" si="34"/>
        <v>0</v>
      </c>
      <c r="BL58" s="156">
        <f t="shared" si="34"/>
        <v>0</v>
      </c>
      <c r="BM58" s="156"/>
      <c r="BN58" s="156"/>
      <c r="BO58" s="157"/>
      <c r="BP58" s="158"/>
      <c r="BQ58" s="158"/>
      <c r="BR58" s="158"/>
      <c r="BS58" s="158"/>
      <c r="BT58" s="158"/>
      <c r="BU58" s="158"/>
      <c r="BV58" s="158"/>
      <c r="BW58" s="158"/>
      <c r="BX58" s="158"/>
      <c r="BY58" s="158"/>
      <c r="BZ58" s="158"/>
      <c r="CA58" s="158"/>
      <c r="CB58" s="158"/>
      <c r="CC58" s="158"/>
      <c r="CD58" s="158"/>
      <c r="CE58" s="158"/>
      <c r="CF58" s="158"/>
      <c r="CG58" s="158"/>
      <c r="CH58" s="158"/>
      <c r="CI58" s="158"/>
      <c r="CJ58" s="158"/>
      <c r="CK58" s="158"/>
      <c r="CL58" s="158"/>
      <c r="CM58" s="158"/>
      <c r="CN58" s="158"/>
      <c r="CO58" s="158"/>
      <c r="CP58" s="158"/>
      <c r="CQ58" s="158"/>
      <c r="CR58" s="158"/>
      <c r="CS58" s="158"/>
      <c r="CT58" s="158"/>
      <c r="CU58" s="158"/>
      <c r="CV58" s="158"/>
      <c r="CW58" s="158"/>
      <c r="CX58" s="158"/>
      <c r="CY58" s="158"/>
      <c r="CZ58" s="158"/>
      <c r="DA58" s="158"/>
      <c r="DB58" s="158"/>
      <c r="DC58" s="158"/>
      <c r="DD58" s="158"/>
      <c r="DE58" s="158"/>
      <c r="DF58" s="158"/>
      <c r="DG58" s="158"/>
      <c r="DH58" s="158"/>
      <c r="DI58" s="158"/>
      <c r="DJ58" s="158"/>
      <c r="DK58" s="158"/>
      <c r="DL58" s="158"/>
      <c r="DM58" s="158"/>
      <c r="DN58" s="158"/>
      <c r="DO58" s="158"/>
      <c r="DP58" s="158"/>
      <c r="DQ58" s="158"/>
      <c r="DR58" s="158"/>
      <c r="DS58" s="158"/>
      <c r="DT58" s="158"/>
      <c r="DU58" s="158"/>
      <c r="DV58" s="158"/>
      <c r="DW58" s="158"/>
      <c r="DX58" s="158"/>
      <c r="DY58" s="158"/>
      <c r="DZ58" s="158"/>
      <c r="EA58" s="158"/>
      <c r="EB58" s="158"/>
      <c r="EC58" s="158"/>
      <c r="ED58" s="158"/>
      <c r="EE58" s="158"/>
      <c r="EF58" s="158"/>
      <c r="EG58" s="158"/>
      <c r="EH58" s="158"/>
      <c r="EI58" s="158"/>
      <c r="EJ58" s="158"/>
      <c r="EK58" s="158"/>
      <c r="EL58" s="158"/>
      <c r="EM58" s="158"/>
      <c r="EN58" s="158"/>
      <c r="EO58" s="158"/>
      <c r="EP58" s="158"/>
      <c r="EQ58" s="158"/>
      <c r="ER58" s="158"/>
      <c r="ES58" s="158"/>
      <c r="ET58" s="158"/>
      <c r="EU58" s="158"/>
      <c r="EV58" s="158"/>
      <c r="EW58" s="158"/>
      <c r="EX58" s="158"/>
      <c r="EY58" s="158"/>
      <c r="EZ58" s="158"/>
      <c r="FA58" s="158"/>
      <c r="FB58" s="158"/>
      <c r="FC58" s="158"/>
      <c r="FD58" s="158"/>
      <c r="FE58" s="158"/>
      <c r="FF58" s="158"/>
      <c r="FG58" s="158"/>
      <c r="FH58" s="158"/>
      <c r="FI58" s="158"/>
      <c r="FJ58" s="158"/>
      <c r="FK58" s="158"/>
      <c r="FL58" s="158"/>
      <c r="FM58" s="158"/>
      <c r="FN58" s="158"/>
      <c r="FO58" s="158"/>
      <c r="FP58" s="158"/>
      <c r="FQ58" s="158"/>
      <c r="FR58" s="158"/>
      <c r="FS58" s="158"/>
      <c r="FT58" s="158"/>
      <c r="FU58" s="158"/>
      <c r="FV58" s="158"/>
      <c r="FW58" s="158"/>
      <c r="FX58" s="158"/>
      <c r="FY58" s="158"/>
      <c r="FZ58" s="158"/>
      <c r="GA58" s="158"/>
      <c r="GB58" s="158"/>
      <c r="GC58" s="158"/>
      <c r="GD58" s="158"/>
      <c r="GE58" s="158"/>
      <c r="GF58" s="158"/>
      <c r="GG58" s="158"/>
      <c r="GH58" s="158"/>
      <c r="GI58" s="158"/>
      <c r="GJ58" s="158"/>
      <c r="GK58" s="158"/>
      <c r="GL58" s="158"/>
      <c r="GM58" s="158"/>
      <c r="GN58" s="158"/>
      <c r="GO58" s="158"/>
      <c r="GP58" s="158"/>
      <c r="GQ58" s="158"/>
      <c r="GR58" s="158"/>
      <c r="GS58" s="158"/>
      <c r="GT58" s="158"/>
      <c r="GU58" s="158"/>
      <c r="GV58" s="158"/>
      <c r="GW58" s="158"/>
      <c r="GX58" s="158"/>
      <c r="GY58" s="158"/>
      <c r="GZ58" s="158"/>
      <c r="HA58" s="158"/>
      <c r="HB58" s="158"/>
      <c r="HC58" s="158"/>
      <c r="HD58" s="158"/>
      <c r="HE58" s="158"/>
      <c r="HF58" s="158"/>
      <c r="HG58" s="158"/>
      <c r="HH58" s="158"/>
      <c r="HI58" s="158"/>
      <c r="HJ58" s="158"/>
      <c r="HK58" s="158"/>
      <c r="HL58" s="158"/>
      <c r="HM58" s="158"/>
      <c r="HN58" s="158"/>
      <c r="HO58" s="158"/>
      <c r="HP58" s="158"/>
      <c r="HQ58" s="158"/>
      <c r="HR58" s="158"/>
      <c r="HS58" s="158"/>
      <c r="HT58" s="158"/>
      <c r="HU58" s="158"/>
      <c r="HV58" s="158"/>
      <c r="HW58" s="158"/>
      <c r="HX58" s="158"/>
      <c r="HY58" s="158"/>
      <c r="HZ58" s="158"/>
      <c r="IA58" s="158"/>
      <c r="IB58" s="158"/>
      <c r="IC58" s="158"/>
      <c r="ID58" s="158"/>
      <c r="IE58" s="158"/>
      <c r="IF58" s="158"/>
      <c r="IG58" s="158"/>
      <c r="IH58" s="158"/>
      <c r="II58" s="158"/>
      <c r="IJ58" s="158"/>
      <c r="IK58" s="158"/>
      <c r="IL58" s="158"/>
      <c r="IM58" s="158"/>
      <c r="IN58" s="158"/>
      <c r="IO58" s="158"/>
      <c r="IP58" s="158"/>
      <c r="IQ58" s="158"/>
      <c r="IR58" s="158"/>
      <c r="IS58" s="158"/>
      <c r="IT58" s="158"/>
      <c r="IU58" s="158"/>
      <c r="IV58" s="158"/>
      <c r="IW58" s="158"/>
      <c r="IX58" s="158"/>
      <c r="IY58" s="158"/>
      <c r="IZ58" s="158"/>
      <c r="JA58" s="158"/>
      <c r="JB58" s="158"/>
      <c r="JC58" s="158"/>
      <c r="JD58" s="158"/>
      <c r="JE58" s="158"/>
      <c r="JF58" s="158"/>
      <c r="JG58" s="158"/>
      <c r="JH58" s="158"/>
      <c r="JI58" s="158"/>
      <c r="JJ58" s="158"/>
      <c r="JK58" s="158"/>
      <c r="JL58" s="158"/>
      <c r="JM58" s="158"/>
      <c r="JN58" s="158"/>
      <c r="JO58" s="158"/>
      <c r="JP58" s="158"/>
      <c r="JQ58" s="158"/>
      <c r="JR58" s="158"/>
      <c r="JS58" s="158"/>
      <c r="JT58" s="158"/>
      <c r="JU58" s="158"/>
      <c r="JV58" s="158"/>
      <c r="JW58" s="158"/>
      <c r="JX58" s="158"/>
      <c r="JY58" s="158"/>
      <c r="JZ58" s="158"/>
      <c r="KA58" s="158"/>
      <c r="KB58" s="158"/>
      <c r="KC58" s="158"/>
      <c r="KD58" s="158"/>
      <c r="KE58" s="158"/>
      <c r="KF58" s="158"/>
      <c r="KG58" s="158"/>
      <c r="KH58" s="158"/>
      <c r="KI58" s="158"/>
      <c r="KJ58" s="158"/>
      <c r="KK58" s="158"/>
      <c r="KL58" s="158"/>
      <c r="KM58" s="158"/>
      <c r="KN58" s="158"/>
      <c r="KO58" s="158"/>
      <c r="KP58" s="158"/>
      <c r="KQ58" s="158"/>
      <c r="KR58" s="158"/>
      <c r="KS58" s="158"/>
      <c r="KT58" s="158"/>
      <c r="KU58" s="158"/>
      <c r="KV58" s="158"/>
      <c r="KW58" s="158"/>
      <c r="KX58" s="158"/>
      <c r="KY58" s="158"/>
      <c r="KZ58" s="158"/>
      <c r="LA58" s="158"/>
      <c r="LB58" s="158"/>
      <c r="LC58" s="158"/>
      <c r="LD58" s="158"/>
      <c r="LE58" s="158"/>
      <c r="LF58" s="158"/>
      <c r="LG58" s="158"/>
      <c r="LH58" s="158"/>
      <c r="LI58" s="158"/>
      <c r="LJ58" s="158"/>
      <c r="LK58" s="158"/>
      <c r="LL58" s="158"/>
      <c r="LM58" s="158"/>
      <c r="LN58" s="158"/>
      <c r="LO58" s="158"/>
      <c r="LP58" s="158"/>
      <c r="LQ58" s="158"/>
      <c r="LR58" s="158"/>
      <c r="LS58" s="158"/>
      <c r="LT58" s="158"/>
      <c r="LU58" s="158"/>
      <c r="LV58" s="158"/>
      <c r="LW58" s="158"/>
      <c r="LX58" s="158"/>
      <c r="LY58" s="158"/>
      <c r="LZ58" s="158"/>
      <c r="MA58" s="158"/>
      <c r="MB58" s="158"/>
      <c r="MC58" s="158"/>
      <c r="MD58" s="158"/>
      <c r="ME58" s="158"/>
      <c r="MF58" s="158"/>
      <c r="MG58" s="158"/>
      <c r="MH58" s="158"/>
      <c r="MI58" s="158"/>
      <c r="MJ58" s="158"/>
      <c r="MK58" s="158"/>
      <c r="ML58" s="158"/>
      <c r="MM58" s="158"/>
      <c r="MN58" s="158"/>
      <c r="MO58" s="158"/>
      <c r="MP58" s="158"/>
      <c r="MQ58" s="158"/>
      <c r="MR58" s="158"/>
      <c r="MS58" s="158"/>
      <c r="MT58" s="158"/>
      <c r="MU58" s="158"/>
      <c r="MV58" s="158"/>
      <c r="MW58" s="158"/>
      <c r="MX58" s="158"/>
      <c r="MY58" s="158"/>
      <c r="MZ58" s="158"/>
      <c r="NA58" s="158"/>
      <c r="NB58" s="158"/>
      <c r="NC58" s="158"/>
      <c r="ND58" s="158"/>
      <c r="NE58" s="158"/>
      <c r="NF58" s="158"/>
      <c r="NG58" s="158"/>
      <c r="NH58" s="158"/>
      <c r="NI58" s="158"/>
      <c r="NJ58" s="158"/>
      <c r="NK58" s="158"/>
      <c r="NL58" s="158"/>
      <c r="NM58" s="158"/>
      <c r="NN58" s="158"/>
      <c r="NO58" s="158"/>
      <c r="NP58" s="158"/>
      <c r="NQ58" s="158"/>
      <c r="NR58" s="158"/>
      <c r="NS58" s="158"/>
      <c r="NT58" s="158"/>
      <c r="NU58" s="158"/>
      <c r="NV58" s="158"/>
      <c r="NW58" s="158"/>
      <c r="NX58" s="158"/>
      <c r="NY58" s="158"/>
      <c r="NZ58" s="158"/>
      <c r="OA58" s="158"/>
      <c r="OB58" s="158"/>
      <c r="OC58" s="158"/>
      <c r="OD58" s="158"/>
      <c r="OE58" s="158"/>
      <c r="OF58" s="158"/>
      <c r="OG58" s="158"/>
      <c r="OH58" s="158"/>
      <c r="OI58" s="158"/>
      <c r="OJ58" s="158"/>
      <c r="OK58" s="158"/>
      <c r="OL58" s="158"/>
      <c r="OM58" s="158"/>
      <c r="ON58" s="158"/>
      <c r="OO58" s="158"/>
      <c r="OP58" s="158"/>
      <c r="OQ58" s="158"/>
      <c r="OR58" s="158"/>
      <c r="OS58" s="158"/>
      <c r="OT58" s="158"/>
      <c r="OU58" s="158"/>
      <c r="OV58" s="158"/>
      <c r="OW58" s="158"/>
      <c r="OX58" s="158"/>
      <c r="OY58" s="158"/>
      <c r="OZ58" s="158"/>
      <c r="PA58" s="158"/>
      <c r="PB58" s="158"/>
      <c r="PC58" s="158"/>
      <c r="PD58" s="158"/>
      <c r="PE58" s="158"/>
      <c r="PF58" s="158"/>
      <c r="PG58" s="158"/>
      <c r="PH58" s="158"/>
      <c r="PI58" s="158"/>
      <c r="PJ58" s="158"/>
      <c r="PK58" s="158"/>
      <c r="PL58" s="158"/>
      <c r="PM58" s="158"/>
      <c r="PN58" s="158"/>
      <c r="PO58" s="158"/>
      <c r="PP58" s="158"/>
      <c r="PQ58" s="158"/>
      <c r="PR58" s="158"/>
      <c r="PS58" s="158"/>
      <c r="PT58" s="158"/>
      <c r="PU58" s="158"/>
      <c r="PV58" s="158"/>
      <c r="PW58" s="158"/>
      <c r="PX58" s="158"/>
      <c r="PY58" s="158"/>
      <c r="PZ58" s="158"/>
      <c r="QA58" s="158"/>
      <c r="QB58" s="158"/>
      <c r="QC58" s="158"/>
      <c r="QD58" s="158"/>
      <c r="QE58" s="158"/>
      <c r="QF58" s="158"/>
      <c r="QG58" s="158"/>
      <c r="QH58" s="158"/>
      <c r="QI58" s="158"/>
      <c r="QJ58" s="158"/>
      <c r="QK58" s="158"/>
      <c r="QL58" s="158"/>
      <c r="QM58" s="158"/>
      <c r="QN58" s="158"/>
      <c r="QO58" s="158"/>
      <c r="QP58" s="158"/>
      <c r="QQ58" s="158"/>
      <c r="QR58" s="158"/>
      <c r="QS58" s="158"/>
      <c r="QT58" s="158"/>
      <c r="QU58" s="158"/>
      <c r="QV58" s="158"/>
      <c r="QW58" s="158"/>
      <c r="QX58" s="158"/>
      <c r="QY58" s="158"/>
      <c r="QZ58" s="158"/>
      <c r="RA58" s="158"/>
      <c r="RB58" s="158"/>
      <c r="RC58" s="158"/>
      <c r="RD58" s="158"/>
      <c r="RE58" s="158"/>
      <c r="RF58" s="158"/>
      <c r="RG58" s="158"/>
      <c r="RH58" s="158"/>
      <c r="RI58" s="158"/>
      <c r="RJ58" s="158"/>
      <c r="RK58" s="158"/>
      <c r="RL58" s="158"/>
      <c r="RM58" s="158"/>
      <c r="RN58" s="158"/>
      <c r="RO58" s="158"/>
      <c r="RP58" s="158"/>
      <c r="RQ58" s="158"/>
      <c r="RR58" s="158"/>
      <c r="RS58" s="158"/>
      <c r="RT58" s="158"/>
      <c r="RU58" s="158"/>
      <c r="RV58" s="158"/>
      <c r="RW58" s="158"/>
      <c r="RX58" s="158"/>
      <c r="RY58" s="158"/>
      <c r="RZ58" s="158"/>
      <c r="SA58" s="158"/>
      <c r="SB58" s="158"/>
      <c r="SC58" s="158"/>
      <c r="SD58" s="158"/>
      <c r="SE58" s="158"/>
      <c r="SF58" s="158"/>
      <c r="SG58" s="158"/>
      <c r="SH58" s="158"/>
      <c r="SI58" s="158"/>
      <c r="SJ58" s="158"/>
      <c r="SK58" s="158"/>
      <c r="SL58" s="158"/>
      <c r="SM58" s="158"/>
      <c r="SN58" s="158"/>
      <c r="SO58" s="158"/>
      <c r="SP58" s="158"/>
      <c r="SQ58" s="158"/>
      <c r="SR58" s="158"/>
      <c r="SS58" s="158"/>
      <c r="ST58" s="158"/>
      <c r="SU58" s="158"/>
      <c r="SV58" s="158"/>
      <c r="SW58" s="158"/>
      <c r="SX58" s="158"/>
      <c r="SY58" s="158"/>
      <c r="SZ58" s="158"/>
      <c r="TA58" s="158"/>
      <c r="TB58" s="158"/>
      <c r="TC58" s="158"/>
      <c r="TD58" s="158"/>
      <c r="TE58" s="158"/>
      <c r="TF58" s="158"/>
      <c r="TG58" s="158"/>
      <c r="TH58" s="158"/>
      <c r="TI58" s="158"/>
      <c r="TJ58" s="158"/>
      <c r="TK58" s="158"/>
      <c r="TL58" s="158"/>
      <c r="TM58" s="158"/>
      <c r="TN58" s="158"/>
      <c r="TO58" s="158"/>
      <c r="TP58" s="158"/>
      <c r="TQ58" s="158"/>
      <c r="TR58" s="158"/>
      <c r="TS58" s="158"/>
      <c r="TT58" s="158"/>
      <c r="TU58" s="158"/>
      <c r="TV58" s="158"/>
      <c r="TW58" s="158"/>
      <c r="TX58" s="158"/>
      <c r="TY58" s="158"/>
      <c r="TZ58" s="158"/>
      <c r="UA58" s="158"/>
      <c r="UB58" s="158"/>
      <c r="UC58" s="158"/>
      <c r="UD58" s="158"/>
      <c r="UE58" s="158"/>
      <c r="UF58" s="158"/>
      <c r="UG58" s="158"/>
      <c r="UH58" s="158"/>
      <c r="UI58" s="158"/>
      <c r="UJ58" s="158"/>
      <c r="UK58" s="158"/>
      <c r="UL58" s="158"/>
      <c r="UM58" s="158"/>
      <c r="UN58" s="158"/>
      <c r="UO58" s="158"/>
      <c r="UP58" s="158"/>
      <c r="UQ58" s="158"/>
      <c r="UR58" s="158"/>
      <c r="US58" s="158"/>
      <c r="UT58" s="158"/>
      <c r="UU58" s="158"/>
      <c r="UV58" s="158"/>
      <c r="UW58" s="158"/>
      <c r="UX58" s="158"/>
      <c r="UY58" s="158"/>
      <c r="UZ58" s="158"/>
      <c r="VA58" s="158"/>
      <c r="VB58" s="158"/>
      <c r="VC58" s="158"/>
      <c r="VD58" s="158"/>
      <c r="VE58" s="158"/>
      <c r="VF58" s="158"/>
      <c r="VG58" s="158"/>
      <c r="VH58" s="158"/>
      <c r="VI58" s="158"/>
      <c r="VJ58" s="158"/>
      <c r="VK58" s="158"/>
      <c r="VL58" s="158"/>
      <c r="VM58" s="158"/>
      <c r="VN58" s="158"/>
      <c r="VO58" s="158"/>
      <c r="VP58" s="158"/>
      <c r="VQ58" s="158"/>
      <c r="VR58" s="158"/>
      <c r="VS58" s="158"/>
      <c r="VT58" s="158"/>
      <c r="VU58" s="158"/>
      <c r="VV58" s="158"/>
      <c r="VW58" s="158"/>
      <c r="VX58" s="158"/>
      <c r="VY58" s="158"/>
      <c r="VZ58" s="158"/>
      <c r="WA58" s="158"/>
      <c r="WB58" s="158"/>
      <c r="WC58" s="158"/>
      <c r="WD58" s="158"/>
      <c r="WE58" s="158"/>
      <c r="WF58" s="158"/>
      <c r="WG58" s="158"/>
      <c r="WH58" s="158"/>
      <c r="WI58" s="158"/>
      <c r="WJ58" s="158"/>
      <c r="WK58" s="158"/>
      <c r="WL58" s="158"/>
      <c r="WM58" s="158"/>
      <c r="WN58" s="158"/>
      <c r="WO58" s="158"/>
      <c r="WP58" s="158"/>
      <c r="WQ58" s="158"/>
      <c r="WR58" s="158"/>
      <c r="WS58" s="158"/>
      <c r="WT58" s="158"/>
      <c r="WU58" s="158"/>
      <c r="WV58" s="158"/>
      <c r="WW58" s="158"/>
      <c r="WX58" s="158"/>
      <c r="WY58" s="158"/>
      <c r="WZ58" s="158"/>
      <c r="XA58" s="158"/>
      <c r="XB58" s="158"/>
      <c r="XC58" s="158"/>
      <c r="XD58" s="158"/>
      <c r="XE58" s="158"/>
      <c r="XF58" s="158"/>
      <c r="XG58" s="158"/>
      <c r="XH58" s="158"/>
      <c r="XI58" s="158"/>
      <c r="XJ58" s="158"/>
      <c r="XK58" s="158"/>
      <c r="XL58" s="158"/>
      <c r="XM58" s="158"/>
      <c r="XN58" s="158"/>
      <c r="XO58" s="158"/>
      <c r="XP58" s="158"/>
      <c r="XQ58" s="158"/>
      <c r="XR58" s="158"/>
      <c r="XS58" s="158"/>
      <c r="XT58" s="158"/>
      <c r="XU58" s="158"/>
      <c r="XV58" s="158"/>
      <c r="XW58" s="158"/>
      <c r="XX58" s="158"/>
      <c r="XY58" s="158"/>
      <c r="XZ58" s="158"/>
      <c r="YA58" s="158"/>
      <c r="YB58" s="158"/>
      <c r="YC58" s="158"/>
      <c r="YD58" s="158"/>
      <c r="YE58" s="158"/>
      <c r="YF58" s="158"/>
      <c r="YG58" s="158"/>
      <c r="YH58" s="158"/>
      <c r="YI58" s="158"/>
      <c r="YJ58" s="158"/>
      <c r="YK58" s="158"/>
      <c r="YL58" s="158"/>
      <c r="YM58" s="158"/>
      <c r="YN58" s="158"/>
      <c r="YO58" s="158"/>
      <c r="YP58" s="158"/>
      <c r="YQ58" s="158"/>
      <c r="YR58" s="158"/>
      <c r="YS58" s="158"/>
      <c r="YT58" s="158"/>
      <c r="YU58" s="158"/>
      <c r="YV58" s="158"/>
      <c r="YW58" s="158"/>
      <c r="YX58" s="158"/>
      <c r="YY58" s="158"/>
      <c r="YZ58" s="158"/>
      <c r="ZA58" s="158"/>
      <c r="ZB58" s="158"/>
      <c r="ZC58" s="158"/>
      <c r="ZD58" s="158"/>
      <c r="ZE58" s="158"/>
      <c r="ZF58" s="158"/>
      <c r="ZG58" s="158"/>
      <c r="ZH58" s="158"/>
      <c r="ZI58" s="158"/>
      <c r="ZJ58" s="158"/>
      <c r="ZK58" s="158"/>
      <c r="ZL58" s="158"/>
      <c r="ZM58" s="158"/>
      <c r="ZN58" s="158"/>
      <c r="ZO58" s="158"/>
      <c r="ZP58" s="158"/>
      <c r="ZQ58" s="158"/>
      <c r="ZR58" s="158"/>
      <c r="ZS58" s="158"/>
      <c r="ZT58" s="158"/>
      <c r="ZU58" s="158"/>
      <c r="ZV58" s="158"/>
      <c r="ZW58" s="158"/>
      <c r="ZX58" s="158"/>
      <c r="ZY58" s="158"/>
      <c r="ZZ58" s="158"/>
      <c r="AAA58" s="158"/>
      <c r="AAB58" s="158"/>
      <c r="AAC58" s="158"/>
      <c r="AAD58" s="158"/>
      <c r="AAE58" s="158"/>
      <c r="AAF58" s="158"/>
      <c r="AAG58" s="158"/>
      <c r="AAH58" s="158"/>
      <c r="AAI58" s="158"/>
      <c r="AAJ58" s="158"/>
      <c r="AAK58" s="158"/>
      <c r="AAL58" s="158"/>
      <c r="AAM58" s="158"/>
      <c r="AAN58" s="158"/>
      <c r="AAO58" s="158"/>
      <c r="AAP58" s="158"/>
      <c r="AAQ58" s="158"/>
      <c r="AAR58" s="158"/>
      <c r="AAS58" s="158"/>
      <c r="AAT58" s="158"/>
      <c r="AAU58" s="158"/>
      <c r="AAV58" s="158"/>
      <c r="AAW58" s="158"/>
      <c r="AAX58" s="158"/>
      <c r="AAY58" s="158"/>
      <c r="AAZ58" s="158"/>
      <c r="ABA58" s="158"/>
      <c r="ABB58" s="158"/>
      <c r="ABC58" s="158"/>
      <c r="ABD58" s="158"/>
      <c r="ABE58" s="158"/>
      <c r="ABF58" s="158"/>
      <c r="ABG58" s="158"/>
      <c r="ABH58" s="158"/>
      <c r="ABI58" s="158"/>
      <c r="ABJ58" s="158"/>
      <c r="ABK58" s="158"/>
      <c r="ABL58" s="158"/>
      <c r="ABM58" s="158"/>
      <c r="ABN58" s="158"/>
      <c r="ABO58" s="158"/>
      <c r="ABP58" s="158"/>
      <c r="ABQ58" s="158"/>
      <c r="ABR58" s="158"/>
      <c r="ABS58" s="158"/>
      <c r="ABT58" s="158"/>
      <c r="ABU58" s="158"/>
      <c r="ABV58" s="158"/>
      <c r="ABW58" s="158"/>
      <c r="ABX58" s="158"/>
      <c r="ABY58" s="158"/>
      <c r="ABZ58" s="158"/>
      <c r="ACA58" s="158"/>
      <c r="ACB58" s="158"/>
      <c r="ACC58" s="158"/>
      <c r="ACD58" s="158"/>
      <c r="ACE58" s="158"/>
      <c r="ACF58" s="158"/>
      <c r="ACG58" s="158"/>
      <c r="ACH58" s="158"/>
      <c r="ACI58" s="158"/>
      <c r="ACJ58" s="158"/>
      <c r="ACK58" s="158"/>
      <c r="ACL58" s="158"/>
      <c r="ACM58" s="158"/>
      <c r="ACN58" s="158"/>
      <c r="ACO58" s="158"/>
      <c r="ACP58" s="158"/>
      <c r="ACQ58" s="158"/>
      <c r="ACR58" s="158"/>
      <c r="ACS58" s="158"/>
      <c r="ACT58" s="158"/>
      <c r="ACU58" s="158"/>
      <c r="ACV58" s="158"/>
      <c r="ACW58" s="158"/>
      <c r="ACX58" s="158"/>
      <c r="ACY58" s="158"/>
      <c r="ACZ58" s="158"/>
      <c r="ADA58" s="158"/>
      <c r="ADB58" s="158"/>
      <c r="ADC58" s="158"/>
      <c r="ADD58" s="158"/>
      <c r="ADE58" s="158"/>
      <c r="ADF58" s="158"/>
      <c r="ADG58" s="158"/>
      <c r="ADH58" s="158"/>
      <c r="ADI58" s="158"/>
      <c r="ADJ58" s="158"/>
      <c r="ADK58" s="158"/>
      <c r="ADL58" s="158"/>
      <c r="ADM58" s="158"/>
      <c r="ADN58" s="158"/>
      <c r="ADO58" s="158"/>
      <c r="ADP58" s="158"/>
      <c r="ADQ58" s="158"/>
      <c r="ADR58" s="158"/>
      <c r="ADS58" s="158"/>
      <c r="ADT58" s="158"/>
      <c r="ADU58" s="158"/>
      <c r="ADV58" s="158"/>
      <c r="ADW58" s="158"/>
      <c r="ADX58" s="158"/>
      <c r="ADY58" s="158"/>
      <c r="ADZ58" s="158"/>
      <c r="AEA58" s="158"/>
      <c r="AEB58" s="158"/>
      <c r="AEC58" s="158"/>
      <c r="AED58" s="158"/>
      <c r="AEE58" s="158"/>
      <c r="AEF58" s="158"/>
      <c r="AEG58" s="158"/>
      <c r="AEH58" s="158"/>
      <c r="AEI58" s="158"/>
      <c r="AEJ58" s="158"/>
      <c r="AEK58" s="158"/>
      <c r="AEL58" s="158"/>
      <c r="AEM58" s="158"/>
      <c r="AEN58" s="158"/>
      <c r="AEO58" s="158"/>
      <c r="AEP58" s="158"/>
      <c r="AEQ58" s="158"/>
      <c r="AER58" s="158"/>
      <c r="AES58" s="158"/>
      <c r="AET58" s="158"/>
      <c r="AEU58" s="158"/>
      <c r="AEV58" s="158"/>
      <c r="AEW58" s="158"/>
      <c r="AEX58" s="158"/>
      <c r="AEY58" s="158"/>
      <c r="AEZ58" s="158"/>
      <c r="AFA58" s="158"/>
      <c r="AFB58" s="158"/>
      <c r="AFC58" s="158"/>
      <c r="AFD58" s="158"/>
      <c r="AFE58" s="158"/>
      <c r="AFF58" s="158"/>
      <c r="AFG58" s="158"/>
      <c r="AFH58" s="158"/>
      <c r="AFI58" s="158"/>
      <c r="AFJ58" s="158"/>
      <c r="AFK58" s="158"/>
      <c r="AFL58" s="158"/>
      <c r="AFM58" s="158"/>
      <c r="AFN58" s="158"/>
      <c r="AFO58" s="158"/>
      <c r="AFP58" s="158"/>
      <c r="AFQ58" s="158"/>
      <c r="AFR58" s="158"/>
      <c r="AFS58" s="158"/>
      <c r="AFT58" s="158"/>
      <c r="AFU58" s="158"/>
      <c r="AFV58" s="158"/>
      <c r="AFW58" s="158"/>
      <c r="AFX58" s="158"/>
      <c r="AFY58" s="158"/>
      <c r="AFZ58" s="158"/>
      <c r="AGA58" s="158"/>
      <c r="AGB58" s="158"/>
      <c r="AGC58" s="158"/>
      <c r="AGD58" s="158"/>
      <c r="AGE58" s="158"/>
      <c r="AGF58" s="158"/>
      <c r="AGG58" s="158"/>
      <c r="AGH58" s="158"/>
      <c r="AGI58" s="158"/>
      <c r="AGJ58" s="158"/>
      <c r="AGK58" s="158"/>
      <c r="AGL58" s="158"/>
      <c r="AGM58" s="158"/>
      <c r="AGN58" s="158"/>
      <c r="AGO58" s="158"/>
      <c r="AGP58" s="158"/>
      <c r="AGQ58" s="158"/>
      <c r="AGR58" s="158"/>
      <c r="AGS58" s="158"/>
      <c r="AGT58" s="158"/>
      <c r="AGU58" s="158"/>
      <c r="AGV58" s="158"/>
      <c r="AGW58" s="158"/>
      <c r="AGX58" s="158"/>
      <c r="AGY58" s="158"/>
      <c r="AGZ58" s="158"/>
      <c r="AHA58" s="158"/>
      <c r="AHB58" s="158"/>
      <c r="AHC58" s="158"/>
      <c r="AHD58" s="158"/>
      <c r="AHE58" s="158"/>
      <c r="AHF58" s="158"/>
      <c r="AHG58" s="158"/>
      <c r="AHH58" s="158"/>
      <c r="AHI58" s="158"/>
      <c r="AHJ58" s="158"/>
      <c r="AHK58" s="158"/>
      <c r="AHL58" s="158"/>
      <c r="AHM58" s="158"/>
      <c r="AHN58" s="158"/>
      <c r="AHO58" s="158"/>
      <c r="AHP58" s="158"/>
      <c r="AHQ58" s="158"/>
      <c r="AHR58" s="158"/>
      <c r="AHS58" s="158"/>
      <c r="AHT58" s="158"/>
      <c r="AHU58" s="158"/>
      <c r="AHV58" s="158"/>
      <c r="AHW58" s="158"/>
      <c r="AHX58" s="158"/>
      <c r="AHY58" s="158"/>
      <c r="AHZ58" s="158"/>
      <c r="AIA58" s="158"/>
      <c r="AIB58" s="158"/>
      <c r="AIC58" s="158"/>
      <c r="AID58" s="158"/>
      <c r="AIE58" s="158"/>
      <c r="AIF58" s="158"/>
      <c r="AIG58" s="158"/>
      <c r="AIH58" s="158"/>
      <c r="AII58" s="158"/>
      <c r="AIJ58" s="158"/>
      <c r="AIK58" s="158"/>
      <c r="AIL58" s="158"/>
      <c r="AIM58" s="158"/>
      <c r="AIN58" s="158"/>
      <c r="AIO58" s="158"/>
      <c r="AIP58" s="158"/>
      <c r="AIQ58" s="158"/>
      <c r="AIR58" s="158"/>
      <c r="AIS58" s="158"/>
      <c r="AIT58" s="158"/>
      <c r="AIU58" s="158"/>
      <c r="AIV58" s="158"/>
      <c r="AIW58" s="158"/>
      <c r="AIX58" s="158"/>
      <c r="AIY58" s="158"/>
      <c r="AIZ58" s="158"/>
      <c r="AJA58" s="158"/>
      <c r="AJB58" s="158"/>
      <c r="AJC58" s="158"/>
      <c r="AJD58" s="158"/>
      <c r="AJE58" s="158"/>
      <c r="AJF58" s="158"/>
      <c r="AJG58" s="158"/>
      <c r="AJH58" s="158"/>
      <c r="AJI58" s="158"/>
      <c r="AJJ58" s="158"/>
      <c r="AJK58" s="158"/>
      <c r="AJL58" s="158"/>
      <c r="AJM58" s="158"/>
      <c r="AJN58" s="158"/>
      <c r="AJO58" s="158"/>
      <c r="AJP58" s="158"/>
      <c r="AJQ58" s="158"/>
      <c r="AJR58" s="158"/>
      <c r="AJS58" s="158"/>
      <c r="AJT58" s="158"/>
      <c r="AJU58" s="158"/>
      <c r="AJV58" s="158"/>
      <c r="AJW58" s="158"/>
      <c r="AJX58" s="158"/>
      <c r="AJY58" s="158"/>
      <c r="AJZ58" s="158"/>
      <c r="AKA58" s="158"/>
      <c r="AKB58" s="158"/>
      <c r="AKC58" s="158"/>
      <c r="AKD58" s="158"/>
      <c r="AKE58" s="158"/>
      <c r="AKF58" s="158"/>
      <c r="AKG58" s="158"/>
      <c r="AKH58" s="158"/>
      <c r="AKI58" s="158"/>
      <c r="AKJ58" s="158"/>
      <c r="AKK58" s="158"/>
      <c r="AKL58" s="158"/>
      <c r="AKM58" s="158"/>
      <c r="AKN58" s="158"/>
      <c r="AKO58" s="158"/>
      <c r="AKP58" s="158"/>
      <c r="AKQ58" s="158"/>
      <c r="AKR58" s="158"/>
      <c r="AKS58" s="158"/>
      <c r="AKT58" s="158"/>
      <c r="AKU58" s="158"/>
      <c r="AKV58" s="158"/>
      <c r="AKW58" s="158"/>
      <c r="AKX58" s="158"/>
      <c r="AKY58" s="158"/>
      <c r="AKZ58" s="158"/>
      <c r="ALA58" s="158"/>
      <c r="ALB58" s="158"/>
      <c r="ALC58" s="158"/>
      <c r="ALD58" s="158"/>
      <c r="ALE58" s="158"/>
      <c r="ALF58" s="158"/>
      <c r="ALG58" s="158"/>
      <c r="ALH58" s="158"/>
      <c r="ALI58" s="158"/>
      <c r="ALJ58" s="158"/>
      <c r="ALK58" s="158"/>
      <c r="ALL58" s="158"/>
      <c r="ALM58" s="158"/>
      <c r="ALN58" s="158"/>
      <c r="ALO58" s="158"/>
      <c r="ALP58" s="158"/>
      <c r="ALQ58" s="158"/>
      <c r="ALR58" s="158"/>
      <c r="ALS58" s="158"/>
      <c r="ALT58" s="158"/>
      <c r="ALU58" s="158"/>
      <c r="ALV58" s="158"/>
      <c r="ALW58" s="158"/>
      <c r="ALX58" s="158"/>
      <c r="ALY58" s="158"/>
      <c r="ALZ58" s="158"/>
      <c r="AMA58" s="158"/>
      <c r="AMB58" s="158"/>
      <c r="AMC58" s="158"/>
      <c r="AMD58" s="158"/>
      <c r="AME58" s="158"/>
      <c r="AMF58" s="158"/>
      <c r="AMG58" s="158"/>
      <c r="AMH58" s="158"/>
      <c r="AMI58" s="158"/>
      <c r="AMJ58" s="158"/>
      <c r="AMK58" s="158"/>
      <c r="AML58" s="158"/>
      <c r="AMM58" s="158"/>
      <c r="AMN58" s="158"/>
      <c r="AMO58" s="158"/>
      <c r="AMP58" s="158"/>
      <c r="AMQ58" s="158"/>
      <c r="AMR58" s="158"/>
      <c r="AMS58" s="158"/>
      <c r="AMT58" s="158"/>
      <c r="AMU58" s="158"/>
      <c r="AMV58" s="158"/>
      <c r="AMW58" s="158"/>
      <c r="AMX58" s="158"/>
      <c r="AMY58" s="158"/>
      <c r="AMZ58" s="158"/>
      <c r="ANA58" s="158"/>
      <c r="ANB58" s="158"/>
      <c r="ANC58" s="158"/>
      <c r="AND58" s="158"/>
      <c r="ANE58" s="158"/>
      <c r="ANF58" s="158"/>
      <c r="ANG58" s="158"/>
      <c r="ANH58" s="158"/>
      <c r="ANI58" s="158"/>
      <c r="ANJ58" s="158"/>
      <c r="ANK58" s="158"/>
      <c r="ANL58" s="158"/>
      <c r="ANM58" s="158"/>
      <c r="ANN58" s="158"/>
      <c r="ANO58" s="158"/>
      <c r="ANP58" s="158"/>
      <c r="ANQ58" s="158"/>
      <c r="ANR58" s="158"/>
      <c r="ANS58" s="158"/>
      <c r="ANT58" s="158"/>
      <c r="ANU58" s="158"/>
      <c r="ANV58" s="158"/>
      <c r="ANW58" s="158"/>
      <c r="ANX58" s="158"/>
      <c r="ANY58" s="158"/>
      <c r="ANZ58" s="158"/>
      <c r="AOA58" s="158"/>
      <c r="AOB58" s="158"/>
      <c r="AOC58" s="158"/>
      <c r="AOD58" s="158"/>
      <c r="AOE58" s="158"/>
      <c r="AOF58" s="158"/>
      <c r="AOG58" s="158"/>
      <c r="AOH58" s="158"/>
      <c r="AOI58" s="158"/>
      <c r="AOJ58" s="158"/>
      <c r="AOK58" s="158"/>
      <c r="AOL58" s="158"/>
      <c r="AOM58" s="158"/>
      <c r="AON58" s="158"/>
      <c r="AOO58" s="158"/>
      <c r="AOP58" s="158"/>
      <c r="AOQ58" s="158"/>
      <c r="AOR58" s="158"/>
      <c r="AOS58" s="158"/>
      <c r="AOT58" s="158"/>
      <c r="AOU58" s="158"/>
      <c r="AOV58" s="158"/>
      <c r="AOW58" s="158"/>
      <c r="AOX58" s="158"/>
      <c r="AOY58" s="158"/>
      <c r="AOZ58" s="158"/>
      <c r="APA58" s="158"/>
      <c r="APB58" s="158"/>
      <c r="APC58" s="158"/>
      <c r="APD58" s="158"/>
      <c r="APE58" s="158"/>
      <c r="APF58" s="158"/>
      <c r="APG58" s="158"/>
      <c r="APH58" s="158"/>
      <c r="API58" s="158"/>
      <c r="APJ58" s="158"/>
      <c r="APK58" s="158"/>
      <c r="APL58" s="158"/>
      <c r="APM58" s="158"/>
      <c r="APN58" s="158"/>
      <c r="APO58" s="158"/>
      <c r="APP58" s="158"/>
      <c r="APQ58" s="158"/>
      <c r="APR58" s="158"/>
      <c r="APS58" s="158"/>
      <c r="APT58" s="158"/>
      <c r="APU58" s="158"/>
      <c r="APV58" s="158"/>
      <c r="APW58" s="158"/>
      <c r="APX58" s="158"/>
      <c r="APY58" s="158"/>
      <c r="APZ58" s="158"/>
      <c r="AQA58" s="158"/>
      <c r="AQB58" s="158"/>
      <c r="AQC58" s="158"/>
      <c r="AQD58" s="158"/>
      <c r="AQE58" s="158"/>
      <c r="AQF58" s="158"/>
      <c r="AQG58" s="158"/>
      <c r="AQH58" s="158"/>
      <c r="AQI58" s="158"/>
      <c r="AQJ58" s="158"/>
      <c r="AQK58" s="158"/>
      <c r="AQL58" s="158"/>
      <c r="AQM58" s="158"/>
      <c r="AQN58" s="158"/>
      <c r="AQO58" s="158"/>
      <c r="AQP58" s="158"/>
      <c r="AQQ58" s="158"/>
      <c r="AQR58" s="158"/>
      <c r="AQS58" s="158"/>
      <c r="AQT58" s="158"/>
      <c r="AQU58" s="158"/>
      <c r="AQV58" s="158"/>
      <c r="AQW58" s="158"/>
      <c r="AQX58" s="158"/>
      <c r="AQY58" s="158"/>
      <c r="AQZ58" s="158"/>
      <c r="ARA58" s="158"/>
      <c r="ARB58" s="158"/>
      <c r="ARC58" s="158"/>
      <c r="ARD58" s="158"/>
      <c r="ARE58" s="158"/>
      <c r="ARF58" s="158"/>
      <c r="ARG58" s="158"/>
      <c r="ARH58" s="158"/>
      <c r="ARI58" s="158"/>
      <c r="ARJ58" s="158"/>
      <c r="ARK58" s="158"/>
      <c r="ARL58" s="158"/>
      <c r="ARM58" s="158"/>
      <c r="ARN58" s="158"/>
      <c r="ARO58" s="158"/>
      <c r="ARP58" s="158"/>
      <c r="ARQ58" s="158"/>
      <c r="ARR58" s="158"/>
      <c r="ARS58" s="158"/>
      <c r="ART58" s="158"/>
      <c r="ARU58" s="158"/>
      <c r="ARV58" s="158"/>
      <c r="ARW58" s="158"/>
      <c r="ARX58" s="158"/>
      <c r="ARY58" s="158"/>
      <c r="ARZ58" s="158"/>
      <c r="ASA58" s="158"/>
      <c r="ASB58" s="158"/>
      <c r="ASC58" s="158"/>
      <c r="ASD58" s="158"/>
      <c r="ASE58" s="158"/>
      <c r="ASF58" s="158"/>
      <c r="ASG58" s="158"/>
      <c r="ASH58" s="158"/>
      <c r="ASI58" s="158"/>
      <c r="ASJ58" s="158"/>
      <c r="ASK58" s="158"/>
      <c r="ASL58" s="158"/>
      <c r="ASM58" s="158"/>
      <c r="ASN58" s="158"/>
      <c r="ASO58" s="158"/>
      <c r="ASP58" s="158"/>
      <c r="ASQ58" s="158"/>
      <c r="ASR58" s="158"/>
      <c r="ASS58" s="158"/>
      <c r="AST58" s="158"/>
      <c r="ASU58" s="158"/>
      <c r="ASV58" s="158"/>
      <c r="ASW58" s="158"/>
      <c r="ASX58" s="158"/>
      <c r="ASY58" s="158"/>
      <c r="ASZ58" s="158"/>
      <c r="ATA58" s="158"/>
      <c r="ATB58" s="158"/>
      <c r="ATC58" s="158"/>
      <c r="ATD58" s="158"/>
      <c r="ATE58" s="158"/>
      <c r="ATF58" s="158"/>
      <c r="ATG58" s="158"/>
      <c r="ATH58" s="158"/>
      <c r="ATI58" s="158"/>
      <c r="ATJ58" s="158"/>
      <c r="ATK58" s="158"/>
      <c r="ATL58" s="158"/>
      <c r="ATM58" s="158"/>
      <c r="ATN58" s="158"/>
      <c r="ATO58" s="158"/>
      <c r="ATP58" s="158"/>
      <c r="ATQ58" s="158"/>
      <c r="ATR58" s="158"/>
      <c r="ATS58" s="158"/>
      <c r="ATT58" s="158"/>
      <c r="ATU58" s="158"/>
      <c r="ATV58" s="158"/>
      <c r="ATW58" s="158"/>
      <c r="ATX58" s="158"/>
      <c r="ATY58" s="158"/>
      <c r="ATZ58" s="158"/>
      <c r="AUA58" s="158"/>
      <c r="AUB58" s="158"/>
      <c r="AUC58" s="158"/>
      <c r="AUD58" s="158"/>
      <c r="AUE58" s="158"/>
      <c r="AUF58" s="158"/>
      <c r="AUG58" s="158"/>
      <c r="AUH58" s="158"/>
      <c r="AUI58" s="158"/>
      <c r="AUJ58" s="158"/>
      <c r="AUK58" s="158"/>
      <c r="AUL58" s="158"/>
      <c r="AUM58" s="158"/>
      <c r="AUN58" s="158"/>
      <c r="AUO58" s="158"/>
      <c r="AUP58" s="158"/>
      <c r="AUQ58" s="158"/>
      <c r="AUR58" s="158"/>
      <c r="AUS58" s="158"/>
      <c r="AUT58" s="158"/>
      <c r="AUU58" s="158"/>
      <c r="AUV58" s="158"/>
      <c r="AUW58" s="158"/>
      <c r="AUX58" s="158"/>
      <c r="AUY58" s="158"/>
      <c r="AUZ58" s="158"/>
      <c r="AVA58" s="158"/>
      <c r="AVB58" s="158"/>
      <c r="AVC58" s="158"/>
      <c r="AVD58" s="158"/>
      <c r="AVE58" s="158"/>
      <c r="AVF58" s="158"/>
      <c r="AVG58" s="158"/>
      <c r="AVH58" s="158"/>
      <c r="AVI58" s="158"/>
      <c r="AVJ58" s="158"/>
      <c r="AVK58" s="158"/>
      <c r="AVL58" s="158"/>
      <c r="AVM58" s="158"/>
      <c r="AVN58" s="158"/>
      <c r="AVO58" s="158"/>
      <c r="AVP58" s="158"/>
      <c r="AVQ58" s="158"/>
      <c r="AVR58" s="158"/>
      <c r="AVS58" s="158"/>
      <c r="AVT58" s="158"/>
      <c r="AVU58" s="158"/>
      <c r="AVV58" s="158"/>
      <c r="AVW58" s="158"/>
      <c r="AVX58" s="158"/>
      <c r="AVY58" s="158"/>
      <c r="AVZ58" s="158"/>
      <c r="AWA58" s="158"/>
      <c r="AWB58" s="158"/>
      <c r="AWC58" s="158"/>
      <c r="AWD58" s="158"/>
      <c r="AWE58" s="158"/>
      <c r="AWF58" s="158"/>
      <c r="AWG58" s="158"/>
      <c r="AWH58" s="158"/>
      <c r="AWI58" s="158"/>
      <c r="AWJ58" s="158"/>
      <c r="AWK58" s="158"/>
      <c r="AWL58" s="158"/>
      <c r="AWM58" s="158"/>
      <c r="AWN58" s="158"/>
      <c r="AWO58" s="158"/>
      <c r="AWP58" s="158"/>
      <c r="AWQ58" s="158"/>
      <c r="AWR58" s="158"/>
      <c r="AWS58" s="158"/>
      <c r="AWT58" s="158"/>
      <c r="AWU58" s="158"/>
      <c r="AWV58" s="158"/>
      <c r="AWW58" s="158"/>
      <c r="AWX58" s="158"/>
      <c r="AWY58" s="158"/>
      <c r="AWZ58" s="158"/>
      <c r="AXA58" s="158"/>
      <c r="AXB58" s="158"/>
      <c r="AXC58" s="158"/>
      <c r="AXD58" s="158"/>
      <c r="AXE58" s="158"/>
      <c r="AXF58" s="158"/>
      <c r="AXG58" s="158"/>
      <c r="AXH58" s="158"/>
      <c r="AXI58" s="158"/>
      <c r="AXJ58" s="158"/>
      <c r="AXK58" s="158"/>
      <c r="AXL58" s="158"/>
      <c r="AXM58" s="158"/>
      <c r="AXN58" s="158"/>
      <c r="AXO58" s="158"/>
      <c r="AXP58" s="158"/>
      <c r="AXQ58" s="158"/>
      <c r="AXR58" s="158"/>
      <c r="AXS58" s="158"/>
      <c r="AXT58" s="158"/>
      <c r="AXU58" s="158"/>
      <c r="AXV58" s="158"/>
      <c r="AXW58" s="158"/>
      <c r="AXX58" s="158"/>
      <c r="AXY58" s="158"/>
      <c r="AXZ58" s="158"/>
      <c r="AYA58" s="158"/>
      <c r="AYB58" s="158"/>
      <c r="AYC58" s="158"/>
      <c r="AYD58" s="158"/>
      <c r="AYE58" s="158"/>
      <c r="AYF58" s="158"/>
      <c r="AYG58" s="158"/>
      <c r="AYH58" s="158"/>
      <c r="AYI58" s="158"/>
      <c r="AYJ58" s="158"/>
      <c r="AYK58" s="158"/>
      <c r="AYL58" s="158"/>
      <c r="AYM58" s="158"/>
      <c r="AYN58" s="158"/>
      <c r="AYO58" s="158"/>
      <c r="AYP58" s="158"/>
      <c r="AYQ58" s="158"/>
      <c r="AYR58" s="158"/>
      <c r="AYS58" s="158"/>
      <c r="AYT58" s="158"/>
      <c r="AYU58" s="158"/>
      <c r="AYV58" s="158"/>
      <c r="AYW58" s="158"/>
      <c r="AYX58" s="158"/>
      <c r="AYY58" s="158"/>
      <c r="AYZ58" s="158"/>
      <c r="AZA58" s="158"/>
      <c r="AZB58" s="158"/>
      <c r="AZC58" s="158"/>
      <c r="AZD58" s="158"/>
      <c r="AZE58" s="158"/>
      <c r="AZF58" s="158"/>
      <c r="AZG58" s="158"/>
      <c r="AZH58" s="158"/>
      <c r="AZI58" s="158"/>
      <c r="AZJ58" s="158"/>
      <c r="AZK58" s="158"/>
      <c r="AZL58" s="158"/>
      <c r="AZM58" s="158"/>
      <c r="AZN58" s="158"/>
      <c r="AZO58" s="158"/>
      <c r="AZP58" s="158"/>
      <c r="AZQ58" s="158"/>
      <c r="AZR58" s="158"/>
      <c r="AZS58" s="158"/>
      <c r="AZT58" s="158"/>
      <c r="AZU58" s="158"/>
      <c r="AZV58" s="158"/>
      <c r="AZW58" s="158"/>
      <c r="AZX58" s="158"/>
      <c r="AZY58" s="158"/>
      <c r="AZZ58" s="158"/>
      <c r="BAA58" s="158"/>
      <c r="BAB58" s="158"/>
      <c r="BAC58" s="158"/>
      <c r="BAD58" s="158"/>
      <c r="BAE58" s="158"/>
      <c r="BAF58" s="158"/>
      <c r="BAG58" s="158"/>
      <c r="BAH58" s="158"/>
      <c r="BAI58" s="158"/>
      <c r="BAJ58" s="158"/>
      <c r="BAK58" s="158"/>
      <c r="BAL58" s="158"/>
      <c r="BAM58" s="158"/>
      <c r="BAN58" s="158"/>
      <c r="BAO58" s="158"/>
      <c r="BAP58" s="158"/>
      <c r="BAQ58" s="158"/>
      <c r="BAR58" s="158"/>
      <c r="BAS58" s="158"/>
      <c r="BAT58" s="158"/>
      <c r="BAU58" s="158"/>
      <c r="BAV58" s="158"/>
      <c r="BAW58" s="158"/>
      <c r="BAX58" s="158"/>
      <c r="BAY58" s="158"/>
      <c r="BAZ58" s="158"/>
      <c r="BBA58" s="158"/>
      <c r="BBB58" s="158"/>
      <c r="BBC58" s="158"/>
      <c r="BBD58" s="158"/>
      <c r="BBE58" s="158"/>
      <c r="BBF58" s="158"/>
      <c r="BBG58" s="158"/>
      <c r="BBH58" s="158"/>
      <c r="BBI58" s="158"/>
      <c r="BBJ58" s="158"/>
      <c r="BBK58" s="158"/>
      <c r="BBL58" s="158"/>
      <c r="BBM58" s="158"/>
      <c r="BBN58" s="158"/>
      <c r="BBO58" s="158"/>
      <c r="BBP58" s="158"/>
      <c r="BBQ58" s="158"/>
      <c r="BBR58" s="158"/>
      <c r="BBS58" s="158"/>
      <c r="BBT58" s="158"/>
      <c r="BBU58" s="158"/>
      <c r="BBV58" s="158"/>
      <c r="BBW58" s="158"/>
      <c r="BBX58" s="158"/>
      <c r="BBY58" s="158"/>
      <c r="BBZ58" s="158"/>
      <c r="BCA58" s="158"/>
      <c r="BCB58" s="158"/>
      <c r="BCC58" s="158"/>
      <c r="BCD58" s="158"/>
      <c r="BCE58" s="158"/>
      <c r="BCF58" s="158"/>
      <c r="BCG58" s="158"/>
      <c r="BCH58" s="158"/>
      <c r="BCI58" s="158"/>
      <c r="BCJ58" s="158"/>
      <c r="BCK58" s="158"/>
      <c r="BCL58" s="158"/>
      <c r="BCM58" s="158"/>
      <c r="BCN58" s="158"/>
      <c r="BCO58" s="158"/>
      <c r="BCP58" s="158"/>
      <c r="BCQ58" s="158"/>
      <c r="BCR58" s="158"/>
      <c r="BCS58" s="158"/>
      <c r="BCT58" s="158"/>
      <c r="BCU58" s="158"/>
      <c r="BCV58" s="158"/>
      <c r="BCW58" s="158"/>
      <c r="BCX58" s="158"/>
      <c r="BCY58" s="158"/>
      <c r="BCZ58" s="158"/>
      <c r="BDA58" s="158"/>
      <c r="BDB58" s="158"/>
      <c r="BDC58" s="158"/>
      <c r="BDD58" s="158"/>
      <c r="BDE58" s="158"/>
      <c r="BDF58" s="158"/>
      <c r="BDG58" s="158"/>
      <c r="BDH58" s="158"/>
      <c r="BDI58" s="158"/>
      <c r="BDJ58" s="158"/>
      <c r="BDK58" s="158"/>
      <c r="BDL58" s="158"/>
      <c r="BDM58" s="158"/>
      <c r="BDN58" s="158"/>
      <c r="BDO58" s="158"/>
      <c r="BDP58" s="158"/>
      <c r="BDQ58" s="158"/>
      <c r="BDR58" s="158"/>
      <c r="BDS58" s="158"/>
      <c r="BDT58" s="158"/>
      <c r="BDU58" s="158"/>
      <c r="BDV58" s="158"/>
      <c r="BDW58" s="158"/>
      <c r="BDX58" s="158"/>
      <c r="BDY58" s="158"/>
      <c r="BDZ58" s="158"/>
      <c r="BEA58" s="158"/>
      <c r="BEB58" s="158"/>
      <c r="BEC58" s="158"/>
      <c r="BED58" s="158"/>
      <c r="BEE58" s="158"/>
      <c r="BEF58" s="158"/>
      <c r="BEG58" s="158"/>
      <c r="BEH58" s="158"/>
      <c r="BEI58" s="158"/>
      <c r="BEJ58" s="158"/>
      <c r="BEK58" s="158"/>
      <c r="BEL58" s="158"/>
      <c r="BEM58" s="158"/>
      <c r="BEN58" s="158"/>
      <c r="BEO58" s="158"/>
      <c r="BEP58" s="158"/>
      <c r="BEQ58" s="158"/>
      <c r="BER58" s="158"/>
      <c r="BES58" s="158"/>
      <c r="BET58" s="158"/>
      <c r="BEU58" s="158"/>
      <c r="BEV58" s="158"/>
      <c r="BEW58" s="158"/>
      <c r="BEX58" s="158"/>
      <c r="BEY58" s="158"/>
      <c r="BEZ58" s="158"/>
      <c r="BFA58" s="158"/>
      <c r="BFB58" s="158"/>
      <c r="BFC58" s="158"/>
      <c r="BFD58" s="158"/>
      <c r="BFE58" s="158"/>
      <c r="BFF58" s="158"/>
      <c r="BFG58" s="158"/>
      <c r="BFH58" s="158"/>
      <c r="BFI58" s="158"/>
      <c r="BFJ58" s="158"/>
      <c r="BFK58" s="158"/>
      <c r="BFL58" s="158"/>
      <c r="BFM58" s="158"/>
      <c r="BFN58" s="158"/>
      <c r="BFO58" s="158"/>
      <c r="BFP58" s="158"/>
      <c r="BFQ58" s="158"/>
      <c r="BFR58" s="158"/>
      <c r="BFS58" s="158"/>
      <c r="BFT58" s="158"/>
      <c r="BFU58" s="158"/>
      <c r="BFV58" s="158"/>
      <c r="BFW58" s="158"/>
      <c r="BFX58" s="158"/>
      <c r="BFY58" s="158"/>
      <c r="BFZ58" s="158"/>
      <c r="BGA58" s="158"/>
      <c r="BGB58" s="158"/>
      <c r="BGC58" s="158"/>
      <c r="BGD58" s="158"/>
      <c r="BGE58" s="158"/>
      <c r="BGF58" s="158"/>
      <c r="BGG58" s="158"/>
      <c r="BGH58" s="158"/>
      <c r="BGI58" s="158"/>
      <c r="BGJ58" s="158"/>
      <c r="BGK58" s="158"/>
      <c r="BGL58" s="158"/>
      <c r="BGM58" s="158"/>
      <c r="BGN58" s="158"/>
      <c r="BGO58" s="158"/>
      <c r="BGP58" s="158"/>
      <c r="BGQ58" s="158"/>
      <c r="BGR58" s="158"/>
      <c r="BGS58" s="158"/>
      <c r="BGT58" s="158"/>
      <c r="BGU58" s="158"/>
      <c r="BGV58" s="158"/>
      <c r="BGW58" s="158"/>
      <c r="BGX58" s="158"/>
      <c r="BGY58" s="158"/>
      <c r="BGZ58" s="158"/>
      <c r="BHA58" s="158"/>
      <c r="BHB58" s="158"/>
      <c r="BHC58" s="158"/>
      <c r="BHD58" s="158"/>
      <c r="BHE58" s="158"/>
      <c r="BHF58" s="158"/>
      <c r="BHG58" s="158"/>
      <c r="BHH58" s="158"/>
      <c r="BHI58" s="158"/>
      <c r="BHJ58" s="158"/>
      <c r="BHK58" s="158"/>
      <c r="BHL58" s="158"/>
      <c r="BHM58" s="158"/>
      <c r="BHN58" s="158"/>
      <c r="BHO58" s="158"/>
      <c r="BHP58" s="158"/>
      <c r="BHQ58" s="158"/>
      <c r="BHR58" s="158"/>
      <c r="BHS58" s="158"/>
      <c r="BHT58" s="158"/>
      <c r="BHU58" s="158"/>
      <c r="BHV58" s="158"/>
      <c r="BHW58" s="158"/>
      <c r="BHX58" s="158"/>
      <c r="BHY58" s="158"/>
      <c r="BHZ58" s="158"/>
      <c r="BIA58" s="158"/>
      <c r="BIB58" s="158"/>
      <c r="BIC58" s="158"/>
      <c r="BID58" s="158"/>
      <c r="BIE58" s="158"/>
      <c r="BIF58" s="158"/>
      <c r="BIG58" s="158"/>
      <c r="BIH58" s="158"/>
      <c r="BII58" s="158"/>
      <c r="BIJ58" s="158"/>
      <c r="BIK58" s="158"/>
      <c r="BIL58" s="158"/>
      <c r="BIM58" s="158"/>
      <c r="BIN58" s="158"/>
      <c r="BIO58" s="158"/>
      <c r="BIP58" s="158"/>
      <c r="BIQ58" s="158"/>
      <c r="BIR58" s="158"/>
      <c r="BIS58" s="158"/>
      <c r="BIT58" s="158"/>
      <c r="BIU58" s="158"/>
      <c r="BIV58" s="158"/>
      <c r="BIW58" s="158"/>
      <c r="BIX58" s="158"/>
      <c r="BIY58" s="158"/>
      <c r="BIZ58" s="158"/>
      <c r="BJA58" s="158"/>
      <c r="BJB58" s="158"/>
      <c r="BJC58" s="158"/>
      <c r="BJD58" s="158"/>
      <c r="BJE58" s="158"/>
      <c r="BJF58" s="158"/>
      <c r="BJG58" s="158"/>
      <c r="BJH58" s="158"/>
      <c r="BJI58" s="158"/>
      <c r="BJJ58" s="158"/>
      <c r="BJK58" s="158"/>
      <c r="BJL58" s="158"/>
      <c r="BJM58" s="158"/>
      <c r="BJN58" s="158"/>
      <c r="BJO58" s="158"/>
      <c r="BJP58" s="158"/>
      <c r="BJQ58" s="158"/>
      <c r="BJR58" s="158"/>
      <c r="BJS58" s="158"/>
      <c r="BJT58" s="158"/>
      <c r="BJU58" s="158"/>
      <c r="BJV58" s="158"/>
      <c r="BJW58" s="158"/>
      <c r="BJX58" s="158"/>
      <c r="BJY58" s="158"/>
      <c r="BJZ58" s="158"/>
      <c r="BKA58" s="158"/>
      <c r="BKB58" s="158"/>
      <c r="BKC58" s="158"/>
      <c r="BKD58" s="158"/>
      <c r="BKE58" s="158"/>
      <c r="BKF58" s="158"/>
      <c r="BKG58" s="158"/>
      <c r="BKH58" s="158"/>
      <c r="BKI58" s="158"/>
      <c r="BKJ58" s="158"/>
      <c r="BKK58" s="158"/>
      <c r="BKL58" s="158"/>
      <c r="BKM58" s="158"/>
      <c r="BKN58" s="158"/>
      <c r="BKO58" s="158"/>
      <c r="BKP58" s="158"/>
      <c r="BKQ58" s="158"/>
      <c r="BKR58" s="158"/>
      <c r="BKS58" s="158"/>
      <c r="BKT58" s="158"/>
      <c r="BKU58" s="158"/>
      <c r="BKV58" s="158"/>
      <c r="BKW58" s="158"/>
      <c r="BKX58" s="158"/>
      <c r="BKY58" s="158"/>
      <c r="BKZ58" s="158"/>
      <c r="BLA58" s="158"/>
      <c r="BLB58" s="158"/>
      <c r="BLC58" s="158"/>
      <c r="BLD58" s="158"/>
      <c r="BLE58" s="158"/>
      <c r="BLF58" s="158"/>
      <c r="BLG58" s="158"/>
      <c r="BLH58" s="158"/>
      <c r="BLI58" s="158"/>
      <c r="BLJ58" s="158"/>
      <c r="BLK58" s="158"/>
      <c r="BLL58" s="158"/>
      <c r="BLM58" s="158"/>
      <c r="BLN58" s="158"/>
      <c r="BLO58" s="158"/>
      <c r="BLP58" s="158"/>
      <c r="BLQ58" s="158"/>
      <c r="BLR58" s="158"/>
      <c r="BLS58" s="158"/>
      <c r="BLT58" s="158"/>
      <c r="BLU58" s="158"/>
      <c r="BLV58" s="158"/>
      <c r="BLW58" s="158"/>
      <c r="BLX58" s="158"/>
      <c r="BLY58" s="158"/>
      <c r="BLZ58" s="158"/>
      <c r="BMA58" s="158"/>
      <c r="BMB58" s="158"/>
      <c r="BMC58" s="158"/>
      <c r="BMD58" s="158"/>
      <c r="BME58" s="158"/>
      <c r="BMF58" s="158"/>
      <c r="BMG58" s="158"/>
      <c r="BMH58" s="158"/>
      <c r="BMI58" s="158"/>
      <c r="BMJ58" s="158"/>
      <c r="BMK58" s="158"/>
      <c r="BML58" s="158"/>
      <c r="BMM58" s="158"/>
      <c r="BMN58" s="158"/>
      <c r="BMO58" s="158"/>
      <c r="BMP58" s="158"/>
      <c r="BMQ58" s="158"/>
      <c r="BMR58" s="158"/>
      <c r="BMS58" s="158"/>
      <c r="BMT58" s="158"/>
      <c r="BMU58" s="158"/>
      <c r="BMV58" s="158"/>
      <c r="BMW58" s="158"/>
      <c r="BMX58" s="158"/>
      <c r="BMY58" s="158"/>
      <c r="BMZ58" s="158"/>
      <c r="BNA58" s="158"/>
      <c r="BNB58" s="158"/>
      <c r="BNC58" s="158"/>
      <c r="BND58" s="158"/>
      <c r="BNE58" s="158"/>
      <c r="BNF58" s="158"/>
      <c r="BNG58" s="158"/>
      <c r="BNH58" s="158"/>
      <c r="BNI58" s="158"/>
      <c r="BNJ58" s="158"/>
      <c r="BNK58" s="158"/>
      <c r="BNL58" s="158"/>
      <c r="BNM58" s="158"/>
      <c r="BNN58" s="158"/>
      <c r="BNO58" s="158"/>
      <c r="BNP58" s="158"/>
      <c r="BNQ58" s="158"/>
      <c r="BNR58" s="158"/>
      <c r="BNS58" s="158"/>
      <c r="BNT58" s="158"/>
      <c r="BNU58" s="158"/>
      <c r="BNV58" s="158"/>
      <c r="BNW58" s="158"/>
      <c r="BNX58" s="158"/>
      <c r="BNY58" s="158"/>
      <c r="BNZ58" s="158"/>
      <c r="BOA58" s="158"/>
      <c r="BOB58" s="158"/>
      <c r="BOC58" s="158"/>
      <c r="BOD58" s="158"/>
      <c r="BOE58" s="158"/>
      <c r="BOF58" s="158"/>
      <c r="BOG58" s="158"/>
      <c r="BOH58" s="158"/>
      <c r="BOI58" s="158"/>
      <c r="BOJ58" s="158"/>
      <c r="BOK58" s="158"/>
      <c r="BOL58" s="158"/>
      <c r="BOM58" s="158"/>
      <c r="BON58" s="158"/>
      <c r="BOO58" s="158"/>
      <c r="BOP58" s="158"/>
      <c r="BOQ58" s="158"/>
      <c r="BOR58" s="158"/>
      <c r="BOS58" s="158"/>
      <c r="BOT58" s="158"/>
      <c r="BOU58" s="158"/>
      <c r="BOV58" s="158"/>
      <c r="BOW58" s="158"/>
      <c r="BOX58" s="158"/>
      <c r="BOY58" s="158"/>
      <c r="BOZ58" s="158"/>
      <c r="BPA58" s="158"/>
      <c r="BPB58" s="158"/>
      <c r="BPC58" s="158"/>
      <c r="BPD58" s="158"/>
      <c r="BPE58" s="158"/>
      <c r="BPF58" s="158"/>
      <c r="BPG58" s="158"/>
      <c r="BPH58" s="158"/>
      <c r="BPI58" s="158"/>
      <c r="BPJ58" s="158"/>
      <c r="BPK58" s="158"/>
      <c r="BPL58" s="158"/>
      <c r="BPM58" s="158"/>
      <c r="BPN58" s="158"/>
      <c r="BPO58" s="158"/>
      <c r="BPP58" s="158"/>
      <c r="BPQ58" s="158"/>
      <c r="BPR58" s="158"/>
      <c r="BPS58" s="158"/>
      <c r="BPT58" s="158"/>
      <c r="BPU58" s="158"/>
      <c r="BPV58" s="158"/>
      <c r="BPW58" s="158"/>
      <c r="BPX58" s="158"/>
      <c r="BPY58" s="158"/>
      <c r="BPZ58" s="158"/>
      <c r="BQA58" s="158"/>
      <c r="BQB58" s="158"/>
      <c r="BQC58" s="158"/>
      <c r="BQD58" s="158"/>
      <c r="BQE58" s="158"/>
      <c r="BQF58" s="158"/>
      <c r="BQG58" s="158"/>
      <c r="BQH58" s="158"/>
      <c r="BQI58" s="158"/>
      <c r="BQJ58" s="158"/>
      <c r="BQK58" s="158"/>
      <c r="BQL58" s="158"/>
      <c r="BQM58" s="158"/>
      <c r="BQN58" s="158"/>
      <c r="BQO58" s="158"/>
      <c r="BQP58" s="158"/>
      <c r="BQQ58" s="158"/>
      <c r="BQR58" s="158"/>
      <c r="BQS58" s="158"/>
      <c r="BQT58" s="158"/>
      <c r="BQU58" s="158"/>
      <c r="BQV58" s="158"/>
      <c r="BQW58" s="158"/>
      <c r="BQX58" s="158"/>
      <c r="BQY58" s="158"/>
      <c r="BQZ58" s="158"/>
      <c r="BRA58" s="158"/>
      <c r="BRB58" s="158"/>
      <c r="BRC58" s="158"/>
      <c r="BRD58" s="158"/>
      <c r="BRE58" s="158"/>
      <c r="BRF58" s="158"/>
      <c r="BRG58" s="158"/>
      <c r="BRH58" s="158"/>
      <c r="BRI58" s="158"/>
      <c r="BRJ58" s="158"/>
      <c r="BRK58" s="158"/>
      <c r="BRL58" s="158"/>
      <c r="BRM58" s="158"/>
      <c r="BRN58" s="158"/>
      <c r="BRO58" s="158"/>
      <c r="BRP58" s="158"/>
      <c r="BRQ58" s="158"/>
      <c r="BRR58" s="158"/>
      <c r="BRS58" s="158"/>
      <c r="BRT58" s="158"/>
      <c r="BRU58" s="158"/>
      <c r="BRV58" s="158"/>
      <c r="BRW58" s="158"/>
      <c r="BRX58" s="158"/>
      <c r="BRY58" s="158"/>
      <c r="BRZ58" s="158"/>
      <c r="BSA58" s="158"/>
      <c r="BSB58" s="158"/>
      <c r="BSC58" s="158"/>
      <c r="BSD58" s="158"/>
      <c r="BSE58" s="158"/>
      <c r="BSF58" s="158"/>
      <c r="BSG58" s="158"/>
      <c r="BSH58" s="158"/>
      <c r="BSI58" s="158"/>
      <c r="BSJ58" s="158"/>
      <c r="BSK58" s="158"/>
      <c r="BSL58" s="158"/>
      <c r="BSM58" s="158"/>
      <c r="BSN58" s="158"/>
      <c r="BSO58" s="158"/>
      <c r="BSP58" s="158"/>
      <c r="BSQ58" s="158"/>
      <c r="BSR58" s="158"/>
      <c r="BSS58" s="158"/>
      <c r="BST58" s="158"/>
      <c r="BSU58" s="158"/>
      <c r="BSV58" s="158"/>
      <c r="BSW58" s="158"/>
      <c r="BSX58" s="158"/>
      <c r="BSY58" s="158"/>
      <c r="BSZ58" s="158"/>
      <c r="BTA58" s="158"/>
      <c r="BTB58" s="158"/>
      <c r="BTC58" s="158"/>
      <c r="BTD58" s="158"/>
      <c r="BTE58" s="158"/>
      <c r="BTF58" s="158"/>
      <c r="BTG58" s="158"/>
      <c r="BTH58" s="158"/>
      <c r="BTI58" s="158"/>
      <c r="BTJ58" s="158"/>
      <c r="BTK58" s="158"/>
      <c r="BTL58" s="158"/>
      <c r="BTM58" s="158"/>
      <c r="BTN58" s="158"/>
      <c r="BTO58" s="158"/>
      <c r="BTP58" s="158"/>
      <c r="BTQ58" s="158"/>
      <c r="BTR58" s="158"/>
      <c r="BTS58" s="158"/>
      <c r="BTT58" s="158"/>
      <c r="BTU58" s="158"/>
      <c r="BTV58" s="158"/>
      <c r="BTW58" s="158"/>
      <c r="BTX58" s="158"/>
      <c r="BTY58" s="158"/>
      <c r="BTZ58" s="158"/>
      <c r="BUA58" s="158"/>
      <c r="BUB58" s="158"/>
      <c r="BUC58" s="158"/>
      <c r="BUD58" s="158"/>
      <c r="BUE58" s="158"/>
      <c r="BUF58" s="158"/>
      <c r="BUG58" s="158"/>
      <c r="BUH58" s="158"/>
      <c r="BUI58" s="158"/>
      <c r="BUJ58" s="158"/>
      <c r="BUK58" s="158"/>
      <c r="BUL58" s="158"/>
      <c r="BUM58" s="158"/>
      <c r="BUN58" s="158"/>
      <c r="BUO58" s="158"/>
      <c r="BUP58" s="158"/>
      <c r="BUQ58" s="158"/>
      <c r="BUR58" s="158"/>
      <c r="BUS58" s="158"/>
      <c r="BUT58" s="158"/>
      <c r="BUU58" s="158"/>
      <c r="BUV58" s="158"/>
      <c r="BUW58" s="158"/>
      <c r="BUX58" s="158"/>
      <c r="BUY58" s="158"/>
      <c r="BUZ58" s="158"/>
      <c r="BVA58" s="158"/>
      <c r="BVB58" s="158"/>
      <c r="BVC58" s="158"/>
      <c r="BVD58" s="158"/>
      <c r="BVE58" s="158"/>
      <c r="BVF58" s="158"/>
      <c r="BVG58" s="158"/>
      <c r="BVH58" s="158"/>
      <c r="BVI58" s="158"/>
      <c r="BVJ58" s="158"/>
      <c r="BVK58" s="158"/>
      <c r="BVL58" s="158"/>
      <c r="BVM58" s="158"/>
      <c r="BVN58" s="158"/>
      <c r="BVO58" s="158"/>
      <c r="BVP58" s="158"/>
      <c r="BVQ58" s="158"/>
      <c r="BVR58" s="158"/>
      <c r="BVS58" s="158"/>
      <c r="BVT58" s="158"/>
      <c r="BVU58" s="158"/>
      <c r="BVV58" s="158"/>
      <c r="BVW58" s="158"/>
      <c r="BVX58" s="158"/>
      <c r="BVY58" s="158"/>
      <c r="BVZ58" s="158"/>
      <c r="BWA58" s="158"/>
      <c r="BWB58" s="158"/>
      <c r="BWC58" s="158"/>
      <c r="BWD58" s="158"/>
      <c r="BWE58" s="158"/>
      <c r="BWF58" s="158"/>
      <c r="BWG58" s="158"/>
      <c r="BWH58" s="158"/>
      <c r="BWI58" s="158"/>
      <c r="BWJ58" s="158"/>
      <c r="BWK58" s="158"/>
      <c r="BWL58" s="158"/>
      <c r="BWM58" s="158"/>
      <c r="BWN58" s="158"/>
      <c r="BWO58" s="158"/>
      <c r="BWP58" s="158"/>
      <c r="BWQ58" s="158"/>
      <c r="BWR58" s="158"/>
      <c r="BWS58" s="158"/>
      <c r="BWT58" s="158"/>
      <c r="BWU58" s="158"/>
      <c r="BWV58" s="158"/>
      <c r="BWW58" s="158"/>
      <c r="BWX58" s="158"/>
      <c r="BWY58" s="158"/>
      <c r="BWZ58" s="158"/>
      <c r="BXA58" s="158"/>
      <c r="BXB58" s="158"/>
      <c r="BXC58" s="158"/>
      <c r="BXD58" s="158"/>
      <c r="BXE58" s="158"/>
      <c r="BXF58" s="158"/>
      <c r="BXG58" s="158"/>
      <c r="BXH58" s="158"/>
      <c r="BXI58" s="158"/>
      <c r="BXJ58" s="158"/>
      <c r="BXK58" s="158"/>
      <c r="BXL58" s="158"/>
      <c r="BXM58" s="158"/>
      <c r="BXN58" s="158"/>
      <c r="BXO58" s="158"/>
      <c r="BXP58" s="158"/>
      <c r="BXQ58" s="158"/>
      <c r="BXR58" s="158"/>
      <c r="BXS58" s="158"/>
      <c r="BXT58" s="158"/>
      <c r="BXU58" s="158"/>
      <c r="BXV58" s="158"/>
      <c r="BXW58" s="158"/>
      <c r="BXX58" s="158"/>
      <c r="BXY58" s="158"/>
      <c r="BXZ58" s="158"/>
      <c r="BYA58" s="158"/>
      <c r="BYB58" s="158"/>
      <c r="BYC58" s="158"/>
      <c r="BYD58" s="158"/>
      <c r="BYE58" s="158"/>
      <c r="BYF58" s="158"/>
      <c r="BYG58" s="158"/>
      <c r="BYH58" s="158"/>
      <c r="BYI58" s="158"/>
      <c r="BYJ58" s="158"/>
      <c r="BYK58" s="158"/>
      <c r="BYL58" s="158"/>
      <c r="BYM58" s="158"/>
      <c r="BYN58" s="158"/>
      <c r="BYO58" s="158"/>
      <c r="BYP58" s="158"/>
      <c r="BYQ58" s="158"/>
      <c r="BYR58" s="158"/>
      <c r="BYS58" s="158"/>
      <c r="BYT58" s="158"/>
      <c r="BYU58" s="158"/>
      <c r="BYV58" s="158"/>
      <c r="BYW58" s="158"/>
      <c r="BYX58" s="158"/>
      <c r="BYY58" s="158"/>
      <c r="BYZ58" s="158"/>
      <c r="BZA58" s="158"/>
      <c r="BZB58" s="158"/>
      <c r="BZC58" s="158"/>
      <c r="BZD58" s="158"/>
      <c r="BZE58" s="158"/>
      <c r="BZF58" s="158"/>
      <c r="BZG58" s="158"/>
      <c r="BZH58" s="158"/>
      <c r="BZI58" s="158"/>
      <c r="BZJ58" s="158"/>
      <c r="BZK58" s="158"/>
      <c r="BZL58" s="158"/>
      <c r="BZM58" s="158"/>
      <c r="BZN58" s="158"/>
      <c r="BZO58" s="158"/>
      <c r="BZP58" s="158"/>
      <c r="BZQ58" s="158"/>
      <c r="BZR58" s="158"/>
      <c r="BZS58" s="158"/>
      <c r="BZT58" s="158"/>
      <c r="BZU58" s="158"/>
      <c r="BZV58" s="158"/>
      <c r="BZW58" s="158"/>
      <c r="BZX58" s="158"/>
      <c r="BZY58" s="158"/>
      <c r="BZZ58" s="158"/>
      <c r="CAA58" s="158"/>
      <c r="CAB58" s="158"/>
      <c r="CAC58" s="158"/>
      <c r="CAD58" s="158"/>
      <c r="CAE58" s="158"/>
      <c r="CAF58" s="158"/>
      <c r="CAG58" s="158"/>
      <c r="CAH58" s="158"/>
      <c r="CAI58" s="158"/>
      <c r="CAJ58" s="158"/>
      <c r="CAK58" s="158"/>
      <c r="CAL58" s="158"/>
      <c r="CAM58" s="158"/>
      <c r="CAN58" s="158"/>
      <c r="CAO58" s="158"/>
      <c r="CAP58" s="158"/>
      <c r="CAQ58" s="158"/>
      <c r="CAR58" s="158"/>
      <c r="CAS58" s="158"/>
      <c r="CAT58" s="158"/>
      <c r="CAU58" s="158"/>
      <c r="CAV58" s="158"/>
      <c r="CAW58" s="158"/>
      <c r="CAX58" s="158"/>
      <c r="CAY58" s="158"/>
      <c r="CAZ58" s="158"/>
      <c r="CBA58" s="158"/>
      <c r="CBB58" s="158"/>
      <c r="CBC58" s="158"/>
      <c r="CBD58" s="158"/>
      <c r="CBE58" s="158"/>
      <c r="CBF58" s="158"/>
      <c r="CBG58" s="158"/>
      <c r="CBH58" s="158"/>
      <c r="CBI58" s="158"/>
      <c r="CBJ58" s="158"/>
      <c r="CBK58" s="158"/>
      <c r="CBL58" s="158"/>
      <c r="CBM58" s="158"/>
      <c r="CBN58" s="158"/>
      <c r="CBO58" s="158"/>
      <c r="CBP58" s="158"/>
      <c r="CBQ58" s="158"/>
      <c r="CBR58" s="158"/>
      <c r="CBS58" s="158"/>
      <c r="CBT58" s="158"/>
      <c r="CBU58" s="158"/>
      <c r="CBV58" s="158"/>
      <c r="CBW58" s="158"/>
      <c r="CBX58" s="158"/>
      <c r="CBY58" s="158"/>
      <c r="CBZ58" s="158"/>
      <c r="CCA58" s="158"/>
      <c r="CCB58" s="158"/>
      <c r="CCC58" s="158"/>
      <c r="CCD58" s="158"/>
      <c r="CCE58" s="158"/>
      <c r="CCF58" s="158"/>
      <c r="CCG58" s="158"/>
      <c r="CCH58" s="158"/>
      <c r="CCI58" s="158"/>
      <c r="CCJ58" s="158"/>
      <c r="CCK58" s="158"/>
      <c r="CCL58" s="158"/>
      <c r="CCM58" s="158"/>
      <c r="CCN58" s="158"/>
      <c r="CCO58" s="158"/>
      <c r="CCP58" s="158"/>
      <c r="CCQ58" s="158"/>
      <c r="CCR58" s="158"/>
      <c r="CCS58" s="158"/>
      <c r="CCT58" s="158"/>
      <c r="CCU58" s="158"/>
      <c r="CCV58" s="158"/>
      <c r="CCW58" s="158"/>
      <c r="CCX58" s="158"/>
      <c r="CCY58" s="158"/>
      <c r="CCZ58" s="158"/>
      <c r="CDA58" s="158"/>
      <c r="CDB58" s="158"/>
      <c r="CDC58" s="158"/>
      <c r="CDD58" s="158"/>
      <c r="CDE58" s="158"/>
      <c r="CDF58" s="158"/>
      <c r="CDG58" s="158"/>
      <c r="CDH58" s="158"/>
      <c r="CDI58" s="158"/>
      <c r="CDJ58" s="158"/>
      <c r="CDK58" s="158"/>
      <c r="CDL58" s="158"/>
      <c r="CDM58" s="158"/>
      <c r="CDN58" s="158"/>
      <c r="CDO58" s="158"/>
      <c r="CDP58" s="158"/>
      <c r="CDQ58" s="158"/>
      <c r="CDR58" s="158"/>
      <c r="CDS58" s="158"/>
      <c r="CDT58" s="158"/>
      <c r="CDU58" s="158"/>
      <c r="CDV58" s="158"/>
      <c r="CDW58" s="158"/>
      <c r="CDX58" s="158"/>
      <c r="CDY58" s="158"/>
      <c r="CDZ58" s="158"/>
      <c r="CEA58" s="158"/>
      <c r="CEB58" s="158"/>
      <c r="CEC58" s="158"/>
      <c r="CED58" s="158"/>
      <c r="CEE58" s="158"/>
      <c r="CEF58" s="158"/>
      <c r="CEG58" s="158"/>
      <c r="CEH58" s="158"/>
      <c r="CEI58" s="158"/>
      <c r="CEJ58" s="158"/>
      <c r="CEK58" s="158"/>
      <c r="CEL58" s="158"/>
      <c r="CEM58" s="158"/>
      <c r="CEN58" s="158"/>
      <c r="CEO58" s="158"/>
      <c r="CEP58" s="158"/>
      <c r="CEQ58" s="158"/>
      <c r="CER58" s="158"/>
      <c r="CES58" s="158"/>
      <c r="CET58" s="158"/>
      <c r="CEU58" s="158"/>
      <c r="CEV58" s="158"/>
      <c r="CEW58" s="158"/>
      <c r="CEX58" s="158"/>
      <c r="CEY58" s="158"/>
      <c r="CEZ58" s="158"/>
      <c r="CFA58" s="158"/>
      <c r="CFB58" s="158"/>
      <c r="CFC58" s="158"/>
      <c r="CFD58" s="158"/>
      <c r="CFE58" s="158"/>
      <c r="CFF58" s="158"/>
      <c r="CFG58" s="158"/>
      <c r="CFH58" s="158"/>
      <c r="CFI58" s="158"/>
      <c r="CFJ58" s="158"/>
      <c r="CFK58" s="158"/>
      <c r="CFL58" s="158"/>
      <c r="CFM58" s="158"/>
      <c r="CFN58" s="158"/>
      <c r="CFO58" s="158"/>
      <c r="CFP58" s="158"/>
      <c r="CFQ58" s="158"/>
      <c r="CFR58" s="158"/>
      <c r="CFS58" s="158"/>
      <c r="CFT58" s="158"/>
      <c r="CFU58" s="158"/>
      <c r="CFV58" s="158"/>
      <c r="CFW58" s="158"/>
      <c r="CFX58" s="158"/>
      <c r="CFY58" s="158"/>
      <c r="CFZ58" s="158"/>
      <c r="CGA58" s="158"/>
      <c r="CGB58" s="158"/>
      <c r="CGC58" s="158"/>
      <c r="CGD58" s="158"/>
      <c r="CGE58" s="158"/>
      <c r="CGF58" s="158"/>
      <c r="CGG58" s="158"/>
      <c r="CGH58" s="158"/>
      <c r="CGI58" s="158"/>
      <c r="CGJ58" s="158"/>
      <c r="CGK58" s="158"/>
      <c r="CGL58" s="158"/>
      <c r="CGM58" s="158"/>
      <c r="CGN58" s="158"/>
      <c r="CGO58" s="158"/>
      <c r="CGP58" s="158"/>
      <c r="CGQ58" s="158"/>
      <c r="CGR58" s="158"/>
      <c r="CGS58" s="158"/>
      <c r="CGT58" s="158"/>
      <c r="CGU58" s="158"/>
      <c r="CGV58" s="158"/>
      <c r="CGW58" s="158"/>
      <c r="CGX58" s="158"/>
      <c r="CGY58" s="158"/>
      <c r="CGZ58" s="158"/>
      <c r="CHA58" s="158"/>
      <c r="CHB58" s="158"/>
      <c r="CHC58" s="158"/>
      <c r="CHD58" s="158"/>
      <c r="CHE58" s="158"/>
      <c r="CHF58" s="158"/>
      <c r="CHG58" s="158"/>
      <c r="CHH58" s="158"/>
      <c r="CHI58" s="158"/>
      <c r="CHJ58" s="158"/>
      <c r="CHK58" s="158"/>
      <c r="CHL58" s="158"/>
      <c r="CHM58" s="158"/>
      <c r="CHN58" s="158"/>
      <c r="CHO58" s="158"/>
      <c r="CHP58" s="158"/>
      <c r="CHQ58" s="158"/>
      <c r="CHR58" s="158"/>
      <c r="CHS58" s="158"/>
      <c r="CHT58" s="158"/>
      <c r="CHU58" s="158"/>
      <c r="CHV58" s="158"/>
      <c r="CHW58" s="158"/>
      <c r="CHX58" s="158"/>
      <c r="CHY58" s="158"/>
      <c r="CHZ58" s="158"/>
      <c r="CIA58" s="158"/>
      <c r="CIB58" s="158"/>
      <c r="CIC58" s="158"/>
      <c r="CID58" s="158"/>
      <c r="CIE58" s="158"/>
      <c r="CIF58" s="158"/>
      <c r="CIG58" s="158"/>
      <c r="CIH58" s="158"/>
      <c r="CII58" s="158"/>
      <c r="CIJ58" s="158"/>
      <c r="CIK58" s="158"/>
      <c r="CIL58" s="158"/>
      <c r="CIM58" s="158"/>
      <c r="CIN58" s="158"/>
      <c r="CIO58" s="158"/>
      <c r="CIP58" s="158"/>
      <c r="CIQ58" s="158"/>
      <c r="CIR58" s="158"/>
      <c r="CIS58" s="158"/>
      <c r="CIT58" s="158"/>
      <c r="CIU58" s="158"/>
      <c r="CIV58" s="158"/>
      <c r="CIW58" s="158"/>
      <c r="CIX58" s="158"/>
      <c r="CIY58" s="158"/>
      <c r="CIZ58" s="158"/>
      <c r="CJA58" s="158"/>
      <c r="CJB58" s="158"/>
      <c r="CJC58" s="158"/>
      <c r="CJD58" s="158"/>
      <c r="CJE58" s="158"/>
      <c r="CJF58" s="158"/>
      <c r="CJG58" s="158"/>
      <c r="CJH58" s="158"/>
      <c r="CJI58" s="158"/>
      <c r="CJJ58" s="158"/>
      <c r="CJK58" s="158"/>
      <c r="CJL58" s="158"/>
      <c r="CJM58" s="158"/>
      <c r="CJN58" s="158"/>
      <c r="CJO58" s="158"/>
      <c r="CJP58" s="158"/>
      <c r="CJQ58" s="158"/>
      <c r="CJR58" s="158"/>
      <c r="CJS58" s="158"/>
      <c r="CJT58" s="158"/>
      <c r="CJU58" s="158"/>
      <c r="CJV58" s="158"/>
      <c r="CJW58" s="158"/>
      <c r="CJX58" s="158"/>
      <c r="CJY58" s="158"/>
      <c r="CJZ58" s="158"/>
      <c r="CKA58" s="158"/>
      <c r="CKB58" s="158"/>
      <c r="CKC58" s="158"/>
      <c r="CKD58" s="158"/>
      <c r="CKE58" s="158"/>
      <c r="CKF58" s="158"/>
      <c r="CKG58" s="158"/>
      <c r="CKH58" s="158"/>
      <c r="CKI58" s="158"/>
      <c r="CKJ58" s="158"/>
      <c r="CKK58" s="158"/>
      <c r="CKL58" s="158"/>
      <c r="CKM58" s="158"/>
      <c r="CKN58" s="158"/>
      <c r="CKO58" s="158"/>
      <c r="CKP58" s="158"/>
      <c r="CKQ58" s="158"/>
      <c r="CKR58" s="158"/>
      <c r="CKS58" s="158"/>
      <c r="CKT58" s="158"/>
      <c r="CKU58" s="158"/>
      <c r="CKV58" s="158"/>
      <c r="CKW58" s="158"/>
      <c r="CKX58" s="158"/>
      <c r="CKY58" s="158"/>
      <c r="CKZ58" s="158"/>
      <c r="CLA58" s="158"/>
      <c r="CLB58" s="158"/>
      <c r="CLC58" s="158"/>
      <c r="CLD58" s="158"/>
      <c r="CLE58" s="158"/>
      <c r="CLF58" s="158"/>
      <c r="CLG58" s="158"/>
      <c r="CLH58" s="158"/>
      <c r="CLI58" s="158"/>
      <c r="CLJ58" s="158"/>
      <c r="CLK58" s="158"/>
      <c r="CLL58" s="158"/>
      <c r="CLM58" s="158"/>
      <c r="CLN58" s="158"/>
      <c r="CLO58" s="158"/>
      <c r="CLP58" s="158"/>
      <c r="CLQ58" s="158"/>
      <c r="CLR58" s="158"/>
      <c r="CLS58" s="158"/>
      <c r="CLT58" s="158"/>
      <c r="CLU58" s="158"/>
      <c r="CLV58" s="158"/>
      <c r="CLW58" s="158"/>
      <c r="CLX58" s="158"/>
      <c r="CLY58" s="158"/>
      <c r="CLZ58" s="158"/>
      <c r="CMA58" s="158"/>
      <c r="CMB58" s="158"/>
      <c r="CMC58" s="158"/>
      <c r="CMD58" s="158"/>
      <c r="CME58" s="158"/>
      <c r="CMF58" s="158"/>
      <c r="CMG58" s="158"/>
      <c r="CMH58" s="158"/>
      <c r="CMI58" s="158"/>
      <c r="CMJ58" s="158"/>
      <c r="CMK58" s="158"/>
      <c r="CML58" s="158"/>
      <c r="CMM58" s="158"/>
      <c r="CMN58" s="158"/>
      <c r="CMO58" s="158"/>
      <c r="CMP58" s="158"/>
      <c r="CMQ58" s="158"/>
      <c r="CMR58" s="158"/>
      <c r="CMS58" s="158"/>
      <c r="CMT58" s="158"/>
      <c r="CMU58" s="158"/>
      <c r="CMV58" s="158"/>
      <c r="CMW58" s="158"/>
      <c r="CMX58" s="158"/>
      <c r="CMY58" s="158"/>
      <c r="CMZ58" s="158"/>
      <c r="CNA58" s="158"/>
      <c r="CNB58" s="158"/>
      <c r="CNC58" s="158"/>
      <c r="CND58" s="158"/>
      <c r="CNE58" s="158"/>
      <c r="CNF58" s="158"/>
      <c r="CNG58" s="158"/>
      <c r="CNH58" s="158"/>
      <c r="CNI58" s="158"/>
      <c r="CNJ58" s="158"/>
      <c r="CNK58" s="158"/>
      <c r="CNL58" s="158"/>
      <c r="CNM58" s="158"/>
      <c r="CNN58" s="158"/>
      <c r="CNO58" s="158"/>
      <c r="CNP58" s="158"/>
      <c r="CNQ58" s="158"/>
      <c r="CNR58" s="158"/>
      <c r="CNS58" s="158"/>
      <c r="CNT58" s="158"/>
      <c r="CNU58" s="158"/>
      <c r="CNV58" s="158"/>
      <c r="CNW58" s="158"/>
      <c r="CNX58" s="158"/>
      <c r="CNY58" s="158"/>
      <c r="CNZ58" s="158"/>
      <c r="COA58" s="158"/>
      <c r="COB58" s="158"/>
      <c r="COC58" s="158"/>
      <c r="COD58" s="158"/>
      <c r="COE58" s="158"/>
      <c r="COF58" s="158"/>
      <c r="COG58" s="158"/>
      <c r="COH58" s="158"/>
      <c r="COI58" s="158"/>
      <c r="COJ58" s="158"/>
      <c r="COK58" s="158"/>
      <c r="COL58" s="158"/>
      <c r="COM58" s="158"/>
      <c r="CON58" s="158"/>
      <c r="COO58" s="158"/>
      <c r="COP58" s="158"/>
      <c r="COQ58" s="158"/>
      <c r="COR58" s="158"/>
      <c r="COS58" s="158"/>
      <c r="COT58" s="158"/>
      <c r="COU58" s="158"/>
      <c r="COV58" s="158"/>
      <c r="COW58" s="158"/>
      <c r="COX58" s="158"/>
      <c r="COY58" s="158"/>
      <c r="COZ58" s="158"/>
      <c r="CPA58" s="158"/>
      <c r="CPB58" s="158"/>
      <c r="CPC58" s="158"/>
      <c r="CPD58" s="158"/>
      <c r="CPE58" s="158"/>
      <c r="CPF58" s="158"/>
      <c r="CPG58" s="158"/>
      <c r="CPH58" s="158"/>
      <c r="CPI58" s="158"/>
      <c r="CPJ58" s="158"/>
      <c r="CPK58" s="158"/>
      <c r="CPL58" s="158"/>
      <c r="CPM58" s="158"/>
      <c r="CPN58" s="158"/>
      <c r="CPO58" s="158"/>
      <c r="CPP58" s="158"/>
      <c r="CPQ58" s="158"/>
      <c r="CPR58" s="158"/>
      <c r="CPS58" s="158"/>
      <c r="CPT58" s="158"/>
      <c r="CPU58" s="158"/>
      <c r="CPV58" s="158"/>
      <c r="CPW58" s="158"/>
      <c r="CPX58" s="158"/>
      <c r="CPY58" s="158"/>
      <c r="CPZ58" s="158"/>
      <c r="CQA58" s="158"/>
      <c r="CQB58" s="158"/>
      <c r="CQC58" s="158"/>
      <c r="CQD58" s="158"/>
      <c r="CQE58" s="158"/>
      <c r="CQF58" s="158"/>
      <c r="CQG58" s="158"/>
      <c r="CQH58" s="158"/>
      <c r="CQI58" s="158"/>
      <c r="CQJ58" s="158"/>
      <c r="CQK58" s="158"/>
      <c r="CQL58" s="158"/>
      <c r="CQM58" s="158"/>
      <c r="CQN58" s="158"/>
      <c r="CQO58" s="158"/>
      <c r="CQP58" s="158"/>
      <c r="CQQ58" s="158"/>
      <c r="CQR58" s="158"/>
      <c r="CQS58" s="158"/>
      <c r="CQT58" s="158"/>
      <c r="CQU58" s="158"/>
      <c r="CQV58" s="158"/>
      <c r="CQW58" s="158"/>
      <c r="CQX58" s="158"/>
      <c r="CQY58" s="158"/>
      <c r="CQZ58" s="158"/>
      <c r="CRA58" s="158"/>
      <c r="CRB58" s="158"/>
      <c r="CRC58" s="158"/>
      <c r="CRD58" s="158"/>
      <c r="CRE58" s="158"/>
      <c r="CRF58" s="158"/>
      <c r="CRG58" s="158"/>
      <c r="CRH58" s="158"/>
      <c r="CRI58" s="158"/>
      <c r="CRJ58" s="158"/>
      <c r="CRK58" s="158"/>
      <c r="CRL58" s="158"/>
      <c r="CRM58" s="158"/>
      <c r="CRN58" s="158"/>
      <c r="CRO58" s="158"/>
      <c r="CRP58" s="158"/>
      <c r="CRQ58" s="158"/>
      <c r="CRR58" s="158"/>
      <c r="CRS58" s="158"/>
      <c r="CRT58" s="158"/>
      <c r="CRU58" s="158"/>
      <c r="CRV58" s="158"/>
      <c r="CRW58" s="158"/>
      <c r="CRX58" s="158"/>
      <c r="CRY58" s="158"/>
      <c r="CRZ58" s="158"/>
      <c r="CSA58" s="158"/>
      <c r="CSB58" s="158"/>
      <c r="CSC58" s="158"/>
      <c r="CSD58" s="158"/>
      <c r="CSE58" s="158"/>
      <c r="CSF58" s="158"/>
      <c r="CSG58" s="158"/>
      <c r="CSH58" s="158"/>
      <c r="CSI58" s="158"/>
      <c r="CSJ58" s="158"/>
      <c r="CSK58" s="158"/>
      <c r="CSL58" s="158"/>
      <c r="CSM58" s="158"/>
      <c r="CSN58" s="158"/>
      <c r="CSO58" s="158"/>
      <c r="CSP58" s="158"/>
      <c r="CSQ58" s="158"/>
      <c r="CSR58" s="158"/>
      <c r="CSS58" s="158"/>
      <c r="CST58" s="158"/>
      <c r="CSU58" s="158"/>
      <c r="CSV58" s="158"/>
      <c r="CSW58" s="158"/>
      <c r="CSX58" s="158"/>
      <c r="CSY58" s="158"/>
      <c r="CSZ58" s="158"/>
      <c r="CTA58" s="158"/>
      <c r="CTB58" s="158"/>
      <c r="CTC58" s="158"/>
      <c r="CTD58" s="158"/>
      <c r="CTE58" s="158"/>
      <c r="CTF58" s="158"/>
      <c r="CTG58" s="158"/>
      <c r="CTH58" s="158"/>
      <c r="CTI58" s="158"/>
      <c r="CTJ58" s="158"/>
      <c r="CTK58" s="158"/>
      <c r="CTL58" s="158"/>
      <c r="CTM58" s="158"/>
      <c r="CTN58" s="158"/>
      <c r="CTO58" s="158"/>
      <c r="CTP58" s="158"/>
      <c r="CTQ58" s="158"/>
      <c r="CTR58" s="158"/>
      <c r="CTS58" s="158"/>
      <c r="CTT58" s="158"/>
      <c r="CTU58" s="158"/>
      <c r="CTV58" s="158"/>
      <c r="CTW58" s="158"/>
      <c r="CTX58" s="158"/>
      <c r="CTY58" s="158"/>
      <c r="CTZ58" s="158"/>
      <c r="CUA58" s="158"/>
      <c r="CUB58" s="158"/>
      <c r="CUC58" s="158"/>
      <c r="CUD58" s="158"/>
      <c r="CUE58" s="158"/>
      <c r="CUF58" s="158"/>
      <c r="CUG58" s="158"/>
      <c r="CUH58" s="158"/>
      <c r="CUI58" s="158"/>
      <c r="CUJ58" s="158"/>
      <c r="CUK58" s="158"/>
      <c r="CUL58" s="158"/>
      <c r="CUM58" s="158"/>
      <c r="CUN58" s="158"/>
      <c r="CUO58" s="158"/>
      <c r="CUP58" s="158"/>
      <c r="CUQ58" s="158"/>
      <c r="CUR58" s="158"/>
      <c r="CUS58" s="158"/>
      <c r="CUT58" s="158"/>
      <c r="CUU58" s="158"/>
      <c r="CUV58" s="158"/>
      <c r="CUW58" s="158"/>
      <c r="CUX58" s="158"/>
      <c r="CUY58" s="158"/>
      <c r="CUZ58" s="158"/>
      <c r="CVA58" s="158"/>
      <c r="CVB58" s="158"/>
      <c r="CVC58" s="158"/>
      <c r="CVD58" s="158"/>
      <c r="CVE58" s="158"/>
      <c r="CVF58" s="158"/>
      <c r="CVG58" s="158"/>
      <c r="CVH58" s="158"/>
      <c r="CVI58" s="158"/>
      <c r="CVJ58" s="158"/>
      <c r="CVK58" s="158"/>
      <c r="CVL58" s="158"/>
      <c r="CVM58" s="158"/>
      <c r="CVN58" s="158"/>
      <c r="CVO58" s="158"/>
      <c r="CVP58" s="158"/>
      <c r="CVQ58" s="158"/>
      <c r="CVR58" s="158"/>
      <c r="CVS58" s="158"/>
      <c r="CVT58" s="158"/>
      <c r="CVU58" s="158"/>
      <c r="CVV58" s="158"/>
      <c r="CVW58" s="158"/>
      <c r="CVX58" s="158"/>
      <c r="CVY58" s="158"/>
      <c r="CVZ58" s="158"/>
      <c r="CWA58" s="158"/>
      <c r="CWB58" s="158"/>
      <c r="CWC58" s="158"/>
      <c r="CWD58" s="158"/>
      <c r="CWE58" s="158"/>
      <c r="CWF58" s="158"/>
      <c r="CWG58" s="158"/>
      <c r="CWH58" s="158"/>
      <c r="CWI58" s="158"/>
      <c r="CWJ58" s="158"/>
      <c r="CWK58" s="158"/>
      <c r="CWL58" s="158"/>
      <c r="CWM58" s="158"/>
      <c r="CWN58" s="158"/>
      <c r="CWO58" s="158"/>
      <c r="CWP58" s="158"/>
      <c r="CWQ58" s="158"/>
      <c r="CWR58" s="158"/>
      <c r="CWS58" s="158"/>
      <c r="CWT58" s="158"/>
      <c r="CWU58" s="158"/>
      <c r="CWV58" s="158"/>
      <c r="CWW58" s="158"/>
      <c r="CWX58" s="158"/>
      <c r="CWY58" s="158"/>
      <c r="CWZ58" s="158"/>
      <c r="CXA58" s="158"/>
      <c r="CXB58" s="158"/>
      <c r="CXC58" s="158"/>
      <c r="CXD58" s="158"/>
      <c r="CXE58" s="158"/>
      <c r="CXF58" s="158"/>
      <c r="CXG58" s="158"/>
      <c r="CXH58" s="158"/>
      <c r="CXI58" s="158"/>
      <c r="CXJ58" s="158"/>
      <c r="CXK58" s="158"/>
      <c r="CXL58" s="158"/>
      <c r="CXM58" s="158"/>
      <c r="CXN58" s="158"/>
      <c r="CXO58" s="158"/>
      <c r="CXP58" s="158"/>
      <c r="CXQ58" s="158"/>
      <c r="CXR58" s="158"/>
      <c r="CXS58" s="158"/>
      <c r="CXT58" s="158"/>
      <c r="CXU58" s="158"/>
      <c r="CXV58" s="158"/>
      <c r="CXW58" s="158"/>
      <c r="CXX58" s="158"/>
      <c r="CXY58" s="158"/>
      <c r="CXZ58" s="158"/>
      <c r="CYA58" s="158"/>
      <c r="CYB58" s="158"/>
      <c r="CYC58" s="158"/>
      <c r="CYD58" s="158"/>
      <c r="CYE58" s="158"/>
      <c r="CYF58" s="158"/>
      <c r="CYG58" s="158"/>
      <c r="CYH58" s="158"/>
      <c r="CYI58" s="158"/>
      <c r="CYJ58" s="158"/>
      <c r="CYK58" s="158"/>
      <c r="CYL58" s="158"/>
      <c r="CYM58" s="158"/>
      <c r="CYN58" s="158"/>
      <c r="CYO58" s="158"/>
      <c r="CYP58" s="158"/>
      <c r="CYQ58" s="158"/>
      <c r="CYR58" s="158"/>
      <c r="CYS58" s="158"/>
      <c r="CYT58" s="158"/>
      <c r="CYU58" s="158"/>
      <c r="CYV58" s="158"/>
      <c r="CYW58" s="158"/>
      <c r="CYX58" s="158"/>
      <c r="CYY58" s="158"/>
      <c r="CYZ58" s="158"/>
      <c r="CZA58" s="158"/>
      <c r="CZB58" s="158"/>
      <c r="CZC58" s="158"/>
      <c r="CZD58" s="158"/>
      <c r="CZE58" s="158"/>
      <c r="CZF58" s="158"/>
      <c r="CZG58" s="158"/>
      <c r="CZH58" s="158"/>
      <c r="CZI58" s="158"/>
      <c r="CZJ58" s="158"/>
      <c r="CZK58" s="158"/>
      <c r="CZL58" s="158"/>
      <c r="CZM58" s="158"/>
      <c r="CZN58" s="158"/>
      <c r="CZO58" s="158"/>
      <c r="CZP58" s="158"/>
      <c r="CZQ58" s="158"/>
      <c r="CZR58" s="158"/>
      <c r="CZS58" s="158"/>
      <c r="CZT58" s="158"/>
      <c r="CZU58" s="158"/>
      <c r="CZV58" s="158"/>
      <c r="CZW58" s="158"/>
      <c r="CZX58" s="158"/>
      <c r="CZY58" s="158"/>
      <c r="CZZ58" s="158"/>
      <c r="DAA58" s="158"/>
      <c r="DAB58" s="158"/>
      <c r="DAC58" s="158"/>
      <c r="DAD58" s="158"/>
      <c r="DAE58" s="158"/>
      <c r="DAF58" s="158"/>
      <c r="DAG58" s="158"/>
      <c r="DAH58" s="158"/>
      <c r="DAI58" s="158"/>
      <c r="DAJ58" s="158"/>
      <c r="DAK58" s="158"/>
      <c r="DAL58" s="158"/>
      <c r="DAM58" s="158"/>
      <c r="DAN58" s="158"/>
      <c r="DAO58" s="158"/>
      <c r="DAP58" s="158"/>
      <c r="DAQ58" s="158"/>
      <c r="DAR58" s="158"/>
      <c r="DAS58" s="158"/>
      <c r="DAT58" s="158"/>
      <c r="DAU58" s="158"/>
      <c r="DAV58" s="158"/>
      <c r="DAW58" s="158"/>
      <c r="DAX58" s="158"/>
      <c r="DAY58" s="158"/>
      <c r="DAZ58" s="158"/>
      <c r="DBA58" s="158"/>
      <c r="DBB58" s="158"/>
      <c r="DBC58" s="158"/>
      <c r="DBD58" s="158"/>
      <c r="DBE58" s="158"/>
      <c r="DBF58" s="158"/>
      <c r="DBG58" s="158"/>
      <c r="DBH58" s="158"/>
      <c r="DBI58" s="158"/>
      <c r="DBJ58" s="158"/>
      <c r="DBK58" s="158"/>
      <c r="DBL58" s="158"/>
      <c r="DBM58" s="158"/>
      <c r="DBN58" s="158"/>
      <c r="DBO58" s="158"/>
      <c r="DBP58" s="158"/>
      <c r="DBQ58" s="158"/>
      <c r="DBR58" s="158"/>
      <c r="DBS58" s="158"/>
      <c r="DBT58" s="158"/>
      <c r="DBU58" s="158"/>
      <c r="DBV58" s="158"/>
      <c r="DBW58" s="158"/>
      <c r="DBX58" s="158"/>
      <c r="DBY58" s="158"/>
      <c r="DBZ58" s="158"/>
      <c r="DCA58" s="158"/>
      <c r="DCB58" s="158"/>
      <c r="DCC58" s="158"/>
      <c r="DCD58" s="158"/>
      <c r="DCE58" s="158"/>
      <c r="DCF58" s="158"/>
      <c r="DCG58" s="158"/>
      <c r="DCH58" s="158"/>
      <c r="DCI58" s="158"/>
      <c r="DCJ58" s="158"/>
      <c r="DCK58" s="158"/>
      <c r="DCL58" s="158"/>
      <c r="DCM58" s="158"/>
      <c r="DCN58" s="158"/>
      <c r="DCO58" s="158"/>
      <c r="DCP58" s="158"/>
      <c r="DCQ58" s="158"/>
      <c r="DCR58" s="158"/>
      <c r="DCS58" s="158"/>
      <c r="DCT58" s="158"/>
      <c r="DCU58" s="158"/>
      <c r="DCV58" s="158"/>
      <c r="DCW58" s="158"/>
      <c r="DCX58" s="158"/>
      <c r="DCY58" s="158"/>
      <c r="DCZ58" s="158"/>
      <c r="DDA58" s="158"/>
      <c r="DDB58" s="158"/>
      <c r="DDC58" s="158"/>
      <c r="DDD58" s="158"/>
      <c r="DDE58" s="158"/>
      <c r="DDF58" s="158"/>
      <c r="DDG58" s="158"/>
      <c r="DDH58" s="158"/>
      <c r="DDI58" s="158"/>
      <c r="DDJ58" s="158"/>
      <c r="DDK58" s="158"/>
      <c r="DDL58" s="158"/>
      <c r="DDM58" s="158"/>
      <c r="DDN58" s="158"/>
      <c r="DDO58" s="158"/>
      <c r="DDP58" s="158"/>
      <c r="DDQ58" s="158"/>
      <c r="DDR58" s="158"/>
      <c r="DDS58" s="158"/>
      <c r="DDT58" s="158"/>
      <c r="DDU58" s="158"/>
      <c r="DDV58" s="158"/>
      <c r="DDW58" s="158"/>
      <c r="DDX58" s="158"/>
      <c r="DDY58" s="158"/>
      <c r="DDZ58" s="158"/>
      <c r="DEA58" s="158"/>
      <c r="DEB58" s="158"/>
      <c r="DEC58" s="158"/>
      <c r="DED58" s="158"/>
      <c r="DEE58" s="158"/>
      <c r="DEF58" s="158"/>
      <c r="DEG58" s="158"/>
      <c r="DEH58" s="158"/>
      <c r="DEI58" s="158"/>
      <c r="DEJ58" s="158"/>
      <c r="DEK58" s="158"/>
      <c r="DEL58" s="158"/>
      <c r="DEM58" s="158"/>
      <c r="DEN58" s="158"/>
      <c r="DEO58" s="158"/>
      <c r="DEP58" s="158"/>
      <c r="DEQ58" s="158"/>
      <c r="DER58" s="158"/>
      <c r="DES58" s="158"/>
      <c r="DET58" s="158"/>
      <c r="DEU58" s="158"/>
      <c r="DEV58" s="158"/>
      <c r="DEW58" s="158"/>
      <c r="DEX58" s="158"/>
      <c r="DEY58" s="158"/>
      <c r="DEZ58" s="158"/>
      <c r="DFA58" s="158"/>
      <c r="DFB58" s="158"/>
      <c r="DFC58" s="158"/>
      <c r="DFD58" s="158"/>
      <c r="DFE58" s="158"/>
      <c r="DFF58" s="158"/>
      <c r="DFG58" s="158"/>
      <c r="DFH58" s="158"/>
      <c r="DFI58" s="158"/>
      <c r="DFJ58" s="158"/>
      <c r="DFK58" s="158"/>
      <c r="DFL58" s="158"/>
      <c r="DFM58" s="158"/>
      <c r="DFN58" s="158"/>
      <c r="DFO58" s="158"/>
      <c r="DFP58" s="158"/>
      <c r="DFQ58" s="158"/>
      <c r="DFR58" s="158"/>
      <c r="DFS58" s="158"/>
      <c r="DFT58" s="158"/>
      <c r="DFU58" s="158"/>
      <c r="DFV58" s="158"/>
      <c r="DFW58" s="158"/>
      <c r="DFX58" s="158"/>
      <c r="DFY58" s="158"/>
      <c r="DFZ58" s="158"/>
      <c r="DGA58" s="158"/>
      <c r="DGB58" s="158"/>
      <c r="DGC58" s="158"/>
      <c r="DGD58" s="158"/>
      <c r="DGE58" s="158"/>
      <c r="DGF58" s="158"/>
      <c r="DGG58" s="158"/>
      <c r="DGH58" s="158"/>
      <c r="DGI58" s="158"/>
      <c r="DGJ58" s="158"/>
      <c r="DGK58" s="158"/>
      <c r="DGL58" s="158"/>
      <c r="DGM58" s="158"/>
      <c r="DGN58" s="158"/>
      <c r="DGO58" s="158"/>
      <c r="DGP58" s="158"/>
      <c r="DGQ58" s="158"/>
      <c r="DGR58" s="158"/>
      <c r="DGS58" s="158"/>
      <c r="DGT58" s="158"/>
      <c r="DGU58" s="158"/>
      <c r="DGV58" s="158"/>
      <c r="DGW58" s="158"/>
      <c r="DGX58" s="158"/>
      <c r="DGY58" s="158"/>
      <c r="DGZ58" s="158"/>
      <c r="DHA58" s="158"/>
      <c r="DHB58" s="158"/>
      <c r="DHC58" s="158"/>
      <c r="DHD58" s="158"/>
      <c r="DHE58" s="158"/>
      <c r="DHF58" s="158"/>
      <c r="DHG58" s="158"/>
      <c r="DHH58" s="158"/>
      <c r="DHI58" s="158"/>
      <c r="DHJ58" s="158"/>
      <c r="DHK58" s="158"/>
      <c r="DHL58" s="158"/>
      <c r="DHM58" s="158"/>
      <c r="DHN58" s="158"/>
      <c r="DHO58" s="158"/>
      <c r="DHP58" s="158"/>
      <c r="DHQ58" s="158"/>
      <c r="DHR58" s="158"/>
      <c r="DHS58" s="158"/>
      <c r="DHT58" s="158"/>
      <c r="DHU58" s="158"/>
      <c r="DHV58" s="158"/>
      <c r="DHW58" s="158"/>
      <c r="DHX58" s="158"/>
      <c r="DHY58" s="158"/>
      <c r="DHZ58" s="158"/>
      <c r="DIA58" s="158"/>
      <c r="DIB58" s="158"/>
      <c r="DIC58" s="158"/>
      <c r="DID58" s="158"/>
      <c r="DIE58" s="158"/>
      <c r="DIF58" s="158"/>
      <c r="DIG58" s="158"/>
      <c r="DIH58" s="158"/>
      <c r="DII58" s="158"/>
      <c r="DIJ58" s="158"/>
      <c r="DIK58" s="158"/>
      <c r="DIL58" s="158"/>
      <c r="DIM58" s="158"/>
      <c r="DIN58" s="158"/>
      <c r="DIO58" s="158"/>
      <c r="DIP58" s="158"/>
      <c r="DIQ58" s="158"/>
      <c r="DIR58" s="158"/>
      <c r="DIS58" s="158"/>
      <c r="DIT58" s="158"/>
      <c r="DIU58" s="158"/>
      <c r="DIV58" s="158"/>
      <c r="DIW58" s="158"/>
      <c r="DIX58" s="158"/>
      <c r="DIY58" s="158"/>
      <c r="DIZ58" s="158"/>
      <c r="DJA58" s="158"/>
      <c r="DJB58" s="158"/>
      <c r="DJC58" s="158"/>
      <c r="DJD58" s="158"/>
      <c r="DJE58" s="158"/>
      <c r="DJF58" s="158"/>
      <c r="DJG58" s="158"/>
      <c r="DJH58" s="158"/>
      <c r="DJI58" s="158"/>
      <c r="DJJ58" s="158"/>
      <c r="DJK58" s="158"/>
      <c r="DJL58" s="158"/>
      <c r="DJM58" s="158"/>
      <c r="DJN58" s="158"/>
      <c r="DJO58" s="158"/>
      <c r="DJP58" s="158"/>
      <c r="DJQ58" s="158"/>
      <c r="DJR58" s="158"/>
      <c r="DJS58" s="158"/>
      <c r="DJT58" s="158"/>
      <c r="DJU58" s="158"/>
      <c r="DJV58" s="158"/>
      <c r="DJW58" s="158"/>
      <c r="DJX58" s="158"/>
      <c r="DJY58" s="158"/>
      <c r="DJZ58" s="158"/>
      <c r="DKA58" s="158"/>
      <c r="DKB58" s="158"/>
      <c r="DKC58" s="158"/>
      <c r="DKD58" s="158"/>
      <c r="DKE58" s="158"/>
      <c r="DKF58" s="158"/>
      <c r="DKG58" s="158"/>
      <c r="DKH58" s="158"/>
      <c r="DKI58" s="158"/>
      <c r="DKJ58" s="158"/>
      <c r="DKK58" s="158"/>
      <c r="DKL58" s="158"/>
      <c r="DKM58" s="158"/>
      <c r="DKN58" s="158"/>
      <c r="DKO58" s="158"/>
      <c r="DKP58" s="158"/>
      <c r="DKQ58" s="158"/>
      <c r="DKR58" s="158"/>
      <c r="DKS58" s="158"/>
      <c r="DKT58" s="158"/>
      <c r="DKU58" s="158"/>
      <c r="DKV58" s="158"/>
      <c r="DKW58" s="158"/>
      <c r="DKX58" s="158"/>
      <c r="DKY58" s="158"/>
      <c r="DKZ58" s="158"/>
      <c r="DLA58" s="158"/>
      <c r="DLB58" s="158"/>
      <c r="DLC58" s="158"/>
      <c r="DLD58" s="158"/>
      <c r="DLE58" s="158"/>
      <c r="DLF58" s="158"/>
      <c r="DLG58" s="158"/>
      <c r="DLH58" s="158"/>
      <c r="DLI58" s="158"/>
      <c r="DLJ58" s="158"/>
      <c r="DLK58" s="158"/>
      <c r="DLL58" s="158"/>
      <c r="DLM58" s="158"/>
      <c r="DLN58" s="158"/>
      <c r="DLO58" s="158"/>
      <c r="DLP58" s="158"/>
      <c r="DLQ58" s="158"/>
      <c r="DLR58" s="158"/>
      <c r="DLS58" s="158"/>
      <c r="DLT58" s="158"/>
      <c r="DLU58" s="158"/>
      <c r="DLV58" s="158"/>
      <c r="DLW58" s="158"/>
      <c r="DLX58" s="158"/>
      <c r="DLY58" s="158"/>
      <c r="DLZ58" s="158"/>
      <c r="DMA58" s="158"/>
      <c r="DMB58" s="158"/>
      <c r="DMC58" s="158"/>
      <c r="DMD58" s="158"/>
      <c r="DME58" s="158"/>
      <c r="DMF58" s="158"/>
      <c r="DMG58" s="158"/>
      <c r="DMH58" s="158"/>
      <c r="DMI58" s="158"/>
      <c r="DMJ58" s="158"/>
      <c r="DMK58" s="158"/>
      <c r="DML58" s="158"/>
      <c r="DMM58" s="158"/>
      <c r="DMN58" s="158"/>
      <c r="DMO58" s="158"/>
      <c r="DMP58" s="158"/>
      <c r="DMQ58" s="158"/>
      <c r="DMR58" s="158"/>
      <c r="DMS58" s="158"/>
      <c r="DMT58" s="158"/>
      <c r="DMU58" s="158"/>
      <c r="DMV58" s="158"/>
      <c r="DMW58" s="158"/>
      <c r="DMX58" s="158"/>
      <c r="DMY58" s="158"/>
      <c r="DMZ58" s="158"/>
      <c r="DNA58" s="158"/>
      <c r="DNB58" s="158"/>
      <c r="DNC58" s="158"/>
      <c r="DND58" s="158"/>
      <c r="DNE58" s="158"/>
      <c r="DNF58" s="158"/>
      <c r="DNG58" s="158"/>
      <c r="DNH58" s="158"/>
      <c r="DNI58" s="158"/>
      <c r="DNJ58" s="158"/>
      <c r="DNK58" s="158"/>
      <c r="DNL58" s="158"/>
      <c r="DNM58" s="158"/>
      <c r="DNN58" s="158"/>
      <c r="DNO58" s="158"/>
      <c r="DNP58" s="158"/>
      <c r="DNQ58" s="158"/>
      <c r="DNR58" s="158"/>
      <c r="DNS58" s="158"/>
      <c r="DNT58" s="158"/>
      <c r="DNU58" s="158"/>
      <c r="DNV58" s="158"/>
      <c r="DNW58" s="158"/>
      <c r="DNX58" s="158"/>
      <c r="DNY58" s="158"/>
      <c r="DNZ58" s="158"/>
      <c r="DOA58" s="158"/>
      <c r="DOB58" s="158"/>
      <c r="DOC58" s="158"/>
      <c r="DOD58" s="158"/>
      <c r="DOE58" s="158"/>
      <c r="DOF58" s="158"/>
      <c r="DOG58" s="158"/>
      <c r="DOH58" s="158"/>
      <c r="DOI58" s="158"/>
      <c r="DOJ58" s="158"/>
      <c r="DOK58" s="158"/>
      <c r="DOL58" s="158"/>
      <c r="DOM58" s="158"/>
      <c r="DON58" s="158"/>
      <c r="DOO58" s="158"/>
      <c r="DOP58" s="158"/>
      <c r="DOQ58" s="158"/>
      <c r="DOR58" s="158"/>
      <c r="DOS58" s="158"/>
      <c r="DOT58" s="158"/>
      <c r="DOU58" s="158"/>
      <c r="DOV58" s="158"/>
      <c r="DOW58" s="158"/>
      <c r="DOX58" s="158"/>
      <c r="DOY58" s="158"/>
      <c r="DOZ58" s="158"/>
      <c r="DPA58" s="158"/>
      <c r="DPB58" s="158"/>
      <c r="DPC58" s="158"/>
      <c r="DPD58" s="158"/>
      <c r="DPE58" s="158"/>
      <c r="DPF58" s="158"/>
      <c r="DPG58" s="158"/>
      <c r="DPH58" s="158"/>
      <c r="DPI58" s="158"/>
      <c r="DPJ58" s="158"/>
      <c r="DPK58" s="158"/>
      <c r="DPL58" s="158"/>
      <c r="DPM58" s="158"/>
      <c r="DPN58" s="158"/>
      <c r="DPO58" s="158"/>
      <c r="DPP58" s="158"/>
      <c r="DPQ58" s="158"/>
      <c r="DPR58" s="158"/>
      <c r="DPS58" s="158"/>
      <c r="DPT58" s="158"/>
      <c r="DPU58" s="158"/>
      <c r="DPV58" s="158"/>
      <c r="DPW58" s="158"/>
      <c r="DPX58" s="158"/>
      <c r="DPY58" s="158"/>
      <c r="DPZ58" s="158"/>
      <c r="DQA58" s="158"/>
      <c r="DQB58" s="158"/>
      <c r="DQC58" s="158"/>
      <c r="DQD58" s="158"/>
      <c r="DQE58" s="158"/>
      <c r="DQF58" s="158"/>
      <c r="DQG58" s="158"/>
      <c r="DQH58" s="158"/>
      <c r="DQI58" s="158"/>
      <c r="DQJ58" s="158"/>
      <c r="DQK58" s="158"/>
      <c r="DQL58" s="158"/>
      <c r="DQM58" s="158"/>
      <c r="DQN58" s="158"/>
      <c r="DQO58" s="158"/>
      <c r="DQP58" s="158"/>
      <c r="DQQ58" s="158"/>
      <c r="DQR58" s="158"/>
      <c r="DQS58" s="158"/>
      <c r="DQT58" s="158"/>
      <c r="DQU58" s="158"/>
      <c r="DQV58" s="158"/>
      <c r="DQW58" s="158"/>
      <c r="DQX58" s="158"/>
      <c r="DQY58" s="158"/>
      <c r="DQZ58" s="158"/>
      <c r="DRA58" s="158"/>
      <c r="DRB58" s="158"/>
      <c r="DRC58" s="158"/>
      <c r="DRD58" s="158"/>
      <c r="DRE58" s="158"/>
      <c r="DRF58" s="158"/>
      <c r="DRG58" s="158"/>
      <c r="DRH58" s="158"/>
      <c r="DRI58" s="158"/>
      <c r="DRJ58" s="158"/>
      <c r="DRK58" s="158"/>
      <c r="DRL58" s="158"/>
      <c r="DRM58" s="158"/>
      <c r="DRN58" s="158"/>
      <c r="DRO58" s="158"/>
      <c r="DRP58" s="158"/>
      <c r="DRQ58" s="158"/>
      <c r="DRR58" s="158"/>
      <c r="DRS58" s="158"/>
      <c r="DRT58" s="158"/>
      <c r="DRU58" s="158"/>
      <c r="DRV58" s="158"/>
      <c r="DRW58" s="158"/>
      <c r="DRX58" s="158"/>
      <c r="DRY58" s="158"/>
      <c r="DRZ58" s="158"/>
      <c r="DSA58" s="158"/>
      <c r="DSB58" s="158"/>
      <c r="DSC58" s="158"/>
      <c r="DSD58" s="158"/>
      <c r="DSE58" s="158"/>
      <c r="DSF58" s="158"/>
      <c r="DSG58" s="158"/>
      <c r="DSH58" s="158"/>
      <c r="DSI58" s="158"/>
      <c r="DSJ58" s="158"/>
      <c r="DSK58" s="158"/>
      <c r="DSL58" s="158"/>
      <c r="DSM58" s="158"/>
      <c r="DSN58" s="158"/>
      <c r="DSO58" s="158"/>
      <c r="DSP58" s="158"/>
      <c r="DSQ58" s="158"/>
      <c r="DSR58" s="158"/>
      <c r="DSS58" s="158"/>
      <c r="DST58" s="158"/>
      <c r="DSU58" s="158"/>
      <c r="DSV58" s="158"/>
      <c r="DSW58" s="158"/>
      <c r="DSX58" s="158"/>
      <c r="DSY58" s="158"/>
      <c r="DSZ58" s="158"/>
      <c r="DTA58" s="158"/>
      <c r="DTB58" s="158"/>
      <c r="DTC58" s="158"/>
      <c r="DTD58" s="158"/>
      <c r="DTE58" s="158"/>
      <c r="DTF58" s="158"/>
      <c r="DTG58" s="158"/>
      <c r="DTH58" s="158"/>
      <c r="DTI58" s="158"/>
      <c r="DTJ58" s="158"/>
      <c r="DTK58" s="158"/>
      <c r="DTL58" s="158"/>
      <c r="DTM58" s="158"/>
      <c r="DTN58" s="158"/>
      <c r="DTO58" s="158"/>
      <c r="DTP58" s="158"/>
      <c r="DTQ58" s="158"/>
      <c r="DTR58" s="158"/>
      <c r="DTS58" s="158"/>
      <c r="DTT58" s="158"/>
      <c r="DTU58" s="158"/>
      <c r="DTV58" s="158"/>
      <c r="DTW58" s="158"/>
      <c r="DTX58" s="158"/>
      <c r="DTY58" s="158"/>
      <c r="DTZ58" s="158"/>
      <c r="DUA58" s="158"/>
      <c r="DUB58" s="158"/>
      <c r="DUC58" s="158"/>
      <c r="DUD58" s="158"/>
      <c r="DUE58" s="158"/>
      <c r="DUF58" s="158"/>
      <c r="DUG58" s="158"/>
      <c r="DUH58" s="158"/>
      <c r="DUI58" s="158"/>
      <c r="DUJ58" s="158"/>
      <c r="DUK58" s="158"/>
      <c r="DUL58" s="158"/>
      <c r="DUM58" s="158"/>
      <c r="DUN58" s="158"/>
      <c r="DUO58" s="158"/>
      <c r="DUP58" s="158"/>
      <c r="DUQ58" s="158"/>
      <c r="DUR58" s="158"/>
      <c r="DUS58" s="158"/>
      <c r="DUT58" s="158"/>
      <c r="DUU58" s="158"/>
      <c r="DUV58" s="158"/>
      <c r="DUW58" s="158"/>
      <c r="DUX58" s="158"/>
      <c r="DUY58" s="158"/>
      <c r="DUZ58" s="158"/>
      <c r="DVA58" s="158"/>
      <c r="DVB58" s="158"/>
      <c r="DVC58" s="158"/>
      <c r="DVD58" s="158"/>
      <c r="DVE58" s="158"/>
      <c r="DVF58" s="158"/>
      <c r="DVG58" s="158"/>
      <c r="DVH58" s="158"/>
      <c r="DVI58" s="158"/>
      <c r="DVJ58" s="158"/>
      <c r="DVK58" s="158"/>
      <c r="DVL58" s="158"/>
      <c r="DVM58" s="158"/>
      <c r="DVN58" s="158"/>
      <c r="DVO58" s="158"/>
      <c r="DVP58" s="158"/>
      <c r="DVQ58" s="158"/>
      <c r="DVR58" s="158"/>
      <c r="DVS58" s="158"/>
      <c r="DVT58" s="158"/>
      <c r="DVU58" s="158"/>
      <c r="DVV58" s="158"/>
      <c r="DVW58" s="158"/>
      <c r="DVX58" s="158"/>
      <c r="DVY58" s="158"/>
      <c r="DVZ58" s="158"/>
      <c r="DWA58" s="158"/>
      <c r="DWB58" s="158"/>
      <c r="DWC58" s="158"/>
      <c r="DWD58" s="158"/>
      <c r="DWE58" s="158"/>
      <c r="DWF58" s="158"/>
      <c r="DWG58" s="158"/>
      <c r="DWH58" s="158"/>
      <c r="DWI58" s="158"/>
      <c r="DWJ58" s="158"/>
      <c r="DWK58" s="158"/>
      <c r="DWL58" s="158"/>
      <c r="DWM58" s="158"/>
      <c r="DWN58" s="158"/>
      <c r="DWO58" s="158"/>
      <c r="DWP58" s="158"/>
      <c r="DWQ58" s="158"/>
      <c r="DWR58" s="158"/>
      <c r="DWS58" s="158"/>
      <c r="DWT58" s="158"/>
      <c r="DWU58" s="158"/>
      <c r="DWV58" s="158"/>
      <c r="DWW58" s="158"/>
      <c r="DWX58" s="158"/>
      <c r="DWY58" s="158"/>
      <c r="DWZ58" s="158"/>
      <c r="DXA58" s="158"/>
      <c r="DXB58" s="158"/>
      <c r="DXC58" s="158"/>
      <c r="DXD58" s="158"/>
      <c r="DXE58" s="158"/>
      <c r="DXF58" s="158"/>
      <c r="DXG58" s="158"/>
      <c r="DXH58" s="158"/>
      <c r="DXI58" s="158"/>
      <c r="DXJ58" s="158"/>
      <c r="DXK58" s="158"/>
      <c r="DXL58" s="158"/>
      <c r="DXM58" s="158"/>
      <c r="DXN58" s="158"/>
      <c r="DXO58" s="158"/>
      <c r="DXP58" s="158"/>
      <c r="DXQ58" s="158"/>
      <c r="DXR58" s="158"/>
      <c r="DXS58" s="158"/>
      <c r="DXT58" s="158"/>
      <c r="DXU58" s="158"/>
      <c r="DXV58" s="158"/>
      <c r="DXW58" s="158"/>
      <c r="DXX58" s="158"/>
      <c r="DXY58" s="158"/>
      <c r="DXZ58" s="158"/>
      <c r="DYA58" s="158"/>
      <c r="DYB58" s="158"/>
      <c r="DYC58" s="158"/>
      <c r="DYD58" s="158"/>
      <c r="DYE58" s="158"/>
      <c r="DYF58" s="158"/>
      <c r="DYG58" s="158"/>
      <c r="DYH58" s="158"/>
      <c r="DYI58" s="158"/>
      <c r="DYJ58" s="158"/>
      <c r="DYK58" s="158"/>
      <c r="DYL58" s="158"/>
      <c r="DYM58" s="158"/>
      <c r="DYN58" s="158"/>
      <c r="DYO58" s="158"/>
      <c r="DYP58" s="158"/>
      <c r="DYQ58" s="158"/>
      <c r="DYR58" s="158"/>
      <c r="DYS58" s="158"/>
      <c r="DYT58" s="158"/>
      <c r="DYU58" s="158"/>
      <c r="DYV58" s="158"/>
      <c r="DYW58" s="158"/>
      <c r="DYX58" s="158"/>
      <c r="DYY58" s="158"/>
      <c r="DYZ58" s="158"/>
      <c r="DZA58" s="158"/>
      <c r="DZB58" s="158"/>
      <c r="DZC58" s="158"/>
      <c r="DZD58" s="158"/>
      <c r="DZE58" s="158"/>
      <c r="DZF58" s="158"/>
      <c r="DZG58" s="158"/>
      <c r="DZH58" s="158"/>
      <c r="DZI58" s="158"/>
      <c r="DZJ58" s="158"/>
      <c r="DZK58" s="158"/>
      <c r="DZL58" s="158"/>
      <c r="DZM58" s="158"/>
      <c r="DZN58" s="158"/>
      <c r="DZO58" s="158"/>
      <c r="DZP58" s="158"/>
      <c r="DZQ58" s="158"/>
      <c r="DZR58" s="158"/>
      <c r="DZS58" s="158"/>
      <c r="DZT58" s="158"/>
      <c r="DZU58" s="158"/>
      <c r="DZV58" s="158"/>
      <c r="DZW58" s="158"/>
      <c r="DZX58" s="158"/>
      <c r="DZY58" s="158"/>
      <c r="DZZ58" s="158"/>
      <c r="EAA58" s="158"/>
      <c r="EAB58" s="158"/>
      <c r="EAC58" s="158"/>
      <c r="EAD58" s="158"/>
      <c r="EAE58" s="158"/>
      <c r="EAF58" s="158"/>
      <c r="EAG58" s="158"/>
      <c r="EAH58" s="158"/>
      <c r="EAI58" s="158"/>
      <c r="EAJ58" s="158"/>
      <c r="EAK58" s="158"/>
      <c r="EAL58" s="158"/>
      <c r="EAM58" s="158"/>
      <c r="EAN58" s="158"/>
      <c r="EAO58" s="158"/>
      <c r="EAP58" s="158"/>
      <c r="EAQ58" s="158"/>
      <c r="EAR58" s="158"/>
      <c r="EAS58" s="158"/>
      <c r="EAT58" s="158"/>
      <c r="EAU58" s="158"/>
      <c r="EAV58" s="158"/>
      <c r="EAW58" s="158"/>
      <c r="EAX58" s="158"/>
      <c r="EAY58" s="158"/>
      <c r="EAZ58" s="158"/>
      <c r="EBA58" s="158"/>
      <c r="EBB58" s="158"/>
      <c r="EBC58" s="158"/>
      <c r="EBD58" s="158"/>
      <c r="EBE58" s="158"/>
      <c r="EBF58" s="158"/>
      <c r="EBG58" s="158"/>
      <c r="EBH58" s="158"/>
      <c r="EBI58" s="158"/>
      <c r="EBJ58" s="158"/>
      <c r="EBK58" s="158"/>
      <c r="EBL58" s="158"/>
      <c r="EBM58" s="158"/>
      <c r="EBN58" s="158"/>
      <c r="EBO58" s="158"/>
      <c r="EBP58" s="158"/>
      <c r="EBQ58" s="158"/>
      <c r="EBR58" s="158"/>
      <c r="EBS58" s="158"/>
      <c r="EBT58" s="158"/>
      <c r="EBU58" s="158"/>
      <c r="EBV58" s="158"/>
      <c r="EBW58" s="158"/>
      <c r="EBX58" s="158"/>
      <c r="EBY58" s="158"/>
      <c r="EBZ58" s="158"/>
      <c r="ECA58" s="158"/>
      <c r="ECB58" s="158"/>
      <c r="ECC58" s="158"/>
      <c r="ECD58" s="158"/>
      <c r="ECE58" s="158"/>
      <c r="ECF58" s="158"/>
      <c r="ECG58" s="158"/>
      <c r="ECH58" s="158"/>
      <c r="ECI58" s="158"/>
      <c r="ECJ58" s="158"/>
      <c r="ECK58" s="158"/>
      <c r="ECL58" s="158"/>
      <c r="ECM58" s="158"/>
      <c r="ECN58" s="158"/>
      <c r="ECO58" s="158"/>
      <c r="ECP58" s="158"/>
      <c r="ECQ58" s="158"/>
      <c r="ECR58" s="158"/>
      <c r="ECS58" s="158"/>
      <c r="ECT58" s="158"/>
      <c r="ECU58" s="158"/>
      <c r="ECV58" s="158"/>
      <c r="ECW58" s="158"/>
      <c r="ECX58" s="158"/>
      <c r="ECY58" s="158"/>
      <c r="ECZ58" s="158"/>
      <c r="EDA58" s="158"/>
      <c r="EDB58" s="158"/>
      <c r="EDC58" s="158"/>
      <c r="EDD58" s="158"/>
      <c r="EDE58" s="158"/>
      <c r="EDF58" s="158"/>
      <c r="EDG58" s="158"/>
      <c r="EDH58" s="158"/>
      <c r="EDI58" s="158"/>
      <c r="EDJ58" s="158"/>
      <c r="EDK58" s="158"/>
      <c r="EDL58" s="158"/>
      <c r="EDM58" s="158"/>
      <c r="EDN58" s="158"/>
      <c r="EDO58" s="158"/>
      <c r="EDP58" s="158"/>
      <c r="EDQ58" s="158"/>
      <c r="EDR58" s="158"/>
      <c r="EDS58" s="158"/>
      <c r="EDT58" s="158"/>
      <c r="EDU58" s="158"/>
      <c r="EDV58" s="158"/>
      <c r="EDW58" s="158"/>
      <c r="EDX58" s="158"/>
      <c r="EDY58" s="158"/>
      <c r="EDZ58" s="158"/>
      <c r="EEA58" s="158"/>
      <c r="EEB58" s="158"/>
      <c r="EEC58" s="158"/>
      <c r="EED58" s="158"/>
      <c r="EEE58" s="158"/>
      <c r="EEF58" s="158"/>
      <c r="EEG58" s="158"/>
      <c r="EEH58" s="158"/>
      <c r="EEI58" s="158"/>
      <c r="EEJ58" s="158"/>
      <c r="EEK58" s="158"/>
      <c r="EEL58" s="158"/>
      <c r="EEM58" s="158"/>
      <c r="EEN58" s="158"/>
      <c r="EEO58" s="158"/>
      <c r="EEP58" s="158"/>
      <c r="EEQ58" s="158"/>
      <c r="EER58" s="158"/>
      <c r="EES58" s="158"/>
      <c r="EET58" s="158"/>
      <c r="EEU58" s="158"/>
      <c r="EEV58" s="158"/>
      <c r="EEW58" s="158"/>
      <c r="EEX58" s="158"/>
      <c r="EEY58" s="158"/>
      <c r="EEZ58" s="158"/>
      <c r="EFA58" s="158"/>
      <c r="EFB58" s="158"/>
      <c r="EFC58" s="158"/>
      <c r="EFD58" s="158"/>
      <c r="EFE58" s="158"/>
      <c r="EFF58" s="158"/>
      <c r="EFG58" s="158"/>
      <c r="EFH58" s="158"/>
      <c r="EFI58" s="158"/>
      <c r="EFJ58" s="158"/>
      <c r="EFK58" s="158"/>
      <c r="EFL58" s="158"/>
      <c r="EFM58" s="158"/>
      <c r="EFN58" s="158"/>
      <c r="EFO58" s="158"/>
      <c r="EFP58" s="158"/>
      <c r="EFQ58" s="158"/>
      <c r="EFR58" s="158"/>
      <c r="EFS58" s="158"/>
      <c r="EFT58" s="158"/>
      <c r="EFU58" s="158"/>
      <c r="EFV58" s="158"/>
      <c r="EFW58" s="158"/>
      <c r="EFX58" s="158"/>
      <c r="EFY58" s="158"/>
      <c r="EFZ58" s="158"/>
      <c r="EGA58" s="158"/>
      <c r="EGB58" s="158"/>
      <c r="EGC58" s="158"/>
      <c r="EGD58" s="158"/>
      <c r="EGE58" s="158"/>
      <c r="EGF58" s="158"/>
      <c r="EGG58" s="158"/>
      <c r="EGH58" s="158"/>
      <c r="EGI58" s="158"/>
      <c r="EGJ58" s="158"/>
      <c r="EGK58" s="158"/>
      <c r="EGL58" s="158"/>
      <c r="EGM58" s="158"/>
      <c r="EGN58" s="158"/>
      <c r="EGO58" s="158"/>
      <c r="EGP58" s="158"/>
      <c r="EGQ58" s="158"/>
      <c r="EGR58" s="158"/>
      <c r="EGS58" s="158"/>
      <c r="EGT58" s="158"/>
      <c r="EGU58" s="158"/>
      <c r="EGV58" s="158"/>
      <c r="EGW58" s="158"/>
      <c r="EGX58" s="158"/>
      <c r="EGY58" s="158"/>
      <c r="EGZ58" s="158"/>
      <c r="EHA58" s="158"/>
      <c r="EHB58" s="158"/>
      <c r="EHC58" s="158"/>
      <c r="EHD58" s="158"/>
      <c r="EHE58" s="158"/>
      <c r="EHF58" s="158"/>
      <c r="EHG58" s="158"/>
      <c r="EHH58" s="158"/>
      <c r="EHI58" s="158"/>
      <c r="EHJ58" s="158"/>
      <c r="EHK58" s="158"/>
      <c r="EHL58" s="158"/>
      <c r="EHM58" s="158"/>
      <c r="EHN58" s="158"/>
      <c r="EHO58" s="158"/>
      <c r="EHP58" s="158"/>
      <c r="EHQ58" s="158"/>
      <c r="EHR58" s="158"/>
      <c r="EHS58" s="158"/>
      <c r="EHT58" s="158"/>
      <c r="EHU58" s="158"/>
      <c r="EHV58" s="158"/>
      <c r="EHW58" s="158"/>
      <c r="EHX58" s="158"/>
      <c r="EHY58" s="158"/>
      <c r="EHZ58" s="158"/>
      <c r="EIA58" s="158"/>
      <c r="EIB58" s="158"/>
      <c r="EIC58" s="158"/>
      <c r="EID58" s="158"/>
      <c r="EIE58" s="158"/>
      <c r="EIF58" s="158"/>
      <c r="EIG58" s="158"/>
      <c r="EIH58" s="158"/>
      <c r="EII58" s="158"/>
      <c r="EIJ58" s="158"/>
      <c r="EIK58" s="158"/>
      <c r="EIL58" s="158"/>
      <c r="EIM58" s="158"/>
      <c r="EIN58" s="158"/>
      <c r="EIO58" s="158"/>
      <c r="EIP58" s="158"/>
      <c r="EIQ58" s="158"/>
      <c r="EIR58" s="158"/>
      <c r="EIS58" s="158"/>
      <c r="EIT58" s="158"/>
      <c r="EIU58" s="158"/>
      <c r="EIV58" s="158"/>
      <c r="EIW58" s="158"/>
      <c r="EIX58" s="158"/>
      <c r="EIY58" s="158"/>
      <c r="EIZ58" s="158"/>
      <c r="EJA58" s="158"/>
      <c r="EJB58" s="158"/>
      <c r="EJC58" s="158"/>
      <c r="EJD58" s="158"/>
      <c r="EJE58" s="158"/>
      <c r="EJF58" s="158"/>
      <c r="EJG58" s="158"/>
      <c r="EJH58" s="158"/>
      <c r="EJI58" s="158"/>
      <c r="EJJ58" s="158"/>
      <c r="EJK58" s="158"/>
      <c r="EJL58" s="158"/>
      <c r="EJM58" s="158"/>
      <c r="EJN58" s="158"/>
      <c r="EJO58" s="158"/>
      <c r="EJP58" s="158"/>
      <c r="EJQ58" s="158"/>
      <c r="EJR58" s="158"/>
      <c r="EJS58" s="158"/>
      <c r="EJT58" s="158"/>
      <c r="EJU58" s="158"/>
      <c r="EJV58" s="158"/>
      <c r="EJW58" s="158"/>
      <c r="EJX58" s="158"/>
      <c r="EJY58" s="158"/>
      <c r="EJZ58" s="158"/>
      <c r="EKA58" s="158"/>
      <c r="EKB58" s="158"/>
      <c r="EKC58" s="158"/>
      <c r="EKD58" s="158"/>
      <c r="EKE58" s="158"/>
      <c r="EKF58" s="158"/>
      <c r="EKG58" s="158"/>
      <c r="EKH58" s="158"/>
      <c r="EKI58" s="158"/>
      <c r="EKJ58" s="158"/>
      <c r="EKK58" s="158"/>
      <c r="EKL58" s="158"/>
      <c r="EKM58" s="158"/>
      <c r="EKN58" s="158"/>
      <c r="EKO58" s="158"/>
      <c r="EKP58" s="158"/>
      <c r="EKQ58" s="158"/>
      <c r="EKR58" s="158"/>
      <c r="EKS58" s="158"/>
      <c r="EKT58" s="158"/>
      <c r="EKU58" s="158"/>
      <c r="EKV58" s="158"/>
      <c r="EKW58" s="158"/>
      <c r="EKX58" s="158"/>
      <c r="EKY58" s="158"/>
      <c r="EKZ58" s="158"/>
      <c r="ELA58" s="158"/>
      <c r="ELB58" s="158"/>
      <c r="ELC58" s="158"/>
      <c r="ELD58" s="158"/>
      <c r="ELE58" s="158"/>
      <c r="ELF58" s="158"/>
      <c r="ELG58" s="158"/>
      <c r="ELH58" s="158"/>
      <c r="ELI58" s="158"/>
      <c r="ELJ58" s="158"/>
      <c r="ELK58" s="158"/>
      <c r="ELL58" s="158"/>
      <c r="ELM58" s="158"/>
      <c r="ELN58" s="158"/>
      <c r="ELO58" s="158"/>
      <c r="ELP58" s="158"/>
      <c r="ELQ58" s="158"/>
      <c r="ELR58" s="158"/>
      <c r="ELS58" s="158"/>
      <c r="ELT58" s="158"/>
      <c r="ELU58" s="158"/>
      <c r="ELV58" s="158"/>
      <c r="ELW58" s="158"/>
      <c r="ELX58" s="158"/>
      <c r="ELY58" s="158"/>
      <c r="ELZ58" s="158"/>
      <c r="EMA58" s="158"/>
      <c r="EMB58" s="158"/>
      <c r="EMC58" s="158"/>
      <c r="EMD58" s="158"/>
      <c r="EME58" s="158"/>
      <c r="EMF58" s="158"/>
      <c r="EMG58" s="158"/>
      <c r="EMH58" s="158"/>
      <c r="EMI58" s="158"/>
      <c r="EMJ58" s="158"/>
      <c r="EMK58" s="158"/>
      <c r="EML58" s="158"/>
      <c r="EMM58" s="158"/>
      <c r="EMN58" s="158"/>
      <c r="EMO58" s="158"/>
      <c r="EMP58" s="158"/>
      <c r="EMQ58" s="158"/>
      <c r="EMR58" s="158"/>
      <c r="EMS58" s="158"/>
      <c r="EMT58" s="158"/>
      <c r="EMU58" s="158"/>
      <c r="EMV58" s="158"/>
      <c r="EMW58" s="158"/>
      <c r="EMX58" s="158"/>
      <c r="EMY58" s="158"/>
      <c r="EMZ58" s="158"/>
      <c r="ENA58" s="158"/>
      <c r="ENB58" s="158"/>
      <c r="ENC58" s="158"/>
      <c r="END58" s="158"/>
      <c r="ENE58" s="158"/>
      <c r="ENF58" s="158"/>
      <c r="ENG58" s="158"/>
      <c r="ENH58" s="158"/>
      <c r="ENI58" s="158"/>
      <c r="ENJ58" s="158"/>
      <c r="ENK58" s="158"/>
      <c r="ENL58" s="158"/>
      <c r="ENM58" s="158"/>
      <c r="ENN58" s="158"/>
      <c r="ENO58" s="158"/>
      <c r="ENP58" s="158"/>
      <c r="ENQ58" s="158"/>
      <c r="ENR58" s="158"/>
      <c r="ENS58" s="158"/>
      <c r="ENT58" s="158"/>
      <c r="ENU58" s="158"/>
      <c r="ENV58" s="158"/>
      <c r="ENW58" s="158"/>
      <c r="ENX58" s="158"/>
      <c r="ENY58" s="158"/>
      <c r="ENZ58" s="158"/>
      <c r="EOA58" s="158"/>
      <c r="EOB58" s="158"/>
      <c r="EOC58" s="158"/>
      <c r="EOD58" s="158"/>
      <c r="EOE58" s="158"/>
      <c r="EOF58" s="158"/>
      <c r="EOG58" s="158"/>
      <c r="EOH58" s="158"/>
      <c r="EOI58" s="158"/>
      <c r="EOJ58" s="158"/>
      <c r="EOK58" s="158"/>
      <c r="EOL58" s="158"/>
      <c r="EOM58" s="158"/>
      <c r="EON58" s="158"/>
      <c r="EOO58" s="158"/>
      <c r="EOP58" s="158"/>
      <c r="EOQ58" s="158"/>
      <c r="EOR58" s="158"/>
      <c r="EOS58" s="158"/>
      <c r="EOT58" s="158"/>
      <c r="EOU58" s="158"/>
      <c r="EOV58" s="158"/>
      <c r="EOW58" s="158"/>
      <c r="EOX58" s="158"/>
      <c r="EOY58" s="158"/>
      <c r="EOZ58" s="158"/>
      <c r="EPA58" s="158"/>
      <c r="EPB58" s="158"/>
      <c r="EPC58" s="158"/>
      <c r="EPD58" s="158"/>
      <c r="EPE58" s="158"/>
      <c r="EPF58" s="158"/>
      <c r="EPG58" s="158"/>
      <c r="EPH58" s="158"/>
      <c r="EPI58" s="158"/>
      <c r="EPJ58" s="158"/>
      <c r="EPK58" s="158"/>
      <c r="EPL58" s="158"/>
      <c r="EPM58" s="158"/>
      <c r="EPN58" s="158"/>
      <c r="EPO58" s="158"/>
      <c r="EPP58" s="158"/>
      <c r="EPQ58" s="158"/>
      <c r="EPR58" s="158"/>
      <c r="EPS58" s="158"/>
      <c r="EPT58" s="158"/>
      <c r="EPU58" s="158"/>
      <c r="EPV58" s="158"/>
      <c r="EPW58" s="158"/>
      <c r="EPX58" s="158"/>
      <c r="EPY58" s="158"/>
      <c r="EPZ58" s="158"/>
      <c r="EQA58" s="158"/>
      <c r="EQB58" s="158"/>
      <c r="EQC58" s="158"/>
      <c r="EQD58" s="158"/>
      <c r="EQE58" s="158"/>
      <c r="EQF58" s="158"/>
      <c r="EQG58" s="158"/>
      <c r="EQH58" s="158"/>
      <c r="EQI58" s="158"/>
      <c r="EQJ58" s="158"/>
      <c r="EQK58" s="158"/>
      <c r="EQL58" s="158"/>
      <c r="EQM58" s="158"/>
      <c r="EQN58" s="158"/>
      <c r="EQO58" s="158"/>
      <c r="EQP58" s="158"/>
      <c r="EQQ58" s="158"/>
      <c r="EQR58" s="158"/>
      <c r="EQS58" s="158"/>
      <c r="EQT58" s="158"/>
      <c r="EQU58" s="158"/>
      <c r="EQV58" s="158"/>
      <c r="EQW58" s="158"/>
      <c r="EQX58" s="158"/>
      <c r="EQY58" s="158"/>
      <c r="EQZ58" s="158"/>
      <c r="ERA58" s="158"/>
      <c r="ERB58" s="158"/>
      <c r="ERC58" s="158"/>
      <c r="ERD58" s="158"/>
      <c r="ERE58" s="158"/>
      <c r="ERF58" s="158"/>
      <c r="ERG58" s="158"/>
      <c r="ERH58" s="158"/>
      <c r="ERI58" s="158"/>
      <c r="ERJ58" s="158"/>
      <c r="ERK58" s="158"/>
      <c r="ERL58" s="158"/>
      <c r="ERM58" s="158"/>
      <c r="ERN58" s="158"/>
      <c r="ERO58" s="158"/>
      <c r="ERP58" s="158"/>
      <c r="ERQ58" s="158"/>
      <c r="ERR58" s="158"/>
      <c r="ERS58" s="158"/>
      <c r="ERT58" s="158"/>
      <c r="ERU58" s="158"/>
      <c r="ERV58" s="158"/>
      <c r="ERW58" s="158"/>
      <c r="ERX58" s="158"/>
      <c r="ERY58" s="158"/>
      <c r="ERZ58" s="158"/>
      <c r="ESA58" s="158"/>
      <c r="ESB58" s="158"/>
      <c r="ESC58" s="158"/>
      <c r="ESD58" s="158"/>
      <c r="ESE58" s="158"/>
      <c r="ESF58" s="158"/>
      <c r="ESG58" s="158"/>
      <c r="ESH58" s="158"/>
      <c r="ESI58" s="158"/>
      <c r="ESJ58" s="158"/>
      <c r="ESK58" s="158"/>
      <c r="ESL58" s="158"/>
      <c r="ESM58" s="158"/>
      <c r="ESN58" s="158"/>
      <c r="ESO58" s="158"/>
      <c r="ESP58" s="158"/>
      <c r="ESQ58" s="158"/>
      <c r="ESR58" s="158"/>
      <c r="ESS58" s="158"/>
      <c r="EST58" s="158"/>
      <c r="ESU58" s="158"/>
      <c r="ESV58" s="158"/>
      <c r="ESW58" s="158"/>
      <c r="ESX58" s="158"/>
      <c r="ESY58" s="158"/>
      <c r="ESZ58" s="158"/>
      <c r="ETA58" s="158"/>
      <c r="ETB58" s="158"/>
      <c r="ETC58" s="158"/>
      <c r="ETD58" s="158"/>
      <c r="ETE58" s="158"/>
      <c r="ETF58" s="158"/>
      <c r="ETG58" s="158"/>
      <c r="ETH58" s="158"/>
      <c r="ETI58" s="158"/>
      <c r="ETJ58" s="158"/>
      <c r="ETK58" s="158"/>
      <c r="ETL58" s="158"/>
      <c r="ETM58" s="158"/>
      <c r="ETN58" s="158"/>
      <c r="ETO58" s="158"/>
      <c r="ETP58" s="158"/>
      <c r="ETQ58" s="158"/>
      <c r="ETR58" s="158"/>
      <c r="ETS58" s="158"/>
      <c r="ETT58" s="158"/>
      <c r="ETU58" s="158"/>
      <c r="ETV58" s="158"/>
      <c r="ETW58" s="158"/>
      <c r="ETX58" s="158"/>
      <c r="ETY58" s="158"/>
      <c r="ETZ58" s="158"/>
      <c r="EUA58" s="158"/>
      <c r="EUB58" s="158"/>
      <c r="EUC58" s="158"/>
      <c r="EUD58" s="158"/>
      <c r="EUE58" s="158"/>
      <c r="EUF58" s="158"/>
      <c r="EUG58" s="158"/>
      <c r="EUH58" s="158"/>
      <c r="EUI58" s="158"/>
      <c r="EUJ58" s="158"/>
      <c r="EUK58" s="158"/>
      <c r="EUL58" s="158"/>
      <c r="EUM58" s="158"/>
      <c r="EUN58" s="158"/>
      <c r="EUO58" s="158"/>
      <c r="EUP58" s="158"/>
      <c r="EUQ58" s="158"/>
      <c r="EUR58" s="158"/>
      <c r="EUS58" s="158"/>
      <c r="EUT58" s="158"/>
      <c r="EUU58" s="158"/>
      <c r="EUV58" s="158"/>
      <c r="EUW58" s="158"/>
      <c r="EUX58" s="158"/>
      <c r="EUY58" s="158"/>
      <c r="EUZ58" s="158"/>
      <c r="EVA58" s="158"/>
      <c r="EVB58" s="158"/>
      <c r="EVC58" s="158"/>
      <c r="EVD58" s="158"/>
      <c r="EVE58" s="158"/>
      <c r="EVF58" s="158"/>
      <c r="EVG58" s="158"/>
      <c r="EVH58" s="158"/>
      <c r="EVI58" s="158"/>
      <c r="EVJ58" s="158"/>
      <c r="EVK58" s="158"/>
      <c r="EVL58" s="158"/>
      <c r="EVM58" s="158"/>
      <c r="EVN58" s="158"/>
      <c r="EVO58" s="158"/>
      <c r="EVP58" s="158"/>
      <c r="EVQ58" s="158"/>
      <c r="EVR58" s="158"/>
      <c r="EVS58" s="158"/>
      <c r="EVT58" s="158"/>
      <c r="EVU58" s="158"/>
      <c r="EVV58" s="158"/>
      <c r="EVW58" s="158"/>
      <c r="EVX58" s="158"/>
      <c r="EVY58" s="158"/>
      <c r="EVZ58" s="158"/>
      <c r="EWA58" s="158"/>
      <c r="EWB58" s="158"/>
      <c r="EWC58" s="158"/>
      <c r="EWD58" s="158"/>
      <c r="EWE58" s="158"/>
      <c r="EWF58" s="158"/>
      <c r="EWG58" s="158"/>
      <c r="EWH58" s="158"/>
      <c r="EWI58" s="158"/>
      <c r="EWJ58" s="158"/>
      <c r="EWK58" s="158"/>
      <c r="EWL58" s="158"/>
      <c r="EWM58" s="158"/>
      <c r="EWN58" s="158"/>
      <c r="EWO58" s="158"/>
      <c r="EWP58" s="158"/>
      <c r="EWQ58" s="158"/>
      <c r="EWR58" s="158"/>
      <c r="EWS58" s="158"/>
      <c r="EWT58" s="158"/>
      <c r="EWU58" s="158"/>
      <c r="EWV58" s="158"/>
      <c r="EWW58" s="158"/>
      <c r="EWX58" s="158"/>
      <c r="EWY58" s="158"/>
      <c r="EWZ58" s="158"/>
      <c r="EXA58" s="158"/>
      <c r="EXB58" s="158"/>
      <c r="EXC58" s="158"/>
      <c r="EXD58" s="158"/>
      <c r="EXE58" s="158"/>
      <c r="EXF58" s="158"/>
      <c r="EXG58" s="158"/>
      <c r="EXH58" s="158"/>
      <c r="EXI58" s="158"/>
      <c r="EXJ58" s="158"/>
      <c r="EXK58" s="158"/>
      <c r="EXL58" s="158"/>
      <c r="EXM58" s="158"/>
      <c r="EXN58" s="158"/>
      <c r="EXO58" s="158"/>
      <c r="EXP58" s="158"/>
      <c r="EXQ58" s="158"/>
      <c r="EXR58" s="158"/>
      <c r="EXS58" s="158"/>
      <c r="EXT58" s="158"/>
      <c r="EXU58" s="158"/>
      <c r="EXV58" s="158"/>
      <c r="EXW58" s="158"/>
      <c r="EXX58" s="158"/>
      <c r="EXY58" s="158"/>
      <c r="EXZ58" s="158"/>
      <c r="EYA58" s="158"/>
      <c r="EYB58" s="158"/>
      <c r="EYC58" s="158"/>
      <c r="EYD58" s="158"/>
      <c r="EYE58" s="158"/>
      <c r="EYF58" s="158"/>
      <c r="EYG58" s="158"/>
      <c r="EYH58" s="158"/>
      <c r="EYI58" s="158"/>
      <c r="EYJ58" s="158"/>
      <c r="EYK58" s="158"/>
      <c r="EYL58" s="158"/>
      <c r="EYM58" s="158"/>
      <c r="EYN58" s="158"/>
      <c r="EYO58" s="158"/>
      <c r="EYP58" s="158"/>
      <c r="EYQ58" s="158"/>
      <c r="EYR58" s="158"/>
      <c r="EYS58" s="158"/>
      <c r="EYT58" s="158"/>
      <c r="EYU58" s="158"/>
      <c r="EYV58" s="158"/>
      <c r="EYW58" s="158"/>
      <c r="EYX58" s="158"/>
      <c r="EYY58" s="158"/>
      <c r="EYZ58" s="158"/>
      <c r="EZA58" s="158"/>
      <c r="EZB58" s="158"/>
      <c r="EZC58" s="158"/>
      <c r="EZD58" s="158"/>
      <c r="EZE58" s="158"/>
      <c r="EZF58" s="158"/>
      <c r="EZG58" s="158"/>
      <c r="EZH58" s="158"/>
      <c r="EZI58" s="158"/>
      <c r="EZJ58" s="158"/>
      <c r="EZK58" s="158"/>
      <c r="EZL58" s="158"/>
      <c r="EZM58" s="158"/>
      <c r="EZN58" s="158"/>
      <c r="EZO58" s="158"/>
      <c r="EZP58" s="158"/>
      <c r="EZQ58" s="158"/>
      <c r="EZR58" s="158"/>
      <c r="EZS58" s="158"/>
      <c r="EZT58" s="158"/>
      <c r="EZU58" s="158"/>
      <c r="EZV58" s="158"/>
      <c r="EZW58" s="158"/>
      <c r="EZX58" s="158"/>
      <c r="EZY58" s="158"/>
      <c r="EZZ58" s="158"/>
      <c r="FAA58" s="158"/>
      <c r="FAB58" s="158"/>
      <c r="FAC58" s="158"/>
      <c r="FAD58" s="158"/>
      <c r="FAE58" s="158"/>
      <c r="FAF58" s="158"/>
      <c r="FAG58" s="158"/>
      <c r="FAH58" s="158"/>
      <c r="FAI58" s="158"/>
      <c r="FAJ58" s="158"/>
      <c r="FAK58" s="158"/>
      <c r="FAL58" s="158"/>
      <c r="FAM58" s="158"/>
      <c r="FAN58" s="158"/>
      <c r="FAO58" s="158"/>
      <c r="FAP58" s="158"/>
      <c r="FAQ58" s="158"/>
      <c r="FAR58" s="158"/>
      <c r="FAS58" s="158"/>
      <c r="FAT58" s="158"/>
      <c r="FAU58" s="158"/>
      <c r="FAV58" s="158"/>
      <c r="FAW58" s="158"/>
      <c r="FAX58" s="158"/>
      <c r="FAY58" s="158"/>
      <c r="FAZ58" s="158"/>
      <c r="FBA58" s="158"/>
      <c r="FBB58" s="158"/>
      <c r="FBC58" s="158"/>
      <c r="FBD58" s="158"/>
      <c r="FBE58" s="158"/>
      <c r="FBF58" s="158"/>
      <c r="FBG58" s="158"/>
      <c r="FBH58" s="158"/>
      <c r="FBI58" s="158"/>
      <c r="FBJ58" s="158"/>
      <c r="FBK58" s="158"/>
      <c r="FBL58" s="158"/>
      <c r="FBM58" s="158"/>
      <c r="FBN58" s="158"/>
      <c r="FBO58" s="158"/>
      <c r="FBP58" s="158"/>
      <c r="FBQ58" s="158"/>
      <c r="FBR58" s="158"/>
      <c r="FBS58" s="158"/>
      <c r="FBT58" s="158"/>
      <c r="FBU58" s="158"/>
      <c r="FBV58" s="158"/>
      <c r="FBW58" s="158"/>
      <c r="FBX58" s="158"/>
      <c r="FBY58" s="158"/>
      <c r="FBZ58" s="158"/>
      <c r="FCA58" s="158"/>
      <c r="FCB58" s="158"/>
      <c r="FCC58" s="158"/>
      <c r="FCD58" s="158"/>
      <c r="FCE58" s="158"/>
      <c r="FCF58" s="158"/>
      <c r="FCG58" s="158"/>
      <c r="FCH58" s="158"/>
      <c r="FCI58" s="158"/>
      <c r="FCJ58" s="158"/>
      <c r="FCK58" s="158"/>
      <c r="FCL58" s="158"/>
      <c r="FCM58" s="158"/>
      <c r="FCN58" s="158"/>
      <c r="FCO58" s="158"/>
      <c r="FCP58" s="158"/>
      <c r="FCQ58" s="158"/>
      <c r="FCR58" s="158"/>
      <c r="FCS58" s="158"/>
      <c r="FCT58" s="158"/>
      <c r="FCU58" s="158"/>
      <c r="FCV58" s="158"/>
      <c r="FCW58" s="158"/>
      <c r="FCX58" s="158"/>
      <c r="FCY58" s="158"/>
      <c r="FCZ58" s="158"/>
      <c r="FDA58" s="158"/>
      <c r="FDB58" s="158"/>
      <c r="FDC58" s="158"/>
      <c r="FDD58" s="158"/>
      <c r="FDE58" s="158"/>
      <c r="FDF58" s="158"/>
      <c r="FDG58" s="158"/>
      <c r="FDH58" s="158"/>
      <c r="FDI58" s="158"/>
      <c r="FDJ58" s="158"/>
      <c r="FDK58" s="158"/>
      <c r="FDL58" s="158"/>
      <c r="FDM58" s="158"/>
      <c r="FDN58" s="158"/>
      <c r="FDO58" s="158"/>
      <c r="FDP58" s="158"/>
      <c r="FDQ58" s="158"/>
      <c r="FDR58" s="158"/>
      <c r="FDS58" s="158"/>
      <c r="FDT58" s="158"/>
      <c r="FDU58" s="158"/>
      <c r="FDV58" s="158"/>
      <c r="FDW58" s="158"/>
      <c r="FDX58" s="158"/>
      <c r="FDY58" s="158"/>
      <c r="FDZ58" s="158"/>
      <c r="FEA58" s="158"/>
      <c r="FEB58" s="158"/>
      <c r="FEC58" s="158"/>
      <c r="FED58" s="158"/>
      <c r="FEE58" s="158"/>
      <c r="FEF58" s="158"/>
      <c r="FEG58" s="158"/>
      <c r="FEH58" s="158"/>
      <c r="FEI58" s="158"/>
      <c r="FEJ58" s="158"/>
      <c r="FEK58" s="158"/>
      <c r="FEL58" s="158"/>
      <c r="FEM58" s="158"/>
      <c r="FEN58" s="158"/>
      <c r="FEO58" s="158"/>
      <c r="FEP58" s="158"/>
      <c r="FEQ58" s="158"/>
      <c r="FER58" s="158"/>
      <c r="FES58" s="158"/>
      <c r="FET58" s="158"/>
      <c r="FEU58" s="158"/>
      <c r="FEV58" s="158"/>
      <c r="FEW58" s="158"/>
      <c r="FEX58" s="158"/>
      <c r="FEY58" s="158"/>
      <c r="FEZ58" s="158"/>
      <c r="FFA58" s="158"/>
      <c r="FFB58" s="158"/>
      <c r="FFC58" s="158"/>
      <c r="FFD58" s="158"/>
      <c r="FFE58" s="158"/>
      <c r="FFF58" s="158"/>
      <c r="FFG58" s="158"/>
      <c r="FFH58" s="158"/>
      <c r="FFI58" s="158"/>
      <c r="FFJ58" s="158"/>
      <c r="FFK58" s="158"/>
      <c r="FFL58" s="158"/>
      <c r="FFM58" s="158"/>
      <c r="FFN58" s="158"/>
      <c r="FFO58" s="158"/>
      <c r="FFP58" s="158"/>
      <c r="FFQ58" s="158"/>
      <c r="FFR58" s="158"/>
      <c r="FFS58" s="158"/>
      <c r="FFT58" s="158"/>
      <c r="FFU58" s="158"/>
      <c r="FFV58" s="158"/>
      <c r="FFW58" s="158"/>
      <c r="FFX58" s="158"/>
      <c r="FFY58" s="158"/>
      <c r="FFZ58" s="158"/>
      <c r="FGA58" s="158"/>
      <c r="FGB58" s="158"/>
      <c r="FGC58" s="158"/>
      <c r="FGD58" s="158"/>
      <c r="FGE58" s="158"/>
      <c r="FGF58" s="158"/>
      <c r="FGG58" s="158"/>
      <c r="FGH58" s="158"/>
      <c r="FGI58" s="158"/>
      <c r="FGJ58" s="158"/>
      <c r="FGK58" s="158"/>
      <c r="FGL58" s="158"/>
      <c r="FGM58" s="158"/>
      <c r="FGN58" s="158"/>
      <c r="FGO58" s="158"/>
      <c r="FGP58" s="158"/>
      <c r="FGQ58" s="158"/>
      <c r="FGR58" s="158"/>
      <c r="FGS58" s="158"/>
      <c r="FGT58" s="158"/>
      <c r="FGU58" s="158"/>
      <c r="FGV58" s="158"/>
      <c r="FGW58" s="158"/>
      <c r="FGX58" s="158"/>
      <c r="FGY58" s="158"/>
      <c r="FGZ58" s="158"/>
      <c r="FHA58" s="158"/>
      <c r="FHB58" s="158"/>
      <c r="FHC58" s="158"/>
      <c r="FHD58" s="158"/>
      <c r="FHE58" s="158"/>
      <c r="FHF58" s="158"/>
      <c r="FHG58" s="158"/>
      <c r="FHH58" s="158"/>
      <c r="FHI58" s="158"/>
      <c r="FHJ58" s="158"/>
      <c r="FHK58" s="158"/>
      <c r="FHL58" s="158"/>
      <c r="FHM58" s="158"/>
      <c r="FHN58" s="158"/>
      <c r="FHO58" s="158"/>
      <c r="FHP58" s="158"/>
      <c r="FHQ58" s="158"/>
      <c r="FHR58" s="158"/>
      <c r="FHS58" s="158"/>
      <c r="FHT58" s="158"/>
      <c r="FHU58" s="158"/>
      <c r="FHV58" s="158"/>
      <c r="FHW58" s="158"/>
      <c r="FHX58" s="158"/>
      <c r="FHY58" s="158"/>
      <c r="FHZ58" s="158"/>
      <c r="FIA58" s="158"/>
      <c r="FIB58" s="158"/>
      <c r="FIC58" s="158"/>
      <c r="FID58" s="158"/>
      <c r="FIE58" s="158"/>
      <c r="FIF58" s="158"/>
      <c r="FIG58" s="158"/>
      <c r="FIH58" s="158"/>
      <c r="FII58" s="158"/>
      <c r="FIJ58" s="158"/>
      <c r="FIK58" s="158"/>
      <c r="FIL58" s="158"/>
      <c r="FIM58" s="158"/>
      <c r="FIN58" s="158"/>
      <c r="FIO58" s="158"/>
      <c r="FIP58" s="158"/>
      <c r="FIQ58" s="158"/>
      <c r="FIR58" s="158"/>
      <c r="FIS58" s="158"/>
      <c r="FIT58" s="158"/>
      <c r="FIU58" s="158"/>
      <c r="FIV58" s="158"/>
      <c r="FIW58" s="158"/>
      <c r="FIX58" s="158"/>
      <c r="FIY58" s="158"/>
      <c r="FIZ58" s="158"/>
      <c r="FJA58" s="158"/>
      <c r="FJB58" s="158"/>
      <c r="FJC58" s="158"/>
      <c r="FJD58" s="158"/>
      <c r="FJE58" s="158"/>
      <c r="FJF58" s="158"/>
      <c r="FJG58" s="158"/>
      <c r="FJH58" s="158"/>
      <c r="FJI58" s="158"/>
      <c r="FJJ58" s="158"/>
      <c r="FJK58" s="158"/>
      <c r="FJL58" s="158"/>
      <c r="FJM58" s="158"/>
      <c r="FJN58" s="158"/>
      <c r="FJO58" s="158"/>
      <c r="FJP58" s="158"/>
      <c r="FJQ58" s="158"/>
      <c r="FJR58" s="158"/>
      <c r="FJS58" s="158"/>
      <c r="FJT58" s="158"/>
      <c r="FJU58" s="158"/>
      <c r="FJV58" s="158"/>
      <c r="FJW58" s="158"/>
      <c r="FJX58" s="158"/>
      <c r="FJY58" s="158"/>
      <c r="FJZ58" s="158"/>
      <c r="FKA58" s="158"/>
      <c r="FKB58" s="158"/>
      <c r="FKC58" s="158"/>
      <c r="FKD58" s="158"/>
      <c r="FKE58" s="158"/>
      <c r="FKF58" s="158"/>
      <c r="FKG58" s="158"/>
      <c r="FKH58" s="158"/>
      <c r="FKI58" s="158"/>
      <c r="FKJ58" s="158"/>
      <c r="FKK58" s="158"/>
      <c r="FKL58" s="158"/>
      <c r="FKM58" s="158"/>
      <c r="FKN58" s="158"/>
      <c r="FKO58" s="158"/>
      <c r="FKP58" s="158"/>
      <c r="FKQ58" s="158"/>
      <c r="FKR58" s="158"/>
      <c r="FKS58" s="158"/>
      <c r="FKT58" s="158"/>
      <c r="FKU58" s="158"/>
      <c r="FKV58" s="158"/>
      <c r="FKW58" s="158"/>
      <c r="FKX58" s="158"/>
      <c r="FKY58" s="158"/>
      <c r="FKZ58" s="158"/>
      <c r="FLA58" s="158"/>
      <c r="FLB58" s="158"/>
      <c r="FLC58" s="158"/>
      <c r="FLD58" s="158"/>
      <c r="FLE58" s="158"/>
      <c r="FLF58" s="158"/>
      <c r="FLG58" s="158"/>
      <c r="FLH58" s="158"/>
      <c r="FLI58" s="158"/>
      <c r="FLJ58" s="158"/>
      <c r="FLK58" s="158"/>
      <c r="FLL58" s="158"/>
      <c r="FLM58" s="158"/>
      <c r="FLN58" s="158"/>
      <c r="FLO58" s="158"/>
      <c r="FLP58" s="158"/>
      <c r="FLQ58" s="158"/>
      <c r="FLR58" s="158"/>
      <c r="FLS58" s="158"/>
      <c r="FLT58" s="158"/>
      <c r="FLU58" s="158"/>
      <c r="FLV58" s="158"/>
      <c r="FLW58" s="158"/>
      <c r="FLX58" s="158"/>
      <c r="FLY58" s="158"/>
      <c r="FLZ58" s="158"/>
      <c r="FMA58" s="158"/>
      <c r="FMB58" s="158"/>
      <c r="FMC58" s="158"/>
      <c r="FMD58" s="158"/>
      <c r="FME58" s="158"/>
      <c r="FMF58" s="158"/>
      <c r="FMG58" s="158"/>
      <c r="FMH58" s="158"/>
      <c r="FMI58" s="158"/>
      <c r="FMJ58" s="158"/>
      <c r="FMK58" s="158"/>
      <c r="FML58" s="158"/>
      <c r="FMM58" s="158"/>
      <c r="FMN58" s="158"/>
      <c r="FMO58" s="158"/>
      <c r="FMP58" s="158"/>
      <c r="FMQ58" s="158"/>
      <c r="FMR58" s="158"/>
      <c r="FMS58" s="158"/>
      <c r="FMT58" s="158"/>
      <c r="FMU58" s="158"/>
      <c r="FMV58" s="158"/>
      <c r="FMW58" s="158"/>
      <c r="FMX58" s="158"/>
      <c r="FMY58" s="158"/>
      <c r="FMZ58" s="158"/>
      <c r="FNA58" s="158"/>
      <c r="FNB58" s="158"/>
      <c r="FNC58" s="158"/>
      <c r="FND58" s="158"/>
      <c r="FNE58" s="158"/>
      <c r="FNF58" s="158"/>
      <c r="FNG58" s="158"/>
      <c r="FNH58" s="158"/>
      <c r="FNI58" s="158"/>
      <c r="FNJ58" s="158"/>
      <c r="FNK58" s="158"/>
      <c r="FNL58" s="158"/>
      <c r="FNM58" s="158"/>
      <c r="FNN58" s="158"/>
      <c r="FNO58" s="158"/>
      <c r="FNP58" s="158"/>
      <c r="FNQ58" s="158"/>
      <c r="FNR58" s="158"/>
      <c r="FNS58" s="158"/>
      <c r="FNT58" s="158"/>
      <c r="FNU58" s="158"/>
      <c r="FNV58" s="158"/>
      <c r="FNW58" s="158"/>
      <c r="FNX58" s="158"/>
      <c r="FNY58" s="158"/>
      <c r="FNZ58" s="158"/>
      <c r="FOA58" s="158"/>
      <c r="FOB58" s="158"/>
      <c r="FOC58" s="158"/>
      <c r="FOD58" s="158"/>
      <c r="FOE58" s="158"/>
      <c r="FOF58" s="158"/>
      <c r="FOG58" s="158"/>
      <c r="FOH58" s="158"/>
      <c r="FOI58" s="158"/>
      <c r="FOJ58" s="158"/>
      <c r="FOK58" s="158"/>
      <c r="FOL58" s="158"/>
      <c r="FOM58" s="158"/>
      <c r="FON58" s="158"/>
      <c r="FOO58" s="158"/>
      <c r="FOP58" s="158"/>
      <c r="FOQ58" s="158"/>
      <c r="FOR58" s="158"/>
      <c r="FOS58" s="158"/>
      <c r="FOT58" s="158"/>
      <c r="FOU58" s="158"/>
      <c r="FOV58" s="158"/>
      <c r="FOW58" s="158"/>
      <c r="FOX58" s="158"/>
      <c r="FOY58" s="158"/>
      <c r="FOZ58" s="158"/>
      <c r="FPA58" s="158"/>
      <c r="FPB58" s="158"/>
      <c r="FPC58" s="158"/>
      <c r="FPD58" s="158"/>
      <c r="FPE58" s="158"/>
      <c r="FPF58" s="158"/>
      <c r="FPG58" s="158"/>
      <c r="FPH58" s="158"/>
      <c r="FPI58" s="158"/>
      <c r="FPJ58" s="158"/>
      <c r="FPK58" s="158"/>
      <c r="FPL58" s="158"/>
      <c r="FPM58" s="158"/>
      <c r="FPN58" s="158"/>
      <c r="FPO58" s="158"/>
      <c r="FPP58" s="158"/>
      <c r="FPQ58" s="158"/>
      <c r="FPR58" s="158"/>
      <c r="FPS58" s="158"/>
      <c r="FPT58" s="158"/>
      <c r="FPU58" s="158"/>
      <c r="FPV58" s="158"/>
      <c r="FPW58" s="158"/>
      <c r="FPX58" s="158"/>
      <c r="FPY58" s="158"/>
      <c r="FPZ58" s="158"/>
      <c r="FQA58" s="158"/>
      <c r="FQB58" s="158"/>
      <c r="FQC58" s="158"/>
      <c r="FQD58" s="158"/>
      <c r="FQE58" s="158"/>
      <c r="FQF58" s="158"/>
      <c r="FQG58" s="158"/>
      <c r="FQH58" s="158"/>
      <c r="FQI58" s="158"/>
      <c r="FQJ58" s="158"/>
      <c r="FQK58" s="158"/>
      <c r="FQL58" s="158"/>
      <c r="FQM58" s="158"/>
      <c r="FQN58" s="158"/>
      <c r="FQO58" s="158"/>
      <c r="FQP58" s="158"/>
      <c r="FQQ58" s="158"/>
      <c r="FQR58" s="158"/>
      <c r="FQS58" s="158"/>
      <c r="FQT58" s="158"/>
      <c r="FQU58" s="158"/>
      <c r="FQV58" s="158"/>
      <c r="FQW58" s="158"/>
      <c r="FQX58" s="158"/>
      <c r="FQY58" s="158"/>
      <c r="FQZ58" s="158"/>
      <c r="FRA58" s="158"/>
      <c r="FRB58" s="158"/>
      <c r="FRC58" s="158"/>
      <c r="FRD58" s="158"/>
      <c r="FRE58" s="158"/>
      <c r="FRF58" s="158"/>
      <c r="FRG58" s="158"/>
      <c r="FRH58" s="158"/>
      <c r="FRI58" s="158"/>
      <c r="FRJ58" s="158"/>
      <c r="FRK58" s="158"/>
      <c r="FRL58" s="158"/>
      <c r="FRM58" s="158"/>
      <c r="FRN58" s="158"/>
      <c r="FRO58" s="158"/>
      <c r="FRP58" s="158"/>
      <c r="FRQ58" s="158"/>
      <c r="FRR58" s="158"/>
      <c r="FRS58" s="158"/>
      <c r="FRT58" s="158"/>
      <c r="FRU58" s="158"/>
      <c r="FRV58" s="158"/>
      <c r="FRW58" s="158"/>
      <c r="FRX58" s="158"/>
      <c r="FRY58" s="158"/>
      <c r="FRZ58" s="158"/>
      <c r="FSA58" s="158"/>
      <c r="FSB58" s="158"/>
      <c r="FSC58" s="158"/>
      <c r="FSD58" s="158"/>
      <c r="FSE58" s="158"/>
      <c r="FSF58" s="158"/>
      <c r="FSG58" s="158"/>
      <c r="FSH58" s="158"/>
      <c r="FSI58" s="158"/>
      <c r="FSJ58" s="158"/>
      <c r="FSK58" s="158"/>
      <c r="FSL58" s="158"/>
      <c r="FSM58" s="158"/>
      <c r="FSN58" s="158"/>
      <c r="FSO58" s="158"/>
      <c r="FSP58" s="158"/>
      <c r="FSQ58" s="158"/>
      <c r="FSR58" s="158"/>
      <c r="FSS58" s="158"/>
      <c r="FST58" s="158"/>
      <c r="FSU58" s="158"/>
      <c r="FSV58" s="158"/>
      <c r="FSW58" s="158"/>
      <c r="FSX58" s="158"/>
      <c r="FSY58" s="158"/>
      <c r="FSZ58" s="158"/>
      <c r="FTA58" s="158"/>
      <c r="FTB58" s="158"/>
      <c r="FTC58" s="158"/>
      <c r="FTD58" s="158"/>
      <c r="FTE58" s="158"/>
      <c r="FTF58" s="158"/>
      <c r="FTG58" s="158"/>
      <c r="FTH58" s="158"/>
      <c r="FTI58" s="158"/>
      <c r="FTJ58" s="158"/>
      <c r="FTK58" s="158"/>
      <c r="FTL58" s="158"/>
      <c r="FTM58" s="158"/>
      <c r="FTN58" s="158"/>
      <c r="FTO58" s="158"/>
      <c r="FTP58" s="158"/>
      <c r="FTQ58" s="158"/>
      <c r="FTR58" s="158"/>
      <c r="FTS58" s="158"/>
      <c r="FTT58" s="158"/>
      <c r="FTU58" s="158"/>
      <c r="FTV58" s="158"/>
      <c r="FTW58" s="158"/>
      <c r="FTX58" s="158"/>
      <c r="FTY58" s="158"/>
      <c r="FTZ58" s="158"/>
      <c r="FUA58" s="158"/>
      <c r="FUB58" s="158"/>
      <c r="FUC58" s="158"/>
      <c r="FUD58" s="158"/>
      <c r="FUE58" s="158"/>
      <c r="FUF58" s="158"/>
      <c r="FUG58" s="158"/>
      <c r="FUH58" s="158"/>
      <c r="FUI58" s="158"/>
      <c r="FUJ58" s="158"/>
      <c r="FUK58" s="158"/>
      <c r="FUL58" s="158"/>
      <c r="FUM58" s="158"/>
      <c r="FUN58" s="158"/>
      <c r="FUO58" s="158"/>
      <c r="FUP58" s="158"/>
      <c r="FUQ58" s="158"/>
      <c r="FUR58" s="158"/>
      <c r="FUS58" s="158"/>
      <c r="FUT58" s="158"/>
      <c r="FUU58" s="158"/>
      <c r="FUV58" s="158"/>
      <c r="FUW58" s="158"/>
      <c r="FUX58" s="158"/>
      <c r="FUY58" s="158"/>
      <c r="FUZ58" s="158"/>
      <c r="FVA58" s="158"/>
      <c r="FVB58" s="158"/>
      <c r="FVC58" s="158"/>
      <c r="FVD58" s="158"/>
      <c r="FVE58" s="158"/>
      <c r="FVF58" s="158"/>
      <c r="FVG58" s="158"/>
      <c r="FVH58" s="158"/>
      <c r="FVI58" s="158"/>
      <c r="FVJ58" s="158"/>
      <c r="FVK58" s="158"/>
      <c r="FVL58" s="158"/>
      <c r="FVM58" s="158"/>
      <c r="FVN58" s="158"/>
      <c r="FVO58" s="158"/>
      <c r="FVP58" s="158"/>
      <c r="FVQ58" s="158"/>
      <c r="FVR58" s="158"/>
      <c r="FVS58" s="158"/>
      <c r="FVT58" s="158"/>
      <c r="FVU58" s="158"/>
      <c r="FVV58" s="158"/>
      <c r="FVW58" s="158"/>
      <c r="FVX58" s="158"/>
      <c r="FVY58" s="158"/>
      <c r="FVZ58" s="158"/>
      <c r="FWA58" s="158"/>
      <c r="FWB58" s="158"/>
      <c r="FWC58" s="158"/>
      <c r="FWD58" s="158"/>
      <c r="FWE58" s="158"/>
      <c r="FWF58" s="158"/>
      <c r="FWG58" s="158"/>
      <c r="FWH58" s="158"/>
      <c r="FWI58" s="158"/>
      <c r="FWJ58" s="158"/>
      <c r="FWK58" s="158"/>
      <c r="FWL58" s="158"/>
      <c r="FWM58" s="158"/>
      <c r="FWN58" s="158"/>
      <c r="FWO58" s="158"/>
      <c r="FWP58" s="158"/>
      <c r="FWQ58" s="158"/>
      <c r="FWR58" s="158"/>
      <c r="FWS58" s="158"/>
      <c r="FWT58" s="158"/>
      <c r="FWU58" s="158"/>
      <c r="FWV58" s="158"/>
      <c r="FWW58" s="158"/>
      <c r="FWX58" s="158"/>
      <c r="FWY58" s="158"/>
      <c r="FWZ58" s="158"/>
      <c r="FXA58" s="158"/>
      <c r="FXB58" s="158"/>
      <c r="FXC58" s="158"/>
      <c r="FXD58" s="158"/>
      <c r="FXE58" s="158"/>
      <c r="FXF58" s="158"/>
      <c r="FXG58" s="158"/>
      <c r="FXH58" s="158"/>
      <c r="FXI58" s="158"/>
      <c r="FXJ58" s="158"/>
      <c r="FXK58" s="158"/>
      <c r="FXL58" s="158"/>
      <c r="FXM58" s="158"/>
      <c r="FXN58" s="158"/>
      <c r="FXO58" s="158"/>
      <c r="FXP58" s="158"/>
      <c r="FXQ58" s="158"/>
      <c r="FXR58" s="158"/>
      <c r="FXS58" s="158"/>
      <c r="FXT58" s="158"/>
      <c r="FXU58" s="158"/>
      <c r="FXV58" s="158"/>
      <c r="FXW58" s="158"/>
      <c r="FXX58" s="158"/>
      <c r="FXY58" s="158"/>
      <c r="FXZ58" s="158"/>
      <c r="FYA58" s="158"/>
      <c r="FYB58" s="158"/>
      <c r="FYC58" s="158"/>
      <c r="FYD58" s="158"/>
      <c r="FYE58" s="158"/>
      <c r="FYF58" s="158"/>
      <c r="FYG58" s="158"/>
      <c r="FYH58" s="158"/>
      <c r="FYI58" s="158"/>
      <c r="FYJ58" s="158"/>
      <c r="FYK58" s="158"/>
      <c r="FYL58" s="158"/>
      <c r="FYM58" s="158"/>
      <c r="FYN58" s="158"/>
      <c r="FYO58" s="158"/>
      <c r="FYP58" s="158"/>
      <c r="FYQ58" s="158"/>
      <c r="FYR58" s="158"/>
      <c r="FYS58" s="158"/>
      <c r="FYT58" s="158"/>
      <c r="FYU58" s="158"/>
      <c r="FYV58" s="158"/>
      <c r="FYW58" s="158"/>
      <c r="FYX58" s="158"/>
      <c r="FYY58" s="158"/>
      <c r="FYZ58" s="158"/>
      <c r="FZA58" s="158"/>
      <c r="FZB58" s="158"/>
      <c r="FZC58" s="158"/>
      <c r="FZD58" s="158"/>
      <c r="FZE58" s="158"/>
      <c r="FZF58" s="158"/>
      <c r="FZG58" s="158"/>
      <c r="FZH58" s="158"/>
      <c r="FZI58" s="158"/>
      <c r="FZJ58" s="158"/>
      <c r="FZK58" s="158"/>
      <c r="FZL58" s="158"/>
      <c r="FZM58" s="158"/>
      <c r="FZN58" s="158"/>
      <c r="FZO58" s="158"/>
      <c r="FZP58" s="158"/>
      <c r="FZQ58" s="158"/>
      <c r="FZR58" s="158"/>
      <c r="FZS58" s="158"/>
      <c r="FZT58" s="158"/>
      <c r="FZU58" s="158"/>
      <c r="FZV58" s="158"/>
      <c r="FZW58" s="158"/>
      <c r="FZX58" s="158"/>
      <c r="FZY58" s="158"/>
      <c r="FZZ58" s="158"/>
      <c r="GAA58" s="158"/>
      <c r="GAB58" s="158"/>
      <c r="GAC58" s="158"/>
      <c r="GAD58" s="158"/>
      <c r="GAE58" s="158"/>
      <c r="GAF58" s="158"/>
      <c r="GAG58" s="158"/>
      <c r="GAH58" s="158"/>
      <c r="GAI58" s="158"/>
      <c r="GAJ58" s="158"/>
      <c r="GAK58" s="158"/>
      <c r="GAL58" s="158"/>
      <c r="GAM58" s="158"/>
      <c r="GAN58" s="158"/>
      <c r="GAO58" s="158"/>
      <c r="GAP58" s="158"/>
      <c r="GAQ58" s="158"/>
      <c r="GAR58" s="158"/>
      <c r="GAS58" s="158"/>
      <c r="GAT58" s="158"/>
      <c r="GAU58" s="158"/>
      <c r="GAV58" s="158"/>
      <c r="GAW58" s="158"/>
      <c r="GAX58" s="158"/>
      <c r="GAY58" s="158"/>
      <c r="GAZ58" s="158"/>
      <c r="GBA58" s="158"/>
      <c r="GBB58" s="158"/>
      <c r="GBC58" s="158"/>
      <c r="GBD58" s="158"/>
      <c r="GBE58" s="158"/>
      <c r="GBF58" s="158"/>
      <c r="GBG58" s="158"/>
      <c r="GBH58" s="158"/>
      <c r="GBI58" s="158"/>
      <c r="GBJ58" s="158"/>
      <c r="GBK58" s="158"/>
      <c r="GBL58" s="158"/>
      <c r="GBM58" s="158"/>
      <c r="GBN58" s="158"/>
      <c r="GBO58" s="158"/>
      <c r="GBP58" s="158"/>
      <c r="GBQ58" s="158"/>
      <c r="GBR58" s="158"/>
      <c r="GBS58" s="158"/>
      <c r="GBT58" s="158"/>
      <c r="GBU58" s="158"/>
      <c r="GBV58" s="158"/>
      <c r="GBW58" s="158"/>
      <c r="GBX58" s="158"/>
      <c r="GBY58" s="158"/>
      <c r="GBZ58" s="158"/>
      <c r="GCA58" s="158"/>
      <c r="GCB58" s="158"/>
      <c r="GCC58" s="158"/>
      <c r="GCD58" s="158"/>
      <c r="GCE58" s="158"/>
      <c r="GCF58" s="158"/>
      <c r="GCG58" s="158"/>
      <c r="GCH58" s="158"/>
      <c r="GCI58" s="158"/>
      <c r="GCJ58" s="158"/>
      <c r="GCK58" s="158"/>
      <c r="GCL58" s="158"/>
      <c r="GCM58" s="158"/>
      <c r="GCN58" s="158"/>
      <c r="GCO58" s="158"/>
      <c r="GCP58" s="158"/>
      <c r="GCQ58" s="158"/>
      <c r="GCR58" s="158"/>
      <c r="GCS58" s="158"/>
      <c r="GCT58" s="158"/>
      <c r="GCU58" s="158"/>
      <c r="GCV58" s="158"/>
      <c r="GCW58" s="158"/>
      <c r="GCX58" s="158"/>
      <c r="GCY58" s="158"/>
      <c r="GCZ58" s="158"/>
      <c r="GDA58" s="158"/>
      <c r="GDB58" s="158"/>
      <c r="GDC58" s="158"/>
      <c r="GDD58" s="158"/>
      <c r="GDE58" s="158"/>
      <c r="GDF58" s="158"/>
      <c r="GDG58" s="158"/>
      <c r="GDH58" s="158"/>
      <c r="GDI58" s="158"/>
      <c r="GDJ58" s="158"/>
      <c r="GDK58" s="158"/>
      <c r="GDL58" s="158"/>
      <c r="GDM58" s="158"/>
      <c r="GDN58" s="158"/>
      <c r="GDO58" s="158"/>
      <c r="GDP58" s="158"/>
      <c r="GDQ58" s="158"/>
      <c r="GDR58" s="158"/>
      <c r="GDS58" s="158"/>
      <c r="GDT58" s="158"/>
      <c r="GDU58" s="158"/>
      <c r="GDV58" s="158"/>
      <c r="GDW58" s="158"/>
      <c r="GDX58" s="158"/>
      <c r="GDY58" s="158"/>
      <c r="GDZ58" s="158"/>
      <c r="GEA58" s="158"/>
      <c r="GEB58" s="158"/>
      <c r="GEC58" s="158"/>
      <c r="GED58" s="158"/>
      <c r="GEE58" s="158"/>
      <c r="GEF58" s="158"/>
      <c r="GEG58" s="158"/>
      <c r="GEH58" s="158"/>
      <c r="GEI58" s="158"/>
      <c r="GEJ58" s="158"/>
      <c r="GEK58" s="158"/>
      <c r="GEL58" s="158"/>
      <c r="GEM58" s="158"/>
      <c r="GEN58" s="158"/>
      <c r="GEO58" s="158"/>
      <c r="GEP58" s="158"/>
      <c r="GEQ58" s="158"/>
      <c r="GER58" s="158"/>
      <c r="GES58" s="158"/>
      <c r="GET58" s="158"/>
      <c r="GEU58" s="158"/>
      <c r="GEV58" s="158"/>
      <c r="GEW58" s="158"/>
      <c r="GEX58" s="158"/>
      <c r="GEY58" s="158"/>
      <c r="GEZ58" s="158"/>
      <c r="GFA58" s="158"/>
      <c r="GFB58" s="158"/>
      <c r="GFC58" s="158"/>
      <c r="GFD58" s="158"/>
      <c r="GFE58" s="158"/>
      <c r="GFF58" s="158"/>
      <c r="GFG58" s="158"/>
      <c r="GFH58" s="158"/>
      <c r="GFI58" s="158"/>
      <c r="GFJ58" s="158"/>
      <c r="GFK58" s="158"/>
      <c r="GFL58" s="158"/>
      <c r="GFM58" s="158"/>
      <c r="GFN58" s="158"/>
      <c r="GFO58" s="158"/>
      <c r="GFP58" s="158"/>
      <c r="GFQ58" s="158"/>
      <c r="GFR58" s="158"/>
      <c r="GFS58" s="158"/>
      <c r="GFT58" s="158"/>
      <c r="GFU58" s="158"/>
      <c r="GFV58" s="158"/>
      <c r="GFW58" s="158"/>
      <c r="GFX58" s="158"/>
      <c r="GFY58" s="158"/>
      <c r="GFZ58" s="158"/>
      <c r="GGA58" s="158"/>
      <c r="GGB58" s="158"/>
      <c r="GGC58" s="158"/>
      <c r="GGD58" s="158"/>
      <c r="GGE58" s="158"/>
      <c r="GGF58" s="158"/>
      <c r="GGG58" s="158"/>
      <c r="GGH58" s="158"/>
      <c r="GGI58" s="158"/>
      <c r="GGJ58" s="158"/>
      <c r="GGK58" s="158"/>
      <c r="GGL58" s="158"/>
      <c r="GGM58" s="158"/>
      <c r="GGN58" s="158"/>
      <c r="GGO58" s="158"/>
      <c r="GGP58" s="158"/>
      <c r="GGQ58" s="158"/>
      <c r="GGR58" s="158"/>
      <c r="GGS58" s="158"/>
      <c r="GGT58" s="158"/>
      <c r="GGU58" s="158"/>
      <c r="GGV58" s="158"/>
      <c r="GGW58" s="158"/>
      <c r="GGX58" s="158"/>
      <c r="GGY58" s="158"/>
      <c r="GGZ58" s="158"/>
      <c r="GHA58" s="158"/>
      <c r="GHB58" s="158"/>
      <c r="GHC58" s="158"/>
      <c r="GHD58" s="158"/>
      <c r="GHE58" s="158"/>
      <c r="GHF58" s="158"/>
      <c r="GHG58" s="158"/>
      <c r="GHH58" s="158"/>
      <c r="GHI58" s="158"/>
      <c r="GHJ58" s="158"/>
      <c r="GHK58" s="158"/>
      <c r="GHL58" s="158"/>
      <c r="GHM58" s="158"/>
      <c r="GHN58" s="158"/>
      <c r="GHO58" s="158"/>
      <c r="GHP58" s="158"/>
      <c r="GHQ58" s="158"/>
      <c r="GHR58" s="158"/>
      <c r="GHS58" s="158"/>
      <c r="GHT58" s="158"/>
      <c r="GHU58" s="158"/>
      <c r="GHV58" s="158"/>
      <c r="GHW58" s="158"/>
      <c r="GHX58" s="158"/>
      <c r="GHY58" s="158"/>
      <c r="GHZ58" s="158"/>
      <c r="GIA58" s="158"/>
      <c r="GIB58" s="158"/>
      <c r="GIC58" s="158"/>
      <c r="GID58" s="158"/>
      <c r="GIE58" s="158"/>
      <c r="GIF58" s="158"/>
      <c r="GIG58" s="158"/>
      <c r="GIH58" s="158"/>
      <c r="GII58" s="158"/>
      <c r="GIJ58" s="158"/>
      <c r="GIK58" s="158"/>
      <c r="GIL58" s="158"/>
      <c r="GIM58" s="158"/>
      <c r="GIN58" s="158"/>
      <c r="GIO58" s="158"/>
      <c r="GIP58" s="158"/>
      <c r="GIQ58" s="158"/>
      <c r="GIR58" s="158"/>
      <c r="GIS58" s="158"/>
      <c r="GIT58" s="158"/>
      <c r="GIU58" s="158"/>
      <c r="GIV58" s="158"/>
      <c r="GIW58" s="158"/>
      <c r="GIX58" s="158"/>
      <c r="GIY58" s="158"/>
      <c r="GIZ58" s="158"/>
      <c r="GJA58" s="158"/>
      <c r="GJB58" s="158"/>
      <c r="GJC58" s="158"/>
      <c r="GJD58" s="158"/>
      <c r="GJE58" s="158"/>
      <c r="GJF58" s="158"/>
      <c r="GJG58" s="158"/>
      <c r="GJH58" s="158"/>
      <c r="GJI58" s="158"/>
      <c r="GJJ58" s="158"/>
      <c r="GJK58" s="158"/>
      <c r="GJL58" s="158"/>
      <c r="GJM58" s="158"/>
      <c r="GJN58" s="158"/>
      <c r="GJO58" s="158"/>
      <c r="GJP58" s="158"/>
      <c r="GJQ58" s="158"/>
      <c r="GJR58" s="158"/>
      <c r="GJS58" s="158"/>
      <c r="GJT58" s="158"/>
      <c r="GJU58" s="158"/>
      <c r="GJV58" s="158"/>
      <c r="GJW58" s="158"/>
      <c r="GJX58" s="158"/>
      <c r="GJY58" s="158"/>
      <c r="GJZ58" s="158"/>
      <c r="GKA58" s="158"/>
      <c r="GKB58" s="158"/>
      <c r="GKC58" s="158"/>
      <c r="GKD58" s="158"/>
      <c r="GKE58" s="158"/>
      <c r="GKF58" s="158"/>
      <c r="GKG58" s="158"/>
      <c r="GKH58" s="158"/>
      <c r="GKI58" s="158"/>
      <c r="GKJ58" s="158"/>
      <c r="GKK58" s="158"/>
      <c r="GKL58" s="158"/>
      <c r="GKM58" s="158"/>
      <c r="GKN58" s="158"/>
      <c r="GKO58" s="158"/>
      <c r="GKP58" s="158"/>
      <c r="GKQ58" s="158"/>
      <c r="GKR58" s="158"/>
      <c r="GKS58" s="158"/>
      <c r="GKT58" s="158"/>
      <c r="GKU58" s="158"/>
      <c r="GKV58" s="158"/>
      <c r="GKW58" s="158"/>
      <c r="GKX58" s="158"/>
      <c r="GKY58" s="158"/>
      <c r="GKZ58" s="158"/>
      <c r="GLA58" s="158"/>
      <c r="GLB58" s="158"/>
      <c r="GLC58" s="158"/>
      <c r="GLD58" s="158"/>
      <c r="GLE58" s="158"/>
      <c r="GLF58" s="158"/>
      <c r="GLG58" s="158"/>
      <c r="GLH58" s="158"/>
      <c r="GLI58" s="158"/>
      <c r="GLJ58" s="158"/>
      <c r="GLK58" s="158"/>
      <c r="GLL58" s="158"/>
      <c r="GLM58" s="158"/>
      <c r="GLN58" s="158"/>
      <c r="GLO58" s="158"/>
      <c r="GLP58" s="158"/>
      <c r="GLQ58" s="158"/>
      <c r="GLR58" s="158"/>
      <c r="GLS58" s="158"/>
      <c r="GLT58" s="158"/>
      <c r="GLU58" s="158"/>
      <c r="GLV58" s="158"/>
      <c r="GLW58" s="158"/>
      <c r="GLX58" s="158"/>
      <c r="GLY58" s="158"/>
      <c r="GLZ58" s="158"/>
      <c r="GMA58" s="158"/>
      <c r="GMB58" s="158"/>
      <c r="GMC58" s="158"/>
      <c r="GMD58" s="158"/>
      <c r="GME58" s="158"/>
      <c r="GMF58" s="158"/>
      <c r="GMG58" s="158"/>
      <c r="GMH58" s="158"/>
      <c r="GMI58" s="158"/>
      <c r="GMJ58" s="158"/>
      <c r="GMK58" s="158"/>
      <c r="GML58" s="158"/>
      <c r="GMM58" s="158"/>
      <c r="GMN58" s="158"/>
      <c r="GMO58" s="158"/>
      <c r="GMP58" s="158"/>
      <c r="GMQ58" s="158"/>
      <c r="GMR58" s="158"/>
      <c r="GMS58" s="158"/>
      <c r="GMT58" s="158"/>
      <c r="GMU58" s="158"/>
      <c r="GMV58" s="158"/>
      <c r="GMW58" s="158"/>
      <c r="GMX58" s="158"/>
      <c r="GMY58" s="158"/>
      <c r="GMZ58" s="158"/>
      <c r="GNA58" s="158"/>
      <c r="GNB58" s="158"/>
      <c r="GNC58" s="158"/>
      <c r="GND58" s="158"/>
      <c r="GNE58" s="158"/>
      <c r="GNF58" s="158"/>
      <c r="GNG58" s="158"/>
      <c r="GNH58" s="158"/>
      <c r="GNI58" s="158"/>
      <c r="GNJ58" s="158"/>
      <c r="GNK58" s="158"/>
      <c r="GNL58" s="158"/>
      <c r="GNM58" s="158"/>
      <c r="GNN58" s="158"/>
      <c r="GNO58" s="158"/>
      <c r="GNP58" s="158"/>
      <c r="GNQ58" s="158"/>
      <c r="GNR58" s="158"/>
      <c r="GNS58" s="158"/>
      <c r="GNT58" s="158"/>
      <c r="GNU58" s="158"/>
      <c r="GNV58" s="158"/>
      <c r="GNW58" s="158"/>
      <c r="GNX58" s="158"/>
      <c r="GNY58" s="158"/>
      <c r="GNZ58" s="158"/>
      <c r="GOA58" s="158"/>
      <c r="GOB58" s="158"/>
      <c r="GOC58" s="158"/>
      <c r="GOD58" s="158"/>
      <c r="GOE58" s="158"/>
      <c r="GOF58" s="158"/>
      <c r="GOG58" s="158"/>
      <c r="GOH58" s="158"/>
      <c r="GOI58" s="158"/>
      <c r="GOJ58" s="158"/>
      <c r="GOK58" s="158"/>
      <c r="GOL58" s="158"/>
      <c r="GOM58" s="158"/>
      <c r="GON58" s="158"/>
      <c r="GOO58" s="158"/>
      <c r="GOP58" s="158"/>
      <c r="GOQ58" s="158"/>
      <c r="GOR58" s="158"/>
      <c r="GOS58" s="158"/>
      <c r="GOT58" s="158"/>
      <c r="GOU58" s="158"/>
      <c r="GOV58" s="158"/>
      <c r="GOW58" s="158"/>
      <c r="GOX58" s="158"/>
      <c r="GOY58" s="158"/>
      <c r="GOZ58" s="158"/>
      <c r="GPA58" s="158"/>
      <c r="GPB58" s="158"/>
      <c r="GPC58" s="158"/>
      <c r="GPD58" s="158"/>
      <c r="GPE58" s="158"/>
      <c r="GPF58" s="158"/>
      <c r="GPG58" s="158"/>
      <c r="GPH58" s="158"/>
      <c r="GPI58" s="158"/>
      <c r="GPJ58" s="158"/>
      <c r="GPK58" s="158"/>
      <c r="GPL58" s="158"/>
      <c r="GPM58" s="158"/>
      <c r="GPN58" s="158"/>
      <c r="GPO58" s="158"/>
      <c r="GPP58" s="158"/>
      <c r="GPQ58" s="158"/>
      <c r="GPR58" s="158"/>
      <c r="GPS58" s="158"/>
      <c r="GPT58" s="158"/>
      <c r="GPU58" s="158"/>
      <c r="GPV58" s="158"/>
      <c r="GPW58" s="158"/>
      <c r="GPX58" s="158"/>
      <c r="GPY58" s="158"/>
      <c r="GPZ58" s="158"/>
      <c r="GQA58" s="158"/>
      <c r="GQB58" s="158"/>
      <c r="GQC58" s="158"/>
      <c r="GQD58" s="158"/>
      <c r="GQE58" s="158"/>
      <c r="GQF58" s="158"/>
      <c r="GQG58" s="158"/>
      <c r="GQH58" s="158"/>
      <c r="GQI58" s="158"/>
      <c r="GQJ58" s="158"/>
      <c r="GQK58" s="158"/>
      <c r="GQL58" s="158"/>
      <c r="GQM58" s="158"/>
      <c r="GQN58" s="158"/>
      <c r="GQO58" s="158"/>
      <c r="GQP58" s="158"/>
      <c r="GQQ58" s="158"/>
      <c r="GQR58" s="158"/>
      <c r="GQS58" s="158"/>
      <c r="GQT58" s="158"/>
      <c r="GQU58" s="158"/>
      <c r="GQV58" s="158"/>
      <c r="GQW58" s="158"/>
      <c r="GQX58" s="158"/>
      <c r="GQY58" s="158"/>
      <c r="GQZ58" s="158"/>
      <c r="GRA58" s="158"/>
      <c r="GRB58" s="158"/>
      <c r="GRC58" s="158"/>
      <c r="GRD58" s="158"/>
      <c r="GRE58" s="158"/>
      <c r="GRF58" s="158"/>
      <c r="GRG58" s="158"/>
      <c r="GRH58" s="158"/>
      <c r="GRI58" s="158"/>
      <c r="GRJ58" s="158"/>
      <c r="GRK58" s="158"/>
      <c r="GRL58" s="158"/>
      <c r="GRM58" s="158"/>
      <c r="GRN58" s="158"/>
      <c r="GRO58" s="158"/>
      <c r="GRP58" s="158"/>
      <c r="GRQ58" s="158"/>
      <c r="GRR58" s="158"/>
      <c r="GRS58" s="158"/>
      <c r="GRT58" s="158"/>
      <c r="GRU58" s="158"/>
      <c r="GRV58" s="158"/>
      <c r="GRW58" s="158"/>
      <c r="GRX58" s="158"/>
      <c r="GRY58" s="158"/>
      <c r="GRZ58" s="158"/>
      <c r="GSA58" s="158"/>
      <c r="GSB58" s="158"/>
      <c r="GSC58" s="158"/>
      <c r="GSD58" s="158"/>
      <c r="GSE58" s="158"/>
      <c r="GSF58" s="158"/>
      <c r="GSG58" s="158"/>
      <c r="GSH58" s="158"/>
      <c r="GSI58" s="158"/>
      <c r="GSJ58" s="158"/>
      <c r="GSK58" s="158"/>
      <c r="GSL58" s="158"/>
      <c r="GSM58" s="158"/>
      <c r="GSN58" s="158"/>
      <c r="GSO58" s="158"/>
      <c r="GSP58" s="158"/>
      <c r="GSQ58" s="158"/>
      <c r="GSR58" s="158"/>
      <c r="GSS58" s="158"/>
      <c r="GST58" s="158"/>
      <c r="GSU58" s="158"/>
      <c r="GSV58" s="158"/>
      <c r="GSW58" s="158"/>
      <c r="GSX58" s="158"/>
      <c r="GSY58" s="158"/>
      <c r="GSZ58" s="158"/>
      <c r="GTA58" s="158"/>
      <c r="GTB58" s="158"/>
      <c r="GTC58" s="158"/>
      <c r="GTD58" s="158"/>
      <c r="GTE58" s="158"/>
      <c r="GTF58" s="158"/>
      <c r="GTG58" s="158"/>
      <c r="GTH58" s="158"/>
      <c r="GTI58" s="158"/>
      <c r="GTJ58" s="158"/>
      <c r="GTK58" s="158"/>
      <c r="GTL58" s="158"/>
      <c r="GTM58" s="158"/>
      <c r="GTN58" s="158"/>
      <c r="GTO58" s="158"/>
      <c r="GTP58" s="158"/>
      <c r="GTQ58" s="158"/>
      <c r="GTR58" s="158"/>
      <c r="GTS58" s="158"/>
      <c r="GTT58" s="158"/>
      <c r="GTU58" s="158"/>
      <c r="GTV58" s="158"/>
      <c r="GTW58" s="158"/>
      <c r="GTX58" s="158"/>
      <c r="GTY58" s="158"/>
      <c r="GTZ58" s="158"/>
      <c r="GUA58" s="158"/>
      <c r="GUB58" s="158"/>
      <c r="GUC58" s="158"/>
      <c r="GUD58" s="158"/>
      <c r="GUE58" s="158"/>
      <c r="GUF58" s="158"/>
      <c r="GUG58" s="158"/>
      <c r="GUH58" s="158"/>
      <c r="GUI58" s="158"/>
      <c r="GUJ58" s="158"/>
      <c r="GUK58" s="158"/>
      <c r="GUL58" s="158"/>
      <c r="GUM58" s="158"/>
      <c r="GUN58" s="158"/>
      <c r="GUO58" s="158"/>
      <c r="GUP58" s="158"/>
      <c r="GUQ58" s="158"/>
      <c r="GUR58" s="158"/>
      <c r="GUS58" s="158"/>
      <c r="GUT58" s="158"/>
      <c r="GUU58" s="158"/>
      <c r="GUV58" s="158"/>
      <c r="GUW58" s="158"/>
      <c r="GUX58" s="158"/>
      <c r="GUY58" s="158"/>
      <c r="GUZ58" s="158"/>
      <c r="GVA58" s="158"/>
      <c r="GVB58" s="158"/>
      <c r="GVC58" s="158"/>
      <c r="GVD58" s="158"/>
      <c r="GVE58" s="158"/>
      <c r="GVF58" s="158"/>
      <c r="GVG58" s="158"/>
      <c r="GVH58" s="158"/>
      <c r="GVI58" s="158"/>
      <c r="GVJ58" s="158"/>
      <c r="GVK58" s="158"/>
      <c r="GVL58" s="158"/>
      <c r="GVM58" s="158"/>
      <c r="GVN58" s="158"/>
      <c r="GVO58" s="158"/>
      <c r="GVP58" s="158"/>
      <c r="GVQ58" s="158"/>
      <c r="GVR58" s="158"/>
      <c r="GVS58" s="158"/>
      <c r="GVT58" s="158"/>
      <c r="GVU58" s="158"/>
      <c r="GVV58" s="158"/>
      <c r="GVW58" s="158"/>
      <c r="GVX58" s="158"/>
      <c r="GVY58" s="158"/>
      <c r="GVZ58" s="158"/>
      <c r="GWA58" s="158"/>
      <c r="GWB58" s="158"/>
      <c r="GWC58" s="158"/>
      <c r="GWD58" s="158"/>
      <c r="GWE58" s="158"/>
      <c r="GWF58" s="158"/>
      <c r="GWG58" s="158"/>
      <c r="GWH58" s="158"/>
      <c r="GWI58" s="158"/>
      <c r="GWJ58" s="158"/>
      <c r="GWK58" s="158"/>
      <c r="GWL58" s="158"/>
      <c r="GWM58" s="158"/>
      <c r="GWN58" s="158"/>
      <c r="GWO58" s="158"/>
      <c r="GWP58" s="158"/>
      <c r="GWQ58" s="158"/>
      <c r="GWR58" s="158"/>
      <c r="GWS58" s="158"/>
      <c r="GWT58" s="158"/>
      <c r="GWU58" s="158"/>
      <c r="GWV58" s="158"/>
      <c r="GWW58" s="158"/>
      <c r="GWX58" s="158"/>
      <c r="GWY58" s="158"/>
      <c r="GWZ58" s="158"/>
      <c r="GXA58" s="158"/>
      <c r="GXB58" s="158"/>
      <c r="GXC58" s="158"/>
      <c r="GXD58" s="158"/>
      <c r="GXE58" s="158"/>
      <c r="GXF58" s="158"/>
      <c r="GXG58" s="158"/>
      <c r="GXH58" s="158"/>
      <c r="GXI58" s="158"/>
      <c r="GXJ58" s="158"/>
      <c r="GXK58" s="158"/>
      <c r="GXL58" s="158"/>
      <c r="GXM58" s="158"/>
      <c r="GXN58" s="158"/>
      <c r="GXO58" s="158"/>
      <c r="GXP58" s="158"/>
      <c r="GXQ58" s="158"/>
      <c r="GXR58" s="158"/>
      <c r="GXS58" s="158"/>
      <c r="GXT58" s="158"/>
      <c r="GXU58" s="158"/>
      <c r="GXV58" s="158"/>
      <c r="GXW58" s="158"/>
      <c r="GXX58" s="158"/>
      <c r="GXY58" s="158"/>
      <c r="GXZ58" s="158"/>
      <c r="GYA58" s="158"/>
      <c r="GYB58" s="158"/>
      <c r="GYC58" s="158"/>
      <c r="GYD58" s="158"/>
      <c r="GYE58" s="158"/>
      <c r="GYF58" s="158"/>
      <c r="GYG58" s="158"/>
      <c r="GYH58" s="158"/>
      <c r="GYI58" s="158"/>
      <c r="GYJ58" s="158"/>
      <c r="GYK58" s="158"/>
      <c r="GYL58" s="158"/>
      <c r="GYM58" s="158"/>
      <c r="GYN58" s="158"/>
      <c r="GYO58" s="158"/>
      <c r="GYP58" s="158"/>
      <c r="GYQ58" s="158"/>
      <c r="GYR58" s="158"/>
      <c r="GYS58" s="158"/>
      <c r="GYT58" s="158"/>
      <c r="GYU58" s="158"/>
      <c r="GYV58" s="158"/>
      <c r="GYW58" s="158"/>
      <c r="GYX58" s="158"/>
      <c r="GYY58" s="158"/>
      <c r="GYZ58" s="158"/>
      <c r="GZA58" s="158"/>
      <c r="GZB58" s="158"/>
      <c r="GZC58" s="158"/>
      <c r="GZD58" s="158"/>
      <c r="GZE58" s="158"/>
      <c r="GZF58" s="158"/>
      <c r="GZG58" s="158"/>
      <c r="GZH58" s="158"/>
      <c r="GZI58" s="158"/>
      <c r="GZJ58" s="158"/>
      <c r="GZK58" s="158"/>
      <c r="GZL58" s="158"/>
      <c r="GZM58" s="158"/>
      <c r="GZN58" s="158"/>
      <c r="GZO58" s="158"/>
      <c r="GZP58" s="158"/>
      <c r="GZQ58" s="158"/>
      <c r="GZR58" s="158"/>
      <c r="GZS58" s="158"/>
      <c r="GZT58" s="158"/>
      <c r="GZU58" s="158"/>
      <c r="GZV58" s="158"/>
      <c r="GZW58" s="158"/>
      <c r="GZX58" s="158"/>
      <c r="GZY58" s="158"/>
      <c r="GZZ58" s="158"/>
      <c r="HAA58" s="158"/>
      <c r="HAB58" s="158"/>
      <c r="HAC58" s="158"/>
      <c r="HAD58" s="158"/>
      <c r="HAE58" s="158"/>
      <c r="HAF58" s="158"/>
      <c r="HAG58" s="158"/>
      <c r="HAH58" s="158"/>
      <c r="HAI58" s="158"/>
      <c r="HAJ58" s="158"/>
      <c r="HAK58" s="158"/>
      <c r="HAL58" s="158"/>
      <c r="HAM58" s="158"/>
      <c r="HAN58" s="158"/>
      <c r="HAO58" s="158"/>
      <c r="HAP58" s="158"/>
      <c r="HAQ58" s="158"/>
      <c r="HAR58" s="158"/>
      <c r="HAS58" s="158"/>
      <c r="HAT58" s="158"/>
      <c r="HAU58" s="158"/>
      <c r="HAV58" s="158"/>
      <c r="HAW58" s="158"/>
      <c r="HAX58" s="158"/>
      <c r="HAY58" s="158"/>
      <c r="HAZ58" s="158"/>
      <c r="HBA58" s="158"/>
      <c r="HBB58" s="158"/>
      <c r="HBC58" s="158"/>
      <c r="HBD58" s="158"/>
      <c r="HBE58" s="158"/>
      <c r="HBF58" s="158"/>
      <c r="HBG58" s="158"/>
      <c r="HBH58" s="158"/>
      <c r="HBI58" s="158"/>
      <c r="HBJ58" s="158"/>
      <c r="HBK58" s="158"/>
      <c r="HBL58" s="158"/>
      <c r="HBM58" s="158"/>
      <c r="HBN58" s="158"/>
      <c r="HBO58" s="158"/>
      <c r="HBP58" s="158"/>
      <c r="HBQ58" s="158"/>
      <c r="HBR58" s="158"/>
      <c r="HBS58" s="158"/>
      <c r="HBT58" s="158"/>
      <c r="HBU58" s="158"/>
      <c r="HBV58" s="158"/>
      <c r="HBW58" s="158"/>
      <c r="HBX58" s="158"/>
      <c r="HBY58" s="158"/>
      <c r="HBZ58" s="158"/>
      <c r="HCA58" s="158"/>
      <c r="HCB58" s="158"/>
      <c r="HCC58" s="158"/>
      <c r="HCD58" s="158"/>
      <c r="HCE58" s="158"/>
      <c r="HCF58" s="158"/>
      <c r="HCG58" s="158"/>
      <c r="HCH58" s="158"/>
      <c r="HCI58" s="158"/>
      <c r="HCJ58" s="158"/>
      <c r="HCK58" s="158"/>
      <c r="HCL58" s="158"/>
      <c r="HCM58" s="158"/>
      <c r="HCN58" s="158"/>
      <c r="HCO58" s="158"/>
      <c r="HCP58" s="158"/>
      <c r="HCQ58" s="158"/>
      <c r="HCR58" s="158"/>
      <c r="HCS58" s="158"/>
      <c r="HCT58" s="158"/>
      <c r="HCU58" s="158"/>
      <c r="HCV58" s="158"/>
      <c r="HCW58" s="158"/>
      <c r="HCX58" s="158"/>
      <c r="HCY58" s="158"/>
      <c r="HCZ58" s="158"/>
      <c r="HDA58" s="158"/>
      <c r="HDB58" s="158"/>
      <c r="HDC58" s="158"/>
      <c r="HDD58" s="158"/>
      <c r="HDE58" s="158"/>
      <c r="HDF58" s="158"/>
      <c r="HDG58" s="158"/>
      <c r="HDH58" s="158"/>
      <c r="HDI58" s="158"/>
      <c r="HDJ58" s="158"/>
      <c r="HDK58" s="158"/>
      <c r="HDL58" s="158"/>
      <c r="HDM58" s="158"/>
      <c r="HDN58" s="158"/>
      <c r="HDO58" s="158"/>
      <c r="HDP58" s="158"/>
      <c r="HDQ58" s="158"/>
      <c r="HDR58" s="158"/>
      <c r="HDS58" s="158"/>
      <c r="HDT58" s="158"/>
      <c r="HDU58" s="158"/>
      <c r="HDV58" s="158"/>
      <c r="HDW58" s="158"/>
      <c r="HDX58" s="158"/>
      <c r="HDY58" s="158"/>
      <c r="HDZ58" s="158"/>
      <c r="HEA58" s="158"/>
      <c r="HEB58" s="158"/>
      <c r="HEC58" s="158"/>
      <c r="HED58" s="158"/>
      <c r="HEE58" s="158"/>
      <c r="HEF58" s="158"/>
      <c r="HEG58" s="158"/>
      <c r="HEH58" s="158"/>
      <c r="HEI58" s="158"/>
      <c r="HEJ58" s="158"/>
      <c r="HEK58" s="158"/>
      <c r="HEL58" s="158"/>
      <c r="HEM58" s="158"/>
      <c r="HEN58" s="158"/>
      <c r="HEO58" s="158"/>
      <c r="HEP58" s="158"/>
      <c r="HEQ58" s="158"/>
      <c r="HER58" s="158"/>
      <c r="HES58" s="158"/>
      <c r="HET58" s="158"/>
      <c r="HEU58" s="158"/>
      <c r="HEV58" s="158"/>
      <c r="HEW58" s="158"/>
      <c r="HEX58" s="158"/>
      <c r="HEY58" s="158"/>
      <c r="HEZ58" s="158"/>
      <c r="HFA58" s="158"/>
      <c r="HFB58" s="158"/>
      <c r="HFC58" s="158"/>
      <c r="HFD58" s="158"/>
      <c r="HFE58" s="158"/>
      <c r="HFF58" s="158"/>
      <c r="HFG58" s="158"/>
      <c r="HFH58" s="158"/>
      <c r="HFI58" s="158"/>
      <c r="HFJ58" s="158"/>
      <c r="HFK58" s="158"/>
      <c r="HFL58" s="158"/>
      <c r="HFM58" s="158"/>
      <c r="HFN58" s="158"/>
      <c r="HFO58" s="158"/>
      <c r="HFP58" s="158"/>
      <c r="HFQ58" s="158"/>
      <c r="HFR58" s="158"/>
      <c r="HFS58" s="158"/>
      <c r="HFT58" s="158"/>
      <c r="HFU58" s="158"/>
      <c r="HFV58" s="158"/>
      <c r="HFW58" s="158"/>
      <c r="HFX58" s="158"/>
      <c r="HFY58" s="158"/>
      <c r="HFZ58" s="158"/>
      <c r="HGA58" s="158"/>
      <c r="HGB58" s="158"/>
      <c r="HGC58" s="158"/>
      <c r="HGD58" s="158"/>
      <c r="HGE58" s="158"/>
      <c r="HGF58" s="158"/>
      <c r="HGG58" s="158"/>
      <c r="HGH58" s="158"/>
      <c r="HGI58" s="158"/>
      <c r="HGJ58" s="158"/>
      <c r="HGK58" s="158"/>
      <c r="HGL58" s="158"/>
      <c r="HGM58" s="158"/>
      <c r="HGN58" s="158"/>
      <c r="HGO58" s="158"/>
      <c r="HGP58" s="158"/>
      <c r="HGQ58" s="158"/>
      <c r="HGR58" s="158"/>
      <c r="HGS58" s="158"/>
      <c r="HGT58" s="158"/>
      <c r="HGU58" s="158"/>
      <c r="HGV58" s="158"/>
      <c r="HGW58" s="158"/>
      <c r="HGX58" s="158"/>
      <c r="HGY58" s="158"/>
      <c r="HGZ58" s="158"/>
      <c r="HHA58" s="158"/>
      <c r="HHB58" s="158"/>
      <c r="HHC58" s="158"/>
      <c r="HHD58" s="158"/>
      <c r="HHE58" s="158"/>
      <c r="HHF58" s="158"/>
      <c r="HHG58" s="158"/>
      <c r="HHH58" s="158"/>
      <c r="HHI58" s="158"/>
      <c r="HHJ58" s="158"/>
      <c r="HHK58" s="158"/>
      <c r="HHL58" s="158"/>
      <c r="HHM58" s="158"/>
      <c r="HHN58" s="158"/>
      <c r="HHO58" s="158"/>
      <c r="HHP58" s="158"/>
      <c r="HHQ58" s="158"/>
      <c r="HHR58" s="158"/>
      <c r="HHS58" s="158"/>
      <c r="HHT58" s="158"/>
      <c r="HHU58" s="158"/>
      <c r="HHV58" s="158"/>
      <c r="HHW58" s="158"/>
      <c r="HHX58" s="158"/>
      <c r="HHY58" s="158"/>
      <c r="HHZ58" s="158"/>
      <c r="HIA58" s="158"/>
      <c r="HIB58" s="158"/>
      <c r="HIC58" s="158"/>
      <c r="HID58" s="158"/>
      <c r="HIE58" s="158"/>
      <c r="HIF58" s="158"/>
      <c r="HIG58" s="158"/>
      <c r="HIH58" s="158"/>
      <c r="HII58" s="158"/>
      <c r="HIJ58" s="158"/>
      <c r="HIK58" s="158"/>
      <c r="HIL58" s="158"/>
      <c r="HIM58" s="158"/>
      <c r="HIN58" s="158"/>
      <c r="HIO58" s="158"/>
      <c r="HIP58" s="158"/>
      <c r="HIQ58" s="158"/>
      <c r="HIR58" s="158"/>
      <c r="HIS58" s="158"/>
      <c r="HIT58" s="158"/>
      <c r="HIU58" s="158"/>
      <c r="HIV58" s="158"/>
      <c r="HIW58" s="158"/>
      <c r="HIX58" s="158"/>
      <c r="HIY58" s="158"/>
      <c r="HIZ58" s="158"/>
      <c r="HJA58" s="158"/>
      <c r="HJB58" s="158"/>
      <c r="HJC58" s="158"/>
      <c r="HJD58" s="158"/>
      <c r="HJE58" s="158"/>
      <c r="HJF58" s="158"/>
      <c r="HJG58" s="158"/>
      <c r="HJH58" s="158"/>
      <c r="HJI58" s="158"/>
      <c r="HJJ58" s="158"/>
      <c r="HJK58" s="158"/>
      <c r="HJL58" s="158"/>
      <c r="HJM58" s="158"/>
      <c r="HJN58" s="158"/>
      <c r="HJO58" s="158"/>
      <c r="HJP58" s="158"/>
      <c r="HJQ58" s="158"/>
      <c r="HJR58" s="158"/>
      <c r="HJS58" s="158"/>
      <c r="HJT58" s="158"/>
      <c r="HJU58" s="158"/>
      <c r="HJV58" s="158"/>
      <c r="HJW58" s="158"/>
      <c r="HJX58" s="158"/>
      <c r="HJY58" s="158"/>
      <c r="HJZ58" s="158"/>
      <c r="HKA58" s="158"/>
      <c r="HKB58" s="158"/>
      <c r="HKC58" s="158"/>
      <c r="HKD58" s="158"/>
      <c r="HKE58" s="158"/>
      <c r="HKF58" s="158"/>
      <c r="HKG58" s="158"/>
      <c r="HKH58" s="158"/>
      <c r="HKI58" s="158"/>
      <c r="HKJ58" s="158"/>
      <c r="HKK58" s="158"/>
      <c r="HKL58" s="158"/>
      <c r="HKM58" s="158"/>
      <c r="HKN58" s="158"/>
      <c r="HKO58" s="158"/>
      <c r="HKP58" s="158"/>
      <c r="HKQ58" s="158"/>
      <c r="HKR58" s="158"/>
      <c r="HKS58" s="158"/>
      <c r="HKT58" s="158"/>
      <c r="HKU58" s="158"/>
      <c r="HKV58" s="158"/>
      <c r="HKW58" s="158"/>
      <c r="HKX58" s="158"/>
      <c r="HKY58" s="158"/>
      <c r="HKZ58" s="158"/>
      <c r="HLA58" s="158"/>
      <c r="HLB58" s="158"/>
      <c r="HLC58" s="158"/>
      <c r="HLD58" s="158"/>
      <c r="HLE58" s="158"/>
      <c r="HLF58" s="158"/>
      <c r="HLG58" s="158"/>
      <c r="HLH58" s="158"/>
      <c r="HLI58" s="158"/>
      <c r="HLJ58" s="158"/>
      <c r="HLK58" s="158"/>
      <c r="HLL58" s="158"/>
      <c r="HLM58" s="158"/>
      <c r="HLN58" s="158"/>
      <c r="HLO58" s="158"/>
      <c r="HLP58" s="158"/>
      <c r="HLQ58" s="158"/>
      <c r="HLR58" s="158"/>
      <c r="HLS58" s="158"/>
      <c r="HLT58" s="158"/>
      <c r="HLU58" s="158"/>
      <c r="HLV58" s="158"/>
      <c r="HLW58" s="158"/>
      <c r="HLX58" s="158"/>
      <c r="HLY58" s="158"/>
      <c r="HLZ58" s="158"/>
      <c r="HMA58" s="158"/>
      <c r="HMB58" s="158"/>
      <c r="HMC58" s="158"/>
      <c r="HMD58" s="158"/>
      <c r="HME58" s="158"/>
      <c r="HMF58" s="158"/>
      <c r="HMG58" s="158"/>
      <c r="HMH58" s="158"/>
      <c r="HMI58" s="158"/>
      <c r="HMJ58" s="158"/>
      <c r="HMK58" s="158"/>
      <c r="HML58" s="158"/>
      <c r="HMM58" s="158"/>
      <c r="HMN58" s="158"/>
      <c r="HMO58" s="158"/>
      <c r="HMP58" s="158"/>
      <c r="HMQ58" s="158"/>
      <c r="HMR58" s="158"/>
      <c r="HMS58" s="158"/>
      <c r="HMT58" s="158"/>
      <c r="HMU58" s="158"/>
      <c r="HMV58" s="158"/>
      <c r="HMW58" s="158"/>
      <c r="HMX58" s="158"/>
      <c r="HMY58" s="158"/>
      <c r="HMZ58" s="158"/>
      <c r="HNA58" s="158"/>
      <c r="HNB58" s="158"/>
      <c r="HNC58" s="158"/>
      <c r="HND58" s="158"/>
      <c r="HNE58" s="158"/>
      <c r="HNF58" s="158"/>
      <c r="HNG58" s="158"/>
      <c r="HNH58" s="158"/>
      <c r="HNI58" s="158"/>
      <c r="HNJ58" s="158"/>
      <c r="HNK58" s="158"/>
      <c r="HNL58" s="158"/>
      <c r="HNM58" s="158"/>
      <c r="HNN58" s="158"/>
      <c r="HNO58" s="158"/>
      <c r="HNP58" s="158"/>
      <c r="HNQ58" s="158"/>
      <c r="HNR58" s="158"/>
      <c r="HNS58" s="158"/>
      <c r="HNT58" s="158"/>
      <c r="HNU58" s="158"/>
      <c r="HNV58" s="158"/>
      <c r="HNW58" s="158"/>
      <c r="HNX58" s="158"/>
      <c r="HNY58" s="158"/>
      <c r="HNZ58" s="158"/>
      <c r="HOA58" s="158"/>
      <c r="HOB58" s="158"/>
      <c r="HOC58" s="158"/>
      <c r="HOD58" s="158"/>
      <c r="HOE58" s="158"/>
      <c r="HOF58" s="158"/>
      <c r="HOG58" s="158"/>
      <c r="HOH58" s="158"/>
      <c r="HOI58" s="158"/>
      <c r="HOJ58" s="158"/>
      <c r="HOK58" s="158"/>
      <c r="HOL58" s="158"/>
      <c r="HOM58" s="158"/>
      <c r="HON58" s="158"/>
      <c r="HOO58" s="158"/>
      <c r="HOP58" s="158"/>
      <c r="HOQ58" s="158"/>
      <c r="HOR58" s="158"/>
      <c r="HOS58" s="158"/>
      <c r="HOT58" s="158"/>
      <c r="HOU58" s="158"/>
      <c r="HOV58" s="158"/>
      <c r="HOW58" s="158"/>
      <c r="HOX58" s="158"/>
      <c r="HOY58" s="158"/>
      <c r="HOZ58" s="158"/>
      <c r="HPA58" s="158"/>
      <c r="HPB58" s="158"/>
      <c r="HPC58" s="158"/>
      <c r="HPD58" s="158"/>
      <c r="HPE58" s="158"/>
      <c r="HPF58" s="158"/>
      <c r="HPG58" s="158"/>
      <c r="HPH58" s="158"/>
      <c r="HPI58" s="158"/>
      <c r="HPJ58" s="158"/>
      <c r="HPK58" s="158"/>
      <c r="HPL58" s="158"/>
      <c r="HPM58" s="158"/>
      <c r="HPN58" s="158"/>
      <c r="HPO58" s="158"/>
      <c r="HPP58" s="158"/>
      <c r="HPQ58" s="158"/>
      <c r="HPR58" s="158"/>
      <c r="HPS58" s="158"/>
      <c r="HPT58" s="158"/>
      <c r="HPU58" s="158"/>
      <c r="HPV58" s="158"/>
      <c r="HPW58" s="158"/>
      <c r="HPX58" s="158"/>
      <c r="HPY58" s="158"/>
      <c r="HPZ58" s="158"/>
      <c r="HQA58" s="158"/>
      <c r="HQB58" s="158"/>
      <c r="HQC58" s="158"/>
      <c r="HQD58" s="158"/>
      <c r="HQE58" s="158"/>
      <c r="HQF58" s="158"/>
      <c r="HQG58" s="158"/>
      <c r="HQH58" s="158"/>
      <c r="HQI58" s="158"/>
      <c r="HQJ58" s="158"/>
      <c r="HQK58" s="158"/>
      <c r="HQL58" s="158"/>
      <c r="HQM58" s="158"/>
      <c r="HQN58" s="158"/>
      <c r="HQO58" s="158"/>
      <c r="HQP58" s="158"/>
      <c r="HQQ58" s="158"/>
      <c r="HQR58" s="158"/>
      <c r="HQS58" s="158"/>
      <c r="HQT58" s="158"/>
      <c r="HQU58" s="158"/>
      <c r="HQV58" s="158"/>
      <c r="HQW58" s="158"/>
      <c r="HQX58" s="158"/>
      <c r="HQY58" s="158"/>
      <c r="HQZ58" s="158"/>
      <c r="HRA58" s="158"/>
      <c r="HRB58" s="158"/>
      <c r="HRC58" s="158"/>
      <c r="HRD58" s="158"/>
      <c r="HRE58" s="158"/>
      <c r="HRF58" s="158"/>
      <c r="HRG58" s="158"/>
      <c r="HRH58" s="158"/>
      <c r="HRI58" s="158"/>
      <c r="HRJ58" s="158"/>
      <c r="HRK58" s="158"/>
      <c r="HRL58" s="158"/>
      <c r="HRM58" s="158"/>
      <c r="HRN58" s="158"/>
      <c r="HRO58" s="158"/>
      <c r="HRP58" s="158"/>
      <c r="HRQ58" s="158"/>
      <c r="HRR58" s="158"/>
      <c r="HRS58" s="158"/>
      <c r="HRT58" s="158"/>
      <c r="HRU58" s="158"/>
      <c r="HRV58" s="158"/>
      <c r="HRW58" s="158"/>
      <c r="HRX58" s="158"/>
      <c r="HRY58" s="158"/>
      <c r="HRZ58" s="158"/>
      <c r="HSA58" s="158"/>
      <c r="HSB58" s="158"/>
      <c r="HSC58" s="158"/>
      <c r="HSD58" s="158"/>
      <c r="HSE58" s="158"/>
      <c r="HSF58" s="158"/>
      <c r="HSG58" s="158"/>
      <c r="HSH58" s="158"/>
      <c r="HSI58" s="158"/>
      <c r="HSJ58" s="158"/>
      <c r="HSK58" s="158"/>
      <c r="HSL58" s="158"/>
      <c r="HSM58" s="158"/>
      <c r="HSN58" s="158"/>
      <c r="HSO58" s="158"/>
      <c r="HSP58" s="158"/>
      <c r="HSQ58" s="158"/>
      <c r="HSR58" s="158"/>
      <c r="HSS58" s="158"/>
      <c r="HST58" s="158"/>
      <c r="HSU58" s="158"/>
      <c r="HSV58" s="158"/>
      <c r="HSW58" s="158"/>
      <c r="HSX58" s="158"/>
      <c r="HSY58" s="158"/>
      <c r="HSZ58" s="158"/>
      <c r="HTA58" s="158"/>
      <c r="HTB58" s="158"/>
      <c r="HTC58" s="158"/>
      <c r="HTD58" s="158"/>
      <c r="HTE58" s="158"/>
      <c r="HTF58" s="158"/>
      <c r="HTG58" s="158"/>
      <c r="HTH58" s="158"/>
      <c r="HTI58" s="158"/>
      <c r="HTJ58" s="158"/>
      <c r="HTK58" s="158"/>
      <c r="HTL58" s="158"/>
      <c r="HTM58" s="158"/>
      <c r="HTN58" s="158"/>
      <c r="HTO58" s="158"/>
      <c r="HTP58" s="158"/>
      <c r="HTQ58" s="158"/>
      <c r="HTR58" s="158"/>
      <c r="HTS58" s="158"/>
      <c r="HTT58" s="158"/>
      <c r="HTU58" s="158"/>
      <c r="HTV58" s="158"/>
      <c r="HTW58" s="158"/>
      <c r="HTX58" s="158"/>
      <c r="HTY58" s="158"/>
      <c r="HTZ58" s="158"/>
      <c r="HUA58" s="158"/>
      <c r="HUB58" s="158"/>
      <c r="HUC58" s="158"/>
      <c r="HUD58" s="158"/>
      <c r="HUE58" s="158"/>
      <c r="HUF58" s="158"/>
      <c r="HUG58" s="158"/>
      <c r="HUH58" s="158"/>
      <c r="HUI58" s="158"/>
      <c r="HUJ58" s="158"/>
      <c r="HUK58" s="158"/>
      <c r="HUL58" s="158"/>
      <c r="HUM58" s="158"/>
      <c r="HUN58" s="158"/>
      <c r="HUO58" s="158"/>
      <c r="HUP58" s="158"/>
      <c r="HUQ58" s="158"/>
      <c r="HUR58" s="158"/>
      <c r="HUS58" s="158"/>
      <c r="HUT58" s="158"/>
      <c r="HUU58" s="158"/>
      <c r="HUV58" s="158"/>
      <c r="HUW58" s="158"/>
      <c r="HUX58" s="158"/>
      <c r="HUY58" s="158"/>
      <c r="HUZ58" s="158"/>
      <c r="HVA58" s="158"/>
      <c r="HVB58" s="158"/>
      <c r="HVC58" s="158"/>
      <c r="HVD58" s="158"/>
      <c r="HVE58" s="158"/>
      <c r="HVF58" s="158"/>
      <c r="HVG58" s="158"/>
      <c r="HVH58" s="158"/>
      <c r="HVI58" s="158"/>
      <c r="HVJ58" s="158"/>
      <c r="HVK58" s="158"/>
      <c r="HVL58" s="158"/>
      <c r="HVM58" s="158"/>
      <c r="HVN58" s="158"/>
      <c r="HVO58" s="158"/>
      <c r="HVP58" s="158"/>
      <c r="HVQ58" s="158"/>
      <c r="HVR58" s="158"/>
      <c r="HVS58" s="158"/>
      <c r="HVT58" s="158"/>
      <c r="HVU58" s="158"/>
      <c r="HVV58" s="158"/>
      <c r="HVW58" s="158"/>
      <c r="HVX58" s="158"/>
      <c r="HVY58" s="158"/>
      <c r="HVZ58" s="158"/>
      <c r="HWA58" s="158"/>
      <c r="HWB58" s="158"/>
      <c r="HWC58" s="158"/>
      <c r="HWD58" s="158"/>
      <c r="HWE58" s="158"/>
      <c r="HWF58" s="158"/>
      <c r="HWG58" s="158"/>
      <c r="HWH58" s="158"/>
      <c r="HWI58" s="158"/>
      <c r="HWJ58" s="158"/>
      <c r="HWK58" s="158"/>
      <c r="HWL58" s="158"/>
      <c r="HWM58" s="158"/>
      <c r="HWN58" s="158"/>
      <c r="HWO58" s="158"/>
      <c r="HWP58" s="158"/>
      <c r="HWQ58" s="158"/>
      <c r="HWR58" s="158"/>
      <c r="HWS58" s="158"/>
      <c r="HWT58" s="158"/>
      <c r="HWU58" s="158"/>
      <c r="HWV58" s="158"/>
      <c r="HWW58" s="158"/>
      <c r="HWX58" s="158"/>
      <c r="HWY58" s="158"/>
      <c r="HWZ58" s="158"/>
      <c r="HXA58" s="158"/>
      <c r="HXB58" s="158"/>
      <c r="HXC58" s="158"/>
      <c r="HXD58" s="158"/>
      <c r="HXE58" s="158"/>
      <c r="HXF58" s="158"/>
      <c r="HXG58" s="158"/>
      <c r="HXH58" s="158"/>
      <c r="HXI58" s="158"/>
      <c r="HXJ58" s="158"/>
      <c r="HXK58" s="158"/>
      <c r="HXL58" s="158"/>
      <c r="HXM58" s="158"/>
      <c r="HXN58" s="158"/>
      <c r="HXO58" s="158"/>
      <c r="HXP58" s="158"/>
      <c r="HXQ58" s="158"/>
      <c r="HXR58" s="158"/>
      <c r="HXS58" s="158"/>
      <c r="HXT58" s="158"/>
      <c r="HXU58" s="158"/>
      <c r="HXV58" s="158"/>
      <c r="HXW58" s="158"/>
      <c r="HXX58" s="158"/>
      <c r="HXY58" s="158"/>
      <c r="HXZ58" s="158"/>
      <c r="HYA58" s="158"/>
      <c r="HYB58" s="158"/>
      <c r="HYC58" s="158"/>
      <c r="HYD58" s="158"/>
      <c r="HYE58" s="158"/>
      <c r="HYF58" s="158"/>
      <c r="HYG58" s="158"/>
      <c r="HYH58" s="158"/>
      <c r="HYI58" s="158"/>
      <c r="HYJ58" s="158"/>
      <c r="HYK58" s="158"/>
      <c r="HYL58" s="158"/>
      <c r="HYM58" s="158"/>
      <c r="HYN58" s="158"/>
      <c r="HYO58" s="158"/>
      <c r="HYP58" s="158"/>
      <c r="HYQ58" s="158"/>
      <c r="HYR58" s="158"/>
      <c r="HYS58" s="158"/>
      <c r="HYT58" s="158"/>
      <c r="HYU58" s="158"/>
      <c r="HYV58" s="158"/>
      <c r="HYW58" s="158"/>
      <c r="HYX58" s="158"/>
      <c r="HYY58" s="158"/>
      <c r="HYZ58" s="158"/>
      <c r="HZA58" s="158"/>
      <c r="HZB58" s="158"/>
      <c r="HZC58" s="158"/>
      <c r="HZD58" s="158"/>
      <c r="HZE58" s="158"/>
      <c r="HZF58" s="158"/>
      <c r="HZG58" s="158"/>
      <c r="HZH58" s="158"/>
      <c r="HZI58" s="158"/>
      <c r="HZJ58" s="158"/>
      <c r="HZK58" s="158"/>
      <c r="HZL58" s="158"/>
      <c r="HZM58" s="158"/>
      <c r="HZN58" s="158"/>
      <c r="HZO58" s="158"/>
      <c r="HZP58" s="158"/>
      <c r="HZQ58" s="158"/>
      <c r="HZR58" s="158"/>
      <c r="HZS58" s="158"/>
      <c r="HZT58" s="158"/>
      <c r="HZU58" s="158"/>
      <c r="HZV58" s="158"/>
      <c r="HZW58" s="158"/>
      <c r="HZX58" s="158"/>
      <c r="HZY58" s="158"/>
      <c r="HZZ58" s="158"/>
      <c r="IAA58" s="158"/>
      <c r="IAB58" s="158"/>
      <c r="IAC58" s="158"/>
      <c r="IAD58" s="158"/>
      <c r="IAE58" s="158"/>
      <c r="IAF58" s="158"/>
      <c r="IAG58" s="158"/>
      <c r="IAH58" s="158"/>
      <c r="IAI58" s="158"/>
      <c r="IAJ58" s="158"/>
      <c r="IAK58" s="158"/>
      <c r="IAL58" s="158"/>
      <c r="IAM58" s="158"/>
      <c r="IAN58" s="158"/>
      <c r="IAO58" s="158"/>
      <c r="IAP58" s="158"/>
      <c r="IAQ58" s="158"/>
      <c r="IAR58" s="158"/>
      <c r="IAS58" s="158"/>
      <c r="IAT58" s="158"/>
      <c r="IAU58" s="158"/>
      <c r="IAV58" s="158"/>
      <c r="IAW58" s="158"/>
      <c r="IAX58" s="158"/>
      <c r="IAY58" s="158"/>
      <c r="IAZ58" s="158"/>
      <c r="IBA58" s="158"/>
      <c r="IBB58" s="158"/>
      <c r="IBC58" s="158"/>
      <c r="IBD58" s="158"/>
      <c r="IBE58" s="158"/>
      <c r="IBF58" s="158"/>
      <c r="IBG58" s="158"/>
      <c r="IBH58" s="158"/>
      <c r="IBI58" s="158"/>
      <c r="IBJ58" s="158"/>
      <c r="IBK58" s="158"/>
      <c r="IBL58" s="158"/>
      <c r="IBM58" s="158"/>
      <c r="IBN58" s="158"/>
      <c r="IBO58" s="158"/>
      <c r="IBP58" s="158"/>
      <c r="IBQ58" s="158"/>
      <c r="IBR58" s="158"/>
      <c r="IBS58" s="158"/>
      <c r="IBT58" s="158"/>
      <c r="IBU58" s="158"/>
      <c r="IBV58" s="158"/>
      <c r="IBW58" s="158"/>
      <c r="IBX58" s="158"/>
      <c r="IBY58" s="158"/>
      <c r="IBZ58" s="158"/>
      <c r="ICA58" s="158"/>
      <c r="ICB58" s="158"/>
      <c r="ICC58" s="158"/>
      <c r="ICD58" s="158"/>
      <c r="ICE58" s="158"/>
      <c r="ICF58" s="158"/>
      <c r="ICG58" s="158"/>
      <c r="ICH58" s="158"/>
      <c r="ICI58" s="158"/>
      <c r="ICJ58" s="158"/>
      <c r="ICK58" s="158"/>
      <c r="ICL58" s="158"/>
      <c r="ICM58" s="158"/>
      <c r="ICN58" s="158"/>
      <c r="ICO58" s="158"/>
      <c r="ICP58" s="158"/>
      <c r="ICQ58" s="158"/>
      <c r="ICR58" s="158"/>
      <c r="ICS58" s="158"/>
      <c r="ICT58" s="158"/>
      <c r="ICU58" s="158"/>
      <c r="ICV58" s="158"/>
      <c r="ICW58" s="158"/>
      <c r="ICX58" s="158"/>
      <c r="ICY58" s="158"/>
      <c r="ICZ58" s="158"/>
      <c r="IDA58" s="158"/>
      <c r="IDB58" s="158"/>
      <c r="IDC58" s="158"/>
      <c r="IDD58" s="158"/>
      <c r="IDE58" s="158"/>
      <c r="IDF58" s="158"/>
      <c r="IDG58" s="158"/>
      <c r="IDH58" s="158"/>
      <c r="IDI58" s="158"/>
      <c r="IDJ58" s="158"/>
      <c r="IDK58" s="158"/>
      <c r="IDL58" s="158"/>
      <c r="IDM58" s="158"/>
      <c r="IDN58" s="158"/>
      <c r="IDO58" s="158"/>
      <c r="IDP58" s="158"/>
      <c r="IDQ58" s="158"/>
      <c r="IDR58" s="158"/>
      <c r="IDS58" s="158"/>
      <c r="IDT58" s="158"/>
      <c r="IDU58" s="158"/>
      <c r="IDV58" s="158"/>
      <c r="IDW58" s="158"/>
      <c r="IDX58" s="158"/>
      <c r="IDY58" s="158"/>
      <c r="IDZ58" s="158"/>
      <c r="IEA58" s="158"/>
      <c r="IEB58" s="158"/>
      <c r="IEC58" s="158"/>
      <c r="IED58" s="158"/>
      <c r="IEE58" s="158"/>
      <c r="IEF58" s="158"/>
      <c r="IEG58" s="158"/>
      <c r="IEH58" s="158"/>
      <c r="IEI58" s="158"/>
      <c r="IEJ58" s="158"/>
      <c r="IEK58" s="158"/>
      <c r="IEL58" s="158"/>
      <c r="IEM58" s="158"/>
      <c r="IEN58" s="158"/>
      <c r="IEO58" s="158"/>
      <c r="IEP58" s="158"/>
      <c r="IEQ58" s="158"/>
      <c r="IER58" s="158"/>
      <c r="IES58" s="158"/>
      <c r="IET58" s="158"/>
      <c r="IEU58" s="158"/>
      <c r="IEV58" s="158"/>
      <c r="IEW58" s="158"/>
      <c r="IEX58" s="158"/>
      <c r="IEY58" s="158"/>
      <c r="IEZ58" s="158"/>
      <c r="IFA58" s="158"/>
      <c r="IFB58" s="158"/>
      <c r="IFC58" s="158"/>
      <c r="IFD58" s="158"/>
      <c r="IFE58" s="158"/>
      <c r="IFF58" s="158"/>
      <c r="IFG58" s="158"/>
      <c r="IFH58" s="158"/>
      <c r="IFI58" s="158"/>
      <c r="IFJ58" s="158"/>
      <c r="IFK58" s="158"/>
      <c r="IFL58" s="158"/>
      <c r="IFM58" s="158"/>
      <c r="IFN58" s="158"/>
      <c r="IFO58" s="158"/>
      <c r="IFP58" s="158"/>
      <c r="IFQ58" s="158"/>
      <c r="IFR58" s="158"/>
      <c r="IFS58" s="158"/>
      <c r="IFT58" s="158"/>
      <c r="IFU58" s="158"/>
      <c r="IFV58" s="158"/>
      <c r="IFW58" s="158"/>
      <c r="IFX58" s="158"/>
      <c r="IFY58" s="158"/>
      <c r="IFZ58" s="158"/>
      <c r="IGA58" s="158"/>
      <c r="IGB58" s="158"/>
      <c r="IGC58" s="158"/>
      <c r="IGD58" s="158"/>
      <c r="IGE58" s="158"/>
      <c r="IGF58" s="158"/>
      <c r="IGG58" s="158"/>
      <c r="IGH58" s="158"/>
      <c r="IGI58" s="158"/>
      <c r="IGJ58" s="158"/>
      <c r="IGK58" s="158"/>
      <c r="IGL58" s="158"/>
      <c r="IGM58" s="158"/>
      <c r="IGN58" s="158"/>
      <c r="IGO58" s="158"/>
      <c r="IGP58" s="158"/>
      <c r="IGQ58" s="158"/>
      <c r="IGR58" s="158"/>
      <c r="IGS58" s="158"/>
      <c r="IGT58" s="158"/>
      <c r="IGU58" s="158"/>
      <c r="IGV58" s="158"/>
      <c r="IGW58" s="158"/>
      <c r="IGX58" s="158"/>
      <c r="IGY58" s="158"/>
      <c r="IGZ58" s="158"/>
      <c r="IHA58" s="158"/>
      <c r="IHB58" s="158"/>
      <c r="IHC58" s="158"/>
      <c r="IHD58" s="158"/>
      <c r="IHE58" s="158"/>
      <c r="IHF58" s="158"/>
      <c r="IHG58" s="158"/>
      <c r="IHH58" s="158"/>
      <c r="IHI58" s="158"/>
      <c r="IHJ58" s="158"/>
      <c r="IHK58" s="158"/>
      <c r="IHL58" s="158"/>
      <c r="IHM58" s="158"/>
      <c r="IHN58" s="158"/>
      <c r="IHO58" s="158"/>
      <c r="IHP58" s="158"/>
      <c r="IHQ58" s="158"/>
      <c r="IHR58" s="158"/>
      <c r="IHS58" s="158"/>
      <c r="IHT58" s="158"/>
      <c r="IHU58" s="158"/>
      <c r="IHV58" s="158"/>
      <c r="IHW58" s="158"/>
      <c r="IHX58" s="158"/>
      <c r="IHY58" s="158"/>
      <c r="IHZ58" s="158"/>
      <c r="IIA58" s="158"/>
      <c r="IIB58" s="158"/>
      <c r="IIC58" s="158"/>
      <c r="IID58" s="158"/>
      <c r="IIE58" s="158"/>
      <c r="IIF58" s="158"/>
      <c r="IIG58" s="158"/>
      <c r="IIH58" s="158"/>
      <c r="III58" s="158"/>
      <c r="IIJ58" s="158"/>
      <c r="IIK58" s="158"/>
      <c r="IIL58" s="158"/>
      <c r="IIM58" s="158"/>
      <c r="IIN58" s="158"/>
      <c r="IIO58" s="158"/>
      <c r="IIP58" s="158"/>
      <c r="IIQ58" s="158"/>
      <c r="IIR58" s="158"/>
      <c r="IIS58" s="158"/>
      <c r="IIT58" s="158"/>
      <c r="IIU58" s="158"/>
      <c r="IIV58" s="158"/>
      <c r="IIW58" s="158"/>
      <c r="IIX58" s="158"/>
      <c r="IIY58" s="158"/>
      <c r="IIZ58" s="158"/>
      <c r="IJA58" s="158"/>
      <c r="IJB58" s="158"/>
      <c r="IJC58" s="158"/>
      <c r="IJD58" s="158"/>
      <c r="IJE58" s="158"/>
      <c r="IJF58" s="158"/>
      <c r="IJG58" s="158"/>
      <c r="IJH58" s="158"/>
      <c r="IJI58" s="158"/>
      <c r="IJJ58" s="158"/>
      <c r="IJK58" s="158"/>
      <c r="IJL58" s="158"/>
      <c r="IJM58" s="158"/>
      <c r="IJN58" s="158"/>
      <c r="IJO58" s="158"/>
      <c r="IJP58" s="158"/>
      <c r="IJQ58" s="158"/>
      <c r="IJR58" s="158"/>
      <c r="IJS58" s="158"/>
      <c r="IJT58" s="158"/>
      <c r="IJU58" s="158"/>
      <c r="IJV58" s="158"/>
      <c r="IJW58" s="158"/>
      <c r="IJX58" s="158"/>
      <c r="IJY58" s="158"/>
      <c r="IJZ58" s="158"/>
      <c r="IKA58" s="158"/>
      <c r="IKB58" s="158"/>
      <c r="IKC58" s="158"/>
      <c r="IKD58" s="158"/>
      <c r="IKE58" s="158"/>
      <c r="IKF58" s="158"/>
      <c r="IKG58" s="158"/>
      <c r="IKH58" s="158"/>
      <c r="IKI58" s="158"/>
      <c r="IKJ58" s="158"/>
      <c r="IKK58" s="158"/>
      <c r="IKL58" s="158"/>
      <c r="IKM58" s="158"/>
      <c r="IKN58" s="158"/>
      <c r="IKO58" s="158"/>
      <c r="IKP58" s="158"/>
      <c r="IKQ58" s="158"/>
      <c r="IKR58" s="158"/>
      <c r="IKS58" s="158"/>
      <c r="IKT58" s="158"/>
      <c r="IKU58" s="158"/>
      <c r="IKV58" s="158"/>
      <c r="IKW58" s="158"/>
      <c r="IKX58" s="158"/>
      <c r="IKY58" s="158"/>
      <c r="IKZ58" s="158"/>
      <c r="ILA58" s="158"/>
      <c r="ILB58" s="158"/>
      <c r="ILC58" s="158"/>
      <c r="ILD58" s="158"/>
      <c r="ILE58" s="158"/>
      <c r="ILF58" s="158"/>
      <c r="ILG58" s="158"/>
      <c r="ILH58" s="158"/>
      <c r="ILI58" s="158"/>
      <c r="ILJ58" s="158"/>
      <c r="ILK58" s="158"/>
      <c r="ILL58" s="158"/>
      <c r="ILM58" s="158"/>
      <c r="ILN58" s="158"/>
      <c r="ILO58" s="158"/>
      <c r="ILP58" s="158"/>
      <c r="ILQ58" s="158"/>
      <c r="ILR58" s="158"/>
      <c r="ILS58" s="158"/>
      <c r="ILT58" s="158"/>
      <c r="ILU58" s="158"/>
      <c r="ILV58" s="158"/>
      <c r="ILW58" s="158"/>
      <c r="ILX58" s="158"/>
      <c r="ILY58" s="158"/>
      <c r="ILZ58" s="158"/>
      <c r="IMA58" s="158"/>
      <c r="IMB58" s="158"/>
      <c r="IMC58" s="158"/>
      <c r="IMD58" s="158"/>
      <c r="IME58" s="158"/>
      <c r="IMF58" s="158"/>
      <c r="IMG58" s="158"/>
      <c r="IMH58" s="158"/>
      <c r="IMI58" s="158"/>
      <c r="IMJ58" s="158"/>
      <c r="IMK58" s="158"/>
      <c r="IML58" s="158"/>
      <c r="IMM58" s="158"/>
      <c r="IMN58" s="158"/>
      <c r="IMO58" s="158"/>
      <c r="IMP58" s="158"/>
      <c r="IMQ58" s="158"/>
      <c r="IMR58" s="158"/>
      <c r="IMS58" s="158"/>
      <c r="IMT58" s="158"/>
      <c r="IMU58" s="158"/>
      <c r="IMV58" s="158"/>
      <c r="IMW58" s="158"/>
      <c r="IMX58" s="158"/>
      <c r="IMY58" s="158"/>
      <c r="IMZ58" s="158"/>
      <c r="INA58" s="158"/>
      <c r="INB58" s="158"/>
      <c r="INC58" s="158"/>
      <c r="IND58" s="158"/>
      <c r="INE58" s="158"/>
      <c r="INF58" s="158"/>
      <c r="ING58" s="158"/>
      <c r="INH58" s="158"/>
      <c r="INI58" s="158"/>
      <c r="INJ58" s="158"/>
      <c r="INK58" s="158"/>
      <c r="INL58" s="158"/>
      <c r="INM58" s="158"/>
      <c r="INN58" s="158"/>
      <c r="INO58" s="158"/>
      <c r="INP58" s="158"/>
      <c r="INQ58" s="158"/>
      <c r="INR58" s="158"/>
      <c r="INS58" s="158"/>
      <c r="INT58" s="158"/>
      <c r="INU58" s="158"/>
      <c r="INV58" s="158"/>
      <c r="INW58" s="158"/>
      <c r="INX58" s="158"/>
      <c r="INY58" s="158"/>
      <c r="INZ58" s="158"/>
      <c r="IOA58" s="158"/>
      <c r="IOB58" s="158"/>
      <c r="IOC58" s="158"/>
      <c r="IOD58" s="158"/>
      <c r="IOE58" s="158"/>
      <c r="IOF58" s="158"/>
      <c r="IOG58" s="158"/>
      <c r="IOH58" s="158"/>
      <c r="IOI58" s="158"/>
      <c r="IOJ58" s="158"/>
      <c r="IOK58" s="158"/>
      <c r="IOL58" s="158"/>
      <c r="IOM58" s="158"/>
      <c r="ION58" s="158"/>
      <c r="IOO58" s="158"/>
      <c r="IOP58" s="158"/>
      <c r="IOQ58" s="158"/>
      <c r="IOR58" s="158"/>
      <c r="IOS58" s="158"/>
      <c r="IOT58" s="158"/>
      <c r="IOU58" s="158"/>
      <c r="IOV58" s="158"/>
      <c r="IOW58" s="158"/>
      <c r="IOX58" s="158"/>
      <c r="IOY58" s="158"/>
      <c r="IOZ58" s="158"/>
      <c r="IPA58" s="158"/>
      <c r="IPB58" s="158"/>
      <c r="IPC58" s="158"/>
      <c r="IPD58" s="158"/>
      <c r="IPE58" s="158"/>
      <c r="IPF58" s="158"/>
      <c r="IPG58" s="158"/>
      <c r="IPH58" s="158"/>
      <c r="IPI58" s="158"/>
      <c r="IPJ58" s="158"/>
      <c r="IPK58" s="158"/>
      <c r="IPL58" s="158"/>
      <c r="IPM58" s="158"/>
      <c r="IPN58" s="158"/>
      <c r="IPO58" s="158"/>
      <c r="IPP58" s="158"/>
      <c r="IPQ58" s="158"/>
      <c r="IPR58" s="158"/>
      <c r="IPS58" s="158"/>
      <c r="IPT58" s="158"/>
      <c r="IPU58" s="158"/>
      <c r="IPV58" s="158"/>
      <c r="IPW58" s="158"/>
      <c r="IPX58" s="158"/>
      <c r="IPY58" s="158"/>
      <c r="IPZ58" s="158"/>
      <c r="IQA58" s="158"/>
      <c r="IQB58" s="158"/>
      <c r="IQC58" s="158"/>
      <c r="IQD58" s="158"/>
      <c r="IQE58" s="158"/>
      <c r="IQF58" s="158"/>
      <c r="IQG58" s="158"/>
      <c r="IQH58" s="158"/>
      <c r="IQI58" s="158"/>
      <c r="IQJ58" s="158"/>
      <c r="IQK58" s="158"/>
      <c r="IQL58" s="158"/>
      <c r="IQM58" s="158"/>
      <c r="IQN58" s="158"/>
      <c r="IQO58" s="158"/>
      <c r="IQP58" s="158"/>
      <c r="IQQ58" s="158"/>
      <c r="IQR58" s="158"/>
      <c r="IQS58" s="158"/>
      <c r="IQT58" s="158"/>
      <c r="IQU58" s="158"/>
      <c r="IQV58" s="158"/>
      <c r="IQW58" s="158"/>
      <c r="IQX58" s="158"/>
      <c r="IQY58" s="158"/>
      <c r="IQZ58" s="158"/>
      <c r="IRA58" s="158"/>
      <c r="IRB58" s="158"/>
      <c r="IRC58" s="158"/>
      <c r="IRD58" s="158"/>
      <c r="IRE58" s="158"/>
      <c r="IRF58" s="158"/>
      <c r="IRG58" s="158"/>
      <c r="IRH58" s="158"/>
      <c r="IRI58" s="158"/>
      <c r="IRJ58" s="158"/>
      <c r="IRK58" s="158"/>
      <c r="IRL58" s="158"/>
      <c r="IRM58" s="158"/>
      <c r="IRN58" s="158"/>
      <c r="IRO58" s="158"/>
      <c r="IRP58" s="158"/>
      <c r="IRQ58" s="158"/>
      <c r="IRR58" s="158"/>
      <c r="IRS58" s="158"/>
      <c r="IRT58" s="158"/>
      <c r="IRU58" s="158"/>
      <c r="IRV58" s="158"/>
      <c r="IRW58" s="158"/>
      <c r="IRX58" s="158"/>
      <c r="IRY58" s="158"/>
      <c r="IRZ58" s="158"/>
      <c r="ISA58" s="158"/>
      <c r="ISB58" s="158"/>
      <c r="ISC58" s="158"/>
      <c r="ISD58" s="158"/>
      <c r="ISE58" s="158"/>
      <c r="ISF58" s="158"/>
      <c r="ISG58" s="158"/>
      <c r="ISH58" s="158"/>
      <c r="ISI58" s="158"/>
      <c r="ISJ58" s="158"/>
      <c r="ISK58" s="158"/>
      <c r="ISL58" s="158"/>
      <c r="ISM58" s="158"/>
      <c r="ISN58" s="158"/>
      <c r="ISO58" s="158"/>
      <c r="ISP58" s="158"/>
      <c r="ISQ58" s="158"/>
      <c r="ISR58" s="158"/>
      <c r="ISS58" s="158"/>
      <c r="IST58" s="158"/>
      <c r="ISU58" s="158"/>
      <c r="ISV58" s="158"/>
      <c r="ISW58" s="158"/>
      <c r="ISX58" s="158"/>
      <c r="ISY58" s="158"/>
      <c r="ISZ58" s="158"/>
      <c r="ITA58" s="158"/>
      <c r="ITB58" s="158"/>
      <c r="ITC58" s="158"/>
      <c r="ITD58" s="158"/>
      <c r="ITE58" s="158"/>
      <c r="ITF58" s="158"/>
      <c r="ITG58" s="158"/>
      <c r="ITH58" s="158"/>
      <c r="ITI58" s="158"/>
      <c r="ITJ58" s="158"/>
      <c r="ITK58" s="158"/>
      <c r="ITL58" s="158"/>
      <c r="ITM58" s="158"/>
      <c r="ITN58" s="158"/>
      <c r="ITO58" s="158"/>
      <c r="ITP58" s="158"/>
      <c r="ITQ58" s="158"/>
      <c r="ITR58" s="158"/>
      <c r="ITS58" s="158"/>
      <c r="ITT58" s="158"/>
      <c r="ITU58" s="158"/>
      <c r="ITV58" s="158"/>
      <c r="ITW58" s="158"/>
      <c r="ITX58" s="158"/>
      <c r="ITY58" s="158"/>
      <c r="ITZ58" s="158"/>
      <c r="IUA58" s="158"/>
      <c r="IUB58" s="158"/>
      <c r="IUC58" s="158"/>
      <c r="IUD58" s="158"/>
      <c r="IUE58" s="158"/>
      <c r="IUF58" s="158"/>
      <c r="IUG58" s="158"/>
      <c r="IUH58" s="158"/>
      <c r="IUI58" s="158"/>
      <c r="IUJ58" s="158"/>
      <c r="IUK58" s="158"/>
      <c r="IUL58" s="158"/>
      <c r="IUM58" s="158"/>
      <c r="IUN58" s="158"/>
      <c r="IUO58" s="158"/>
      <c r="IUP58" s="158"/>
      <c r="IUQ58" s="158"/>
      <c r="IUR58" s="158"/>
      <c r="IUS58" s="158"/>
      <c r="IUT58" s="158"/>
      <c r="IUU58" s="158"/>
      <c r="IUV58" s="158"/>
      <c r="IUW58" s="158"/>
      <c r="IUX58" s="158"/>
      <c r="IUY58" s="158"/>
      <c r="IUZ58" s="158"/>
      <c r="IVA58" s="158"/>
      <c r="IVB58" s="158"/>
      <c r="IVC58" s="158"/>
      <c r="IVD58" s="158"/>
      <c r="IVE58" s="158"/>
      <c r="IVF58" s="158"/>
      <c r="IVG58" s="158"/>
      <c r="IVH58" s="158"/>
      <c r="IVI58" s="158"/>
      <c r="IVJ58" s="158"/>
      <c r="IVK58" s="158"/>
      <c r="IVL58" s="158"/>
      <c r="IVM58" s="158"/>
      <c r="IVN58" s="158"/>
      <c r="IVO58" s="158"/>
      <c r="IVP58" s="158"/>
      <c r="IVQ58" s="158"/>
      <c r="IVR58" s="158"/>
      <c r="IVS58" s="158"/>
      <c r="IVT58" s="158"/>
      <c r="IVU58" s="158"/>
      <c r="IVV58" s="158"/>
      <c r="IVW58" s="158"/>
      <c r="IVX58" s="158"/>
      <c r="IVY58" s="158"/>
      <c r="IVZ58" s="158"/>
      <c r="IWA58" s="158"/>
      <c r="IWB58" s="158"/>
      <c r="IWC58" s="158"/>
      <c r="IWD58" s="158"/>
      <c r="IWE58" s="158"/>
      <c r="IWF58" s="158"/>
      <c r="IWG58" s="158"/>
      <c r="IWH58" s="158"/>
      <c r="IWI58" s="158"/>
      <c r="IWJ58" s="158"/>
      <c r="IWK58" s="158"/>
      <c r="IWL58" s="158"/>
      <c r="IWM58" s="158"/>
      <c r="IWN58" s="158"/>
      <c r="IWO58" s="158"/>
      <c r="IWP58" s="158"/>
      <c r="IWQ58" s="158"/>
      <c r="IWR58" s="158"/>
      <c r="IWS58" s="158"/>
      <c r="IWT58" s="158"/>
      <c r="IWU58" s="158"/>
      <c r="IWV58" s="158"/>
      <c r="IWW58" s="158"/>
      <c r="IWX58" s="158"/>
      <c r="IWY58" s="158"/>
      <c r="IWZ58" s="158"/>
      <c r="IXA58" s="158"/>
      <c r="IXB58" s="158"/>
      <c r="IXC58" s="158"/>
      <c r="IXD58" s="158"/>
      <c r="IXE58" s="158"/>
      <c r="IXF58" s="158"/>
      <c r="IXG58" s="158"/>
      <c r="IXH58" s="158"/>
      <c r="IXI58" s="158"/>
      <c r="IXJ58" s="158"/>
      <c r="IXK58" s="158"/>
      <c r="IXL58" s="158"/>
      <c r="IXM58" s="158"/>
      <c r="IXN58" s="158"/>
      <c r="IXO58" s="158"/>
      <c r="IXP58" s="158"/>
      <c r="IXQ58" s="158"/>
      <c r="IXR58" s="158"/>
      <c r="IXS58" s="158"/>
      <c r="IXT58" s="158"/>
      <c r="IXU58" s="158"/>
      <c r="IXV58" s="158"/>
      <c r="IXW58" s="158"/>
      <c r="IXX58" s="158"/>
      <c r="IXY58" s="158"/>
      <c r="IXZ58" s="158"/>
      <c r="IYA58" s="158"/>
      <c r="IYB58" s="158"/>
      <c r="IYC58" s="158"/>
      <c r="IYD58" s="158"/>
      <c r="IYE58" s="158"/>
      <c r="IYF58" s="158"/>
      <c r="IYG58" s="158"/>
      <c r="IYH58" s="158"/>
      <c r="IYI58" s="158"/>
      <c r="IYJ58" s="158"/>
      <c r="IYK58" s="158"/>
      <c r="IYL58" s="158"/>
      <c r="IYM58" s="158"/>
      <c r="IYN58" s="158"/>
      <c r="IYO58" s="158"/>
      <c r="IYP58" s="158"/>
      <c r="IYQ58" s="158"/>
      <c r="IYR58" s="158"/>
      <c r="IYS58" s="158"/>
      <c r="IYT58" s="158"/>
      <c r="IYU58" s="158"/>
      <c r="IYV58" s="158"/>
      <c r="IYW58" s="158"/>
      <c r="IYX58" s="158"/>
      <c r="IYY58" s="158"/>
      <c r="IYZ58" s="158"/>
      <c r="IZA58" s="158"/>
      <c r="IZB58" s="158"/>
      <c r="IZC58" s="158"/>
      <c r="IZD58" s="158"/>
      <c r="IZE58" s="158"/>
      <c r="IZF58" s="158"/>
      <c r="IZG58" s="158"/>
      <c r="IZH58" s="158"/>
      <c r="IZI58" s="158"/>
      <c r="IZJ58" s="158"/>
      <c r="IZK58" s="158"/>
      <c r="IZL58" s="158"/>
      <c r="IZM58" s="158"/>
      <c r="IZN58" s="158"/>
      <c r="IZO58" s="158"/>
      <c r="IZP58" s="158"/>
      <c r="IZQ58" s="158"/>
      <c r="IZR58" s="158"/>
      <c r="IZS58" s="158"/>
      <c r="IZT58" s="158"/>
      <c r="IZU58" s="158"/>
      <c r="IZV58" s="158"/>
      <c r="IZW58" s="158"/>
      <c r="IZX58" s="158"/>
      <c r="IZY58" s="158"/>
      <c r="IZZ58" s="158"/>
      <c r="JAA58" s="158"/>
      <c r="JAB58" s="158"/>
      <c r="JAC58" s="158"/>
      <c r="JAD58" s="158"/>
      <c r="JAE58" s="158"/>
      <c r="JAF58" s="158"/>
      <c r="JAG58" s="158"/>
      <c r="JAH58" s="158"/>
      <c r="JAI58" s="158"/>
      <c r="JAJ58" s="158"/>
      <c r="JAK58" s="158"/>
      <c r="JAL58" s="158"/>
      <c r="JAM58" s="158"/>
      <c r="JAN58" s="158"/>
      <c r="JAO58" s="158"/>
      <c r="JAP58" s="158"/>
      <c r="JAQ58" s="158"/>
      <c r="JAR58" s="158"/>
      <c r="JAS58" s="158"/>
      <c r="JAT58" s="158"/>
      <c r="JAU58" s="158"/>
      <c r="JAV58" s="158"/>
      <c r="JAW58" s="158"/>
      <c r="JAX58" s="158"/>
      <c r="JAY58" s="158"/>
      <c r="JAZ58" s="158"/>
      <c r="JBA58" s="158"/>
      <c r="JBB58" s="158"/>
      <c r="JBC58" s="158"/>
      <c r="JBD58" s="158"/>
      <c r="JBE58" s="158"/>
      <c r="JBF58" s="158"/>
      <c r="JBG58" s="158"/>
      <c r="JBH58" s="158"/>
      <c r="JBI58" s="158"/>
      <c r="JBJ58" s="158"/>
      <c r="JBK58" s="158"/>
      <c r="JBL58" s="158"/>
      <c r="JBM58" s="158"/>
      <c r="JBN58" s="158"/>
      <c r="JBO58" s="158"/>
      <c r="JBP58" s="158"/>
      <c r="JBQ58" s="158"/>
      <c r="JBR58" s="158"/>
      <c r="JBS58" s="158"/>
      <c r="JBT58" s="158"/>
      <c r="JBU58" s="158"/>
      <c r="JBV58" s="158"/>
      <c r="JBW58" s="158"/>
      <c r="JBX58" s="158"/>
      <c r="JBY58" s="158"/>
      <c r="JBZ58" s="158"/>
      <c r="JCA58" s="158"/>
      <c r="JCB58" s="158"/>
      <c r="JCC58" s="158"/>
      <c r="JCD58" s="158"/>
      <c r="JCE58" s="158"/>
      <c r="JCF58" s="158"/>
      <c r="JCG58" s="158"/>
      <c r="JCH58" s="158"/>
      <c r="JCI58" s="158"/>
      <c r="JCJ58" s="158"/>
      <c r="JCK58" s="158"/>
      <c r="JCL58" s="158"/>
      <c r="JCM58" s="158"/>
      <c r="JCN58" s="158"/>
      <c r="JCO58" s="158"/>
      <c r="JCP58" s="158"/>
      <c r="JCQ58" s="158"/>
      <c r="JCR58" s="158"/>
      <c r="JCS58" s="158"/>
      <c r="JCT58" s="158"/>
      <c r="JCU58" s="158"/>
      <c r="JCV58" s="158"/>
      <c r="JCW58" s="158"/>
      <c r="JCX58" s="158"/>
      <c r="JCY58" s="158"/>
      <c r="JCZ58" s="158"/>
      <c r="JDA58" s="158"/>
      <c r="JDB58" s="158"/>
      <c r="JDC58" s="158"/>
      <c r="JDD58" s="158"/>
      <c r="JDE58" s="158"/>
      <c r="JDF58" s="158"/>
      <c r="JDG58" s="158"/>
      <c r="JDH58" s="158"/>
      <c r="JDI58" s="158"/>
      <c r="JDJ58" s="158"/>
      <c r="JDK58" s="158"/>
      <c r="JDL58" s="158"/>
      <c r="JDM58" s="158"/>
      <c r="JDN58" s="158"/>
      <c r="JDO58" s="158"/>
      <c r="JDP58" s="158"/>
      <c r="JDQ58" s="158"/>
      <c r="JDR58" s="158"/>
      <c r="JDS58" s="158"/>
      <c r="JDT58" s="158"/>
      <c r="JDU58" s="158"/>
      <c r="JDV58" s="158"/>
      <c r="JDW58" s="158"/>
      <c r="JDX58" s="158"/>
      <c r="JDY58" s="158"/>
      <c r="JDZ58" s="158"/>
      <c r="JEA58" s="158"/>
      <c r="JEB58" s="158"/>
      <c r="JEC58" s="158"/>
      <c r="JED58" s="158"/>
      <c r="JEE58" s="158"/>
      <c r="JEF58" s="158"/>
      <c r="JEG58" s="158"/>
      <c r="JEH58" s="158"/>
      <c r="JEI58" s="158"/>
      <c r="JEJ58" s="158"/>
      <c r="JEK58" s="158"/>
      <c r="JEL58" s="158"/>
      <c r="JEM58" s="158"/>
      <c r="JEN58" s="158"/>
      <c r="JEO58" s="158"/>
      <c r="JEP58" s="158"/>
      <c r="JEQ58" s="158"/>
      <c r="JER58" s="158"/>
      <c r="JES58" s="158"/>
      <c r="JET58" s="158"/>
      <c r="JEU58" s="158"/>
      <c r="JEV58" s="158"/>
      <c r="JEW58" s="158"/>
      <c r="JEX58" s="158"/>
      <c r="JEY58" s="158"/>
      <c r="JEZ58" s="158"/>
      <c r="JFA58" s="158"/>
      <c r="JFB58" s="158"/>
      <c r="JFC58" s="158"/>
      <c r="JFD58" s="158"/>
      <c r="JFE58" s="158"/>
      <c r="JFF58" s="158"/>
      <c r="JFG58" s="158"/>
      <c r="JFH58" s="158"/>
      <c r="JFI58" s="158"/>
      <c r="JFJ58" s="158"/>
      <c r="JFK58" s="158"/>
      <c r="JFL58" s="158"/>
      <c r="JFM58" s="158"/>
      <c r="JFN58" s="158"/>
      <c r="JFO58" s="158"/>
      <c r="JFP58" s="158"/>
      <c r="JFQ58" s="158"/>
      <c r="JFR58" s="158"/>
      <c r="JFS58" s="158"/>
      <c r="JFT58" s="158"/>
      <c r="JFU58" s="158"/>
      <c r="JFV58" s="158"/>
      <c r="JFW58" s="158"/>
      <c r="JFX58" s="158"/>
      <c r="JFY58" s="158"/>
      <c r="JFZ58" s="158"/>
      <c r="JGA58" s="158"/>
      <c r="JGB58" s="158"/>
      <c r="JGC58" s="158"/>
      <c r="JGD58" s="158"/>
      <c r="JGE58" s="158"/>
      <c r="JGF58" s="158"/>
      <c r="JGG58" s="158"/>
      <c r="JGH58" s="158"/>
      <c r="JGI58" s="158"/>
      <c r="JGJ58" s="158"/>
      <c r="JGK58" s="158"/>
      <c r="JGL58" s="158"/>
      <c r="JGM58" s="158"/>
      <c r="JGN58" s="158"/>
      <c r="JGO58" s="158"/>
      <c r="JGP58" s="158"/>
      <c r="JGQ58" s="158"/>
      <c r="JGR58" s="158"/>
      <c r="JGS58" s="158"/>
      <c r="JGT58" s="158"/>
      <c r="JGU58" s="158"/>
      <c r="JGV58" s="158"/>
      <c r="JGW58" s="158"/>
      <c r="JGX58" s="158"/>
      <c r="JGY58" s="158"/>
      <c r="JGZ58" s="158"/>
      <c r="JHA58" s="158"/>
      <c r="JHB58" s="158"/>
      <c r="JHC58" s="158"/>
      <c r="JHD58" s="158"/>
      <c r="JHE58" s="158"/>
      <c r="JHF58" s="158"/>
      <c r="JHG58" s="158"/>
      <c r="JHH58" s="158"/>
      <c r="JHI58" s="158"/>
      <c r="JHJ58" s="158"/>
      <c r="JHK58" s="158"/>
      <c r="JHL58" s="158"/>
      <c r="JHM58" s="158"/>
      <c r="JHN58" s="158"/>
      <c r="JHO58" s="158"/>
      <c r="JHP58" s="158"/>
      <c r="JHQ58" s="158"/>
      <c r="JHR58" s="158"/>
      <c r="JHS58" s="158"/>
      <c r="JHT58" s="158"/>
      <c r="JHU58" s="158"/>
      <c r="JHV58" s="158"/>
      <c r="JHW58" s="158"/>
      <c r="JHX58" s="158"/>
      <c r="JHY58" s="158"/>
      <c r="JHZ58" s="158"/>
      <c r="JIA58" s="158"/>
      <c r="JIB58" s="158"/>
      <c r="JIC58" s="158"/>
      <c r="JID58" s="158"/>
      <c r="JIE58" s="158"/>
      <c r="JIF58" s="158"/>
      <c r="JIG58" s="158"/>
      <c r="JIH58" s="158"/>
      <c r="JII58" s="158"/>
      <c r="JIJ58" s="158"/>
      <c r="JIK58" s="158"/>
      <c r="JIL58" s="158"/>
      <c r="JIM58" s="158"/>
      <c r="JIN58" s="158"/>
      <c r="JIO58" s="158"/>
      <c r="JIP58" s="158"/>
      <c r="JIQ58" s="158"/>
      <c r="JIR58" s="158"/>
      <c r="JIS58" s="158"/>
      <c r="JIT58" s="158"/>
      <c r="JIU58" s="158"/>
      <c r="JIV58" s="158"/>
      <c r="JIW58" s="158"/>
      <c r="JIX58" s="158"/>
      <c r="JIY58" s="158"/>
      <c r="JIZ58" s="158"/>
      <c r="JJA58" s="158"/>
      <c r="JJB58" s="158"/>
      <c r="JJC58" s="158"/>
      <c r="JJD58" s="158"/>
      <c r="JJE58" s="158"/>
      <c r="JJF58" s="158"/>
      <c r="JJG58" s="158"/>
      <c r="JJH58" s="158"/>
      <c r="JJI58" s="158"/>
      <c r="JJJ58" s="158"/>
      <c r="JJK58" s="158"/>
      <c r="JJL58" s="158"/>
      <c r="JJM58" s="158"/>
      <c r="JJN58" s="158"/>
      <c r="JJO58" s="158"/>
      <c r="JJP58" s="158"/>
      <c r="JJQ58" s="158"/>
      <c r="JJR58" s="158"/>
      <c r="JJS58" s="158"/>
      <c r="JJT58" s="158"/>
      <c r="JJU58" s="158"/>
      <c r="JJV58" s="158"/>
      <c r="JJW58" s="158"/>
      <c r="JJX58" s="158"/>
      <c r="JJY58" s="158"/>
      <c r="JJZ58" s="158"/>
      <c r="JKA58" s="158"/>
      <c r="JKB58" s="158"/>
      <c r="JKC58" s="158"/>
      <c r="JKD58" s="158"/>
      <c r="JKE58" s="158"/>
      <c r="JKF58" s="158"/>
      <c r="JKG58" s="158"/>
      <c r="JKH58" s="158"/>
      <c r="JKI58" s="158"/>
      <c r="JKJ58" s="158"/>
      <c r="JKK58" s="158"/>
      <c r="JKL58" s="158"/>
      <c r="JKM58" s="158"/>
      <c r="JKN58" s="158"/>
      <c r="JKO58" s="158"/>
      <c r="JKP58" s="158"/>
      <c r="JKQ58" s="158"/>
      <c r="JKR58" s="158"/>
      <c r="JKS58" s="158"/>
      <c r="JKT58" s="158"/>
      <c r="JKU58" s="158"/>
      <c r="JKV58" s="158"/>
      <c r="JKW58" s="158"/>
      <c r="JKX58" s="158"/>
      <c r="JKY58" s="158"/>
      <c r="JKZ58" s="158"/>
      <c r="JLA58" s="158"/>
      <c r="JLB58" s="158"/>
      <c r="JLC58" s="158"/>
      <c r="JLD58" s="158"/>
      <c r="JLE58" s="158"/>
      <c r="JLF58" s="158"/>
      <c r="JLG58" s="158"/>
      <c r="JLH58" s="158"/>
      <c r="JLI58" s="158"/>
      <c r="JLJ58" s="158"/>
      <c r="JLK58" s="158"/>
      <c r="JLL58" s="158"/>
      <c r="JLM58" s="158"/>
      <c r="JLN58" s="158"/>
      <c r="JLO58" s="158"/>
      <c r="JLP58" s="158"/>
      <c r="JLQ58" s="158"/>
      <c r="JLR58" s="158"/>
      <c r="JLS58" s="158"/>
      <c r="JLT58" s="158"/>
      <c r="JLU58" s="158"/>
      <c r="JLV58" s="158"/>
      <c r="JLW58" s="158"/>
      <c r="JLX58" s="158"/>
      <c r="JLY58" s="158"/>
      <c r="JLZ58" s="158"/>
      <c r="JMA58" s="158"/>
      <c r="JMB58" s="158"/>
      <c r="JMC58" s="158"/>
      <c r="JMD58" s="158"/>
      <c r="JME58" s="158"/>
      <c r="JMF58" s="158"/>
      <c r="JMG58" s="158"/>
      <c r="JMH58" s="158"/>
      <c r="JMI58" s="158"/>
      <c r="JMJ58" s="158"/>
      <c r="JMK58" s="158"/>
      <c r="JML58" s="158"/>
      <c r="JMM58" s="158"/>
      <c r="JMN58" s="158"/>
      <c r="JMO58" s="158"/>
      <c r="JMP58" s="158"/>
      <c r="JMQ58" s="158"/>
      <c r="JMR58" s="158"/>
      <c r="JMS58" s="158"/>
      <c r="JMT58" s="158"/>
      <c r="JMU58" s="158"/>
      <c r="JMV58" s="158"/>
      <c r="JMW58" s="158"/>
      <c r="JMX58" s="158"/>
      <c r="JMY58" s="158"/>
      <c r="JMZ58" s="158"/>
      <c r="JNA58" s="158"/>
      <c r="JNB58" s="158"/>
      <c r="JNC58" s="158"/>
      <c r="JND58" s="158"/>
      <c r="JNE58" s="158"/>
      <c r="JNF58" s="158"/>
      <c r="JNG58" s="158"/>
      <c r="JNH58" s="158"/>
      <c r="JNI58" s="158"/>
      <c r="JNJ58" s="158"/>
      <c r="JNK58" s="158"/>
      <c r="JNL58" s="158"/>
      <c r="JNM58" s="158"/>
      <c r="JNN58" s="158"/>
      <c r="JNO58" s="158"/>
      <c r="JNP58" s="158"/>
      <c r="JNQ58" s="158"/>
      <c r="JNR58" s="158"/>
      <c r="JNS58" s="158"/>
      <c r="JNT58" s="158"/>
      <c r="JNU58" s="158"/>
      <c r="JNV58" s="158"/>
      <c r="JNW58" s="158"/>
      <c r="JNX58" s="158"/>
      <c r="JNY58" s="158"/>
      <c r="JNZ58" s="158"/>
      <c r="JOA58" s="158"/>
      <c r="JOB58" s="158"/>
      <c r="JOC58" s="158"/>
      <c r="JOD58" s="158"/>
      <c r="JOE58" s="158"/>
      <c r="JOF58" s="158"/>
      <c r="JOG58" s="158"/>
      <c r="JOH58" s="158"/>
      <c r="JOI58" s="158"/>
      <c r="JOJ58" s="158"/>
      <c r="JOK58" s="158"/>
      <c r="JOL58" s="158"/>
      <c r="JOM58" s="158"/>
      <c r="JON58" s="158"/>
      <c r="JOO58" s="158"/>
      <c r="JOP58" s="158"/>
      <c r="JOQ58" s="158"/>
      <c r="JOR58" s="158"/>
      <c r="JOS58" s="158"/>
      <c r="JOT58" s="158"/>
      <c r="JOU58" s="158"/>
      <c r="JOV58" s="158"/>
      <c r="JOW58" s="158"/>
      <c r="JOX58" s="158"/>
      <c r="JOY58" s="158"/>
      <c r="JOZ58" s="158"/>
      <c r="JPA58" s="158"/>
      <c r="JPB58" s="158"/>
      <c r="JPC58" s="158"/>
      <c r="JPD58" s="158"/>
      <c r="JPE58" s="158"/>
      <c r="JPF58" s="158"/>
      <c r="JPG58" s="158"/>
      <c r="JPH58" s="158"/>
      <c r="JPI58" s="158"/>
      <c r="JPJ58" s="158"/>
      <c r="JPK58" s="158"/>
      <c r="JPL58" s="158"/>
      <c r="JPM58" s="158"/>
      <c r="JPN58" s="158"/>
      <c r="JPO58" s="158"/>
      <c r="JPP58" s="158"/>
      <c r="JPQ58" s="158"/>
      <c r="JPR58" s="158"/>
      <c r="JPS58" s="158"/>
      <c r="JPT58" s="158"/>
      <c r="JPU58" s="158"/>
      <c r="JPV58" s="158"/>
      <c r="JPW58" s="158"/>
      <c r="JPX58" s="158"/>
      <c r="JPY58" s="158"/>
      <c r="JPZ58" s="158"/>
      <c r="JQA58" s="158"/>
      <c r="JQB58" s="158"/>
      <c r="JQC58" s="158"/>
      <c r="JQD58" s="158"/>
      <c r="JQE58" s="158"/>
      <c r="JQF58" s="158"/>
      <c r="JQG58" s="158"/>
      <c r="JQH58" s="158"/>
      <c r="JQI58" s="158"/>
      <c r="JQJ58" s="158"/>
      <c r="JQK58" s="158"/>
      <c r="JQL58" s="158"/>
      <c r="JQM58" s="158"/>
      <c r="JQN58" s="158"/>
      <c r="JQO58" s="158"/>
      <c r="JQP58" s="158"/>
      <c r="JQQ58" s="158"/>
      <c r="JQR58" s="158"/>
      <c r="JQS58" s="158"/>
      <c r="JQT58" s="158"/>
      <c r="JQU58" s="158"/>
      <c r="JQV58" s="158"/>
      <c r="JQW58" s="158"/>
      <c r="JQX58" s="158"/>
      <c r="JQY58" s="158"/>
      <c r="JQZ58" s="158"/>
      <c r="JRA58" s="158"/>
      <c r="JRB58" s="158"/>
      <c r="JRC58" s="158"/>
      <c r="JRD58" s="158"/>
      <c r="JRE58" s="158"/>
      <c r="JRF58" s="158"/>
      <c r="JRG58" s="158"/>
      <c r="JRH58" s="158"/>
      <c r="JRI58" s="158"/>
      <c r="JRJ58" s="158"/>
      <c r="JRK58" s="158"/>
      <c r="JRL58" s="158"/>
      <c r="JRM58" s="158"/>
      <c r="JRN58" s="158"/>
      <c r="JRO58" s="158"/>
      <c r="JRP58" s="158"/>
      <c r="JRQ58" s="158"/>
      <c r="JRR58" s="158"/>
      <c r="JRS58" s="158"/>
      <c r="JRT58" s="158"/>
      <c r="JRU58" s="158"/>
      <c r="JRV58" s="158"/>
      <c r="JRW58" s="158"/>
      <c r="JRX58" s="158"/>
      <c r="JRY58" s="158"/>
      <c r="JRZ58" s="158"/>
      <c r="JSA58" s="158"/>
      <c r="JSB58" s="158"/>
      <c r="JSC58" s="158"/>
      <c r="JSD58" s="158"/>
      <c r="JSE58" s="158"/>
      <c r="JSF58" s="158"/>
      <c r="JSG58" s="158"/>
      <c r="JSH58" s="158"/>
      <c r="JSI58" s="158"/>
      <c r="JSJ58" s="158"/>
      <c r="JSK58" s="158"/>
      <c r="JSL58" s="158"/>
      <c r="JSM58" s="158"/>
      <c r="JSN58" s="158"/>
      <c r="JSO58" s="158"/>
      <c r="JSP58" s="158"/>
      <c r="JSQ58" s="158"/>
      <c r="JSR58" s="158"/>
      <c r="JSS58" s="158"/>
      <c r="JST58" s="158"/>
      <c r="JSU58" s="158"/>
      <c r="JSV58" s="158"/>
      <c r="JSW58" s="158"/>
      <c r="JSX58" s="158"/>
      <c r="JSY58" s="158"/>
      <c r="JSZ58" s="158"/>
      <c r="JTA58" s="158"/>
      <c r="JTB58" s="158"/>
      <c r="JTC58" s="158"/>
      <c r="JTD58" s="158"/>
      <c r="JTE58" s="158"/>
      <c r="JTF58" s="158"/>
      <c r="JTG58" s="158"/>
      <c r="JTH58" s="158"/>
      <c r="JTI58" s="158"/>
      <c r="JTJ58" s="158"/>
      <c r="JTK58" s="158"/>
      <c r="JTL58" s="158"/>
      <c r="JTM58" s="158"/>
      <c r="JTN58" s="158"/>
      <c r="JTO58" s="158"/>
      <c r="JTP58" s="158"/>
      <c r="JTQ58" s="158"/>
      <c r="JTR58" s="158"/>
      <c r="JTS58" s="158"/>
      <c r="JTT58" s="158"/>
      <c r="JTU58" s="158"/>
      <c r="JTV58" s="158"/>
      <c r="JTW58" s="158"/>
      <c r="JTX58" s="158"/>
      <c r="JTY58" s="158"/>
      <c r="JTZ58" s="158"/>
      <c r="JUA58" s="158"/>
      <c r="JUB58" s="158"/>
      <c r="JUC58" s="158"/>
      <c r="JUD58" s="158"/>
      <c r="JUE58" s="158"/>
      <c r="JUF58" s="158"/>
      <c r="JUG58" s="158"/>
      <c r="JUH58" s="158"/>
      <c r="JUI58" s="158"/>
      <c r="JUJ58" s="158"/>
      <c r="JUK58" s="158"/>
      <c r="JUL58" s="158"/>
      <c r="JUM58" s="158"/>
      <c r="JUN58" s="158"/>
      <c r="JUO58" s="158"/>
      <c r="JUP58" s="158"/>
      <c r="JUQ58" s="158"/>
      <c r="JUR58" s="158"/>
      <c r="JUS58" s="158"/>
      <c r="JUT58" s="158"/>
      <c r="JUU58" s="158"/>
      <c r="JUV58" s="158"/>
      <c r="JUW58" s="158"/>
      <c r="JUX58" s="158"/>
      <c r="JUY58" s="158"/>
      <c r="JUZ58" s="158"/>
      <c r="JVA58" s="158"/>
      <c r="JVB58" s="158"/>
      <c r="JVC58" s="158"/>
      <c r="JVD58" s="158"/>
      <c r="JVE58" s="158"/>
      <c r="JVF58" s="158"/>
      <c r="JVG58" s="158"/>
      <c r="JVH58" s="158"/>
      <c r="JVI58" s="158"/>
      <c r="JVJ58" s="158"/>
      <c r="JVK58" s="158"/>
      <c r="JVL58" s="158"/>
      <c r="JVM58" s="158"/>
      <c r="JVN58" s="158"/>
      <c r="JVO58" s="158"/>
      <c r="JVP58" s="158"/>
      <c r="JVQ58" s="158"/>
      <c r="JVR58" s="158"/>
      <c r="JVS58" s="158"/>
      <c r="JVT58" s="158"/>
      <c r="JVU58" s="158"/>
      <c r="JVV58" s="158"/>
      <c r="JVW58" s="158"/>
      <c r="JVX58" s="158"/>
      <c r="JVY58" s="158"/>
      <c r="JVZ58" s="158"/>
      <c r="JWA58" s="158"/>
      <c r="JWB58" s="158"/>
      <c r="JWC58" s="158"/>
      <c r="JWD58" s="158"/>
      <c r="JWE58" s="158"/>
      <c r="JWF58" s="158"/>
      <c r="JWG58" s="158"/>
      <c r="JWH58" s="158"/>
      <c r="JWI58" s="158"/>
      <c r="JWJ58" s="158"/>
      <c r="JWK58" s="158"/>
      <c r="JWL58" s="158"/>
      <c r="JWM58" s="158"/>
      <c r="JWN58" s="158"/>
      <c r="JWO58" s="158"/>
      <c r="JWP58" s="158"/>
      <c r="JWQ58" s="158"/>
      <c r="JWR58" s="158"/>
      <c r="JWS58" s="158"/>
      <c r="JWT58" s="158"/>
      <c r="JWU58" s="158"/>
      <c r="JWV58" s="158"/>
      <c r="JWW58" s="158"/>
      <c r="JWX58" s="158"/>
      <c r="JWY58" s="158"/>
      <c r="JWZ58" s="158"/>
      <c r="JXA58" s="158"/>
      <c r="JXB58" s="158"/>
      <c r="JXC58" s="158"/>
      <c r="JXD58" s="158"/>
      <c r="JXE58" s="158"/>
      <c r="JXF58" s="158"/>
      <c r="JXG58" s="158"/>
      <c r="JXH58" s="158"/>
      <c r="JXI58" s="158"/>
      <c r="JXJ58" s="158"/>
      <c r="JXK58" s="158"/>
      <c r="JXL58" s="158"/>
      <c r="JXM58" s="158"/>
      <c r="JXN58" s="158"/>
      <c r="JXO58" s="158"/>
      <c r="JXP58" s="158"/>
      <c r="JXQ58" s="158"/>
      <c r="JXR58" s="158"/>
      <c r="JXS58" s="158"/>
      <c r="JXT58" s="158"/>
      <c r="JXU58" s="158"/>
      <c r="JXV58" s="158"/>
      <c r="JXW58" s="158"/>
      <c r="JXX58" s="158"/>
      <c r="JXY58" s="158"/>
      <c r="JXZ58" s="158"/>
      <c r="JYA58" s="158"/>
      <c r="JYB58" s="158"/>
      <c r="JYC58" s="158"/>
      <c r="JYD58" s="158"/>
      <c r="JYE58" s="158"/>
      <c r="JYF58" s="158"/>
      <c r="JYG58" s="158"/>
      <c r="JYH58" s="158"/>
      <c r="JYI58" s="158"/>
      <c r="JYJ58" s="158"/>
      <c r="JYK58" s="158"/>
      <c r="JYL58" s="158"/>
      <c r="JYM58" s="158"/>
      <c r="JYN58" s="158"/>
      <c r="JYO58" s="158"/>
      <c r="JYP58" s="158"/>
      <c r="JYQ58" s="158"/>
      <c r="JYR58" s="158"/>
      <c r="JYS58" s="158"/>
      <c r="JYT58" s="158"/>
      <c r="JYU58" s="158"/>
      <c r="JYV58" s="158"/>
      <c r="JYW58" s="158"/>
      <c r="JYX58" s="158"/>
      <c r="JYY58" s="158"/>
      <c r="JYZ58" s="158"/>
      <c r="JZA58" s="158"/>
      <c r="JZB58" s="158"/>
      <c r="JZC58" s="158"/>
      <c r="JZD58" s="158"/>
      <c r="JZE58" s="158"/>
      <c r="JZF58" s="158"/>
      <c r="JZG58" s="158"/>
      <c r="JZH58" s="158"/>
      <c r="JZI58" s="158"/>
      <c r="JZJ58" s="158"/>
      <c r="JZK58" s="158"/>
      <c r="JZL58" s="158"/>
      <c r="JZM58" s="158"/>
      <c r="JZN58" s="158"/>
      <c r="JZO58" s="158"/>
      <c r="JZP58" s="158"/>
      <c r="JZQ58" s="158"/>
      <c r="JZR58" s="158"/>
      <c r="JZS58" s="158"/>
      <c r="JZT58" s="158"/>
      <c r="JZU58" s="158"/>
      <c r="JZV58" s="158"/>
      <c r="JZW58" s="158"/>
      <c r="JZX58" s="158"/>
      <c r="JZY58" s="158"/>
      <c r="JZZ58" s="158"/>
      <c r="KAA58" s="158"/>
      <c r="KAB58" s="158"/>
      <c r="KAC58" s="158"/>
      <c r="KAD58" s="158"/>
      <c r="KAE58" s="158"/>
      <c r="KAF58" s="158"/>
      <c r="KAG58" s="158"/>
      <c r="KAH58" s="158"/>
      <c r="KAI58" s="158"/>
      <c r="KAJ58" s="158"/>
      <c r="KAK58" s="158"/>
      <c r="KAL58" s="158"/>
      <c r="KAM58" s="158"/>
      <c r="KAN58" s="158"/>
      <c r="KAO58" s="158"/>
      <c r="KAP58" s="158"/>
      <c r="KAQ58" s="158"/>
      <c r="KAR58" s="158"/>
      <c r="KAS58" s="158"/>
      <c r="KAT58" s="158"/>
      <c r="KAU58" s="158"/>
      <c r="KAV58" s="158"/>
      <c r="KAW58" s="158"/>
      <c r="KAX58" s="158"/>
      <c r="KAY58" s="158"/>
      <c r="KAZ58" s="158"/>
      <c r="KBA58" s="158"/>
      <c r="KBB58" s="158"/>
      <c r="KBC58" s="158"/>
      <c r="KBD58" s="158"/>
      <c r="KBE58" s="158"/>
      <c r="KBF58" s="158"/>
      <c r="KBG58" s="158"/>
      <c r="KBH58" s="158"/>
      <c r="KBI58" s="158"/>
      <c r="KBJ58" s="158"/>
      <c r="KBK58" s="158"/>
      <c r="KBL58" s="158"/>
      <c r="KBM58" s="158"/>
      <c r="KBN58" s="158"/>
      <c r="KBO58" s="158"/>
      <c r="KBP58" s="158"/>
      <c r="KBQ58" s="158"/>
      <c r="KBR58" s="158"/>
      <c r="KBS58" s="158"/>
      <c r="KBT58" s="158"/>
      <c r="KBU58" s="158"/>
      <c r="KBV58" s="158"/>
      <c r="KBW58" s="158"/>
      <c r="KBX58" s="158"/>
      <c r="KBY58" s="158"/>
      <c r="KBZ58" s="158"/>
      <c r="KCA58" s="158"/>
      <c r="KCB58" s="158"/>
      <c r="KCC58" s="158"/>
      <c r="KCD58" s="158"/>
      <c r="KCE58" s="158"/>
      <c r="KCF58" s="158"/>
      <c r="KCG58" s="158"/>
      <c r="KCH58" s="158"/>
      <c r="KCI58" s="158"/>
      <c r="KCJ58" s="158"/>
      <c r="KCK58" s="158"/>
      <c r="KCL58" s="158"/>
      <c r="KCM58" s="158"/>
      <c r="KCN58" s="158"/>
      <c r="KCO58" s="158"/>
      <c r="KCP58" s="158"/>
      <c r="KCQ58" s="158"/>
      <c r="KCR58" s="158"/>
      <c r="KCS58" s="158"/>
      <c r="KCT58" s="158"/>
      <c r="KCU58" s="158"/>
      <c r="KCV58" s="158"/>
      <c r="KCW58" s="158"/>
      <c r="KCX58" s="158"/>
      <c r="KCY58" s="158"/>
      <c r="KCZ58" s="158"/>
      <c r="KDA58" s="158"/>
      <c r="KDB58" s="158"/>
      <c r="KDC58" s="158"/>
      <c r="KDD58" s="158"/>
      <c r="KDE58" s="158"/>
      <c r="KDF58" s="158"/>
      <c r="KDG58" s="158"/>
      <c r="KDH58" s="158"/>
      <c r="KDI58" s="158"/>
      <c r="KDJ58" s="158"/>
      <c r="KDK58" s="158"/>
      <c r="KDL58" s="158"/>
      <c r="KDM58" s="158"/>
      <c r="KDN58" s="158"/>
      <c r="KDO58" s="158"/>
      <c r="KDP58" s="158"/>
      <c r="KDQ58" s="158"/>
      <c r="KDR58" s="158"/>
      <c r="KDS58" s="158"/>
      <c r="KDT58" s="158"/>
      <c r="KDU58" s="158"/>
      <c r="KDV58" s="158"/>
      <c r="KDW58" s="158"/>
      <c r="KDX58" s="158"/>
      <c r="KDY58" s="158"/>
      <c r="KDZ58" s="158"/>
      <c r="KEA58" s="158"/>
      <c r="KEB58" s="158"/>
      <c r="KEC58" s="158"/>
      <c r="KED58" s="158"/>
      <c r="KEE58" s="158"/>
      <c r="KEF58" s="158"/>
      <c r="KEG58" s="158"/>
      <c r="KEH58" s="158"/>
      <c r="KEI58" s="158"/>
      <c r="KEJ58" s="158"/>
      <c r="KEK58" s="158"/>
      <c r="KEL58" s="158"/>
      <c r="KEM58" s="158"/>
      <c r="KEN58" s="158"/>
      <c r="KEO58" s="158"/>
      <c r="KEP58" s="158"/>
      <c r="KEQ58" s="158"/>
      <c r="KER58" s="158"/>
      <c r="KES58" s="158"/>
      <c r="KET58" s="158"/>
      <c r="KEU58" s="158"/>
      <c r="KEV58" s="158"/>
      <c r="KEW58" s="158"/>
      <c r="KEX58" s="158"/>
      <c r="KEY58" s="158"/>
      <c r="KEZ58" s="158"/>
      <c r="KFA58" s="158"/>
      <c r="KFB58" s="158"/>
      <c r="KFC58" s="158"/>
      <c r="KFD58" s="158"/>
      <c r="KFE58" s="158"/>
      <c r="KFF58" s="158"/>
      <c r="KFG58" s="158"/>
      <c r="KFH58" s="158"/>
      <c r="KFI58" s="158"/>
      <c r="KFJ58" s="158"/>
      <c r="KFK58" s="158"/>
      <c r="KFL58" s="158"/>
      <c r="KFM58" s="158"/>
      <c r="KFN58" s="158"/>
      <c r="KFO58" s="158"/>
      <c r="KFP58" s="158"/>
      <c r="KFQ58" s="158"/>
      <c r="KFR58" s="158"/>
      <c r="KFS58" s="158"/>
      <c r="KFT58" s="158"/>
      <c r="KFU58" s="158"/>
      <c r="KFV58" s="158"/>
      <c r="KFW58" s="158"/>
      <c r="KFX58" s="158"/>
      <c r="KFY58" s="158"/>
      <c r="KFZ58" s="158"/>
      <c r="KGA58" s="158"/>
      <c r="KGB58" s="158"/>
      <c r="KGC58" s="158"/>
      <c r="KGD58" s="158"/>
      <c r="KGE58" s="158"/>
      <c r="KGF58" s="158"/>
      <c r="KGG58" s="158"/>
      <c r="KGH58" s="158"/>
      <c r="KGI58" s="158"/>
      <c r="KGJ58" s="158"/>
      <c r="KGK58" s="158"/>
      <c r="KGL58" s="158"/>
      <c r="KGM58" s="158"/>
      <c r="KGN58" s="158"/>
      <c r="KGO58" s="158"/>
      <c r="KGP58" s="158"/>
      <c r="KGQ58" s="158"/>
      <c r="KGR58" s="158"/>
      <c r="KGS58" s="158"/>
      <c r="KGT58" s="158"/>
      <c r="KGU58" s="158"/>
      <c r="KGV58" s="158"/>
      <c r="KGW58" s="158"/>
      <c r="KGX58" s="158"/>
      <c r="KGY58" s="158"/>
      <c r="KGZ58" s="158"/>
      <c r="KHA58" s="158"/>
      <c r="KHB58" s="158"/>
      <c r="KHC58" s="158"/>
      <c r="KHD58" s="158"/>
      <c r="KHE58" s="158"/>
      <c r="KHF58" s="158"/>
      <c r="KHG58" s="158"/>
      <c r="KHH58" s="158"/>
      <c r="KHI58" s="158"/>
      <c r="KHJ58" s="158"/>
      <c r="KHK58" s="158"/>
      <c r="KHL58" s="158"/>
      <c r="KHM58" s="158"/>
      <c r="KHN58" s="158"/>
      <c r="KHO58" s="158"/>
      <c r="KHP58" s="158"/>
      <c r="KHQ58" s="158"/>
      <c r="KHR58" s="158"/>
      <c r="KHS58" s="158"/>
      <c r="KHT58" s="158"/>
      <c r="KHU58" s="158"/>
      <c r="KHV58" s="158"/>
      <c r="KHW58" s="158"/>
      <c r="KHX58" s="158"/>
      <c r="KHY58" s="158"/>
      <c r="KHZ58" s="158"/>
      <c r="KIA58" s="158"/>
      <c r="KIB58" s="158"/>
      <c r="KIC58" s="158"/>
      <c r="KID58" s="158"/>
      <c r="KIE58" s="158"/>
      <c r="KIF58" s="158"/>
      <c r="KIG58" s="158"/>
      <c r="KIH58" s="158"/>
      <c r="KII58" s="158"/>
      <c r="KIJ58" s="158"/>
      <c r="KIK58" s="158"/>
      <c r="KIL58" s="158"/>
      <c r="KIM58" s="158"/>
      <c r="KIN58" s="158"/>
      <c r="KIO58" s="158"/>
      <c r="KIP58" s="158"/>
      <c r="KIQ58" s="158"/>
      <c r="KIR58" s="158"/>
      <c r="KIS58" s="158"/>
      <c r="KIT58" s="158"/>
      <c r="KIU58" s="158"/>
      <c r="KIV58" s="158"/>
      <c r="KIW58" s="158"/>
      <c r="KIX58" s="158"/>
      <c r="KIY58" s="158"/>
      <c r="KIZ58" s="158"/>
      <c r="KJA58" s="158"/>
      <c r="KJB58" s="158"/>
      <c r="KJC58" s="158"/>
      <c r="KJD58" s="158"/>
      <c r="KJE58" s="158"/>
      <c r="KJF58" s="158"/>
      <c r="KJG58" s="158"/>
      <c r="KJH58" s="158"/>
      <c r="KJI58" s="158"/>
      <c r="KJJ58" s="158"/>
      <c r="KJK58" s="158"/>
      <c r="KJL58" s="158"/>
      <c r="KJM58" s="158"/>
      <c r="KJN58" s="158"/>
      <c r="KJO58" s="158"/>
      <c r="KJP58" s="158"/>
      <c r="KJQ58" s="158"/>
      <c r="KJR58" s="158"/>
      <c r="KJS58" s="158"/>
      <c r="KJT58" s="158"/>
      <c r="KJU58" s="158"/>
      <c r="KJV58" s="158"/>
      <c r="KJW58" s="158"/>
      <c r="KJX58" s="158"/>
      <c r="KJY58" s="158"/>
      <c r="KJZ58" s="158"/>
      <c r="KKA58" s="158"/>
      <c r="KKB58" s="158"/>
      <c r="KKC58" s="158"/>
      <c r="KKD58" s="158"/>
      <c r="KKE58" s="158"/>
      <c r="KKF58" s="158"/>
      <c r="KKG58" s="158"/>
      <c r="KKH58" s="158"/>
      <c r="KKI58" s="158"/>
      <c r="KKJ58" s="158"/>
      <c r="KKK58" s="158"/>
      <c r="KKL58" s="158"/>
      <c r="KKM58" s="158"/>
      <c r="KKN58" s="158"/>
      <c r="KKO58" s="158"/>
      <c r="KKP58" s="158"/>
      <c r="KKQ58" s="158"/>
      <c r="KKR58" s="158"/>
      <c r="KKS58" s="158"/>
      <c r="KKT58" s="158"/>
      <c r="KKU58" s="158"/>
      <c r="KKV58" s="158"/>
      <c r="KKW58" s="158"/>
      <c r="KKX58" s="158"/>
      <c r="KKY58" s="158"/>
      <c r="KKZ58" s="158"/>
      <c r="KLA58" s="158"/>
      <c r="KLB58" s="158"/>
      <c r="KLC58" s="158"/>
      <c r="KLD58" s="158"/>
      <c r="KLE58" s="158"/>
      <c r="KLF58" s="158"/>
      <c r="KLG58" s="158"/>
      <c r="KLH58" s="158"/>
      <c r="KLI58" s="158"/>
      <c r="KLJ58" s="158"/>
      <c r="KLK58" s="158"/>
      <c r="KLL58" s="158"/>
      <c r="KLM58" s="158"/>
      <c r="KLN58" s="158"/>
      <c r="KLO58" s="158"/>
      <c r="KLP58" s="158"/>
      <c r="KLQ58" s="158"/>
      <c r="KLR58" s="158"/>
      <c r="KLS58" s="158"/>
      <c r="KLT58" s="158"/>
      <c r="KLU58" s="158"/>
      <c r="KLV58" s="158"/>
      <c r="KLW58" s="158"/>
      <c r="KLX58" s="158"/>
      <c r="KLY58" s="158"/>
      <c r="KLZ58" s="158"/>
      <c r="KMA58" s="158"/>
      <c r="KMB58" s="158"/>
      <c r="KMC58" s="158"/>
      <c r="KMD58" s="158"/>
      <c r="KME58" s="158"/>
      <c r="KMF58" s="158"/>
      <c r="KMG58" s="158"/>
      <c r="KMH58" s="158"/>
      <c r="KMI58" s="158"/>
      <c r="KMJ58" s="158"/>
      <c r="KMK58" s="158"/>
      <c r="KML58" s="158"/>
      <c r="KMM58" s="158"/>
      <c r="KMN58" s="158"/>
      <c r="KMO58" s="158"/>
      <c r="KMP58" s="158"/>
      <c r="KMQ58" s="158"/>
      <c r="KMR58" s="158"/>
      <c r="KMS58" s="158"/>
      <c r="KMT58" s="158"/>
      <c r="KMU58" s="158"/>
      <c r="KMV58" s="158"/>
      <c r="KMW58" s="158"/>
      <c r="KMX58" s="158"/>
      <c r="KMY58" s="158"/>
      <c r="KMZ58" s="158"/>
      <c r="KNA58" s="158"/>
      <c r="KNB58" s="158"/>
      <c r="KNC58" s="158"/>
      <c r="KND58" s="158"/>
      <c r="KNE58" s="158"/>
      <c r="KNF58" s="158"/>
      <c r="KNG58" s="158"/>
      <c r="KNH58" s="158"/>
      <c r="KNI58" s="158"/>
      <c r="KNJ58" s="158"/>
      <c r="KNK58" s="158"/>
      <c r="KNL58" s="158"/>
      <c r="KNM58" s="158"/>
      <c r="KNN58" s="158"/>
      <c r="KNO58" s="158"/>
      <c r="KNP58" s="158"/>
      <c r="KNQ58" s="158"/>
      <c r="KNR58" s="158"/>
      <c r="KNS58" s="158"/>
      <c r="KNT58" s="158"/>
      <c r="KNU58" s="158"/>
      <c r="KNV58" s="158"/>
      <c r="KNW58" s="158"/>
      <c r="KNX58" s="158"/>
      <c r="KNY58" s="158"/>
      <c r="KNZ58" s="158"/>
      <c r="KOA58" s="158"/>
      <c r="KOB58" s="158"/>
      <c r="KOC58" s="158"/>
      <c r="KOD58" s="158"/>
      <c r="KOE58" s="158"/>
      <c r="KOF58" s="158"/>
      <c r="KOG58" s="158"/>
      <c r="KOH58" s="158"/>
      <c r="KOI58" s="158"/>
      <c r="KOJ58" s="158"/>
      <c r="KOK58" s="158"/>
      <c r="KOL58" s="158"/>
      <c r="KOM58" s="158"/>
      <c r="KON58" s="158"/>
      <c r="KOO58" s="158"/>
      <c r="KOP58" s="158"/>
      <c r="KOQ58" s="158"/>
      <c r="KOR58" s="158"/>
      <c r="KOS58" s="158"/>
      <c r="KOT58" s="158"/>
      <c r="KOU58" s="158"/>
      <c r="KOV58" s="158"/>
      <c r="KOW58" s="158"/>
      <c r="KOX58" s="158"/>
      <c r="KOY58" s="158"/>
      <c r="KOZ58" s="158"/>
      <c r="KPA58" s="158"/>
      <c r="KPB58" s="158"/>
      <c r="KPC58" s="158"/>
      <c r="KPD58" s="158"/>
      <c r="KPE58" s="158"/>
      <c r="KPF58" s="158"/>
      <c r="KPG58" s="158"/>
      <c r="KPH58" s="158"/>
      <c r="KPI58" s="158"/>
      <c r="KPJ58" s="158"/>
      <c r="KPK58" s="158"/>
      <c r="KPL58" s="158"/>
      <c r="KPM58" s="158"/>
      <c r="KPN58" s="158"/>
      <c r="KPO58" s="158"/>
      <c r="KPP58" s="158"/>
      <c r="KPQ58" s="158"/>
      <c r="KPR58" s="158"/>
      <c r="KPS58" s="158"/>
      <c r="KPT58" s="158"/>
      <c r="KPU58" s="158"/>
      <c r="KPV58" s="158"/>
      <c r="KPW58" s="158"/>
      <c r="KPX58" s="158"/>
      <c r="KPY58" s="158"/>
      <c r="KPZ58" s="158"/>
      <c r="KQA58" s="158"/>
      <c r="KQB58" s="158"/>
      <c r="KQC58" s="158"/>
      <c r="KQD58" s="158"/>
      <c r="KQE58" s="158"/>
      <c r="KQF58" s="158"/>
      <c r="KQG58" s="158"/>
      <c r="KQH58" s="158"/>
      <c r="KQI58" s="158"/>
      <c r="KQJ58" s="158"/>
      <c r="KQK58" s="158"/>
      <c r="KQL58" s="158"/>
      <c r="KQM58" s="158"/>
      <c r="KQN58" s="158"/>
      <c r="KQO58" s="158"/>
      <c r="KQP58" s="158"/>
      <c r="KQQ58" s="158"/>
      <c r="KQR58" s="158"/>
      <c r="KQS58" s="158"/>
      <c r="KQT58" s="158"/>
      <c r="KQU58" s="158"/>
      <c r="KQV58" s="158"/>
      <c r="KQW58" s="158"/>
      <c r="KQX58" s="158"/>
      <c r="KQY58" s="158"/>
      <c r="KQZ58" s="158"/>
      <c r="KRA58" s="158"/>
      <c r="KRB58" s="158"/>
      <c r="KRC58" s="158"/>
      <c r="KRD58" s="158"/>
      <c r="KRE58" s="158"/>
      <c r="KRF58" s="158"/>
      <c r="KRG58" s="158"/>
      <c r="KRH58" s="158"/>
      <c r="KRI58" s="158"/>
      <c r="KRJ58" s="158"/>
      <c r="KRK58" s="158"/>
      <c r="KRL58" s="158"/>
      <c r="KRM58" s="158"/>
      <c r="KRN58" s="158"/>
      <c r="KRO58" s="158"/>
      <c r="KRP58" s="158"/>
      <c r="KRQ58" s="158"/>
      <c r="KRR58" s="158"/>
      <c r="KRS58" s="158"/>
      <c r="KRT58" s="158"/>
      <c r="KRU58" s="158"/>
      <c r="KRV58" s="158"/>
      <c r="KRW58" s="158"/>
      <c r="KRX58" s="158"/>
      <c r="KRY58" s="158"/>
      <c r="KRZ58" s="158"/>
      <c r="KSA58" s="158"/>
      <c r="KSB58" s="158"/>
      <c r="KSC58" s="158"/>
      <c r="KSD58" s="158"/>
      <c r="KSE58" s="158"/>
      <c r="KSF58" s="158"/>
      <c r="KSG58" s="158"/>
      <c r="KSH58" s="158"/>
      <c r="KSI58" s="158"/>
      <c r="KSJ58" s="158"/>
      <c r="KSK58" s="158"/>
      <c r="KSL58" s="158"/>
      <c r="KSM58" s="158"/>
      <c r="KSN58" s="158"/>
      <c r="KSO58" s="158"/>
      <c r="KSP58" s="158"/>
      <c r="KSQ58" s="158"/>
      <c r="KSR58" s="158"/>
      <c r="KSS58" s="158"/>
      <c r="KST58" s="158"/>
      <c r="KSU58" s="158"/>
      <c r="KSV58" s="158"/>
      <c r="KSW58" s="158"/>
      <c r="KSX58" s="158"/>
      <c r="KSY58" s="158"/>
      <c r="KSZ58" s="158"/>
      <c r="KTA58" s="158"/>
      <c r="KTB58" s="158"/>
      <c r="KTC58" s="158"/>
      <c r="KTD58" s="158"/>
      <c r="KTE58" s="158"/>
      <c r="KTF58" s="158"/>
      <c r="KTG58" s="158"/>
      <c r="KTH58" s="158"/>
      <c r="KTI58" s="158"/>
      <c r="KTJ58" s="158"/>
      <c r="KTK58" s="158"/>
      <c r="KTL58" s="158"/>
      <c r="KTM58" s="158"/>
      <c r="KTN58" s="158"/>
      <c r="KTO58" s="158"/>
      <c r="KTP58" s="158"/>
      <c r="KTQ58" s="158"/>
      <c r="KTR58" s="158"/>
      <c r="KTS58" s="158"/>
      <c r="KTT58" s="158"/>
      <c r="KTU58" s="158"/>
      <c r="KTV58" s="158"/>
      <c r="KTW58" s="158"/>
      <c r="KTX58" s="158"/>
      <c r="KTY58" s="158"/>
      <c r="KTZ58" s="158"/>
      <c r="KUA58" s="158"/>
      <c r="KUB58" s="158"/>
      <c r="KUC58" s="158"/>
      <c r="KUD58" s="158"/>
      <c r="KUE58" s="158"/>
      <c r="KUF58" s="158"/>
      <c r="KUG58" s="158"/>
      <c r="KUH58" s="158"/>
      <c r="KUI58" s="158"/>
      <c r="KUJ58" s="158"/>
      <c r="KUK58" s="158"/>
      <c r="KUL58" s="158"/>
      <c r="KUM58" s="158"/>
      <c r="KUN58" s="158"/>
      <c r="KUO58" s="158"/>
      <c r="KUP58" s="158"/>
      <c r="KUQ58" s="158"/>
      <c r="KUR58" s="158"/>
      <c r="KUS58" s="158"/>
      <c r="KUT58" s="158"/>
      <c r="KUU58" s="158"/>
      <c r="KUV58" s="158"/>
      <c r="KUW58" s="158"/>
      <c r="KUX58" s="158"/>
      <c r="KUY58" s="158"/>
      <c r="KUZ58" s="158"/>
      <c r="KVA58" s="158"/>
      <c r="KVB58" s="158"/>
      <c r="KVC58" s="158"/>
      <c r="KVD58" s="158"/>
      <c r="KVE58" s="158"/>
      <c r="KVF58" s="158"/>
      <c r="KVG58" s="158"/>
      <c r="KVH58" s="158"/>
      <c r="KVI58" s="158"/>
      <c r="KVJ58" s="158"/>
      <c r="KVK58" s="158"/>
      <c r="KVL58" s="158"/>
      <c r="KVM58" s="158"/>
      <c r="KVN58" s="158"/>
      <c r="KVO58" s="158"/>
      <c r="KVP58" s="158"/>
      <c r="KVQ58" s="158"/>
      <c r="KVR58" s="158"/>
      <c r="KVS58" s="158"/>
      <c r="KVT58" s="158"/>
      <c r="KVU58" s="158"/>
      <c r="KVV58" s="158"/>
      <c r="KVW58" s="158"/>
      <c r="KVX58" s="158"/>
      <c r="KVY58" s="158"/>
      <c r="KVZ58" s="158"/>
      <c r="KWA58" s="158"/>
      <c r="KWB58" s="158"/>
      <c r="KWC58" s="158"/>
      <c r="KWD58" s="158"/>
      <c r="KWE58" s="158"/>
      <c r="KWF58" s="158"/>
      <c r="KWG58" s="158"/>
      <c r="KWH58" s="158"/>
      <c r="KWI58" s="158"/>
      <c r="KWJ58" s="158"/>
      <c r="KWK58" s="158"/>
      <c r="KWL58" s="158"/>
      <c r="KWM58" s="158"/>
      <c r="KWN58" s="158"/>
      <c r="KWO58" s="158"/>
      <c r="KWP58" s="158"/>
      <c r="KWQ58" s="158"/>
      <c r="KWR58" s="158"/>
      <c r="KWS58" s="158"/>
      <c r="KWT58" s="158"/>
      <c r="KWU58" s="158"/>
      <c r="KWV58" s="158"/>
      <c r="KWW58" s="158"/>
      <c r="KWX58" s="158"/>
      <c r="KWY58" s="158"/>
      <c r="KWZ58" s="158"/>
      <c r="KXA58" s="158"/>
      <c r="KXB58" s="158"/>
      <c r="KXC58" s="158"/>
      <c r="KXD58" s="158"/>
      <c r="KXE58" s="158"/>
      <c r="KXF58" s="158"/>
      <c r="KXG58" s="158"/>
      <c r="KXH58" s="158"/>
      <c r="KXI58" s="158"/>
      <c r="KXJ58" s="158"/>
      <c r="KXK58" s="158"/>
      <c r="KXL58" s="158"/>
      <c r="KXM58" s="158"/>
      <c r="KXN58" s="158"/>
      <c r="KXO58" s="158"/>
      <c r="KXP58" s="158"/>
      <c r="KXQ58" s="158"/>
      <c r="KXR58" s="158"/>
      <c r="KXS58" s="158"/>
      <c r="KXT58" s="158"/>
      <c r="KXU58" s="158"/>
      <c r="KXV58" s="158"/>
      <c r="KXW58" s="158"/>
      <c r="KXX58" s="158"/>
      <c r="KXY58" s="158"/>
      <c r="KXZ58" s="158"/>
      <c r="KYA58" s="158"/>
      <c r="KYB58" s="158"/>
      <c r="KYC58" s="158"/>
      <c r="KYD58" s="158"/>
      <c r="KYE58" s="158"/>
      <c r="KYF58" s="158"/>
      <c r="KYG58" s="158"/>
      <c r="KYH58" s="158"/>
      <c r="KYI58" s="158"/>
      <c r="KYJ58" s="158"/>
      <c r="KYK58" s="158"/>
      <c r="KYL58" s="158"/>
      <c r="KYM58" s="158"/>
      <c r="KYN58" s="158"/>
      <c r="KYO58" s="158"/>
      <c r="KYP58" s="158"/>
      <c r="KYQ58" s="158"/>
      <c r="KYR58" s="158"/>
      <c r="KYS58" s="158"/>
      <c r="KYT58" s="158"/>
      <c r="KYU58" s="158"/>
      <c r="KYV58" s="158"/>
      <c r="KYW58" s="158"/>
      <c r="KYX58" s="158"/>
      <c r="KYY58" s="158"/>
      <c r="KYZ58" s="158"/>
      <c r="KZA58" s="158"/>
      <c r="KZB58" s="158"/>
      <c r="KZC58" s="158"/>
      <c r="KZD58" s="158"/>
      <c r="KZE58" s="158"/>
      <c r="KZF58" s="158"/>
      <c r="KZG58" s="158"/>
      <c r="KZH58" s="158"/>
      <c r="KZI58" s="158"/>
      <c r="KZJ58" s="158"/>
      <c r="KZK58" s="158"/>
      <c r="KZL58" s="158"/>
      <c r="KZM58" s="158"/>
      <c r="KZN58" s="158"/>
      <c r="KZO58" s="158"/>
      <c r="KZP58" s="158"/>
      <c r="KZQ58" s="158"/>
      <c r="KZR58" s="158"/>
      <c r="KZS58" s="158"/>
      <c r="KZT58" s="158"/>
      <c r="KZU58" s="158"/>
      <c r="KZV58" s="158"/>
      <c r="KZW58" s="158"/>
      <c r="KZX58" s="158"/>
      <c r="KZY58" s="158"/>
      <c r="KZZ58" s="158"/>
      <c r="LAA58" s="158"/>
      <c r="LAB58" s="158"/>
      <c r="LAC58" s="158"/>
      <c r="LAD58" s="158"/>
      <c r="LAE58" s="158"/>
      <c r="LAF58" s="158"/>
      <c r="LAG58" s="158"/>
      <c r="LAH58" s="158"/>
      <c r="LAI58" s="158"/>
      <c r="LAJ58" s="158"/>
      <c r="LAK58" s="158"/>
      <c r="LAL58" s="158"/>
      <c r="LAM58" s="158"/>
      <c r="LAN58" s="158"/>
      <c r="LAO58" s="158"/>
      <c r="LAP58" s="158"/>
      <c r="LAQ58" s="158"/>
      <c r="LAR58" s="158"/>
      <c r="LAS58" s="158"/>
      <c r="LAT58" s="158"/>
      <c r="LAU58" s="158"/>
      <c r="LAV58" s="158"/>
      <c r="LAW58" s="158"/>
      <c r="LAX58" s="158"/>
      <c r="LAY58" s="158"/>
      <c r="LAZ58" s="158"/>
      <c r="LBA58" s="158"/>
      <c r="LBB58" s="158"/>
      <c r="LBC58" s="158"/>
      <c r="LBD58" s="158"/>
      <c r="LBE58" s="158"/>
      <c r="LBF58" s="158"/>
      <c r="LBG58" s="158"/>
      <c r="LBH58" s="158"/>
      <c r="LBI58" s="158"/>
      <c r="LBJ58" s="158"/>
      <c r="LBK58" s="158"/>
      <c r="LBL58" s="158"/>
      <c r="LBM58" s="158"/>
      <c r="LBN58" s="158"/>
      <c r="LBO58" s="158"/>
      <c r="LBP58" s="158"/>
      <c r="LBQ58" s="158"/>
      <c r="LBR58" s="158"/>
      <c r="LBS58" s="158"/>
      <c r="LBT58" s="158"/>
      <c r="LBU58" s="158"/>
      <c r="LBV58" s="158"/>
      <c r="LBW58" s="158"/>
      <c r="LBX58" s="158"/>
      <c r="LBY58" s="158"/>
      <c r="LBZ58" s="158"/>
      <c r="LCA58" s="158"/>
      <c r="LCB58" s="158"/>
      <c r="LCC58" s="158"/>
      <c r="LCD58" s="158"/>
      <c r="LCE58" s="158"/>
      <c r="LCF58" s="158"/>
      <c r="LCG58" s="158"/>
      <c r="LCH58" s="158"/>
      <c r="LCI58" s="158"/>
      <c r="LCJ58" s="158"/>
      <c r="LCK58" s="158"/>
      <c r="LCL58" s="158"/>
      <c r="LCM58" s="158"/>
      <c r="LCN58" s="158"/>
      <c r="LCO58" s="158"/>
      <c r="LCP58" s="158"/>
      <c r="LCQ58" s="158"/>
      <c r="LCR58" s="158"/>
      <c r="LCS58" s="158"/>
      <c r="LCT58" s="158"/>
      <c r="LCU58" s="158"/>
      <c r="LCV58" s="158"/>
      <c r="LCW58" s="158"/>
      <c r="LCX58" s="158"/>
      <c r="LCY58" s="158"/>
      <c r="LCZ58" s="158"/>
      <c r="LDA58" s="158"/>
      <c r="LDB58" s="158"/>
      <c r="LDC58" s="158"/>
      <c r="LDD58" s="158"/>
      <c r="LDE58" s="158"/>
      <c r="LDF58" s="158"/>
      <c r="LDG58" s="158"/>
      <c r="LDH58" s="158"/>
      <c r="LDI58" s="158"/>
      <c r="LDJ58" s="158"/>
      <c r="LDK58" s="158"/>
      <c r="LDL58" s="158"/>
      <c r="LDM58" s="158"/>
      <c r="LDN58" s="158"/>
      <c r="LDO58" s="158"/>
      <c r="LDP58" s="158"/>
      <c r="LDQ58" s="158"/>
      <c r="LDR58" s="158"/>
      <c r="LDS58" s="158"/>
      <c r="LDT58" s="158"/>
      <c r="LDU58" s="158"/>
      <c r="LDV58" s="158"/>
      <c r="LDW58" s="158"/>
      <c r="LDX58" s="158"/>
      <c r="LDY58" s="158"/>
      <c r="LDZ58" s="158"/>
      <c r="LEA58" s="158"/>
      <c r="LEB58" s="158"/>
      <c r="LEC58" s="158"/>
      <c r="LED58" s="158"/>
      <c r="LEE58" s="158"/>
      <c r="LEF58" s="158"/>
      <c r="LEG58" s="158"/>
      <c r="LEH58" s="158"/>
      <c r="LEI58" s="158"/>
      <c r="LEJ58" s="158"/>
      <c r="LEK58" s="158"/>
      <c r="LEL58" s="158"/>
      <c r="LEM58" s="158"/>
      <c r="LEN58" s="158"/>
      <c r="LEO58" s="158"/>
      <c r="LEP58" s="158"/>
      <c r="LEQ58" s="158"/>
      <c r="LER58" s="158"/>
      <c r="LES58" s="158"/>
      <c r="LET58" s="158"/>
      <c r="LEU58" s="158"/>
      <c r="LEV58" s="158"/>
      <c r="LEW58" s="158"/>
      <c r="LEX58" s="158"/>
      <c r="LEY58" s="158"/>
      <c r="LEZ58" s="158"/>
      <c r="LFA58" s="158"/>
      <c r="LFB58" s="158"/>
      <c r="LFC58" s="158"/>
      <c r="LFD58" s="158"/>
      <c r="LFE58" s="158"/>
      <c r="LFF58" s="158"/>
      <c r="LFG58" s="158"/>
      <c r="LFH58" s="158"/>
      <c r="LFI58" s="158"/>
      <c r="LFJ58" s="158"/>
      <c r="LFK58" s="158"/>
      <c r="LFL58" s="158"/>
      <c r="LFM58" s="158"/>
      <c r="LFN58" s="158"/>
      <c r="LFO58" s="158"/>
      <c r="LFP58" s="158"/>
      <c r="LFQ58" s="158"/>
      <c r="LFR58" s="158"/>
      <c r="LFS58" s="158"/>
      <c r="LFT58" s="158"/>
      <c r="LFU58" s="158"/>
      <c r="LFV58" s="158"/>
      <c r="LFW58" s="158"/>
      <c r="LFX58" s="158"/>
      <c r="LFY58" s="158"/>
      <c r="LFZ58" s="158"/>
      <c r="LGA58" s="158"/>
      <c r="LGB58" s="158"/>
      <c r="LGC58" s="158"/>
      <c r="LGD58" s="158"/>
      <c r="LGE58" s="158"/>
      <c r="LGF58" s="158"/>
      <c r="LGG58" s="158"/>
      <c r="LGH58" s="158"/>
      <c r="LGI58" s="158"/>
      <c r="LGJ58" s="158"/>
      <c r="LGK58" s="158"/>
      <c r="LGL58" s="158"/>
      <c r="LGM58" s="158"/>
      <c r="LGN58" s="158"/>
      <c r="LGO58" s="158"/>
      <c r="LGP58" s="158"/>
      <c r="LGQ58" s="158"/>
      <c r="LGR58" s="158"/>
      <c r="LGS58" s="158"/>
      <c r="LGT58" s="158"/>
      <c r="LGU58" s="158"/>
      <c r="LGV58" s="158"/>
      <c r="LGW58" s="158"/>
      <c r="LGX58" s="158"/>
      <c r="LGY58" s="158"/>
      <c r="LGZ58" s="158"/>
      <c r="LHA58" s="158"/>
      <c r="LHB58" s="158"/>
      <c r="LHC58" s="158"/>
      <c r="LHD58" s="158"/>
      <c r="LHE58" s="158"/>
      <c r="LHF58" s="158"/>
      <c r="LHG58" s="158"/>
      <c r="LHH58" s="158"/>
      <c r="LHI58" s="158"/>
      <c r="LHJ58" s="158"/>
      <c r="LHK58" s="158"/>
      <c r="LHL58" s="158"/>
      <c r="LHM58" s="158"/>
      <c r="LHN58" s="158"/>
      <c r="LHO58" s="158"/>
      <c r="LHP58" s="158"/>
      <c r="LHQ58" s="158"/>
      <c r="LHR58" s="158"/>
      <c r="LHS58" s="158"/>
      <c r="LHT58" s="158"/>
      <c r="LHU58" s="158"/>
      <c r="LHV58" s="158"/>
      <c r="LHW58" s="158"/>
      <c r="LHX58" s="158"/>
      <c r="LHY58" s="158"/>
      <c r="LHZ58" s="158"/>
      <c r="LIA58" s="158"/>
      <c r="LIB58" s="158"/>
      <c r="LIC58" s="158"/>
      <c r="LID58" s="158"/>
      <c r="LIE58" s="158"/>
      <c r="LIF58" s="158"/>
      <c r="LIG58" s="158"/>
      <c r="LIH58" s="158"/>
      <c r="LII58" s="158"/>
      <c r="LIJ58" s="158"/>
      <c r="LIK58" s="158"/>
      <c r="LIL58" s="158"/>
      <c r="LIM58" s="158"/>
      <c r="LIN58" s="158"/>
      <c r="LIO58" s="158"/>
      <c r="LIP58" s="158"/>
      <c r="LIQ58" s="158"/>
      <c r="LIR58" s="158"/>
      <c r="LIS58" s="158"/>
      <c r="LIT58" s="158"/>
      <c r="LIU58" s="158"/>
      <c r="LIV58" s="158"/>
      <c r="LIW58" s="158"/>
      <c r="LIX58" s="158"/>
      <c r="LIY58" s="158"/>
      <c r="LIZ58" s="158"/>
      <c r="LJA58" s="158"/>
      <c r="LJB58" s="158"/>
      <c r="LJC58" s="158"/>
      <c r="LJD58" s="158"/>
      <c r="LJE58" s="158"/>
      <c r="LJF58" s="158"/>
      <c r="LJG58" s="158"/>
      <c r="LJH58" s="158"/>
      <c r="LJI58" s="158"/>
      <c r="LJJ58" s="158"/>
      <c r="LJK58" s="158"/>
      <c r="LJL58" s="158"/>
      <c r="LJM58" s="158"/>
      <c r="LJN58" s="158"/>
      <c r="LJO58" s="158"/>
      <c r="LJP58" s="158"/>
      <c r="LJQ58" s="158"/>
      <c r="LJR58" s="158"/>
      <c r="LJS58" s="158"/>
      <c r="LJT58" s="158"/>
      <c r="LJU58" s="158"/>
      <c r="LJV58" s="158"/>
      <c r="LJW58" s="158"/>
      <c r="LJX58" s="158"/>
      <c r="LJY58" s="158"/>
      <c r="LJZ58" s="158"/>
      <c r="LKA58" s="158"/>
      <c r="LKB58" s="158"/>
      <c r="LKC58" s="158"/>
      <c r="LKD58" s="158"/>
      <c r="LKE58" s="158"/>
      <c r="LKF58" s="158"/>
      <c r="LKG58" s="158"/>
      <c r="LKH58" s="158"/>
      <c r="LKI58" s="158"/>
      <c r="LKJ58" s="158"/>
      <c r="LKK58" s="158"/>
      <c r="LKL58" s="158"/>
      <c r="LKM58" s="158"/>
      <c r="LKN58" s="158"/>
      <c r="LKO58" s="158"/>
      <c r="LKP58" s="158"/>
      <c r="LKQ58" s="158"/>
      <c r="LKR58" s="158"/>
      <c r="LKS58" s="158"/>
      <c r="LKT58" s="158"/>
      <c r="LKU58" s="158"/>
      <c r="LKV58" s="158"/>
      <c r="LKW58" s="158"/>
      <c r="LKX58" s="158"/>
      <c r="LKY58" s="158"/>
      <c r="LKZ58" s="158"/>
      <c r="LLA58" s="158"/>
      <c r="LLB58" s="158"/>
      <c r="LLC58" s="158"/>
      <c r="LLD58" s="158"/>
      <c r="LLE58" s="158"/>
      <c r="LLF58" s="158"/>
      <c r="LLG58" s="158"/>
      <c r="LLH58" s="158"/>
      <c r="LLI58" s="158"/>
      <c r="LLJ58" s="158"/>
      <c r="LLK58" s="158"/>
      <c r="LLL58" s="158"/>
      <c r="LLM58" s="158"/>
      <c r="LLN58" s="158"/>
      <c r="LLO58" s="158"/>
      <c r="LLP58" s="158"/>
      <c r="LLQ58" s="158"/>
      <c r="LLR58" s="158"/>
      <c r="LLS58" s="158"/>
      <c r="LLT58" s="158"/>
      <c r="LLU58" s="158"/>
      <c r="LLV58" s="158"/>
      <c r="LLW58" s="158"/>
      <c r="LLX58" s="158"/>
      <c r="LLY58" s="158"/>
      <c r="LLZ58" s="158"/>
      <c r="LMA58" s="158"/>
      <c r="LMB58" s="158"/>
      <c r="LMC58" s="158"/>
      <c r="LMD58" s="158"/>
      <c r="LME58" s="158"/>
      <c r="LMF58" s="158"/>
      <c r="LMG58" s="158"/>
      <c r="LMH58" s="158"/>
      <c r="LMI58" s="158"/>
      <c r="LMJ58" s="158"/>
      <c r="LMK58" s="158"/>
      <c r="LML58" s="158"/>
      <c r="LMM58" s="158"/>
      <c r="LMN58" s="158"/>
      <c r="LMO58" s="158"/>
      <c r="LMP58" s="158"/>
      <c r="LMQ58" s="158"/>
      <c r="LMR58" s="158"/>
      <c r="LMS58" s="158"/>
      <c r="LMT58" s="158"/>
      <c r="LMU58" s="158"/>
      <c r="LMV58" s="158"/>
      <c r="LMW58" s="158"/>
      <c r="LMX58" s="158"/>
      <c r="LMY58" s="158"/>
      <c r="LMZ58" s="158"/>
      <c r="LNA58" s="158"/>
      <c r="LNB58" s="158"/>
      <c r="LNC58" s="158"/>
      <c r="LND58" s="158"/>
      <c r="LNE58" s="158"/>
      <c r="LNF58" s="158"/>
      <c r="LNG58" s="158"/>
      <c r="LNH58" s="158"/>
      <c r="LNI58" s="158"/>
      <c r="LNJ58" s="158"/>
      <c r="LNK58" s="158"/>
      <c r="LNL58" s="158"/>
      <c r="LNM58" s="158"/>
      <c r="LNN58" s="158"/>
      <c r="LNO58" s="158"/>
      <c r="LNP58" s="158"/>
      <c r="LNQ58" s="158"/>
      <c r="LNR58" s="158"/>
      <c r="LNS58" s="158"/>
      <c r="LNT58" s="158"/>
      <c r="LNU58" s="158"/>
      <c r="LNV58" s="158"/>
      <c r="LNW58" s="158"/>
      <c r="LNX58" s="158"/>
      <c r="LNY58" s="158"/>
      <c r="LNZ58" s="158"/>
      <c r="LOA58" s="158"/>
      <c r="LOB58" s="158"/>
      <c r="LOC58" s="158"/>
      <c r="LOD58" s="158"/>
      <c r="LOE58" s="158"/>
      <c r="LOF58" s="158"/>
      <c r="LOG58" s="158"/>
      <c r="LOH58" s="158"/>
      <c r="LOI58" s="158"/>
      <c r="LOJ58" s="158"/>
      <c r="LOK58" s="158"/>
      <c r="LOL58" s="158"/>
      <c r="LOM58" s="158"/>
      <c r="LON58" s="158"/>
      <c r="LOO58" s="158"/>
      <c r="LOP58" s="158"/>
      <c r="LOQ58" s="158"/>
      <c r="LOR58" s="158"/>
      <c r="LOS58" s="158"/>
      <c r="LOT58" s="158"/>
      <c r="LOU58" s="158"/>
      <c r="LOV58" s="158"/>
      <c r="LOW58" s="158"/>
      <c r="LOX58" s="158"/>
      <c r="LOY58" s="158"/>
      <c r="LOZ58" s="158"/>
      <c r="LPA58" s="158"/>
      <c r="LPB58" s="158"/>
      <c r="LPC58" s="158"/>
      <c r="LPD58" s="158"/>
      <c r="LPE58" s="158"/>
      <c r="LPF58" s="158"/>
      <c r="LPG58" s="158"/>
      <c r="LPH58" s="158"/>
      <c r="LPI58" s="158"/>
      <c r="LPJ58" s="158"/>
      <c r="LPK58" s="158"/>
      <c r="LPL58" s="158"/>
      <c r="LPM58" s="158"/>
      <c r="LPN58" s="158"/>
      <c r="LPO58" s="158"/>
      <c r="LPP58" s="158"/>
      <c r="LPQ58" s="158"/>
      <c r="LPR58" s="158"/>
      <c r="LPS58" s="158"/>
      <c r="LPT58" s="158"/>
      <c r="LPU58" s="158"/>
      <c r="LPV58" s="158"/>
      <c r="LPW58" s="158"/>
      <c r="LPX58" s="158"/>
      <c r="LPY58" s="158"/>
      <c r="LPZ58" s="158"/>
      <c r="LQA58" s="158"/>
      <c r="LQB58" s="158"/>
      <c r="LQC58" s="158"/>
      <c r="LQD58" s="158"/>
      <c r="LQE58" s="158"/>
      <c r="LQF58" s="158"/>
      <c r="LQG58" s="158"/>
      <c r="LQH58" s="158"/>
      <c r="LQI58" s="158"/>
      <c r="LQJ58" s="158"/>
      <c r="LQK58" s="158"/>
      <c r="LQL58" s="158"/>
      <c r="LQM58" s="158"/>
      <c r="LQN58" s="158"/>
      <c r="LQO58" s="158"/>
      <c r="LQP58" s="158"/>
      <c r="LQQ58" s="158"/>
      <c r="LQR58" s="158"/>
      <c r="LQS58" s="158"/>
      <c r="LQT58" s="158"/>
      <c r="LQU58" s="158"/>
      <c r="LQV58" s="158"/>
      <c r="LQW58" s="158"/>
      <c r="LQX58" s="158"/>
      <c r="LQY58" s="158"/>
      <c r="LQZ58" s="158"/>
      <c r="LRA58" s="158"/>
      <c r="LRB58" s="158"/>
      <c r="LRC58" s="158"/>
      <c r="LRD58" s="158"/>
      <c r="LRE58" s="158"/>
      <c r="LRF58" s="158"/>
      <c r="LRG58" s="158"/>
      <c r="LRH58" s="158"/>
      <c r="LRI58" s="158"/>
      <c r="LRJ58" s="158"/>
      <c r="LRK58" s="158"/>
      <c r="LRL58" s="158"/>
      <c r="LRM58" s="158"/>
      <c r="LRN58" s="158"/>
      <c r="LRO58" s="158"/>
      <c r="LRP58" s="158"/>
      <c r="LRQ58" s="158"/>
      <c r="LRR58" s="158"/>
      <c r="LRS58" s="158"/>
      <c r="LRT58" s="158"/>
      <c r="LRU58" s="158"/>
      <c r="LRV58" s="158"/>
      <c r="LRW58" s="158"/>
      <c r="LRX58" s="158"/>
      <c r="LRY58" s="158"/>
      <c r="LRZ58" s="158"/>
      <c r="LSA58" s="158"/>
      <c r="LSB58" s="158"/>
      <c r="LSC58" s="158"/>
      <c r="LSD58" s="158"/>
      <c r="LSE58" s="158"/>
      <c r="LSF58" s="158"/>
      <c r="LSG58" s="158"/>
      <c r="LSH58" s="158"/>
      <c r="LSI58" s="158"/>
      <c r="LSJ58" s="158"/>
      <c r="LSK58" s="158"/>
      <c r="LSL58" s="158"/>
      <c r="LSM58" s="158"/>
      <c r="LSN58" s="158"/>
      <c r="LSO58" s="158"/>
      <c r="LSP58" s="158"/>
      <c r="LSQ58" s="158"/>
      <c r="LSR58" s="158"/>
      <c r="LSS58" s="158"/>
      <c r="LST58" s="158"/>
      <c r="LSU58" s="158"/>
      <c r="LSV58" s="158"/>
      <c r="LSW58" s="158"/>
      <c r="LSX58" s="158"/>
      <c r="LSY58" s="158"/>
      <c r="LSZ58" s="158"/>
      <c r="LTA58" s="158"/>
      <c r="LTB58" s="158"/>
      <c r="LTC58" s="158"/>
      <c r="LTD58" s="158"/>
      <c r="LTE58" s="158"/>
      <c r="LTF58" s="158"/>
      <c r="LTG58" s="158"/>
      <c r="LTH58" s="158"/>
      <c r="LTI58" s="158"/>
      <c r="LTJ58" s="158"/>
      <c r="LTK58" s="158"/>
      <c r="LTL58" s="158"/>
      <c r="LTM58" s="158"/>
      <c r="LTN58" s="158"/>
      <c r="LTO58" s="158"/>
      <c r="LTP58" s="158"/>
      <c r="LTQ58" s="158"/>
      <c r="LTR58" s="158"/>
      <c r="LTS58" s="158"/>
      <c r="LTT58" s="158"/>
      <c r="LTU58" s="158"/>
      <c r="LTV58" s="158"/>
      <c r="LTW58" s="158"/>
      <c r="LTX58" s="158"/>
      <c r="LTY58" s="158"/>
      <c r="LTZ58" s="158"/>
      <c r="LUA58" s="158"/>
      <c r="LUB58" s="158"/>
      <c r="LUC58" s="158"/>
      <c r="LUD58" s="158"/>
      <c r="LUE58" s="158"/>
      <c r="LUF58" s="158"/>
      <c r="LUG58" s="158"/>
      <c r="LUH58" s="158"/>
      <c r="LUI58" s="158"/>
      <c r="LUJ58" s="158"/>
      <c r="LUK58" s="158"/>
      <c r="LUL58" s="158"/>
      <c r="LUM58" s="158"/>
      <c r="LUN58" s="158"/>
      <c r="LUO58" s="158"/>
      <c r="LUP58" s="158"/>
      <c r="LUQ58" s="158"/>
      <c r="LUR58" s="158"/>
      <c r="LUS58" s="158"/>
      <c r="LUT58" s="158"/>
      <c r="LUU58" s="158"/>
      <c r="LUV58" s="158"/>
      <c r="LUW58" s="158"/>
      <c r="LUX58" s="158"/>
      <c r="LUY58" s="158"/>
      <c r="LUZ58" s="158"/>
      <c r="LVA58" s="158"/>
      <c r="LVB58" s="158"/>
      <c r="LVC58" s="158"/>
      <c r="LVD58" s="158"/>
      <c r="LVE58" s="158"/>
      <c r="LVF58" s="158"/>
      <c r="LVG58" s="158"/>
      <c r="LVH58" s="158"/>
      <c r="LVI58" s="158"/>
      <c r="LVJ58" s="158"/>
      <c r="LVK58" s="158"/>
      <c r="LVL58" s="158"/>
      <c r="LVM58" s="158"/>
      <c r="LVN58" s="158"/>
      <c r="LVO58" s="158"/>
      <c r="LVP58" s="158"/>
      <c r="LVQ58" s="158"/>
      <c r="LVR58" s="158"/>
      <c r="LVS58" s="158"/>
      <c r="LVT58" s="158"/>
      <c r="LVU58" s="158"/>
      <c r="LVV58" s="158"/>
      <c r="LVW58" s="158"/>
      <c r="LVX58" s="158"/>
      <c r="LVY58" s="158"/>
      <c r="LVZ58" s="158"/>
      <c r="LWA58" s="158"/>
      <c r="LWB58" s="158"/>
      <c r="LWC58" s="158"/>
      <c r="LWD58" s="158"/>
      <c r="LWE58" s="158"/>
      <c r="LWF58" s="158"/>
      <c r="LWG58" s="158"/>
      <c r="LWH58" s="158"/>
      <c r="LWI58" s="158"/>
      <c r="LWJ58" s="158"/>
      <c r="LWK58" s="158"/>
      <c r="LWL58" s="158"/>
      <c r="LWM58" s="158"/>
      <c r="LWN58" s="158"/>
      <c r="LWO58" s="158"/>
      <c r="LWP58" s="158"/>
      <c r="LWQ58" s="158"/>
      <c r="LWR58" s="158"/>
      <c r="LWS58" s="158"/>
      <c r="LWT58" s="158"/>
      <c r="LWU58" s="158"/>
      <c r="LWV58" s="158"/>
      <c r="LWW58" s="158"/>
      <c r="LWX58" s="158"/>
      <c r="LWY58" s="158"/>
      <c r="LWZ58" s="158"/>
      <c r="LXA58" s="158"/>
      <c r="LXB58" s="158"/>
      <c r="LXC58" s="158"/>
      <c r="LXD58" s="158"/>
      <c r="LXE58" s="158"/>
      <c r="LXF58" s="158"/>
      <c r="LXG58" s="158"/>
      <c r="LXH58" s="158"/>
      <c r="LXI58" s="158"/>
      <c r="LXJ58" s="158"/>
      <c r="LXK58" s="158"/>
      <c r="LXL58" s="158"/>
      <c r="LXM58" s="158"/>
      <c r="LXN58" s="158"/>
      <c r="LXO58" s="158"/>
      <c r="LXP58" s="158"/>
      <c r="LXQ58" s="158"/>
      <c r="LXR58" s="158"/>
      <c r="LXS58" s="158"/>
      <c r="LXT58" s="158"/>
      <c r="LXU58" s="158"/>
      <c r="LXV58" s="158"/>
      <c r="LXW58" s="158"/>
      <c r="LXX58" s="158"/>
      <c r="LXY58" s="158"/>
      <c r="LXZ58" s="158"/>
      <c r="LYA58" s="158"/>
      <c r="LYB58" s="158"/>
      <c r="LYC58" s="158"/>
      <c r="LYD58" s="158"/>
      <c r="LYE58" s="158"/>
      <c r="LYF58" s="158"/>
      <c r="LYG58" s="158"/>
      <c r="LYH58" s="158"/>
      <c r="LYI58" s="158"/>
      <c r="LYJ58" s="158"/>
      <c r="LYK58" s="158"/>
      <c r="LYL58" s="158"/>
      <c r="LYM58" s="158"/>
      <c r="LYN58" s="158"/>
      <c r="LYO58" s="158"/>
      <c r="LYP58" s="158"/>
      <c r="LYQ58" s="158"/>
      <c r="LYR58" s="158"/>
      <c r="LYS58" s="158"/>
      <c r="LYT58" s="158"/>
      <c r="LYU58" s="158"/>
      <c r="LYV58" s="158"/>
      <c r="LYW58" s="158"/>
      <c r="LYX58" s="158"/>
      <c r="LYY58" s="158"/>
      <c r="LYZ58" s="158"/>
      <c r="LZA58" s="158"/>
      <c r="LZB58" s="158"/>
      <c r="LZC58" s="158"/>
      <c r="LZD58" s="158"/>
      <c r="LZE58" s="158"/>
      <c r="LZF58" s="158"/>
      <c r="LZG58" s="158"/>
      <c r="LZH58" s="158"/>
      <c r="LZI58" s="158"/>
      <c r="LZJ58" s="158"/>
      <c r="LZK58" s="158"/>
      <c r="LZL58" s="158"/>
      <c r="LZM58" s="158"/>
      <c r="LZN58" s="158"/>
      <c r="LZO58" s="158"/>
      <c r="LZP58" s="158"/>
      <c r="LZQ58" s="158"/>
      <c r="LZR58" s="158"/>
      <c r="LZS58" s="158"/>
      <c r="LZT58" s="158"/>
      <c r="LZU58" s="158"/>
      <c r="LZV58" s="158"/>
      <c r="LZW58" s="158"/>
      <c r="LZX58" s="158"/>
      <c r="LZY58" s="158"/>
      <c r="LZZ58" s="158"/>
      <c r="MAA58" s="158"/>
      <c r="MAB58" s="158"/>
      <c r="MAC58" s="158"/>
      <c r="MAD58" s="158"/>
      <c r="MAE58" s="158"/>
      <c r="MAF58" s="158"/>
      <c r="MAG58" s="158"/>
      <c r="MAH58" s="158"/>
      <c r="MAI58" s="158"/>
      <c r="MAJ58" s="158"/>
      <c r="MAK58" s="158"/>
      <c r="MAL58" s="158"/>
      <c r="MAM58" s="158"/>
      <c r="MAN58" s="158"/>
      <c r="MAO58" s="158"/>
      <c r="MAP58" s="158"/>
      <c r="MAQ58" s="158"/>
      <c r="MAR58" s="158"/>
      <c r="MAS58" s="158"/>
      <c r="MAT58" s="158"/>
      <c r="MAU58" s="158"/>
      <c r="MAV58" s="158"/>
      <c r="MAW58" s="158"/>
      <c r="MAX58" s="158"/>
      <c r="MAY58" s="158"/>
      <c r="MAZ58" s="158"/>
      <c r="MBA58" s="158"/>
      <c r="MBB58" s="158"/>
      <c r="MBC58" s="158"/>
      <c r="MBD58" s="158"/>
      <c r="MBE58" s="158"/>
      <c r="MBF58" s="158"/>
      <c r="MBG58" s="158"/>
      <c r="MBH58" s="158"/>
      <c r="MBI58" s="158"/>
      <c r="MBJ58" s="158"/>
      <c r="MBK58" s="158"/>
      <c r="MBL58" s="158"/>
      <c r="MBM58" s="158"/>
      <c r="MBN58" s="158"/>
      <c r="MBO58" s="158"/>
      <c r="MBP58" s="158"/>
      <c r="MBQ58" s="158"/>
      <c r="MBR58" s="158"/>
      <c r="MBS58" s="158"/>
      <c r="MBT58" s="158"/>
      <c r="MBU58" s="158"/>
      <c r="MBV58" s="158"/>
      <c r="MBW58" s="158"/>
      <c r="MBX58" s="158"/>
      <c r="MBY58" s="158"/>
      <c r="MBZ58" s="158"/>
      <c r="MCA58" s="158"/>
      <c r="MCB58" s="158"/>
      <c r="MCC58" s="158"/>
      <c r="MCD58" s="158"/>
      <c r="MCE58" s="158"/>
      <c r="MCF58" s="158"/>
      <c r="MCG58" s="158"/>
      <c r="MCH58" s="158"/>
      <c r="MCI58" s="158"/>
      <c r="MCJ58" s="158"/>
      <c r="MCK58" s="158"/>
      <c r="MCL58" s="158"/>
      <c r="MCM58" s="158"/>
      <c r="MCN58" s="158"/>
      <c r="MCO58" s="158"/>
      <c r="MCP58" s="158"/>
      <c r="MCQ58" s="158"/>
      <c r="MCR58" s="158"/>
      <c r="MCS58" s="158"/>
      <c r="MCT58" s="158"/>
      <c r="MCU58" s="158"/>
      <c r="MCV58" s="158"/>
      <c r="MCW58" s="158"/>
      <c r="MCX58" s="158"/>
      <c r="MCY58" s="158"/>
      <c r="MCZ58" s="158"/>
      <c r="MDA58" s="158"/>
      <c r="MDB58" s="158"/>
      <c r="MDC58" s="158"/>
      <c r="MDD58" s="158"/>
      <c r="MDE58" s="158"/>
      <c r="MDF58" s="158"/>
      <c r="MDG58" s="158"/>
      <c r="MDH58" s="158"/>
      <c r="MDI58" s="158"/>
      <c r="MDJ58" s="158"/>
      <c r="MDK58" s="158"/>
      <c r="MDL58" s="158"/>
      <c r="MDM58" s="158"/>
      <c r="MDN58" s="158"/>
      <c r="MDO58" s="158"/>
      <c r="MDP58" s="158"/>
      <c r="MDQ58" s="158"/>
      <c r="MDR58" s="158"/>
      <c r="MDS58" s="158"/>
      <c r="MDT58" s="158"/>
      <c r="MDU58" s="158"/>
      <c r="MDV58" s="158"/>
      <c r="MDW58" s="158"/>
      <c r="MDX58" s="158"/>
      <c r="MDY58" s="158"/>
      <c r="MDZ58" s="158"/>
      <c r="MEA58" s="158"/>
      <c r="MEB58" s="158"/>
      <c r="MEC58" s="158"/>
      <c r="MED58" s="158"/>
      <c r="MEE58" s="158"/>
      <c r="MEF58" s="158"/>
      <c r="MEG58" s="158"/>
      <c r="MEH58" s="158"/>
      <c r="MEI58" s="158"/>
      <c r="MEJ58" s="158"/>
      <c r="MEK58" s="158"/>
      <c r="MEL58" s="158"/>
      <c r="MEM58" s="158"/>
      <c r="MEN58" s="158"/>
      <c r="MEO58" s="158"/>
      <c r="MEP58" s="158"/>
      <c r="MEQ58" s="158"/>
      <c r="MER58" s="158"/>
      <c r="MES58" s="158"/>
      <c r="MET58" s="158"/>
      <c r="MEU58" s="158"/>
      <c r="MEV58" s="158"/>
      <c r="MEW58" s="158"/>
      <c r="MEX58" s="158"/>
      <c r="MEY58" s="158"/>
      <c r="MEZ58" s="158"/>
      <c r="MFA58" s="158"/>
      <c r="MFB58" s="158"/>
      <c r="MFC58" s="158"/>
      <c r="MFD58" s="158"/>
      <c r="MFE58" s="158"/>
      <c r="MFF58" s="158"/>
      <c r="MFG58" s="158"/>
      <c r="MFH58" s="158"/>
      <c r="MFI58" s="158"/>
      <c r="MFJ58" s="158"/>
      <c r="MFK58" s="158"/>
      <c r="MFL58" s="158"/>
      <c r="MFM58" s="158"/>
      <c r="MFN58" s="158"/>
      <c r="MFO58" s="158"/>
      <c r="MFP58" s="158"/>
      <c r="MFQ58" s="158"/>
      <c r="MFR58" s="158"/>
      <c r="MFS58" s="158"/>
      <c r="MFT58" s="158"/>
      <c r="MFU58" s="158"/>
      <c r="MFV58" s="158"/>
      <c r="MFW58" s="158"/>
      <c r="MFX58" s="158"/>
      <c r="MFY58" s="158"/>
      <c r="MFZ58" s="158"/>
      <c r="MGA58" s="158"/>
      <c r="MGB58" s="158"/>
      <c r="MGC58" s="158"/>
      <c r="MGD58" s="158"/>
      <c r="MGE58" s="158"/>
      <c r="MGF58" s="158"/>
      <c r="MGG58" s="158"/>
      <c r="MGH58" s="158"/>
      <c r="MGI58" s="158"/>
      <c r="MGJ58" s="158"/>
      <c r="MGK58" s="158"/>
      <c r="MGL58" s="158"/>
      <c r="MGM58" s="158"/>
      <c r="MGN58" s="158"/>
      <c r="MGO58" s="158"/>
      <c r="MGP58" s="158"/>
      <c r="MGQ58" s="158"/>
      <c r="MGR58" s="158"/>
      <c r="MGS58" s="158"/>
      <c r="MGT58" s="158"/>
      <c r="MGU58" s="158"/>
      <c r="MGV58" s="158"/>
      <c r="MGW58" s="158"/>
      <c r="MGX58" s="158"/>
      <c r="MGY58" s="158"/>
      <c r="MGZ58" s="158"/>
      <c r="MHA58" s="158"/>
      <c r="MHB58" s="158"/>
      <c r="MHC58" s="158"/>
      <c r="MHD58" s="158"/>
      <c r="MHE58" s="158"/>
      <c r="MHF58" s="158"/>
      <c r="MHG58" s="158"/>
      <c r="MHH58" s="158"/>
      <c r="MHI58" s="158"/>
      <c r="MHJ58" s="158"/>
      <c r="MHK58" s="158"/>
      <c r="MHL58" s="158"/>
      <c r="MHM58" s="158"/>
      <c r="MHN58" s="158"/>
      <c r="MHO58" s="158"/>
      <c r="MHP58" s="158"/>
      <c r="MHQ58" s="158"/>
      <c r="MHR58" s="158"/>
      <c r="MHS58" s="158"/>
      <c r="MHT58" s="158"/>
      <c r="MHU58" s="158"/>
      <c r="MHV58" s="158"/>
      <c r="MHW58" s="158"/>
      <c r="MHX58" s="158"/>
      <c r="MHY58" s="158"/>
      <c r="MHZ58" s="158"/>
      <c r="MIA58" s="158"/>
      <c r="MIB58" s="158"/>
      <c r="MIC58" s="158"/>
      <c r="MID58" s="158"/>
      <c r="MIE58" s="158"/>
      <c r="MIF58" s="158"/>
      <c r="MIG58" s="158"/>
      <c r="MIH58" s="158"/>
      <c r="MII58" s="158"/>
      <c r="MIJ58" s="158"/>
      <c r="MIK58" s="158"/>
      <c r="MIL58" s="158"/>
      <c r="MIM58" s="158"/>
      <c r="MIN58" s="158"/>
      <c r="MIO58" s="158"/>
      <c r="MIP58" s="158"/>
      <c r="MIQ58" s="158"/>
      <c r="MIR58" s="158"/>
      <c r="MIS58" s="158"/>
      <c r="MIT58" s="158"/>
      <c r="MIU58" s="158"/>
      <c r="MIV58" s="158"/>
      <c r="MIW58" s="158"/>
      <c r="MIX58" s="158"/>
      <c r="MIY58" s="158"/>
      <c r="MIZ58" s="158"/>
      <c r="MJA58" s="158"/>
      <c r="MJB58" s="158"/>
      <c r="MJC58" s="158"/>
      <c r="MJD58" s="158"/>
      <c r="MJE58" s="158"/>
      <c r="MJF58" s="158"/>
      <c r="MJG58" s="158"/>
      <c r="MJH58" s="158"/>
      <c r="MJI58" s="158"/>
      <c r="MJJ58" s="158"/>
      <c r="MJK58" s="158"/>
      <c r="MJL58" s="158"/>
      <c r="MJM58" s="158"/>
      <c r="MJN58" s="158"/>
      <c r="MJO58" s="158"/>
      <c r="MJP58" s="158"/>
      <c r="MJQ58" s="158"/>
      <c r="MJR58" s="158"/>
      <c r="MJS58" s="158"/>
      <c r="MJT58" s="158"/>
      <c r="MJU58" s="158"/>
      <c r="MJV58" s="158"/>
      <c r="MJW58" s="158"/>
      <c r="MJX58" s="158"/>
      <c r="MJY58" s="158"/>
      <c r="MJZ58" s="158"/>
      <c r="MKA58" s="158"/>
      <c r="MKB58" s="158"/>
      <c r="MKC58" s="158"/>
      <c r="MKD58" s="158"/>
      <c r="MKE58" s="158"/>
      <c r="MKF58" s="158"/>
      <c r="MKG58" s="158"/>
      <c r="MKH58" s="158"/>
      <c r="MKI58" s="158"/>
      <c r="MKJ58" s="158"/>
      <c r="MKK58" s="158"/>
      <c r="MKL58" s="158"/>
      <c r="MKM58" s="158"/>
      <c r="MKN58" s="158"/>
      <c r="MKO58" s="158"/>
      <c r="MKP58" s="158"/>
      <c r="MKQ58" s="158"/>
      <c r="MKR58" s="158"/>
      <c r="MKS58" s="158"/>
      <c r="MKT58" s="158"/>
      <c r="MKU58" s="158"/>
      <c r="MKV58" s="158"/>
      <c r="MKW58" s="158"/>
      <c r="MKX58" s="158"/>
      <c r="MKY58" s="158"/>
      <c r="MKZ58" s="158"/>
      <c r="MLA58" s="158"/>
      <c r="MLB58" s="158"/>
      <c r="MLC58" s="158"/>
      <c r="MLD58" s="158"/>
      <c r="MLE58" s="158"/>
      <c r="MLF58" s="158"/>
      <c r="MLG58" s="158"/>
      <c r="MLH58" s="158"/>
      <c r="MLI58" s="158"/>
      <c r="MLJ58" s="158"/>
      <c r="MLK58" s="158"/>
      <c r="MLL58" s="158"/>
      <c r="MLM58" s="158"/>
      <c r="MLN58" s="158"/>
      <c r="MLO58" s="158"/>
      <c r="MLP58" s="158"/>
      <c r="MLQ58" s="158"/>
      <c r="MLR58" s="158"/>
      <c r="MLS58" s="158"/>
      <c r="MLT58" s="158"/>
      <c r="MLU58" s="158"/>
      <c r="MLV58" s="158"/>
      <c r="MLW58" s="158"/>
      <c r="MLX58" s="158"/>
      <c r="MLY58" s="158"/>
      <c r="MLZ58" s="158"/>
      <c r="MMA58" s="158"/>
      <c r="MMB58" s="158"/>
      <c r="MMC58" s="158"/>
      <c r="MMD58" s="158"/>
      <c r="MME58" s="158"/>
      <c r="MMF58" s="158"/>
      <c r="MMG58" s="158"/>
      <c r="MMH58" s="158"/>
      <c r="MMI58" s="158"/>
      <c r="MMJ58" s="158"/>
      <c r="MMK58" s="158"/>
      <c r="MML58" s="158"/>
      <c r="MMM58" s="158"/>
      <c r="MMN58" s="158"/>
      <c r="MMO58" s="158"/>
      <c r="MMP58" s="158"/>
      <c r="MMQ58" s="158"/>
      <c r="MMR58" s="158"/>
      <c r="MMS58" s="158"/>
      <c r="MMT58" s="158"/>
      <c r="MMU58" s="158"/>
      <c r="MMV58" s="158"/>
      <c r="MMW58" s="158"/>
      <c r="MMX58" s="158"/>
      <c r="MMY58" s="158"/>
      <c r="MMZ58" s="158"/>
      <c r="MNA58" s="158"/>
      <c r="MNB58" s="158"/>
      <c r="MNC58" s="158"/>
      <c r="MND58" s="158"/>
      <c r="MNE58" s="158"/>
      <c r="MNF58" s="158"/>
      <c r="MNG58" s="158"/>
      <c r="MNH58" s="158"/>
      <c r="MNI58" s="158"/>
      <c r="MNJ58" s="158"/>
      <c r="MNK58" s="158"/>
      <c r="MNL58" s="158"/>
      <c r="MNM58" s="158"/>
      <c r="MNN58" s="158"/>
      <c r="MNO58" s="158"/>
      <c r="MNP58" s="158"/>
      <c r="MNQ58" s="158"/>
      <c r="MNR58" s="158"/>
      <c r="MNS58" s="158"/>
      <c r="MNT58" s="158"/>
      <c r="MNU58" s="158"/>
      <c r="MNV58" s="158"/>
      <c r="MNW58" s="158"/>
      <c r="MNX58" s="158"/>
      <c r="MNY58" s="158"/>
      <c r="MNZ58" s="158"/>
      <c r="MOA58" s="158"/>
      <c r="MOB58" s="158"/>
      <c r="MOC58" s="158"/>
      <c r="MOD58" s="158"/>
      <c r="MOE58" s="158"/>
      <c r="MOF58" s="158"/>
      <c r="MOG58" s="158"/>
      <c r="MOH58" s="158"/>
      <c r="MOI58" s="158"/>
      <c r="MOJ58" s="158"/>
      <c r="MOK58" s="158"/>
      <c r="MOL58" s="158"/>
      <c r="MOM58" s="158"/>
      <c r="MON58" s="158"/>
      <c r="MOO58" s="158"/>
      <c r="MOP58" s="158"/>
      <c r="MOQ58" s="158"/>
      <c r="MOR58" s="158"/>
      <c r="MOS58" s="158"/>
      <c r="MOT58" s="158"/>
      <c r="MOU58" s="158"/>
      <c r="MOV58" s="158"/>
      <c r="MOW58" s="158"/>
      <c r="MOX58" s="158"/>
      <c r="MOY58" s="158"/>
      <c r="MOZ58" s="158"/>
      <c r="MPA58" s="158"/>
      <c r="MPB58" s="158"/>
      <c r="MPC58" s="158"/>
      <c r="MPD58" s="158"/>
      <c r="MPE58" s="158"/>
      <c r="MPF58" s="158"/>
      <c r="MPG58" s="158"/>
      <c r="MPH58" s="158"/>
      <c r="MPI58" s="158"/>
      <c r="MPJ58" s="158"/>
      <c r="MPK58" s="158"/>
      <c r="MPL58" s="158"/>
      <c r="MPM58" s="158"/>
      <c r="MPN58" s="158"/>
      <c r="MPO58" s="158"/>
      <c r="MPP58" s="158"/>
      <c r="MPQ58" s="158"/>
      <c r="MPR58" s="158"/>
      <c r="MPS58" s="158"/>
      <c r="MPT58" s="158"/>
      <c r="MPU58" s="158"/>
      <c r="MPV58" s="158"/>
      <c r="MPW58" s="158"/>
      <c r="MPX58" s="158"/>
      <c r="MPY58" s="158"/>
      <c r="MPZ58" s="158"/>
      <c r="MQA58" s="158"/>
      <c r="MQB58" s="158"/>
      <c r="MQC58" s="158"/>
      <c r="MQD58" s="158"/>
      <c r="MQE58" s="158"/>
      <c r="MQF58" s="158"/>
      <c r="MQG58" s="158"/>
      <c r="MQH58" s="158"/>
      <c r="MQI58" s="158"/>
      <c r="MQJ58" s="158"/>
      <c r="MQK58" s="158"/>
      <c r="MQL58" s="158"/>
      <c r="MQM58" s="158"/>
      <c r="MQN58" s="158"/>
      <c r="MQO58" s="158"/>
      <c r="MQP58" s="158"/>
      <c r="MQQ58" s="158"/>
      <c r="MQR58" s="158"/>
      <c r="MQS58" s="158"/>
      <c r="MQT58" s="158"/>
      <c r="MQU58" s="158"/>
      <c r="MQV58" s="158"/>
      <c r="MQW58" s="158"/>
      <c r="MQX58" s="158"/>
      <c r="MQY58" s="158"/>
      <c r="MQZ58" s="158"/>
      <c r="MRA58" s="158"/>
      <c r="MRB58" s="158"/>
      <c r="MRC58" s="158"/>
      <c r="MRD58" s="158"/>
      <c r="MRE58" s="158"/>
      <c r="MRF58" s="158"/>
      <c r="MRG58" s="158"/>
      <c r="MRH58" s="158"/>
      <c r="MRI58" s="158"/>
      <c r="MRJ58" s="158"/>
      <c r="MRK58" s="158"/>
      <c r="MRL58" s="158"/>
      <c r="MRM58" s="158"/>
      <c r="MRN58" s="158"/>
      <c r="MRO58" s="158"/>
      <c r="MRP58" s="158"/>
      <c r="MRQ58" s="158"/>
      <c r="MRR58" s="158"/>
      <c r="MRS58" s="158"/>
      <c r="MRT58" s="158"/>
      <c r="MRU58" s="158"/>
      <c r="MRV58" s="158"/>
      <c r="MRW58" s="158"/>
      <c r="MRX58" s="158"/>
      <c r="MRY58" s="158"/>
      <c r="MRZ58" s="158"/>
      <c r="MSA58" s="158"/>
      <c r="MSB58" s="158"/>
      <c r="MSC58" s="158"/>
      <c r="MSD58" s="158"/>
      <c r="MSE58" s="158"/>
      <c r="MSF58" s="158"/>
      <c r="MSG58" s="158"/>
      <c r="MSH58" s="158"/>
      <c r="MSI58" s="158"/>
      <c r="MSJ58" s="158"/>
      <c r="MSK58" s="158"/>
      <c r="MSL58" s="158"/>
      <c r="MSM58" s="158"/>
      <c r="MSN58" s="158"/>
      <c r="MSO58" s="158"/>
      <c r="MSP58" s="158"/>
      <c r="MSQ58" s="158"/>
      <c r="MSR58" s="158"/>
      <c r="MSS58" s="158"/>
      <c r="MST58" s="158"/>
      <c r="MSU58" s="158"/>
      <c r="MSV58" s="158"/>
      <c r="MSW58" s="158"/>
      <c r="MSX58" s="158"/>
      <c r="MSY58" s="158"/>
      <c r="MSZ58" s="158"/>
      <c r="MTA58" s="158"/>
      <c r="MTB58" s="158"/>
      <c r="MTC58" s="158"/>
      <c r="MTD58" s="158"/>
      <c r="MTE58" s="158"/>
      <c r="MTF58" s="158"/>
      <c r="MTG58" s="158"/>
      <c r="MTH58" s="158"/>
      <c r="MTI58" s="158"/>
      <c r="MTJ58" s="158"/>
      <c r="MTK58" s="158"/>
      <c r="MTL58" s="158"/>
      <c r="MTM58" s="158"/>
      <c r="MTN58" s="158"/>
      <c r="MTO58" s="158"/>
      <c r="MTP58" s="158"/>
      <c r="MTQ58" s="158"/>
      <c r="MTR58" s="158"/>
      <c r="MTS58" s="158"/>
      <c r="MTT58" s="158"/>
      <c r="MTU58" s="158"/>
      <c r="MTV58" s="158"/>
      <c r="MTW58" s="158"/>
      <c r="MTX58" s="158"/>
      <c r="MTY58" s="158"/>
      <c r="MTZ58" s="158"/>
      <c r="MUA58" s="158"/>
      <c r="MUB58" s="158"/>
      <c r="MUC58" s="158"/>
      <c r="MUD58" s="158"/>
      <c r="MUE58" s="158"/>
      <c r="MUF58" s="158"/>
      <c r="MUG58" s="158"/>
      <c r="MUH58" s="158"/>
      <c r="MUI58" s="158"/>
      <c r="MUJ58" s="158"/>
      <c r="MUK58" s="158"/>
      <c r="MUL58" s="158"/>
      <c r="MUM58" s="158"/>
      <c r="MUN58" s="158"/>
      <c r="MUO58" s="158"/>
      <c r="MUP58" s="158"/>
      <c r="MUQ58" s="158"/>
      <c r="MUR58" s="158"/>
      <c r="MUS58" s="158"/>
      <c r="MUT58" s="158"/>
      <c r="MUU58" s="158"/>
      <c r="MUV58" s="158"/>
      <c r="MUW58" s="158"/>
      <c r="MUX58" s="158"/>
      <c r="MUY58" s="158"/>
      <c r="MUZ58" s="158"/>
      <c r="MVA58" s="158"/>
      <c r="MVB58" s="158"/>
      <c r="MVC58" s="158"/>
      <c r="MVD58" s="158"/>
      <c r="MVE58" s="158"/>
      <c r="MVF58" s="158"/>
      <c r="MVG58" s="158"/>
      <c r="MVH58" s="158"/>
      <c r="MVI58" s="158"/>
      <c r="MVJ58" s="158"/>
      <c r="MVK58" s="158"/>
      <c r="MVL58" s="158"/>
      <c r="MVM58" s="158"/>
      <c r="MVN58" s="158"/>
      <c r="MVO58" s="158"/>
      <c r="MVP58" s="158"/>
      <c r="MVQ58" s="158"/>
      <c r="MVR58" s="158"/>
      <c r="MVS58" s="158"/>
      <c r="MVT58" s="158"/>
      <c r="MVU58" s="158"/>
      <c r="MVV58" s="158"/>
      <c r="MVW58" s="158"/>
      <c r="MVX58" s="158"/>
      <c r="MVY58" s="158"/>
      <c r="MVZ58" s="158"/>
      <c r="MWA58" s="158"/>
      <c r="MWB58" s="158"/>
      <c r="MWC58" s="158"/>
      <c r="MWD58" s="158"/>
      <c r="MWE58" s="158"/>
      <c r="MWF58" s="158"/>
      <c r="MWG58" s="158"/>
      <c r="MWH58" s="158"/>
      <c r="MWI58" s="158"/>
      <c r="MWJ58" s="158"/>
      <c r="MWK58" s="158"/>
      <c r="MWL58" s="158"/>
      <c r="MWM58" s="158"/>
      <c r="MWN58" s="158"/>
      <c r="MWO58" s="158"/>
      <c r="MWP58" s="158"/>
      <c r="MWQ58" s="158"/>
      <c r="MWR58" s="158"/>
      <c r="MWS58" s="158"/>
      <c r="MWT58" s="158"/>
      <c r="MWU58" s="158"/>
      <c r="MWV58" s="158"/>
      <c r="MWW58" s="158"/>
      <c r="MWX58" s="158"/>
      <c r="MWY58" s="158"/>
      <c r="MWZ58" s="158"/>
      <c r="MXA58" s="158"/>
      <c r="MXB58" s="158"/>
      <c r="MXC58" s="158"/>
      <c r="MXD58" s="158"/>
      <c r="MXE58" s="158"/>
      <c r="MXF58" s="158"/>
      <c r="MXG58" s="158"/>
      <c r="MXH58" s="158"/>
      <c r="MXI58" s="158"/>
      <c r="MXJ58" s="158"/>
      <c r="MXK58" s="158"/>
      <c r="MXL58" s="158"/>
      <c r="MXM58" s="158"/>
      <c r="MXN58" s="158"/>
      <c r="MXO58" s="158"/>
      <c r="MXP58" s="158"/>
      <c r="MXQ58" s="158"/>
      <c r="MXR58" s="158"/>
      <c r="MXS58" s="158"/>
      <c r="MXT58" s="158"/>
      <c r="MXU58" s="158"/>
      <c r="MXV58" s="158"/>
      <c r="MXW58" s="158"/>
      <c r="MXX58" s="158"/>
      <c r="MXY58" s="158"/>
      <c r="MXZ58" s="158"/>
      <c r="MYA58" s="158"/>
      <c r="MYB58" s="158"/>
      <c r="MYC58" s="158"/>
      <c r="MYD58" s="158"/>
      <c r="MYE58" s="158"/>
      <c r="MYF58" s="158"/>
      <c r="MYG58" s="158"/>
      <c r="MYH58" s="158"/>
      <c r="MYI58" s="158"/>
      <c r="MYJ58" s="158"/>
      <c r="MYK58" s="158"/>
      <c r="MYL58" s="158"/>
      <c r="MYM58" s="158"/>
      <c r="MYN58" s="158"/>
      <c r="MYO58" s="158"/>
      <c r="MYP58" s="158"/>
      <c r="MYQ58" s="158"/>
      <c r="MYR58" s="158"/>
      <c r="MYS58" s="158"/>
      <c r="MYT58" s="158"/>
      <c r="MYU58" s="158"/>
      <c r="MYV58" s="158"/>
      <c r="MYW58" s="158"/>
      <c r="MYX58" s="158"/>
      <c r="MYY58" s="158"/>
      <c r="MYZ58" s="158"/>
      <c r="MZA58" s="158"/>
      <c r="MZB58" s="158"/>
      <c r="MZC58" s="158"/>
      <c r="MZD58" s="158"/>
      <c r="MZE58" s="158"/>
      <c r="MZF58" s="158"/>
      <c r="MZG58" s="158"/>
      <c r="MZH58" s="158"/>
      <c r="MZI58" s="158"/>
      <c r="MZJ58" s="158"/>
      <c r="MZK58" s="158"/>
      <c r="MZL58" s="158"/>
      <c r="MZM58" s="158"/>
      <c r="MZN58" s="158"/>
      <c r="MZO58" s="158"/>
      <c r="MZP58" s="158"/>
      <c r="MZQ58" s="158"/>
      <c r="MZR58" s="158"/>
      <c r="MZS58" s="158"/>
      <c r="MZT58" s="158"/>
      <c r="MZU58" s="158"/>
      <c r="MZV58" s="158"/>
      <c r="MZW58" s="158"/>
      <c r="MZX58" s="158"/>
      <c r="MZY58" s="158"/>
      <c r="MZZ58" s="158"/>
      <c r="NAA58" s="158"/>
      <c r="NAB58" s="158"/>
      <c r="NAC58" s="158"/>
      <c r="NAD58" s="158"/>
      <c r="NAE58" s="158"/>
      <c r="NAF58" s="158"/>
      <c r="NAG58" s="158"/>
      <c r="NAH58" s="158"/>
      <c r="NAI58" s="158"/>
      <c r="NAJ58" s="158"/>
      <c r="NAK58" s="158"/>
      <c r="NAL58" s="158"/>
      <c r="NAM58" s="158"/>
      <c r="NAN58" s="158"/>
      <c r="NAO58" s="158"/>
      <c r="NAP58" s="158"/>
      <c r="NAQ58" s="158"/>
      <c r="NAR58" s="158"/>
      <c r="NAS58" s="158"/>
      <c r="NAT58" s="158"/>
      <c r="NAU58" s="158"/>
      <c r="NAV58" s="158"/>
      <c r="NAW58" s="158"/>
      <c r="NAX58" s="158"/>
      <c r="NAY58" s="158"/>
      <c r="NAZ58" s="158"/>
      <c r="NBA58" s="158"/>
      <c r="NBB58" s="158"/>
      <c r="NBC58" s="158"/>
      <c r="NBD58" s="158"/>
      <c r="NBE58" s="158"/>
      <c r="NBF58" s="158"/>
      <c r="NBG58" s="158"/>
      <c r="NBH58" s="158"/>
      <c r="NBI58" s="158"/>
      <c r="NBJ58" s="158"/>
      <c r="NBK58" s="158"/>
      <c r="NBL58" s="158"/>
      <c r="NBM58" s="158"/>
      <c r="NBN58" s="158"/>
      <c r="NBO58" s="158"/>
      <c r="NBP58" s="158"/>
      <c r="NBQ58" s="158"/>
      <c r="NBR58" s="158"/>
      <c r="NBS58" s="158"/>
      <c r="NBT58" s="158"/>
      <c r="NBU58" s="158"/>
      <c r="NBV58" s="158"/>
      <c r="NBW58" s="158"/>
      <c r="NBX58" s="158"/>
      <c r="NBY58" s="158"/>
      <c r="NBZ58" s="158"/>
      <c r="NCA58" s="158"/>
      <c r="NCB58" s="158"/>
      <c r="NCC58" s="158"/>
      <c r="NCD58" s="158"/>
      <c r="NCE58" s="158"/>
      <c r="NCF58" s="158"/>
      <c r="NCG58" s="158"/>
      <c r="NCH58" s="158"/>
      <c r="NCI58" s="158"/>
      <c r="NCJ58" s="158"/>
      <c r="NCK58" s="158"/>
      <c r="NCL58" s="158"/>
      <c r="NCM58" s="158"/>
      <c r="NCN58" s="158"/>
      <c r="NCO58" s="158"/>
      <c r="NCP58" s="158"/>
      <c r="NCQ58" s="158"/>
      <c r="NCR58" s="158"/>
      <c r="NCS58" s="158"/>
      <c r="NCT58" s="158"/>
      <c r="NCU58" s="158"/>
      <c r="NCV58" s="158"/>
      <c r="NCW58" s="158"/>
      <c r="NCX58" s="158"/>
      <c r="NCY58" s="158"/>
      <c r="NCZ58" s="158"/>
      <c r="NDA58" s="158"/>
      <c r="NDB58" s="158"/>
      <c r="NDC58" s="158"/>
      <c r="NDD58" s="158"/>
      <c r="NDE58" s="158"/>
      <c r="NDF58" s="158"/>
      <c r="NDG58" s="158"/>
      <c r="NDH58" s="158"/>
      <c r="NDI58" s="158"/>
      <c r="NDJ58" s="158"/>
      <c r="NDK58" s="158"/>
      <c r="NDL58" s="158"/>
      <c r="NDM58" s="158"/>
      <c r="NDN58" s="158"/>
      <c r="NDO58" s="158"/>
      <c r="NDP58" s="158"/>
      <c r="NDQ58" s="158"/>
      <c r="NDR58" s="158"/>
      <c r="NDS58" s="158"/>
      <c r="NDT58" s="158"/>
      <c r="NDU58" s="158"/>
      <c r="NDV58" s="158"/>
      <c r="NDW58" s="158"/>
      <c r="NDX58" s="158"/>
      <c r="NDY58" s="158"/>
      <c r="NDZ58" s="158"/>
      <c r="NEA58" s="158"/>
      <c r="NEB58" s="158"/>
      <c r="NEC58" s="158"/>
      <c r="NED58" s="158"/>
      <c r="NEE58" s="158"/>
      <c r="NEF58" s="158"/>
      <c r="NEG58" s="158"/>
      <c r="NEH58" s="158"/>
      <c r="NEI58" s="158"/>
      <c r="NEJ58" s="158"/>
      <c r="NEK58" s="158"/>
      <c r="NEL58" s="158"/>
      <c r="NEM58" s="158"/>
      <c r="NEN58" s="158"/>
      <c r="NEO58" s="158"/>
      <c r="NEP58" s="158"/>
      <c r="NEQ58" s="158"/>
      <c r="NER58" s="158"/>
      <c r="NES58" s="158"/>
      <c r="NET58" s="158"/>
      <c r="NEU58" s="158"/>
      <c r="NEV58" s="158"/>
      <c r="NEW58" s="158"/>
      <c r="NEX58" s="158"/>
      <c r="NEY58" s="158"/>
      <c r="NEZ58" s="158"/>
      <c r="NFA58" s="158"/>
      <c r="NFB58" s="158"/>
      <c r="NFC58" s="158"/>
      <c r="NFD58" s="158"/>
      <c r="NFE58" s="158"/>
      <c r="NFF58" s="158"/>
      <c r="NFG58" s="158"/>
      <c r="NFH58" s="158"/>
      <c r="NFI58" s="158"/>
      <c r="NFJ58" s="158"/>
      <c r="NFK58" s="158"/>
      <c r="NFL58" s="158"/>
      <c r="NFM58" s="158"/>
      <c r="NFN58" s="158"/>
      <c r="NFO58" s="158"/>
      <c r="NFP58" s="158"/>
      <c r="NFQ58" s="158"/>
      <c r="NFR58" s="158"/>
      <c r="NFS58" s="158"/>
      <c r="NFT58" s="158"/>
      <c r="NFU58" s="158"/>
      <c r="NFV58" s="158"/>
      <c r="NFW58" s="158"/>
      <c r="NFX58" s="158"/>
      <c r="NFY58" s="158"/>
      <c r="NFZ58" s="158"/>
      <c r="NGA58" s="158"/>
      <c r="NGB58" s="158"/>
      <c r="NGC58" s="158"/>
      <c r="NGD58" s="158"/>
      <c r="NGE58" s="158"/>
      <c r="NGF58" s="158"/>
      <c r="NGG58" s="158"/>
      <c r="NGH58" s="158"/>
      <c r="NGI58" s="158"/>
      <c r="NGJ58" s="158"/>
      <c r="NGK58" s="158"/>
      <c r="NGL58" s="158"/>
      <c r="NGM58" s="158"/>
      <c r="NGN58" s="158"/>
      <c r="NGO58" s="158"/>
      <c r="NGP58" s="158"/>
      <c r="NGQ58" s="158"/>
      <c r="NGR58" s="158"/>
      <c r="NGS58" s="158"/>
      <c r="NGT58" s="158"/>
      <c r="NGU58" s="158"/>
      <c r="NGV58" s="158"/>
      <c r="NGW58" s="158"/>
      <c r="NGX58" s="158"/>
      <c r="NGY58" s="158"/>
      <c r="NGZ58" s="158"/>
      <c r="NHA58" s="158"/>
      <c r="NHB58" s="158"/>
      <c r="NHC58" s="158"/>
      <c r="NHD58" s="158"/>
      <c r="NHE58" s="158"/>
      <c r="NHF58" s="158"/>
      <c r="NHG58" s="158"/>
      <c r="NHH58" s="158"/>
      <c r="NHI58" s="158"/>
      <c r="NHJ58" s="158"/>
      <c r="NHK58" s="158"/>
      <c r="NHL58" s="158"/>
      <c r="NHM58" s="158"/>
      <c r="NHN58" s="158"/>
      <c r="NHO58" s="158"/>
      <c r="NHP58" s="158"/>
      <c r="NHQ58" s="158"/>
      <c r="NHR58" s="158"/>
      <c r="NHS58" s="158"/>
      <c r="NHT58" s="158"/>
      <c r="NHU58" s="158"/>
      <c r="NHV58" s="158"/>
      <c r="NHW58" s="158"/>
      <c r="NHX58" s="158"/>
      <c r="NHY58" s="158"/>
      <c r="NHZ58" s="158"/>
      <c r="NIA58" s="158"/>
      <c r="NIB58" s="158"/>
      <c r="NIC58" s="158"/>
      <c r="NID58" s="158"/>
      <c r="NIE58" s="158"/>
      <c r="NIF58" s="158"/>
      <c r="NIG58" s="158"/>
      <c r="NIH58" s="158"/>
      <c r="NII58" s="158"/>
      <c r="NIJ58" s="158"/>
      <c r="NIK58" s="158"/>
      <c r="NIL58" s="158"/>
      <c r="NIM58" s="158"/>
      <c r="NIN58" s="158"/>
      <c r="NIO58" s="158"/>
      <c r="NIP58" s="158"/>
      <c r="NIQ58" s="158"/>
      <c r="NIR58" s="158"/>
      <c r="NIS58" s="158"/>
      <c r="NIT58" s="158"/>
      <c r="NIU58" s="158"/>
      <c r="NIV58" s="158"/>
      <c r="NIW58" s="158"/>
      <c r="NIX58" s="158"/>
      <c r="NIY58" s="158"/>
      <c r="NIZ58" s="158"/>
      <c r="NJA58" s="158"/>
      <c r="NJB58" s="158"/>
      <c r="NJC58" s="158"/>
      <c r="NJD58" s="158"/>
      <c r="NJE58" s="158"/>
      <c r="NJF58" s="158"/>
      <c r="NJG58" s="158"/>
      <c r="NJH58" s="158"/>
      <c r="NJI58" s="158"/>
      <c r="NJJ58" s="158"/>
      <c r="NJK58" s="158"/>
      <c r="NJL58" s="158"/>
      <c r="NJM58" s="158"/>
      <c r="NJN58" s="158"/>
      <c r="NJO58" s="158"/>
      <c r="NJP58" s="158"/>
      <c r="NJQ58" s="158"/>
      <c r="NJR58" s="158"/>
      <c r="NJS58" s="158"/>
      <c r="NJT58" s="158"/>
      <c r="NJU58" s="158"/>
      <c r="NJV58" s="158"/>
      <c r="NJW58" s="158"/>
      <c r="NJX58" s="158"/>
      <c r="NJY58" s="158"/>
      <c r="NJZ58" s="158"/>
      <c r="NKA58" s="158"/>
      <c r="NKB58" s="158"/>
      <c r="NKC58" s="158"/>
      <c r="NKD58" s="158"/>
      <c r="NKE58" s="158"/>
      <c r="NKF58" s="158"/>
      <c r="NKG58" s="158"/>
      <c r="NKH58" s="158"/>
      <c r="NKI58" s="158"/>
      <c r="NKJ58" s="158"/>
      <c r="NKK58" s="158"/>
      <c r="NKL58" s="158"/>
      <c r="NKM58" s="158"/>
      <c r="NKN58" s="158"/>
      <c r="NKO58" s="158"/>
      <c r="NKP58" s="158"/>
      <c r="NKQ58" s="158"/>
      <c r="NKR58" s="158"/>
      <c r="NKS58" s="158"/>
      <c r="NKT58" s="158"/>
      <c r="NKU58" s="158"/>
      <c r="NKV58" s="158"/>
      <c r="NKW58" s="158"/>
      <c r="NKX58" s="158"/>
      <c r="NKY58" s="158"/>
      <c r="NKZ58" s="158"/>
      <c r="NLA58" s="158"/>
      <c r="NLB58" s="158"/>
      <c r="NLC58" s="158"/>
      <c r="NLD58" s="158"/>
      <c r="NLE58" s="158"/>
      <c r="NLF58" s="158"/>
      <c r="NLG58" s="158"/>
      <c r="NLH58" s="158"/>
      <c r="NLI58" s="158"/>
      <c r="NLJ58" s="158"/>
      <c r="NLK58" s="158"/>
      <c r="NLL58" s="158"/>
      <c r="NLM58" s="158"/>
      <c r="NLN58" s="158"/>
      <c r="NLO58" s="158"/>
      <c r="NLP58" s="158"/>
      <c r="NLQ58" s="158"/>
      <c r="NLR58" s="158"/>
      <c r="NLS58" s="158"/>
      <c r="NLT58" s="158"/>
      <c r="NLU58" s="158"/>
      <c r="NLV58" s="158"/>
      <c r="NLW58" s="158"/>
      <c r="NLX58" s="158"/>
      <c r="NLY58" s="158"/>
      <c r="NLZ58" s="158"/>
      <c r="NMA58" s="158"/>
      <c r="NMB58" s="158"/>
      <c r="NMC58" s="158"/>
      <c r="NMD58" s="158"/>
      <c r="NME58" s="158"/>
      <c r="NMF58" s="158"/>
      <c r="NMG58" s="158"/>
      <c r="NMH58" s="158"/>
      <c r="NMI58" s="158"/>
      <c r="NMJ58" s="158"/>
      <c r="NMK58" s="158"/>
      <c r="NML58" s="158"/>
      <c r="NMM58" s="158"/>
      <c r="NMN58" s="158"/>
      <c r="NMO58" s="158"/>
      <c r="NMP58" s="158"/>
      <c r="NMQ58" s="158"/>
      <c r="NMR58" s="158"/>
      <c r="NMS58" s="158"/>
      <c r="NMT58" s="158"/>
      <c r="NMU58" s="158"/>
      <c r="NMV58" s="158"/>
      <c r="NMW58" s="158"/>
      <c r="NMX58" s="158"/>
      <c r="NMY58" s="158"/>
      <c r="NMZ58" s="158"/>
      <c r="NNA58" s="158"/>
      <c r="NNB58" s="158"/>
      <c r="NNC58" s="158"/>
      <c r="NND58" s="158"/>
      <c r="NNE58" s="158"/>
      <c r="NNF58" s="158"/>
      <c r="NNG58" s="158"/>
      <c r="NNH58" s="158"/>
      <c r="NNI58" s="158"/>
      <c r="NNJ58" s="158"/>
      <c r="NNK58" s="158"/>
      <c r="NNL58" s="158"/>
      <c r="NNM58" s="158"/>
      <c r="NNN58" s="158"/>
      <c r="NNO58" s="158"/>
      <c r="NNP58" s="158"/>
      <c r="NNQ58" s="158"/>
      <c r="NNR58" s="158"/>
      <c r="NNS58" s="158"/>
      <c r="NNT58" s="158"/>
      <c r="NNU58" s="158"/>
      <c r="NNV58" s="158"/>
      <c r="NNW58" s="158"/>
      <c r="NNX58" s="158"/>
      <c r="NNY58" s="158"/>
      <c r="NNZ58" s="158"/>
      <c r="NOA58" s="158"/>
      <c r="NOB58" s="158"/>
      <c r="NOC58" s="158"/>
      <c r="NOD58" s="158"/>
      <c r="NOE58" s="158"/>
      <c r="NOF58" s="158"/>
      <c r="NOG58" s="158"/>
      <c r="NOH58" s="158"/>
      <c r="NOI58" s="158"/>
      <c r="NOJ58" s="158"/>
      <c r="NOK58" s="158"/>
      <c r="NOL58" s="158"/>
      <c r="NOM58" s="158"/>
      <c r="NON58" s="158"/>
      <c r="NOO58" s="158"/>
      <c r="NOP58" s="158"/>
      <c r="NOQ58" s="158"/>
      <c r="NOR58" s="158"/>
      <c r="NOS58" s="158"/>
      <c r="NOT58" s="158"/>
      <c r="NOU58" s="158"/>
      <c r="NOV58" s="158"/>
      <c r="NOW58" s="158"/>
      <c r="NOX58" s="158"/>
      <c r="NOY58" s="158"/>
      <c r="NOZ58" s="158"/>
      <c r="NPA58" s="158"/>
      <c r="NPB58" s="158"/>
      <c r="NPC58" s="158"/>
      <c r="NPD58" s="158"/>
      <c r="NPE58" s="158"/>
      <c r="NPF58" s="158"/>
      <c r="NPG58" s="158"/>
      <c r="NPH58" s="158"/>
      <c r="NPI58" s="158"/>
      <c r="NPJ58" s="158"/>
      <c r="NPK58" s="158"/>
      <c r="NPL58" s="158"/>
      <c r="NPM58" s="158"/>
      <c r="NPN58" s="158"/>
      <c r="NPO58" s="158"/>
      <c r="NPP58" s="158"/>
      <c r="NPQ58" s="158"/>
      <c r="NPR58" s="158"/>
      <c r="NPS58" s="158"/>
      <c r="NPT58" s="158"/>
      <c r="NPU58" s="158"/>
      <c r="NPV58" s="158"/>
      <c r="NPW58" s="158"/>
      <c r="NPX58" s="158"/>
      <c r="NPY58" s="158"/>
      <c r="NPZ58" s="158"/>
      <c r="NQA58" s="158"/>
      <c r="NQB58" s="158"/>
      <c r="NQC58" s="158"/>
      <c r="NQD58" s="158"/>
      <c r="NQE58" s="158"/>
      <c r="NQF58" s="158"/>
      <c r="NQG58" s="158"/>
      <c r="NQH58" s="158"/>
      <c r="NQI58" s="158"/>
      <c r="NQJ58" s="158"/>
      <c r="NQK58" s="158"/>
      <c r="NQL58" s="158"/>
      <c r="NQM58" s="158"/>
      <c r="NQN58" s="158"/>
      <c r="NQO58" s="158"/>
      <c r="NQP58" s="158"/>
      <c r="NQQ58" s="158"/>
      <c r="NQR58" s="158"/>
      <c r="NQS58" s="158"/>
      <c r="NQT58" s="158"/>
      <c r="NQU58" s="158"/>
      <c r="NQV58" s="158"/>
      <c r="NQW58" s="158"/>
      <c r="NQX58" s="158"/>
      <c r="NQY58" s="158"/>
      <c r="NQZ58" s="158"/>
      <c r="NRA58" s="158"/>
      <c r="NRB58" s="158"/>
      <c r="NRC58" s="158"/>
      <c r="NRD58" s="158"/>
      <c r="NRE58" s="158"/>
      <c r="NRF58" s="158"/>
      <c r="NRG58" s="158"/>
      <c r="NRH58" s="158"/>
      <c r="NRI58" s="158"/>
      <c r="NRJ58" s="158"/>
      <c r="NRK58" s="158"/>
      <c r="NRL58" s="158"/>
      <c r="NRM58" s="158"/>
      <c r="NRN58" s="158"/>
      <c r="NRO58" s="158"/>
      <c r="NRP58" s="158"/>
      <c r="NRQ58" s="158"/>
      <c r="NRR58" s="158"/>
      <c r="NRS58" s="158"/>
      <c r="NRT58" s="158"/>
      <c r="NRU58" s="158"/>
      <c r="NRV58" s="158"/>
      <c r="NRW58" s="158"/>
      <c r="NRX58" s="158"/>
      <c r="NRY58" s="158"/>
      <c r="NRZ58" s="158"/>
      <c r="NSA58" s="158"/>
      <c r="NSB58" s="158"/>
      <c r="NSC58" s="158"/>
      <c r="NSD58" s="158"/>
      <c r="NSE58" s="158"/>
      <c r="NSF58" s="158"/>
      <c r="NSG58" s="158"/>
      <c r="NSH58" s="158"/>
      <c r="NSI58" s="158"/>
      <c r="NSJ58" s="158"/>
      <c r="NSK58" s="158"/>
      <c r="NSL58" s="158"/>
      <c r="NSM58" s="158"/>
      <c r="NSN58" s="158"/>
      <c r="NSO58" s="158"/>
      <c r="NSP58" s="158"/>
      <c r="NSQ58" s="158"/>
      <c r="NSR58" s="158"/>
      <c r="NSS58" s="158"/>
      <c r="NST58" s="158"/>
      <c r="NSU58" s="158"/>
      <c r="NSV58" s="158"/>
      <c r="NSW58" s="158"/>
      <c r="NSX58" s="158"/>
      <c r="NSY58" s="158"/>
      <c r="NSZ58" s="158"/>
      <c r="NTA58" s="158"/>
      <c r="NTB58" s="158"/>
      <c r="NTC58" s="158"/>
      <c r="NTD58" s="158"/>
      <c r="NTE58" s="158"/>
      <c r="NTF58" s="158"/>
      <c r="NTG58" s="158"/>
      <c r="NTH58" s="158"/>
      <c r="NTI58" s="158"/>
      <c r="NTJ58" s="158"/>
      <c r="NTK58" s="158"/>
      <c r="NTL58" s="158"/>
      <c r="NTM58" s="158"/>
      <c r="NTN58" s="158"/>
      <c r="NTO58" s="158"/>
      <c r="NTP58" s="158"/>
      <c r="NTQ58" s="158"/>
      <c r="NTR58" s="158"/>
      <c r="NTS58" s="158"/>
      <c r="NTT58" s="158"/>
      <c r="NTU58" s="158"/>
      <c r="NTV58" s="158"/>
      <c r="NTW58" s="158"/>
      <c r="NTX58" s="158"/>
      <c r="NTY58" s="158"/>
      <c r="NTZ58" s="158"/>
      <c r="NUA58" s="158"/>
      <c r="NUB58" s="158"/>
      <c r="NUC58" s="158"/>
      <c r="NUD58" s="158"/>
      <c r="NUE58" s="158"/>
      <c r="NUF58" s="158"/>
      <c r="NUG58" s="158"/>
      <c r="NUH58" s="158"/>
      <c r="NUI58" s="158"/>
      <c r="NUJ58" s="158"/>
      <c r="NUK58" s="158"/>
      <c r="NUL58" s="158"/>
      <c r="NUM58" s="158"/>
      <c r="NUN58" s="158"/>
      <c r="NUO58" s="158"/>
      <c r="NUP58" s="158"/>
      <c r="NUQ58" s="158"/>
      <c r="NUR58" s="158"/>
      <c r="NUS58" s="158"/>
      <c r="NUT58" s="158"/>
      <c r="NUU58" s="158"/>
      <c r="NUV58" s="158"/>
      <c r="NUW58" s="158"/>
      <c r="NUX58" s="158"/>
      <c r="NUY58" s="158"/>
      <c r="NUZ58" s="158"/>
      <c r="NVA58" s="158"/>
      <c r="NVB58" s="158"/>
      <c r="NVC58" s="158"/>
      <c r="NVD58" s="158"/>
      <c r="NVE58" s="158"/>
      <c r="NVF58" s="158"/>
      <c r="NVG58" s="158"/>
      <c r="NVH58" s="158"/>
      <c r="NVI58" s="158"/>
      <c r="NVJ58" s="158"/>
      <c r="NVK58" s="158"/>
      <c r="NVL58" s="158"/>
      <c r="NVM58" s="158"/>
      <c r="NVN58" s="158"/>
      <c r="NVO58" s="158"/>
      <c r="NVP58" s="158"/>
      <c r="NVQ58" s="158"/>
      <c r="NVR58" s="158"/>
      <c r="NVS58" s="158"/>
      <c r="NVT58" s="158"/>
      <c r="NVU58" s="158"/>
      <c r="NVV58" s="158"/>
      <c r="NVW58" s="158"/>
      <c r="NVX58" s="158"/>
      <c r="NVY58" s="158"/>
      <c r="NVZ58" s="158"/>
      <c r="NWA58" s="158"/>
      <c r="NWB58" s="158"/>
      <c r="NWC58" s="158"/>
      <c r="NWD58" s="158"/>
      <c r="NWE58" s="158"/>
      <c r="NWF58" s="158"/>
      <c r="NWG58" s="158"/>
      <c r="NWH58" s="158"/>
      <c r="NWI58" s="158"/>
      <c r="NWJ58" s="158"/>
      <c r="NWK58" s="158"/>
      <c r="NWL58" s="158"/>
      <c r="NWM58" s="158"/>
      <c r="NWN58" s="158"/>
      <c r="NWO58" s="158"/>
      <c r="NWP58" s="158"/>
      <c r="NWQ58" s="158"/>
      <c r="NWR58" s="158"/>
      <c r="NWS58" s="158"/>
      <c r="NWT58" s="158"/>
      <c r="NWU58" s="158"/>
      <c r="NWV58" s="158"/>
      <c r="NWW58" s="158"/>
      <c r="NWX58" s="158"/>
      <c r="NWY58" s="158"/>
      <c r="NWZ58" s="158"/>
      <c r="NXA58" s="158"/>
      <c r="NXB58" s="158"/>
      <c r="NXC58" s="158"/>
      <c r="NXD58" s="158"/>
      <c r="NXE58" s="158"/>
      <c r="NXF58" s="158"/>
      <c r="NXG58" s="158"/>
      <c r="NXH58" s="158"/>
      <c r="NXI58" s="158"/>
      <c r="NXJ58" s="158"/>
      <c r="NXK58" s="158"/>
      <c r="NXL58" s="158"/>
      <c r="NXM58" s="158"/>
      <c r="NXN58" s="158"/>
      <c r="NXO58" s="158"/>
      <c r="NXP58" s="158"/>
      <c r="NXQ58" s="158"/>
      <c r="NXR58" s="158"/>
      <c r="NXS58" s="158"/>
      <c r="NXT58" s="158"/>
      <c r="NXU58" s="158"/>
      <c r="NXV58" s="158"/>
      <c r="NXW58" s="158"/>
      <c r="NXX58" s="158"/>
      <c r="NXY58" s="158"/>
      <c r="NXZ58" s="158"/>
      <c r="NYA58" s="158"/>
      <c r="NYB58" s="158"/>
      <c r="NYC58" s="158"/>
      <c r="NYD58" s="158"/>
      <c r="NYE58" s="158"/>
      <c r="NYF58" s="158"/>
      <c r="NYG58" s="158"/>
      <c r="NYH58" s="158"/>
      <c r="NYI58" s="158"/>
      <c r="NYJ58" s="158"/>
      <c r="NYK58" s="158"/>
      <c r="NYL58" s="158"/>
      <c r="NYM58" s="158"/>
      <c r="NYN58" s="158"/>
      <c r="NYO58" s="158"/>
      <c r="NYP58" s="158"/>
      <c r="NYQ58" s="158"/>
      <c r="NYR58" s="158"/>
      <c r="NYS58" s="158"/>
      <c r="NYT58" s="158"/>
      <c r="NYU58" s="158"/>
      <c r="NYV58" s="158"/>
      <c r="NYW58" s="158"/>
      <c r="NYX58" s="158"/>
      <c r="NYY58" s="158"/>
      <c r="NYZ58" s="158"/>
      <c r="NZA58" s="158"/>
      <c r="NZB58" s="158"/>
      <c r="NZC58" s="158"/>
      <c r="NZD58" s="158"/>
      <c r="NZE58" s="158"/>
      <c r="NZF58" s="158"/>
      <c r="NZG58" s="158"/>
      <c r="NZH58" s="158"/>
      <c r="NZI58" s="158"/>
      <c r="NZJ58" s="158"/>
      <c r="NZK58" s="158"/>
      <c r="NZL58" s="158"/>
      <c r="NZM58" s="158"/>
      <c r="NZN58" s="158"/>
      <c r="NZO58" s="158"/>
      <c r="NZP58" s="158"/>
      <c r="NZQ58" s="158"/>
      <c r="NZR58" s="158"/>
      <c r="NZS58" s="158"/>
      <c r="NZT58" s="158"/>
      <c r="NZU58" s="158"/>
      <c r="NZV58" s="158"/>
      <c r="NZW58" s="158"/>
      <c r="NZX58" s="158"/>
      <c r="NZY58" s="158"/>
      <c r="NZZ58" s="158"/>
      <c r="OAA58" s="158"/>
      <c r="OAB58" s="158"/>
      <c r="OAC58" s="158"/>
      <c r="OAD58" s="158"/>
      <c r="OAE58" s="158"/>
      <c r="OAF58" s="158"/>
      <c r="OAG58" s="158"/>
      <c r="OAH58" s="158"/>
      <c r="OAI58" s="158"/>
      <c r="OAJ58" s="158"/>
      <c r="OAK58" s="158"/>
      <c r="OAL58" s="158"/>
      <c r="OAM58" s="158"/>
      <c r="OAN58" s="158"/>
      <c r="OAO58" s="158"/>
      <c r="OAP58" s="158"/>
      <c r="OAQ58" s="158"/>
      <c r="OAR58" s="158"/>
      <c r="OAS58" s="158"/>
      <c r="OAT58" s="158"/>
      <c r="OAU58" s="158"/>
      <c r="OAV58" s="158"/>
      <c r="OAW58" s="158"/>
      <c r="OAX58" s="158"/>
      <c r="OAY58" s="158"/>
      <c r="OAZ58" s="158"/>
      <c r="OBA58" s="158"/>
      <c r="OBB58" s="158"/>
      <c r="OBC58" s="158"/>
      <c r="OBD58" s="158"/>
      <c r="OBE58" s="158"/>
      <c r="OBF58" s="158"/>
      <c r="OBG58" s="158"/>
      <c r="OBH58" s="158"/>
      <c r="OBI58" s="158"/>
      <c r="OBJ58" s="158"/>
      <c r="OBK58" s="158"/>
      <c r="OBL58" s="158"/>
      <c r="OBM58" s="158"/>
      <c r="OBN58" s="158"/>
      <c r="OBO58" s="158"/>
      <c r="OBP58" s="158"/>
      <c r="OBQ58" s="158"/>
      <c r="OBR58" s="158"/>
      <c r="OBS58" s="158"/>
      <c r="OBT58" s="158"/>
      <c r="OBU58" s="158"/>
      <c r="OBV58" s="158"/>
      <c r="OBW58" s="158"/>
      <c r="OBX58" s="158"/>
      <c r="OBY58" s="158"/>
      <c r="OBZ58" s="158"/>
      <c r="OCA58" s="158"/>
      <c r="OCB58" s="158"/>
      <c r="OCC58" s="158"/>
      <c r="OCD58" s="158"/>
      <c r="OCE58" s="158"/>
      <c r="OCF58" s="158"/>
      <c r="OCG58" s="158"/>
      <c r="OCH58" s="158"/>
      <c r="OCI58" s="158"/>
      <c r="OCJ58" s="158"/>
      <c r="OCK58" s="158"/>
      <c r="OCL58" s="158"/>
      <c r="OCM58" s="158"/>
      <c r="OCN58" s="158"/>
      <c r="OCO58" s="158"/>
      <c r="OCP58" s="158"/>
      <c r="OCQ58" s="158"/>
      <c r="OCR58" s="158"/>
      <c r="OCS58" s="158"/>
      <c r="OCT58" s="158"/>
      <c r="OCU58" s="158"/>
      <c r="OCV58" s="158"/>
      <c r="OCW58" s="158"/>
      <c r="OCX58" s="158"/>
      <c r="OCY58" s="158"/>
      <c r="OCZ58" s="158"/>
      <c r="ODA58" s="158"/>
      <c r="ODB58" s="158"/>
      <c r="ODC58" s="158"/>
      <c r="ODD58" s="158"/>
      <c r="ODE58" s="158"/>
      <c r="ODF58" s="158"/>
      <c r="ODG58" s="158"/>
      <c r="ODH58" s="158"/>
      <c r="ODI58" s="158"/>
      <c r="ODJ58" s="158"/>
      <c r="ODK58" s="158"/>
      <c r="ODL58" s="158"/>
      <c r="ODM58" s="158"/>
      <c r="ODN58" s="158"/>
      <c r="ODO58" s="158"/>
      <c r="ODP58" s="158"/>
      <c r="ODQ58" s="158"/>
      <c r="ODR58" s="158"/>
      <c r="ODS58" s="158"/>
      <c r="ODT58" s="158"/>
      <c r="ODU58" s="158"/>
      <c r="ODV58" s="158"/>
      <c r="ODW58" s="158"/>
      <c r="ODX58" s="158"/>
      <c r="ODY58" s="158"/>
      <c r="ODZ58" s="158"/>
      <c r="OEA58" s="158"/>
      <c r="OEB58" s="158"/>
      <c r="OEC58" s="158"/>
      <c r="OED58" s="158"/>
      <c r="OEE58" s="158"/>
      <c r="OEF58" s="158"/>
      <c r="OEG58" s="158"/>
      <c r="OEH58" s="158"/>
      <c r="OEI58" s="158"/>
      <c r="OEJ58" s="158"/>
      <c r="OEK58" s="158"/>
      <c r="OEL58" s="158"/>
      <c r="OEM58" s="158"/>
      <c r="OEN58" s="158"/>
      <c r="OEO58" s="158"/>
      <c r="OEP58" s="158"/>
      <c r="OEQ58" s="158"/>
      <c r="OER58" s="158"/>
      <c r="OES58" s="158"/>
      <c r="OET58" s="158"/>
      <c r="OEU58" s="158"/>
      <c r="OEV58" s="158"/>
      <c r="OEW58" s="158"/>
      <c r="OEX58" s="158"/>
      <c r="OEY58" s="158"/>
      <c r="OEZ58" s="158"/>
      <c r="OFA58" s="158"/>
      <c r="OFB58" s="158"/>
      <c r="OFC58" s="158"/>
      <c r="OFD58" s="158"/>
      <c r="OFE58" s="158"/>
      <c r="OFF58" s="158"/>
      <c r="OFG58" s="158"/>
      <c r="OFH58" s="158"/>
      <c r="OFI58" s="158"/>
      <c r="OFJ58" s="158"/>
      <c r="OFK58" s="158"/>
      <c r="OFL58" s="158"/>
      <c r="OFM58" s="158"/>
      <c r="OFN58" s="158"/>
      <c r="OFO58" s="158"/>
      <c r="OFP58" s="158"/>
      <c r="OFQ58" s="158"/>
      <c r="OFR58" s="158"/>
      <c r="OFS58" s="158"/>
      <c r="OFT58" s="158"/>
      <c r="OFU58" s="158"/>
      <c r="OFV58" s="158"/>
      <c r="OFW58" s="158"/>
      <c r="OFX58" s="158"/>
      <c r="OFY58" s="158"/>
      <c r="OFZ58" s="158"/>
      <c r="OGA58" s="158"/>
      <c r="OGB58" s="158"/>
      <c r="OGC58" s="158"/>
      <c r="OGD58" s="158"/>
      <c r="OGE58" s="158"/>
      <c r="OGF58" s="158"/>
      <c r="OGG58" s="158"/>
      <c r="OGH58" s="158"/>
      <c r="OGI58" s="158"/>
      <c r="OGJ58" s="158"/>
      <c r="OGK58" s="158"/>
      <c r="OGL58" s="158"/>
      <c r="OGM58" s="158"/>
      <c r="OGN58" s="158"/>
      <c r="OGO58" s="158"/>
      <c r="OGP58" s="158"/>
      <c r="OGQ58" s="158"/>
      <c r="OGR58" s="158"/>
      <c r="OGS58" s="158"/>
      <c r="OGT58" s="158"/>
      <c r="OGU58" s="158"/>
      <c r="OGV58" s="158"/>
      <c r="OGW58" s="158"/>
      <c r="OGX58" s="158"/>
      <c r="OGY58" s="158"/>
      <c r="OGZ58" s="158"/>
      <c r="OHA58" s="158"/>
      <c r="OHB58" s="158"/>
      <c r="OHC58" s="158"/>
      <c r="OHD58" s="158"/>
      <c r="OHE58" s="158"/>
      <c r="OHF58" s="158"/>
      <c r="OHG58" s="158"/>
      <c r="OHH58" s="158"/>
      <c r="OHI58" s="158"/>
      <c r="OHJ58" s="158"/>
      <c r="OHK58" s="158"/>
      <c r="OHL58" s="158"/>
      <c r="OHM58" s="158"/>
      <c r="OHN58" s="158"/>
      <c r="OHO58" s="158"/>
      <c r="OHP58" s="158"/>
      <c r="OHQ58" s="158"/>
      <c r="OHR58" s="158"/>
      <c r="OHS58" s="158"/>
      <c r="OHT58" s="158"/>
      <c r="OHU58" s="158"/>
      <c r="OHV58" s="158"/>
      <c r="OHW58" s="158"/>
      <c r="OHX58" s="158"/>
      <c r="OHY58" s="158"/>
      <c r="OHZ58" s="158"/>
      <c r="OIA58" s="158"/>
      <c r="OIB58" s="158"/>
      <c r="OIC58" s="158"/>
      <c r="OID58" s="158"/>
      <c r="OIE58" s="158"/>
      <c r="OIF58" s="158"/>
      <c r="OIG58" s="158"/>
      <c r="OIH58" s="158"/>
      <c r="OII58" s="158"/>
      <c r="OIJ58" s="158"/>
      <c r="OIK58" s="158"/>
      <c r="OIL58" s="158"/>
      <c r="OIM58" s="158"/>
      <c r="OIN58" s="158"/>
      <c r="OIO58" s="158"/>
      <c r="OIP58" s="158"/>
      <c r="OIQ58" s="158"/>
      <c r="OIR58" s="158"/>
      <c r="OIS58" s="158"/>
      <c r="OIT58" s="158"/>
      <c r="OIU58" s="158"/>
      <c r="OIV58" s="158"/>
      <c r="OIW58" s="158"/>
      <c r="OIX58" s="158"/>
      <c r="OIY58" s="158"/>
      <c r="OIZ58" s="158"/>
      <c r="OJA58" s="158"/>
      <c r="OJB58" s="158"/>
      <c r="OJC58" s="158"/>
      <c r="OJD58" s="158"/>
      <c r="OJE58" s="158"/>
      <c r="OJF58" s="158"/>
      <c r="OJG58" s="158"/>
      <c r="OJH58" s="158"/>
      <c r="OJI58" s="158"/>
      <c r="OJJ58" s="158"/>
      <c r="OJK58" s="158"/>
      <c r="OJL58" s="158"/>
      <c r="OJM58" s="158"/>
      <c r="OJN58" s="158"/>
      <c r="OJO58" s="158"/>
      <c r="OJP58" s="158"/>
      <c r="OJQ58" s="158"/>
      <c r="OJR58" s="158"/>
      <c r="OJS58" s="158"/>
      <c r="OJT58" s="158"/>
      <c r="OJU58" s="158"/>
      <c r="OJV58" s="158"/>
      <c r="OJW58" s="158"/>
      <c r="OJX58" s="158"/>
      <c r="OJY58" s="158"/>
      <c r="OJZ58" s="158"/>
      <c r="OKA58" s="158"/>
      <c r="OKB58" s="158"/>
      <c r="OKC58" s="158"/>
      <c r="OKD58" s="158"/>
      <c r="OKE58" s="158"/>
      <c r="OKF58" s="158"/>
      <c r="OKG58" s="158"/>
      <c r="OKH58" s="158"/>
      <c r="OKI58" s="158"/>
      <c r="OKJ58" s="158"/>
      <c r="OKK58" s="158"/>
      <c r="OKL58" s="158"/>
      <c r="OKM58" s="158"/>
      <c r="OKN58" s="158"/>
      <c r="OKO58" s="158"/>
      <c r="OKP58" s="158"/>
      <c r="OKQ58" s="158"/>
      <c r="OKR58" s="158"/>
      <c r="OKS58" s="158"/>
      <c r="OKT58" s="158"/>
      <c r="OKU58" s="158"/>
      <c r="OKV58" s="158"/>
      <c r="OKW58" s="158"/>
      <c r="OKX58" s="158"/>
      <c r="OKY58" s="158"/>
      <c r="OKZ58" s="158"/>
      <c r="OLA58" s="158"/>
      <c r="OLB58" s="158"/>
      <c r="OLC58" s="158"/>
      <c r="OLD58" s="158"/>
      <c r="OLE58" s="158"/>
      <c r="OLF58" s="158"/>
      <c r="OLG58" s="158"/>
      <c r="OLH58" s="158"/>
      <c r="OLI58" s="158"/>
      <c r="OLJ58" s="158"/>
      <c r="OLK58" s="158"/>
      <c r="OLL58" s="158"/>
      <c r="OLM58" s="158"/>
      <c r="OLN58" s="158"/>
      <c r="OLO58" s="158"/>
      <c r="OLP58" s="158"/>
      <c r="OLQ58" s="158"/>
      <c r="OLR58" s="158"/>
      <c r="OLS58" s="158"/>
      <c r="OLT58" s="158"/>
      <c r="OLU58" s="158"/>
      <c r="OLV58" s="158"/>
      <c r="OLW58" s="158"/>
      <c r="OLX58" s="158"/>
      <c r="OLY58" s="158"/>
      <c r="OLZ58" s="158"/>
      <c r="OMA58" s="158"/>
      <c r="OMB58" s="158"/>
      <c r="OMC58" s="158"/>
      <c r="OMD58" s="158"/>
      <c r="OME58" s="158"/>
      <c r="OMF58" s="158"/>
      <c r="OMG58" s="158"/>
      <c r="OMH58" s="158"/>
      <c r="OMI58" s="158"/>
      <c r="OMJ58" s="158"/>
      <c r="OMK58" s="158"/>
      <c r="OML58" s="158"/>
      <c r="OMM58" s="158"/>
      <c r="OMN58" s="158"/>
      <c r="OMO58" s="158"/>
      <c r="OMP58" s="158"/>
      <c r="OMQ58" s="158"/>
      <c r="OMR58" s="158"/>
      <c r="OMS58" s="158"/>
      <c r="OMT58" s="158"/>
      <c r="OMU58" s="158"/>
      <c r="OMV58" s="158"/>
      <c r="OMW58" s="158"/>
      <c r="OMX58" s="158"/>
      <c r="OMY58" s="158"/>
      <c r="OMZ58" s="158"/>
      <c r="ONA58" s="158"/>
      <c r="ONB58" s="158"/>
      <c r="ONC58" s="158"/>
      <c r="OND58" s="158"/>
      <c r="ONE58" s="158"/>
      <c r="ONF58" s="158"/>
      <c r="ONG58" s="158"/>
      <c r="ONH58" s="158"/>
      <c r="ONI58" s="158"/>
      <c r="ONJ58" s="158"/>
      <c r="ONK58" s="158"/>
      <c r="ONL58" s="158"/>
      <c r="ONM58" s="158"/>
      <c r="ONN58" s="158"/>
      <c r="ONO58" s="158"/>
      <c r="ONP58" s="158"/>
      <c r="ONQ58" s="158"/>
      <c r="ONR58" s="158"/>
      <c r="ONS58" s="158"/>
      <c r="ONT58" s="158"/>
      <c r="ONU58" s="158"/>
      <c r="ONV58" s="158"/>
      <c r="ONW58" s="158"/>
      <c r="ONX58" s="158"/>
      <c r="ONY58" s="158"/>
      <c r="ONZ58" s="158"/>
      <c r="OOA58" s="158"/>
      <c r="OOB58" s="158"/>
      <c r="OOC58" s="158"/>
      <c r="OOD58" s="158"/>
      <c r="OOE58" s="158"/>
      <c r="OOF58" s="158"/>
      <c r="OOG58" s="158"/>
      <c r="OOH58" s="158"/>
      <c r="OOI58" s="158"/>
      <c r="OOJ58" s="158"/>
      <c r="OOK58" s="158"/>
      <c r="OOL58" s="158"/>
      <c r="OOM58" s="158"/>
      <c r="OON58" s="158"/>
      <c r="OOO58" s="158"/>
      <c r="OOP58" s="158"/>
      <c r="OOQ58" s="158"/>
      <c r="OOR58" s="158"/>
      <c r="OOS58" s="158"/>
      <c r="OOT58" s="158"/>
      <c r="OOU58" s="158"/>
      <c r="OOV58" s="158"/>
      <c r="OOW58" s="158"/>
      <c r="OOX58" s="158"/>
      <c r="OOY58" s="158"/>
      <c r="OOZ58" s="158"/>
      <c r="OPA58" s="158"/>
      <c r="OPB58" s="158"/>
      <c r="OPC58" s="158"/>
      <c r="OPD58" s="158"/>
      <c r="OPE58" s="158"/>
      <c r="OPF58" s="158"/>
      <c r="OPG58" s="158"/>
      <c r="OPH58" s="158"/>
      <c r="OPI58" s="158"/>
      <c r="OPJ58" s="158"/>
      <c r="OPK58" s="158"/>
      <c r="OPL58" s="158"/>
      <c r="OPM58" s="158"/>
      <c r="OPN58" s="158"/>
      <c r="OPO58" s="158"/>
      <c r="OPP58" s="158"/>
      <c r="OPQ58" s="158"/>
      <c r="OPR58" s="158"/>
      <c r="OPS58" s="158"/>
      <c r="OPT58" s="158"/>
      <c r="OPU58" s="158"/>
      <c r="OPV58" s="158"/>
      <c r="OPW58" s="158"/>
      <c r="OPX58" s="158"/>
      <c r="OPY58" s="158"/>
      <c r="OPZ58" s="158"/>
      <c r="OQA58" s="158"/>
      <c r="OQB58" s="158"/>
      <c r="OQC58" s="158"/>
      <c r="OQD58" s="158"/>
      <c r="OQE58" s="158"/>
      <c r="OQF58" s="158"/>
      <c r="OQG58" s="158"/>
      <c r="OQH58" s="158"/>
      <c r="OQI58" s="158"/>
      <c r="OQJ58" s="158"/>
      <c r="OQK58" s="158"/>
      <c r="OQL58" s="158"/>
      <c r="OQM58" s="158"/>
      <c r="OQN58" s="158"/>
      <c r="OQO58" s="158"/>
      <c r="OQP58" s="158"/>
      <c r="OQQ58" s="158"/>
      <c r="OQR58" s="158"/>
      <c r="OQS58" s="158"/>
      <c r="OQT58" s="158"/>
      <c r="OQU58" s="158"/>
      <c r="OQV58" s="158"/>
      <c r="OQW58" s="158"/>
      <c r="OQX58" s="158"/>
      <c r="OQY58" s="158"/>
      <c r="OQZ58" s="158"/>
      <c r="ORA58" s="158"/>
      <c r="ORB58" s="158"/>
      <c r="ORC58" s="158"/>
      <c r="ORD58" s="158"/>
      <c r="ORE58" s="158"/>
      <c r="ORF58" s="158"/>
      <c r="ORG58" s="158"/>
      <c r="ORH58" s="158"/>
      <c r="ORI58" s="158"/>
      <c r="ORJ58" s="158"/>
      <c r="ORK58" s="158"/>
      <c r="ORL58" s="158"/>
      <c r="ORM58" s="158"/>
      <c r="ORN58" s="158"/>
      <c r="ORO58" s="158"/>
      <c r="ORP58" s="158"/>
      <c r="ORQ58" s="158"/>
      <c r="ORR58" s="158"/>
      <c r="ORS58" s="158"/>
      <c r="ORT58" s="158"/>
      <c r="ORU58" s="158"/>
      <c r="ORV58" s="158"/>
      <c r="ORW58" s="158"/>
      <c r="ORX58" s="158"/>
      <c r="ORY58" s="158"/>
      <c r="ORZ58" s="158"/>
      <c r="OSA58" s="158"/>
      <c r="OSB58" s="158"/>
      <c r="OSC58" s="158"/>
      <c r="OSD58" s="158"/>
      <c r="OSE58" s="158"/>
      <c r="OSF58" s="158"/>
      <c r="OSG58" s="158"/>
      <c r="OSH58" s="158"/>
      <c r="OSI58" s="158"/>
      <c r="OSJ58" s="158"/>
      <c r="OSK58" s="158"/>
      <c r="OSL58" s="158"/>
      <c r="OSM58" s="158"/>
      <c r="OSN58" s="158"/>
      <c r="OSO58" s="158"/>
      <c r="OSP58" s="158"/>
      <c r="OSQ58" s="158"/>
      <c r="OSR58" s="158"/>
      <c r="OSS58" s="158"/>
      <c r="OST58" s="158"/>
      <c r="OSU58" s="158"/>
      <c r="OSV58" s="158"/>
      <c r="OSW58" s="158"/>
      <c r="OSX58" s="158"/>
      <c r="OSY58" s="158"/>
      <c r="OSZ58" s="158"/>
      <c r="OTA58" s="158"/>
      <c r="OTB58" s="158"/>
      <c r="OTC58" s="158"/>
      <c r="OTD58" s="158"/>
      <c r="OTE58" s="158"/>
      <c r="OTF58" s="158"/>
      <c r="OTG58" s="158"/>
      <c r="OTH58" s="158"/>
      <c r="OTI58" s="158"/>
      <c r="OTJ58" s="158"/>
      <c r="OTK58" s="158"/>
      <c r="OTL58" s="158"/>
      <c r="OTM58" s="158"/>
      <c r="OTN58" s="158"/>
      <c r="OTO58" s="158"/>
      <c r="OTP58" s="158"/>
      <c r="OTQ58" s="158"/>
      <c r="OTR58" s="158"/>
      <c r="OTS58" s="158"/>
      <c r="OTT58" s="158"/>
      <c r="OTU58" s="158"/>
      <c r="OTV58" s="158"/>
      <c r="OTW58" s="158"/>
      <c r="OTX58" s="158"/>
      <c r="OTY58" s="158"/>
      <c r="OTZ58" s="158"/>
      <c r="OUA58" s="158"/>
      <c r="OUB58" s="158"/>
      <c r="OUC58" s="158"/>
      <c r="OUD58" s="158"/>
      <c r="OUE58" s="158"/>
      <c r="OUF58" s="158"/>
      <c r="OUG58" s="158"/>
      <c r="OUH58" s="158"/>
      <c r="OUI58" s="158"/>
      <c r="OUJ58" s="158"/>
      <c r="OUK58" s="158"/>
      <c r="OUL58" s="158"/>
      <c r="OUM58" s="158"/>
      <c r="OUN58" s="158"/>
      <c r="OUO58" s="158"/>
      <c r="OUP58" s="158"/>
      <c r="OUQ58" s="158"/>
      <c r="OUR58" s="158"/>
      <c r="OUS58" s="158"/>
      <c r="OUT58" s="158"/>
      <c r="OUU58" s="158"/>
      <c r="OUV58" s="158"/>
      <c r="OUW58" s="158"/>
      <c r="OUX58" s="158"/>
      <c r="OUY58" s="158"/>
      <c r="OUZ58" s="158"/>
      <c r="OVA58" s="158"/>
      <c r="OVB58" s="158"/>
      <c r="OVC58" s="158"/>
      <c r="OVD58" s="158"/>
      <c r="OVE58" s="158"/>
      <c r="OVF58" s="158"/>
      <c r="OVG58" s="158"/>
      <c r="OVH58" s="158"/>
      <c r="OVI58" s="158"/>
      <c r="OVJ58" s="158"/>
      <c r="OVK58" s="158"/>
      <c r="OVL58" s="158"/>
      <c r="OVM58" s="158"/>
      <c r="OVN58" s="158"/>
      <c r="OVO58" s="158"/>
      <c r="OVP58" s="158"/>
      <c r="OVQ58" s="158"/>
      <c r="OVR58" s="158"/>
      <c r="OVS58" s="158"/>
      <c r="OVT58" s="158"/>
      <c r="OVU58" s="158"/>
      <c r="OVV58" s="158"/>
      <c r="OVW58" s="158"/>
      <c r="OVX58" s="158"/>
      <c r="OVY58" s="158"/>
      <c r="OVZ58" s="158"/>
      <c r="OWA58" s="158"/>
      <c r="OWB58" s="158"/>
      <c r="OWC58" s="158"/>
      <c r="OWD58" s="158"/>
      <c r="OWE58" s="158"/>
      <c r="OWF58" s="158"/>
      <c r="OWG58" s="158"/>
      <c r="OWH58" s="158"/>
      <c r="OWI58" s="158"/>
      <c r="OWJ58" s="158"/>
      <c r="OWK58" s="158"/>
      <c r="OWL58" s="158"/>
      <c r="OWM58" s="158"/>
      <c r="OWN58" s="158"/>
      <c r="OWO58" s="158"/>
      <c r="OWP58" s="158"/>
      <c r="OWQ58" s="158"/>
      <c r="OWR58" s="158"/>
      <c r="OWS58" s="158"/>
      <c r="OWT58" s="158"/>
      <c r="OWU58" s="158"/>
      <c r="OWV58" s="158"/>
      <c r="OWW58" s="158"/>
      <c r="OWX58" s="158"/>
      <c r="OWY58" s="158"/>
      <c r="OWZ58" s="158"/>
      <c r="OXA58" s="158"/>
      <c r="OXB58" s="158"/>
      <c r="OXC58" s="158"/>
      <c r="OXD58" s="158"/>
      <c r="OXE58" s="158"/>
      <c r="OXF58" s="158"/>
      <c r="OXG58" s="158"/>
      <c r="OXH58" s="158"/>
      <c r="OXI58" s="158"/>
      <c r="OXJ58" s="158"/>
      <c r="OXK58" s="158"/>
      <c r="OXL58" s="158"/>
      <c r="OXM58" s="158"/>
      <c r="OXN58" s="158"/>
      <c r="OXO58" s="158"/>
      <c r="OXP58" s="158"/>
      <c r="OXQ58" s="158"/>
      <c r="OXR58" s="158"/>
      <c r="OXS58" s="158"/>
      <c r="OXT58" s="158"/>
      <c r="OXU58" s="158"/>
      <c r="OXV58" s="158"/>
      <c r="OXW58" s="158"/>
      <c r="OXX58" s="158"/>
      <c r="OXY58" s="158"/>
      <c r="OXZ58" s="158"/>
      <c r="OYA58" s="158"/>
      <c r="OYB58" s="158"/>
      <c r="OYC58" s="158"/>
      <c r="OYD58" s="158"/>
      <c r="OYE58" s="158"/>
      <c r="OYF58" s="158"/>
      <c r="OYG58" s="158"/>
      <c r="OYH58" s="158"/>
      <c r="OYI58" s="158"/>
      <c r="OYJ58" s="158"/>
      <c r="OYK58" s="158"/>
      <c r="OYL58" s="158"/>
      <c r="OYM58" s="158"/>
      <c r="OYN58" s="158"/>
      <c r="OYO58" s="158"/>
      <c r="OYP58" s="158"/>
      <c r="OYQ58" s="158"/>
      <c r="OYR58" s="158"/>
      <c r="OYS58" s="158"/>
      <c r="OYT58" s="158"/>
      <c r="OYU58" s="158"/>
      <c r="OYV58" s="158"/>
      <c r="OYW58" s="158"/>
      <c r="OYX58" s="158"/>
      <c r="OYY58" s="158"/>
      <c r="OYZ58" s="158"/>
      <c r="OZA58" s="158"/>
      <c r="OZB58" s="158"/>
      <c r="OZC58" s="158"/>
      <c r="OZD58" s="158"/>
      <c r="OZE58" s="158"/>
      <c r="OZF58" s="158"/>
      <c r="OZG58" s="158"/>
      <c r="OZH58" s="158"/>
      <c r="OZI58" s="158"/>
      <c r="OZJ58" s="158"/>
      <c r="OZK58" s="158"/>
      <c r="OZL58" s="158"/>
      <c r="OZM58" s="158"/>
      <c r="OZN58" s="158"/>
      <c r="OZO58" s="158"/>
      <c r="OZP58" s="158"/>
      <c r="OZQ58" s="158"/>
      <c r="OZR58" s="158"/>
      <c r="OZS58" s="158"/>
      <c r="OZT58" s="158"/>
      <c r="OZU58" s="158"/>
      <c r="OZV58" s="158"/>
      <c r="OZW58" s="158"/>
      <c r="OZX58" s="158"/>
      <c r="OZY58" s="158"/>
      <c r="OZZ58" s="158"/>
      <c r="PAA58" s="158"/>
      <c r="PAB58" s="158"/>
      <c r="PAC58" s="158"/>
      <c r="PAD58" s="158"/>
      <c r="PAE58" s="158"/>
      <c r="PAF58" s="158"/>
      <c r="PAG58" s="158"/>
      <c r="PAH58" s="158"/>
      <c r="PAI58" s="158"/>
      <c r="PAJ58" s="158"/>
      <c r="PAK58" s="158"/>
      <c r="PAL58" s="158"/>
      <c r="PAM58" s="158"/>
      <c r="PAN58" s="158"/>
      <c r="PAO58" s="158"/>
      <c r="PAP58" s="158"/>
      <c r="PAQ58" s="158"/>
      <c r="PAR58" s="158"/>
      <c r="PAS58" s="158"/>
      <c r="PAT58" s="158"/>
      <c r="PAU58" s="158"/>
      <c r="PAV58" s="158"/>
      <c r="PAW58" s="158"/>
      <c r="PAX58" s="158"/>
      <c r="PAY58" s="158"/>
      <c r="PAZ58" s="158"/>
      <c r="PBA58" s="158"/>
      <c r="PBB58" s="158"/>
      <c r="PBC58" s="158"/>
      <c r="PBD58" s="158"/>
      <c r="PBE58" s="158"/>
      <c r="PBF58" s="158"/>
      <c r="PBG58" s="158"/>
      <c r="PBH58" s="158"/>
      <c r="PBI58" s="158"/>
      <c r="PBJ58" s="158"/>
      <c r="PBK58" s="158"/>
      <c r="PBL58" s="158"/>
      <c r="PBM58" s="158"/>
      <c r="PBN58" s="158"/>
      <c r="PBO58" s="158"/>
      <c r="PBP58" s="158"/>
      <c r="PBQ58" s="158"/>
      <c r="PBR58" s="158"/>
      <c r="PBS58" s="158"/>
      <c r="PBT58" s="158"/>
      <c r="PBU58" s="158"/>
      <c r="PBV58" s="158"/>
      <c r="PBW58" s="158"/>
      <c r="PBX58" s="158"/>
      <c r="PBY58" s="158"/>
      <c r="PBZ58" s="158"/>
      <c r="PCA58" s="158"/>
      <c r="PCB58" s="158"/>
      <c r="PCC58" s="158"/>
      <c r="PCD58" s="158"/>
      <c r="PCE58" s="158"/>
      <c r="PCF58" s="158"/>
      <c r="PCG58" s="158"/>
      <c r="PCH58" s="158"/>
      <c r="PCI58" s="158"/>
      <c r="PCJ58" s="158"/>
      <c r="PCK58" s="158"/>
      <c r="PCL58" s="158"/>
      <c r="PCM58" s="158"/>
      <c r="PCN58" s="158"/>
      <c r="PCO58" s="158"/>
      <c r="PCP58" s="158"/>
      <c r="PCQ58" s="158"/>
      <c r="PCR58" s="158"/>
      <c r="PCS58" s="158"/>
      <c r="PCT58" s="158"/>
      <c r="PCU58" s="158"/>
      <c r="PCV58" s="158"/>
      <c r="PCW58" s="158"/>
      <c r="PCX58" s="158"/>
      <c r="PCY58" s="158"/>
      <c r="PCZ58" s="158"/>
      <c r="PDA58" s="158"/>
      <c r="PDB58" s="158"/>
      <c r="PDC58" s="158"/>
      <c r="PDD58" s="158"/>
      <c r="PDE58" s="158"/>
      <c r="PDF58" s="158"/>
      <c r="PDG58" s="158"/>
      <c r="PDH58" s="158"/>
      <c r="PDI58" s="158"/>
      <c r="PDJ58" s="158"/>
      <c r="PDK58" s="158"/>
      <c r="PDL58" s="158"/>
      <c r="PDM58" s="158"/>
      <c r="PDN58" s="158"/>
      <c r="PDO58" s="158"/>
      <c r="PDP58" s="158"/>
      <c r="PDQ58" s="158"/>
      <c r="PDR58" s="158"/>
      <c r="PDS58" s="158"/>
      <c r="PDT58" s="158"/>
      <c r="PDU58" s="158"/>
      <c r="PDV58" s="158"/>
      <c r="PDW58" s="158"/>
      <c r="PDX58" s="158"/>
      <c r="PDY58" s="158"/>
      <c r="PDZ58" s="158"/>
      <c r="PEA58" s="158"/>
      <c r="PEB58" s="158"/>
      <c r="PEC58" s="158"/>
      <c r="PED58" s="158"/>
      <c r="PEE58" s="158"/>
      <c r="PEF58" s="158"/>
      <c r="PEG58" s="158"/>
      <c r="PEH58" s="158"/>
      <c r="PEI58" s="158"/>
      <c r="PEJ58" s="158"/>
      <c r="PEK58" s="158"/>
      <c r="PEL58" s="158"/>
      <c r="PEM58" s="158"/>
      <c r="PEN58" s="158"/>
      <c r="PEO58" s="158"/>
      <c r="PEP58" s="158"/>
      <c r="PEQ58" s="158"/>
      <c r="PER58" s="158"/>
      <c r="PES58" s="158"/>
      <c r="PET58" s="158"/>
      <c r="PEU58" s="158"/>
      <c r="PEV58" s="158"/>
      <c r="PEW58" s="158"/>
      <c r="PEX58" s="158"/>
      <c r="PEY58" s="158"/>
      <c r="PEZ58" s="158"/>
      <c r="PFA58" s="158"/>
      <c r="PFB58" s="158"/>
      <c r="PFC58" s="158"/>
      <c r="PFD58" s="158"/>
      <c r="PFE58" s="158"/>
      <c r="PFF58" s="158"/>
      <c r="PFG58" s="158"/>
      <c r="PFH58" s="158"/>
      <c r="PFI58" s="158"/>
      <c r="PFJ58" s="158"/>
      <c r="PFK58" s="158"/>
      <c r="PFL58" s="158"/>
      <c r="PFM58" s="158"/>
      <c r="PFN58" s="158"/>
      <c r="PFO58" s="158"/>
      <c r="PFP58" s="158"/>
      <c r="PFQ58" s="158"/>
      <c r="PFR58" s="158"/>
      <c r="PFS58" s="158"/>
      <c r="PFT58" s="158"/>
      <c r="PFU58" s="158"/>
      <c r="PFV58" s="158"/>
      <c r="PFW58" s="158"/>
      <c r="PFX58" s="158"/>
      <c r="PFY58" s="158"/>
      <c r="PFZ58" s="158"/>
      <c r="PGA58" s="158"/>
      <c r="PGB58" s="158"/>
      <c r="PGC58" s="158"/>
      <c r="PGD58" s="158"/>
      <c r="PGE58" s="158"/>
      <c r="PGF58" s="158"/>
      <c r="PGG58" s="158"/>
      <c r="PGH58" s="158"/>
      <c r="PGI58" s="158"/>
      <c r="PGJ58" s="158"/>
      <c r="PGK58" s="158"/>
      <c r="PGL58" s="158"/>
      <c r="PGM58" s="158"/>
      <c r="PGN58" s="158"/>
      <c r="PGO58" s="158"/>
      <c r="PGP58" s="158"/>
      <c r="PGQ58" s="158"/>
      <c r="PGR58" s="158"/>
      <c r="PGS58" s="158"/>
      <c r="PGT58" s="158"/>
      <c r="PGU58" s="158"/>
      <c r="PGV58" s="158"/>
      <c r="PGW58" s="158"/>
      <c r="PGX58" s="158"/>
      <c r="PGY58" s="158"/>
      <c r="PGZ58" s="158"/>
      <c r="PHA58" s="158"/>
      <c r="PHB58" s="158"/>
      <c r="PHC58" s="158"/>
      <c r="PHD58" s="158"/>
      <c r="PHE58" s="158"/>
      <c r="PHF58" s="158"/>
      <c r="PHG58" s="158"/>
      <c r="PHH58" s="158"/>
      <c r="PHI58" s="158"/>
      <c r="PHJ58" s="158"/>
      <c r="PHK58" s="158"/>
      <c r="PHL58" s="158"/>
      <c r="PHM58" s="158"/>
      <c r="PHN58" s="158"/>
      <c r="PHO58" s="158"/>
      <c r="PHP58" s="158"/>
      <c r="PHQ58" s="158"/>
      <c r="PHR58" s="158"/>
      <c r="PHS58" s="158"/>
      <c r="PHT58" s="158"/>
      <c r="PHU58" s="158"/>
      <c r="PHV58" s="158"/>
      <c r="PHW58" s="158"/>
      <c r="PHX58" s="158"/>
      <c r="PHY58" s="158"/>
      <c r="PHZ58" s="158"/>
      <c r="PIA58" s="158"/>
      <c r="PIB58" s="158"/>
      <c r="PIC58" s="158"/>
      <c r="PID58" s="158"/>
      <c r="PIE58" s="158"/>
      <c r="PIF58" s="158"/>
      <c r="PIG58" s="158"/>
      <c r="PIH58" s="158"/>
      <c r="PII58" s="158"/>
      <c r="PIJ58" s="158"/>
      <c r="PIK58" s="158"/>
      <c r="PIL58" s="158"/>
      <c r="PIM58" s="158"/>
      <c r="PIN58" s="158"/>
      <c r="PIO58" s="158"/>
      <c r="PIP58" s="158"/>
      <c r="PIQ58" s="158"/>
      <c r="PIR58" s="158"/>
      <c r="PIS58" s="158"/>
      <c r="PIT58" s="158"/>
      <c r="PIU58" s="158"/>
      <c r="PIV58" s="158"/>
      <c r="PIW58" s="158"/>
      <c r="PIX58" s="158"/>
      <c r="PIY58" s="158"/>
      <c r="PIZ58" s="158"/>
      <c r="PJA58" s="158"/>
      <c r="PJB58" s="158"/>
      <c r="PJC58" s="158"/>
      <c r="PJD58" s="158"/>
      <c r="PJE58" s="158"/>
      <c r="PJF58" s="158"/>
      <c r="PJG58" s="158"/>
      <c r="PJH58" s="158"/>
      <c r="PJI58" s="158"/>
      <c r="PJJ58" s="158"/>
      <c r="PJK58" s="158"/>
      <c r="PJL58" s="158"/>
      <c r="PJM58" s="158"/>
      <c r="PJN58" s="158"/>
      <c r="PJO58" s="158"/>
      <c r="PJP58" s="158"/>
      <c r="PJQ58" s="158"/>
      <c r="PJR58" s="158"/>
      <c r="PJS58" s="158"/>
      <c r="PJT58" s="158"/>
      <c r="PJU58" s="158"/>
      <c r="PJV58" s="158"/>
      <c r="PJW58" s="158"/>
      <c r="PJX58" s="158"/>
      <c r="PJY58" s="158"/>
      <c r="PJZ58" s="158"/>
      <c r="PKA58" s="158"/>
      <c r="PKB58" s="158"/>
      <c r="PKC58" s="158"/>
      <c r="PKD58" s="158"/>
      <c r="PKE58" s="158"/>
      <c r="PKF58" s="158"/>
      <c r="PKG58" s="158"/>
      <c r="PKH58" s="158"/>
      <c r="PKI58" s="158"/>
      <c r="PKJ58" s="158"/>
      <c r="PKK58" s="158"/>
      <c r="PKL58" s="158"/>
      <c r="PKM58" s="158"/>
      <c r="PKN58" s="158"/>
      <c r="PKO58" s="158"/>
      <c r="PKP58" s="158"/>
      <c r="PKQ58" s="158"/>
      <c r="PKR58" s="158"/>
      <c r="PKS58" s="158"/>
      <c r="PKT58" s="158"/>
      <c r="PKU58" s="158"/>
      <c r="PKV58" s="158"/>
      <c r="PKW58" s="158"/>
      <c r="PKX58" s="158"/>
      <c r="PKY58" s="158"/>
      <c r="PKZ58" s="158"/>
      <c r="PLA58" s="158"/>
      <c r="PLB58" s="158"/>
      <c r="PLC58" s="158"/>
      <c r="PLD58" s="158"/>
      <c r="PLE58" s="158"/>
      <c r="PLF58" s="158"/>
      <c r="PLG58" s="158"/>
      <c r="PLH58" s="158"/>
      <c r="PLI58" s="158"/>
      <c r="PLJ58" s="158"/>
      <c r="PLK58" s="158"/>
      <c r="PLL58" s="158"/>
      <c r="PLM58" s="158"/>
      <c r="PLN58" s="158"/>
      <c r="PLO58" s="158"/>
      <c r="PLP58" s="158"/>
      <c r="PLQ58" s="158"/>
      <c r="PLR58" s="158"/>
      <c r="PLS58" s="158"/>
      <c r="PLT58" s="158"/>
      <c r="PLU58" s="158"/>
      <c r="PLV58" s="158"/>
      <c r="PLW58" s="158"/>
      <c r="PLX58" s="158"/>
      <c r="PLY58" s="158"/>
      <c r="PLZ58" s="158"/>
      <c r="PMA58" s="158"/>
      <c r="PMB58" s="158"/>
      <c r="PMC58" s="158"/>
      <c r="PMD58" s="158"/>
      <c r="PME58" s="158"/>
      <c r="PMF58" s="158"/>
      <c r="PMG58" s="158"/>
      <c r="PMH58" s="158"/>
      <c r="PMI58" s="158"/>
      <c r="PMJ58" s="158"/>
      <c r="PMK58" s="158"/>
      <c r="PML58" s="158"/>
      <c r="PMM58" s="158"/>
      <c r="PMN58" s="158"/>
      <c r="PMO58" s="158"/>
      <c r="PMP58" s="158"/>
      <c r="PMQ58" s="158"/>
      <c r="PMR58" s="158"/>
      <c r="PMS58" s="158"/>
      <c r="PMT58" s="158"/>
      <c r="PMU58" s="158"/>
      <c r="PMV58" s="158"/>
      <c r="PMW58" s="158"/>
      <c r="PMX58" s="158"/>
      <c r="PMY58" s="158"/>
      <c r="PMZ58" s="158"/>
      <c r="PNA58" s="158"/>
      <c r="PNB58" s="158"/>
      <c r="PNC58" s="158"/>
      <c r="PND58" s="158"/>
      <c r="PNE58" s="158"/>
      <c r="PNF58" s="158"/>
      <c r="PNG58" s="158"/>
      <c r="PNH58" s="158"/>
      <c r="PNI58" s="158"/>
      <c r="PNJ58" s="158"/>
      <c r="PNK58" s="158"/>
      <c r="PNL58" s="158"/>
      <c r="PNM58" s="158"/>
      <c r="PNN58" s="158"/>
      <c r="PNO58" s="158"/>
      <c r="PNP58" s="158"/>
      <c r="PNQ58" s="158"/>
      <c r="PNR58" s="158"/>
      <c r="PNS58" s="158"/>
      <c r="PNT58" s="158"/>
      <c r="PNU58" s="158"/>
      <c r="PNV58" s="158"/>
      <c r="PNW58" s="158"/>
      <c r="PNX58" s="158"/>
      <c r="PNY58" s="158"/>
      <c r="PNZ58" s="158"/>
      <c r="POA58" s="158"/>
      <c r="POB58" s="158"/>
      <c r="POC58" s="158"/>
      <c r="POD58" s="158"/>
      <c r="POE58" s="158"/>
      <c r="POF58" s="158"/>
      <c r="POG58" s="158"/>
      <c r="POH58" s="158"/>
      <c r="POI58" s="158"/>
      <c r="POJ58" s="158"/>
      <c r="POK58" s="158"/>
      <c r="POL58" s="158"/>
      <c r="POM58" s="158"/>
      <c r="PON58" s="158"/>
      <c r="POO58" s="158"/>
      <c r="POP58" s="158"/>
      <c r="POQ58" s="158"/>
      <c r="POR58" s="158"/>
      <c r="POS58" s="158"/>
      <c r="POT58" s="158"/>
      <c r="POU58" s="158"/>
      <c r="POV58" s="158"/>
      <c r="POW58" s="158"/>
      <c r="POX58" s="158"/>
      <c r="POY58" s="158"/>
      <c r="POZ58" s="158"/>
      <c r="PPA58" s="158"/>
      <c r="PPB58" s="158"/>
      <c r="PPC58" s="158"/>
      <c r="PPD58" s="158"/>
      <c r="PPE58" s="158"/>
      <c r="PPF58" s="158"/>
      <c r="PPG58" s="158"/>
      <c r="PPH58" s="158"/>
      <c r="PPI58" s="158"/>
      <c r="PPJ58" s="158"/>
      <c r="PPK58" s="158"/>
      <c r="PPL58" s="158"/>
      <c r="PPM58" s="158"/>
      <c r="PPN58" s="158"/>
      <c r="PPO58" s="158"/>
      <c r="PPP58" s="158"/>
      <c r="PPQ58" s="158"/>
      <c r="PPR58" s="158"/>
      <c r="PPS58" s="158"/>
      <c r="PPT58" s="158"/>
      <c r="PPU58" s="158"/>
      <c r="PPV58" s="158"/>
      <c r="PPW58" s="158"/>
      <c r="PPX58" s="158"/>
      <c r="PPY58" s="158"/>
      <c r="PPZ58" s="158"/>
      <c r="PQA58" s="158"/>
      <c r="PQB58" s="158"/>
      <c r="PQC58" s="158"/>
      <c r="PQD58" s="158"/>
      <c r="PQE58" s="158"/>
      <c r="PQF58" s="158"/>
      <c r="PQG58" s="158"/>
      <c r="PQH58" s="158"/>
      <c r="PQI58" s="158"/>
      <c r="PQJ58" s="158"/>
      <c r="PQK58" s="158"/>
      <c r="PQL58" s="158"/>
      <c r="PQM58" s="158"/>
      <c r="PQN58" s="158"/>
      <c r="PQO58" s="158"/>
      <c r="PQP58" s="158"/>
      <c r="PQQ58" s="158"/>
      <c r="PQR58" s="158"/>
      <c r="PQS58" s="158"/>
      <c r="PQT58" s="158"/>
      <c r="PQU58" s="158"/>
      <c r="PQV58" s="158"/>
      <c r="PQW58" s="158"/>
      <c r="PQX58" s="158"/>
      <c r="PQY58" s="158"/>
      <c r="PQZ58" s="158"/>
      <c r="PRA58" s="158"/>
      <c r="PRB58" s="158"/>
      <c r="PRC58" s="158"/>
      <c r="PRD58" s="158"/>
      <c r="PRE58" s="158"/>
      <c r="PRF58" s="158"/>
      <c r="PRG58" s="158"/>
      <c r="PRH58" s="158"/>
      <c r="PRI58" s="158"/>
      <c r="PRJ58" s="158"/>
      <c r="PRK58" s="158"/>
      <c r="PRL58" s="158"/>
      <c r="PRM58" s="158"/>
      <c r="PRN58" s="158"/>
      <c r="PRO58" s="158"/>
      <c r="PRP58" s="158"/>
      <c r="PRQ58" s="158"/>
      <c r="PRR58" s="158"/>
      <c r="PRS58" s="158"/>
      <c r="PRT58" s="158"/>
      <c r="PRU58" s="158"/>
      <c r="PRV58" s="158"/>
      <c r="PRW58" s="158"/>
      <c r="PRX58" s="158"/>
      <c r="PRY58" s="158"/>
      <c r="PRZ58" s="158"/>
      <c r="PSA58" s="158"/>
      <c r="PSB58" s="158"/>
      <c r="PSC58" s="158"/>
      <c r="PSD58" s="158"/>
      <c r="PSE58" s="158"/>
      <c r="PSF58" s="158"/>
      <c r="PSG58" s="158"/>
      <c r="PSH58" s="158"/>
      <c r="PSI58" s="158"/>
      <c r="PSJ58" s="158"/>
      <c r="PSK58" s="158"/>
      <c r="PSL58" s="158"/>
      <c r="PSM58" s="158"/>
      <c r="PSN58" s="158"/>
      <c r="PSO58" s="158"/>
      <c r="PSP58" s="158"/>
      <c r="PSQ58" s="158"/>
      <c r="PSR58" s="158"/>
      <c r="PSS58" s="158"/>
      <c r="PST58" s="158"/>
      <c r="PSU58" s="158"/>
      <c r="PSV58" s="158"/>
      <c r="PSW58" s="158"/>
      <c r="PSX58" s="158"/>
      <c r="PSY58" s="158"/>
      <c r="PSZ58" s="158"/>
      <c r="PTA58" s="158"/>
      <c r="PTB58" s="158"/>
      <c r="PTC58" s="158"/>
      <c r="PTD58" s="158"/>
      <c r="PTE58" s="158"/>
      <c r="PTF58" s="158"/>
      <c r="PTG58" s="158"/>
      <c r="PTH58" s="158"/>
      <c r="PTI58" s="158"/>
      <c r="PTJ58" s="158"/>
      <c r="PTK58" s="158"/>
      <c r="PTL58" s="158"/>
      <c r="PTM58" s="158"/>
      <c r="PTN58" s="158"/>
      <c r="PTO58" s="158"/>
      <c r="PTP58" s="158"/>
      <c r="PTQ58" s="158"/>
      <c r="PTR58" s="158"/>
      <c r="PTS58" s="158"/>
      <c r="PTT58" s="158"/>
      <c r="PTU58" s="158"/>
      <c r="PTV58" s="158"/>
      <c r="PTW58" s="158"/>
      <c r="PTX58" s="158"/>
      <c r="PTY58" s="158"/>
      <c r="PTZ58" s="158"/>
      <c r="PUA58" s="158"/>
      <c r="PUB58" s="158"/>
      <c r="PUC58" s="158"/>
      <c r="PUD58" s="158"/>
      <c r="PUE58" s="158"/>
      <c r="PUF58" s="158"/>
      <c r="PUG58" s="158"/>
      <c r="PUH58" s="158"/>
      <c r="PUI58" s="158"/>
      <c r="PUJ58" s="158"/>
      <c r="PUK58" s="158"/>
      <c r="PUL58" s="158"/>
      <c r="PUM58" s="158"/>
      <c r="PUN58" s="158"/>
      <c r="PUO58" s="158"/>
      <c r="PUP58" s="158"/>
      <c r="PUQ58" s="158"/>
      <c r="PUR58" s="158"/>
      <c r="PUS58" s="158"/>
      <c r="PUT58" s="158"/>
      <c r="PUU58" s="158"/>
      <c r="PUV58" s="158"/>
      <c r="PUW58" s="158"/>
      <c r="PUX58" s="158"/>
      <c r="PUY58" s="158"/>
      <c r="PUZ58" s="158"/>
      <c r="PVA58" s="158"/>
      <c r="PVB58" s="158"/>
      <c r="PVC58" s="158"/>
      <c r="PVD58" s="158"/>
      <c r="PVE58" s="158"/>
      <c r="PVF58" s="158"/>
      <c r="PVG58" s="158"/>
      <c r="PVH58" s="158"/>
      <c r="PVI58" s="158"/>
      <c r="PVJ58" s="158"/>
      <c r="PVK58" s="158"/>
      <c r="PVL58" s="158"/>
      <c r="PVM58" s="158"/>
      <c r="PVN58" s="158"/>
      <c r="PVO58" s="158"/>
      <c r="PVP58" s="158"/>
      <c r="PVQ58" s="158"/>
      <c r="PVR58" s="158"/>
      <c r="PVS58" s="158"/>
      <c r="PVT58" s="158"/>
      <c r="PVU58" s="158"/>
      <c r="PVV58" s="158"/>
      <c r="PVW58" s="158"/>
      <c r="PVX58" s="158"/>
      <c r="PVY58" s="158"/>
      <c r="PVZ58" s="158"/>
      <c r="PWA58" s="158"/>
      <c r="PWB58" s="158"/>
      <c r="PWC58" s="158"/>
      <c r="PWD58" s="158"/>
      <c r="PWE58" s="158"/>
      <c r="PWF58" s="158"/>
      <c r="PWG58" s="158"/>
      <c r="PWH58" s="158"/>
      <c r="PWI58" s="158"/>
      <c r="PWJ58" s="158"/>
      <c r="PWK58" s="158"/>
      <c r="PWL58" s="158"/>
      <c r="PWM58" s="158"/>
      <c r="PWN58" s="158"/>
      <c r="PWO58" s="158"/>
      <c r="PWP58" s="158"/>
      <c r="PWQ58" s="158"/>
      <c r="PWR58" s="158"/>
      <c r="PWS58" s="158"/>
      <c r="PWT58" s="158"/>
      <c r="PWU58" s="158"/>
      <c r="PWV58" s="158"/>
      <c r="PWW58" s="158"/>
      <c r="PWX58" s="158"/>
      <c r="PWY58" s="158"/>
      <c r="PWZ58" s="158"/>
      <c r="PXA58" s="158"/>
      <c r="PXB58" s="158"/>
      <c r="PXC58" s="158"/>
      <c r="PXD58" s="158"/>
      <c r="PXE58" s="158"/>
      <c r="PXF58" s="158"/>
      <c r="PXG58" s="158"/>
      <c r="PXH58" s="158"/>
      <c r="PXI58" s="158"/>
      <c r="PXJ58" s="158"/>
      <c r="PXK58" s="158"/>
      <c r="PXL58" s="158"/>
      <c r="PXM58" s="158"/>
      <c r="PXN58" s="158"/>
      <c r="PXO58" s="158"/>
      <c r="PXP58" s="158"/>
      <c r="PXQ58" s="158"/>
      <c r="PXR58" s="158"/>
      <c r="PXS58" s="158"/>
      <c r="PXT58" s="158"/>
      <c r="PXU58" s="158"/>
      <c r="PXV58" s="158"/>
      <c r="PXW58" s="158"/>
      <c r="PXX58" s="158"/>
      <c r="PXY58" s="158"/>
      <c r="PXZ58" s="158"/>
      <c r="PYA58" s="158"/>
      <c r="PYB58" s="158"/>
      <c r="PYC58" s="158"/>
      <c r="PYD58" s="158"/>
      <c r="PYE58" s="158"/>
      <c r="PYF58" s="158"/>
      <c r="PYG58" s="158"/>
      <c r="PYH58" s="158"/>
      <c r="PYI58" s="158"/>
      <c r="PYJ58" s="158"/>
      <c r="PYK58" s="158"/>
      <c r="PYL58" s="158"/>
      <c r="PYM58" s="158"/>
      <c r="PYN58" s="158"/>
      <c r="PYO58" s="158"/>
      <c r="PYP58" s="158"/>
      <c r="PYQ58" s="158"/>
      <c r="PYR58" s="158"/>
      <c r="PYS58" s="158"/>
      <c r="PYT58" s="158"/>
      <c r="PYU58" s="158"/>
      <c r="PYV58" s="158"/>
      <c r="PYW58" s="158"/>
      <c r="PYX58" s="158"/>
      <c r="PYY58" s="158"/>
      <c r="PYZ58" s="158"/>
      <c r="PZA58" s="158"/>
      <c r="PZB58" s="158"/>
      <c r="PZC58" s="158"/>
      <c r="PZD58" s="158"/>
      <c r="PZE58" s="158"/>
      <c r="PZF58" s="158"/>
      <c r="PZG58" s="158"/>
      <c r="PZH58" s="158"/>
      <c r="PZI58" s="158"/>
      <c r="PZJ58" s="158"/>
      <c r="PZK58" s="158"/>
      <c r="PZL58" s="158"/>
      <c r="PZM58" s="158"/>
      <c r="PZN58" s="158"/>
      <c r="PZO58" s="158"/>
      <c r="PZP58" s="158"/>
      <c r="PZQ58" s="158"/>
      <c r="PZR58" s="158"/>
      <c r="PZS58" s="158"/>
      <c r="PZT58" s="158"/>
      <c r="PZU58" s="158"/>
      <c r="PZV58" s="158"/>
      <c r="PZW58" s="158"/>
      <c r="PZX58" s="158"/>
      <c r="PZY58" s="158"/>
      <c r="PZZ58" s="158"/>
      <c r="QAA58" s="158"/>
      <c r="QAB58" s="158"/>
      <c r="QAC58" s="158"/>
      <c r="QAD58" s="158"/>
      <c r="QAE58" s="158"/>
      <c r="QAF58" s="158"/>
      <c r="QAG58" s="158"/>
      <c r="QAH58" s="158"/>
      <c r="QAI58" s="158"/>
      <c r="QAJ58" s="158"/>
      <c r="QAK58" s="158"/>
      <c r="QAL58" s="158"/>
      <c r="QAM58" s="158"/>
      <c r="QAN58" s="158"/>
      <c r="QAO58" s="158"/>
      <c r="QAP58" s="158"/>
      <c r="QAQ58" s="158"/>
      <c r="QAR58" s="158"/>
      <c r="QAS58" s="158"/>
      <c r="QAT58" s="158"/>
      <c r="QAU58" s="158"/>
      <c r="QAV58" s="158"/>
      <c r="QAW58" s="158"/>
      <c r="QAX58" s="158"/>
      <c r="QAY58" s="158"/>
      <c r="QAZ58" s="158"/>
      <c r="QBA58" s="158"/>
      <c r="QBB58" s="158"/>
      <c r="QBC58" s="158"/>
      <c r="QBD58" s="158"/>
      <c r="QBE58" s="158"/>
      <c r="QBF58" s="158"/>
      <c r="QBG58" s="158"/>
      <c r="QBH58" s="158"/>
      <c r="QBI58" s="158"/>
      <c r="QBJ58" s="158"/>
      <c r="QBK58" s="158"/>
      <c r="QBL58" s="158"/>
      <c r="QBM58" s="158"/>
      <c r="QBN58" s="158"/>
      <c r="QBO58" s="158"/>
      <c r="QBP58" s="158"/>
      <c r="QBQ58" s="158"/>
      <c r="QBR58" s="158"/>
      <c r="QBS58" s="158"/>
      <c r="QBT58" s="158"/>
      <c r="QBU58" s="158"/>
      <c r="QBV58" s="158"/>
      <c r="QBW58" s="158"/>
      <c r="QBX58" s="158"/>
      <c r="QBY58" s="158"/>
      <c r="QBZ58" s="158"/>
      <c r="QCA58" s="158"/>
      <c r="QCB58" s="158"/>
      <c r="QCC58" s="158"/>
      <c r="QCD58" s="158"/>
      <c r="QCE58" s="158"/>
      <c r="QCF58" s="158"/>
      <c r="QCG58" s="158"/>
      <c r="QCH58" s="158"/>
      <c r="QCI58" s="158"/>
      <c r="QCJ58" s="158"/>
      <c r="QCK58" s="158"/>
      <c r="QCL58" s="158"/>
      <c r="QCM58" s="158"/>
      <c r="QCN58" s="158"/>
      <c r="QCO58" s="158"/>
      <c r="QCP58" s="158"/>
      <c r="QCQ58" s="158"/>
      <c r="QCR58" s="158"/>
      <c r="QCS58" s="158"/>
      <c r="QCT58" s="158"/>
      <c r="QCU58" s="158"/>
      <c r="QCV58" s="158"/>
      <c r="QCW58" s="158"/>
      <c r="QCX58" s="158"/>
      <c r="QCY58" s="158"/>
      <c r="QCZ58" s="158"/>
      <c r="QDA58" s="158"/>
      <c r="QDB58" s="158"/>
      <c r="QDC58" s="158"/>
      <c r="QDD58" s="158"/>
      <c r="QDE58" s="158"/>
      <c r="QDF58" s="158"/>
      <c r="QDG58" s="158"/>
      <c r="QDH58" s="158"/>
      <c r="QDI58" s="158"/>
      <c r="QDJ58" s="158"/>
      <c r="QDK58" s="158"/>
      <c r="QDL58" s="158"/>
      <c r="QDM58" s="158"/>
      <c r="QDN58" s="158"/>
      <c r="QDO58" s="158"/>
      <c r="QDP58" s="158"/>
      <c r="QDQ58" s="158"/>
      <c r="QDR58" s="158"/>
      <c r="QDS58" s="158"/>
      <c r="QDT58" s="158"/>
      <c r="QDU58" s="158"/>
      <c r="QDV58" s="158"/>
      <c r="QDW58" s="158"/>
      <c r="QDX58" s="158"/>
      <c r="QDY58" s="158"/>
      <c r="QDZ58" s="158"/>
      <c r="QEA58" s="158"/>
      <c r="QEB58" s="158"/>
      <c r="QEC58" s="158"/>
      <c r="QED58" s="158"/>
      <c r="QEE58" s="158"/>
      <c r="QEF58" s="158"/>
      <c r="QEG58" s="158"/>
      <c r="QEH58" s="158"/>
      <c r="QEI58" s="158"/>
      <c r="QEJ58" s="158"/>
      <c r="QEK58" s="158"/>
      <c r="QEL58" s="158"/>
      <c r="QEM58" s="158"/>
      <c r="QEN58" s="158"/>
      <c r="QEO58" s="158"/>
      <c r="QEP58" s="158"/>
      <c r="QEQ58" s="158"/>
      <c r="QER58" s="158"/>
      <c r="QES58" s="158"/>
      <c r="QET58" s="158"/>
      <c r="QEU58" s="158"/>
      <c r="QEV58" s="158"/>
      <c r="QEW58" s="158"/>
      <c r="QEX58" s="158"/>
      <c r="QEY58" s="158"/>
      <c r="QEZ58" s="158"/>
      <c r="QFA58" s="158"/>
      <c r="QFB58" s="158"/>
      <c r="QFC58" s="158"/>
      <c r="QFD58" s="158"/>
      <c r="QFE58" s="158"/>
      <c r="QFF58" s="158"/>
      <c r="QFG58" s="158"/>
      <c r="QFH58" s="158"/>
      <c r="QFI58" s="158"/>
      <c r="QFJ58" s="158"/>
      <c r="QFK58" s="158"/>
      <c r="QFL58" s="158"/>
      <c r="QFM58" s="158"/>
      <c r="QFN58" s="158"/>
      <c r="QFO58" s="158"/>
      <c r="QFP58" s="158"/>
      <c r="QFQ58" s="158"/>
      <c r="QFR58" s="158"/>
      <c r="QFS58" s="158"/>
      <c r="QFT58" s="158"/>
      <c r="QFU58" s="158"/>
      <c r="QFV58" s="158"/>
      <c r="QFW58" s="158"/>
      <c r="QFX58" s="158"/>
      <c r="QFY58" s="158"/>
      <c r="QFZ58" s="158"/>
      <c r="QGA58" s="158"/>
      <c r="QGB58" s="158"/>
      <c r="QGC58" s="158"/>
      <c r="QGD58" s="158"/>
      <c r="QGE58" s="158"/>
      <c r="QGF58" s="158"/>
      <c r="QGG58" s="158"/>
      <c r="QGH58" s="158"/>
      <c r="QGI58" s="158"/>
      <c r="QGJ58" s="158"/>
      <c r="QGK58" s="158"/>
      <c r="QGL58" s="158"/>
      <c r="QGM58" s="158"/>
      <c r="QGN58" s="158"/>
      <c r="QGO58" s="158"/>
      <c r="QGP58" s="158"/>
      <c r="QGQ58" s="158"/>
      <c r="QGR58" s="158"/>
      <c r="QGS58" s="158"/>
      <c r="QGT58" s="158"/>
      <c r="QGU58" s="158"/>
      <c r="QGV58" s="158"/>
      <c r="QGW58" s="158"/>
      <c r="QGX58" s="158"/>
      <c r="QGY58" s="158"/>
      <c r="QGZ58" s="158"/>
      <c r="QHA58" s="158"/>
      <c r="QHB58" s="158"/>
      <c r="QHC58" s="158"/>
      <c r="QHD58" s="158"/>
      <c r="QHE58" s="158"/>
      <c r="QHF58" s="158"/>
      <c r="QHG58" s="158"/>
      <c r="QHH58" s="158"/>
      <c r="QHI58" s="158"/>
      <c r="QHJ58" s="158"/>
      <c r="QHK58" s="158"/>
      <c r="QHL58" s="158"/>
      <c r="QHM58" s="158"/>
      <c r="QHN58" s="158"/>
      <c r="QHO58" s="158"/>
      <c r="QHP58" s="158"/>
      <c r="QHQ58" s="158"/>
      <c r="QHR58" s="158"/>
      <c r="QHS58" s="158"/>
      <c r="QHT58" s="158"/>
      <c r="QHU58" s="158"/>
      <c r="QHV58" s="158"/>
      <c r="QHW58" s="158"/>
      <c r="QHX58" s="158"/>
      <c r="QHY58" s="158"/>
      <c r="QHZ58" s="158"/>
      <c r="QIA58" s="158"/>
      <c r="QIB58" s="158"/>
      <c r="QIC58" s="158"/>
      <c r="QID58" s="158"/>
      <c r="QIE58" s="158"/>
      <c r="QIF58" s="158"/>
      <c r="QIG58" s="158"/>
      <c r="QIH58" s="158"/>
      <c r="QII58" s="158"/>
      <c r="QIJ58" s="158"/>
      <c r="QIK58" s="158"/>
      <c r="QIL58" s="158"/>
      <c r="QIM58" s="158"/>
      <c r="QIN58" s="158"/>
      <c r="QIO58" s="158"/>
      <c r="QIP58" s="158"/>
      <c r="QIQ58" s="158"/>
      <c r="QIR58" s="158"/>
      <c r="QIS58" s="158"/>
      <c r="QIT58" s="158"/>
      <c r="QIU58" s="158"/>
      <c r="QIV58" s="158"/>
      <c r="QIW58" s="158"/>
      <c r="QIX58" s="158"/>
      <c r="QIY58" s="158"/>
      <c r="QIZ58" s="158"/>
      <c r="QJA58" s="158"/>
      <c r="QJB58" s="158"/>
      <c r="QJC58" s="158"/>
      <c r="QJD58" s="158"/>
      <c r="QJE58" s="158"/>
      <c r="QJF58" s="158"/>
      <c r="QJG58" s="158"/>
      <c r="QJH58" s="158"/>
      <c r="QJI58" s="158"/>
      <c r="QJJ58" s="158"/>
      <c r="QJK58" s="158"/>
      <c r="QJL58" s="158"/>
      <c r="QJM58" s="158"/>
      <c r="QJN58" s="158"/>
      <c r="QJO58" s="158"/>
      <c r="QJP58" s="158"/>
      <c r="QJQ58" s="158"/>
      <c r="QJR58" s="158"/>
      <c r="QJS58" s="158"/>
      <c r="QJT58" s="158"/>
      <c r="QJU58" s="158"/>
      <c r="QJV58" s="158"/>
      <c r="QJW58" s="158"/>
      <c r="QJX58" s="158"/>
      <c r="QJY58" s="158"/>
      <c r="QJZ58" s="158"/>
      <c r="QKA58" s="158"/>
      <c r="QKB58" s="158"/>
      <c r="QKC58" s="158"/>
      <c r="QKD58" s="158"/>
      <c r="QKE58" s="158"/>
      <c r="QKF58" s="158"/>
      <c r="QKG58" s="158"/>
      <c r="QKH58" s="158"/>
      <c r="QKI58" s="158"/>
      <c r="QKJ58" s="158"/>
      <c r="QKK58" s="158"/>
      <c r="QKL58" s="158"/>
      <c r="QKM58" s="158"/>
      <c r="QKN58" s="158"/>
      <c r="QKO58" s="158"/>
      <c r="QKP58" s="158"/>
      <c r="QKQ58" s="158"/>
      <c r="QKR58" s="158"/>
      <c r="QKS58" s="158"/>
      <c r="QKT58" s="158"/>
      <c r="QKU58" s="158"/>
      <c r="QKV58" s="158"/>
      <c r="QKW58" s="158"/>
      <c r="QKX58" s="158"/>
      <c r="QKY58" s="158"/>
      <c r="QKZ58" s="158"/>
      <c r="QLA58" s="158"/>
      <c r="QLB58" s="158"/>
      <c r="QLC58" s="158"/>
      <c r="QLD58" s="158"/>
      <c r="QLE58" s="158"/>
      <c r="QLF58" s="158"/>
      <c r="QLG58" s="158"/>
      <c r="QLH58" s="158"/>
      <c r="QLI58" s="158"/>
      <c r="QLJ58" s="158"/>
      <c r="QLK58" s="158"/>
      <c r="QLL58" s="158"/>
      <c r="QLM58" s="158"/>
      <c r="QLN58" s="158"/>
      <c r="QLO58" s="158"/>
      <c r="QLP58" s="158"/>
      <c r="QLQ58" s="158"/>
      <c r="QLR58" s="158"/>
      <c r="QLS58" s="158"/>
      <c r="QLT58" s="158"/>
      <c r="QLU58" s="158"/>
      <c r="QLV58" s="158"/>
      <c r="QLW58" s="158"/>
      <c r="QLX58" s="158"/>
      <c r="QLY58" s="158"/>
      <c r="QLZ58" s="158"/>
      <c r="QMA58" s="158"/>
      <c r="QMB58" s="158"/>
      <c r="QMC58" s="158"/>
      <c r="QMD58" s="158"/>
      <c r="QME58" s="158"/>
      <c r="QMF58" s="158"/>
      <c r="QMG58" s="158"/>
      <c r="QMH58" s="158"/>
      <c r="QMI58" s="158"/>
      <c r="QMJ58" s="158"/>
      <c r="QMK58" s="158"/>
      <c r="QML58" s="158"/>
      <c r="QMM58" s="158"/>
      <c r="QMN58" s="158"/>
      <c r="QMO58" s="158"/>
      <c r="QMP58" s="158"/>
      <c r="QMQ58" s="158"/>
      <c r="QMR58" s="158"/>
      <c r="QMS58" s="158"/>
      <c r="QMT58" s="158"/>
      <c r="QMU58" s="158"/>
      <c r="QMV58" s="158"/>
      <c r="QMW58" s="158"/>
      <c r="QMX58" s="158"/>
      <c r="QMY58" s="158"/>
      <c r="QMZ58" s="158"/>
      <c r="QNA58" s="158"/>
      <c r="QNB58" s="158"/>
      <c r="QNC58" s="158"/>
      <c r="QND58" s="158"/>
      <c r="QNE58" s="158"/>
      <c r="QNF58" s="158"/>
      <c r="QNG58" s="158"/>
      <c r="QNH58" s="158"/>
      <c r="QNI58" s="158"/>
      <c r="QNJ58" s="158"/>
      <c r="QNK58" s="158"/>
      <c r="QNL58" s="158"/>
      <c r="QNM58" s="158"/>
      <c r="QNN58" s="158"/>
      <c r="QNO58" s="158"/>
      <c r="QNP58" s="158"/>
      <c r="QNQ58" s="158"/>
      <c r="QNR58" s="158"/>
      <c r="QNS58" s="158"/>
      <c r="QNT58" s="158"/>
      <c r="QNU58" s="158"/>
      <c r="QNV58" s="158"/>
      <c r="QNW58" s="158"/>
      <c r="QNX58" s="158"/>
      <c r="QNY58" s="158"/>
      <c r="QNZ58" s="158"/>
      <c r="QOA58" s="158"/>
      <c r="QOB58" s="158"/>
      <c r="QOC58" s="158"/>
      <c r="QOD58" s="158"/>
      <c r="QOE58" s="158"/>
      <c r="QOF58" s="158"/>
      <c r="QOG58" s="158"/>
      <c r="QOH58" s="158"/>
      <c r="QOI58" s="158"/>
      <c r="QOJ58" s="158"/>
      <c r="QOK58" s="158"/>
      <c r="QOL58" s="158"/>
      <c r="QOM58" s="158"/>
      <c r="QON58" s="158"/>
      <c r="QOO58" s="158"/>
      <c r="QOP58" s="158"/>
      <c r="QOQ58" s="158"/>
      <c r="QOR58" s="158"/>
      <c r="QOS58" s="158"/>
      <c r="QOT58" s="158"/>
      <c r="QOU58" s="158"/>
      <c r="QOV58" s="158"/>
      <c r="QOW58" s="158"/>
      <c r="QOX58" s="158"/>
      <c r="QOY58" s="158"/>
      <c r="QOZ58" s="158"/>
      <c r="QPA58" s="158"/>
      <c r="QPB58" s="158"/>
      <c r="QPC58" s="158"/>
      <c r="QPD58" s="158"/>
      <c r="QPE58" s="158"/>
      <c r="QPF58" s="158"/>
      <c r="QPG58" s="158"/>
      <c r="QPH58" s="158"/>
      <c r="QPI58" s="158"/>
      <c r="QPJ58" s="158"/>
      <c r="QPK58" s="158"/>
      <c r="QPL58" s="158"/>
      <c r="QPM58" s="158"/>
      <c r="QPN58" s="158"/>
      <c r="QPO58" s="158"/>
      <c r="QPP58" s="158"/>
      <c r="QPQ58" s="158"/>
      <c r="QPR58" s="158"/>
      <c r="QPS58" s="158"/>
      <c r="QPT58" s="158"/>
      <c r="QPU58" s="158"/>
      <c r="QPV58" s="158"/>
      <c r="QPW58" s="158"/>
      <c r="QPX58" s="158"/>
      <c r="QPY58" s="158"/>
      <c r="QPZ58" s="158"/>
      <c r="QQA58" s="158"/>
      <c r="QQB58" s="158"/>
      <c r="QQC58" s="158"/>
      <c r="QQD58" s="158"/>
      <c r="QQE58" s="158"/>
      <c r="QQF58" s="158"/>
      <c r="QQG58" s="158"/>
      <c r="QQH58" s="158"/>
      <c r="QQI58" s="158"/>
      <c r="QQJ58" s="158"/>
      <c r="QQK58" s="158"/>
      <c r="QQL58" s="158"/>
      <c r="QQM58" s="158"/>
      <c r="QQN58" s="158"/>
      <c r="QQO58" s="158"/>
      <c r="QQP58" s="158"/>
      <c r="QQQ58" s="158"/>
      <c r="QQR58" s="158"/>
      <c r="QQS58" s="158"/>
      <c r="QQT58" s="158"/>
      <c r="QQU58" s="158"/>
      <c r="QQV58" s="158"/>
      <c r="QQW58" s="158"/>
      <c r="QQX58" s="158"/>
      <c r="QQY58" s="158"/>
      <c r="QQZ58" s="158"/>
      <c r="QRA58" s="158"/>
      <c r="QRB58" s="158"/>
      <c r="QRC58" s="158"/>
      <c r="QRD58" s="158"/>
      <c r="QRE58" s="158"/>
      <c r="QRF58" s="158"/>
      <c r="QRG58" s="158"/>
      <c r="QRH58" s="158"/>
      <c r="QRI58" s="158"/>
      <c r="QRJ58" s="158"/>
      <c r="QRK58" s="158"/>
      <c r="QRL58" s="158"/>
      <c r="QRM58" s="158"/>
      <c r="QRN58" s="158"/>
      <c r="QRO58" s="158"/>
      <c r="QRP58" s="158"/>
      <c r="QRQ58" s="158"/>
      <c r="QRR58" s="158"/>
      <c r="QRS58" s="158"/>
      <c r="QRT58" s="158"/>
      <c r="QRU58" s="158"/>
      <c r="QRV58" s="158"/>
      <c r="QRW58" s="158"/>
      <c r="QRX58" s="158"/>
      <c r="QRY58" s="158"/>
      <c r="QRZ58" s="158"/>
      <c r="QSA58" s="158"/>
      <c r="QSB58" s="158"/>
      <c r="QSC58" s="158"/>
      <c r="QSD58" s="158"/>
      <c r="QSE58" s="158"/>
      <c r="QSF58" s="158"/>
      <c r="QSG58" s="158"/>
      <c r="QSH58" s="158"/>
      <c r="QSI58" s="158"/>
      <c r="QSJ58" s="158"/>
      <c r="QSK58" s="158"/>
      <c r="QSL58" s="158"/>
      <c r="QSM58" s="158"/>
      <c r="QSN58" s="158"/>
      <c r="QSO58" s="158"/>
      <c r="QSP58" s="158"/>
      <c r="QSQ58" s="158"/>
      <c r="QSR58" s="158"/>
      <c r="QSS58" s="158"/>
      <c r="QST58" s="158"/>
      <c r="QSU58" s="158"/>
      <c r="QSV58" s="158"/>
      <c r="QSW58" s="158"/>
      <c r="QSX58" s="158"/>
      <c r="QSY58" s="158"/>
      <c r="QSZ58" s="158"/>
      <c r="QTA58" s="158"/>
      <c r="QTB58" s="158"/>
      <c r="QTC58" s="158"/>
      <c r="QTD58" s="158"/>
      <c r="QTE58" s="158"/>
      <c r="QTF58" s="158"/>
      <c r="QTG58" s="158"/>
      <c r="QTH58" s="158"/>
      <c r="QTI58" s="158"/>
      <c r="QTJ58" s="158"/>
      <c r="QTK58" s="158"/>
      <c r="QTL58" s="158"/>
      <c r="QTM58" s="158"/>
      <c r="QTN58" s="158"/>
      <c r="QTO58" s="158"/>
      <c r="QTP58" s="158"/>
      <c r="QTQ58" s="158"/>
      <c r="QTR58" s="158"/>
      <c r="QTS58" s="158"/>
      <c r="QTT58" s="158"/>
      <c r="QTU58" s="158"/>
      <c r="QTV58" s="158"/>
      <c r="QTW58" s="158"/>
      <c r="QTX58" s="158"/>
      <c r="QTY58" s="158"/>
      <c r="QTZ58" s="158"/>
      <c r="QUA58" s="158"/>
      <c r="QUB58" s="158"/>
      <c r="QUC58" s="158"/>
      <c r="QUD58" s="158"/>
      <c r="QUE58" s="158"/>
      <c r="QUF58" s="158"/>
      <c r="QUG58" s="158"/>
      <c r="QUH58" s="158"/>
      <c r="QUI58" s="158"/>
      <c r="QUJ58" s="158"/>
      <c r="QUK58" s="158"/>
      <c r="QUL58" s="158"/>
      <c r="QUM58" s="158"/>
      <c r="QUN58" s="158"/>
      <c r="QUO58" s="158"/>
      <c r="QUP58" s="158"/>
      <c r="QUQ58" s="158"/>
      <c r="QUR58" s="158"/>
      <c r="QUS58" s="158"/>
      <c r="QUT58" s="158"/>
      <c r="QUU58" s="158"/>
      <c r="QUV58" s="158"/>
      <c r="QUW58" s="158"/>
      <c r="QUX58" s="158"/>
      <c r="QUY58" s="158"/>
      <c r="QUZ58" s="158"/>
      <c r="QVA58" s="158"/>
      <c r="QVB58" s="158"/>
      <c r="QVC58" s="158"/>
      <c r="QVD58" s="158"/>
      <c r="QVE58" s="158"/>
      <c r="QVF58" s="158"/>
      <c r="QVG58" s="158"/>
      <c r="QVH58" s="158"/>
      <c r="QVI58" s="158"/>
      <c r="QVJ58" s="158"/>
      <c r="QVK58" s="158"/>
      <c r="QVL58" s="158"/>
      <c r="QVM58" s="158"/>
      <c r="QVN58" s="158"/>
      <c r="QVO58" s="158"/>
      <c r="QVP58" s="158"/>
      <c r="QVQ58" s="158"/>
      <c r="QVR58" s="158"/>
      <c r="QVS58" s="158"/>
      <c r="QVT58" s="158"/>
      <c r="QVU58" s="158"/>
      <c r="QVV58" s="158"/>
      <c r="QVW58" s="158"/>
      <c r="QVX58" s="158"/>
      <c r="QVY58" s="158"/>
      <c r="QVZ58" s="158"/>
      <c r="QWA58" s="158"/>
      <c r="QWB58" s="158"/>
      <c r="QWC58" s="158"/>
      <c r="QWD58" s="158"/>
      <c r="QWE58" s="158"/>
      <c r="QWF58" s="158"/>
      <c r="QWG58" s="158"/>
      <c r="QWH58" s="158"/>
      <c r="QWI58" s="158"/>
      <c r="QWJ58" s="158"/>
      <c r="QWK58" s="158"/>
      <c r="QWL58" s="158"/>
      <c r="QWM58" s="158"/>
      <c r="QWN58" s="158"/>
      <c r="QWO58" s="158"/>
      <c r="QWP58" s="158"/>
      <c r="QWQ58" s="158"/>
      <c r="QWR58" s="158"/>
      <c r="QWS58" s="158"/>
      <c r="QWT58" s="158"/>
      <c r="QWU58" s="158"/>
      <c r="QWV58" s="158"/>
      <c r="QWW58" s="158"/>
      <c r="QWX58" s="158"/>
      <c r="QWY58" s="158"/>
      <c r="QWZ58" s="158"/>
      <c r="QXA58" s="158"/>
      <c r="QXB58" s="158"/>
      <c r="QXC58" s="158"/>
      <c r="QXD58" s="158"/>
      <c r="QXE58" s="158"/>
      <c r="QXF58" s="158"/>
      <c r="QXG58" s="158"/>
      <c r="QXH58" s="158"/>
      <c r="QXI58" s="158"/>
      <c r="QXJ58" s="158"/>
      <c r="QXK58" s="158"/>
      <c r="QXL58" s="158"/>
      <c r="QXM58" s="158"/>
      <c r="QXN58" s="158"/>
      <c r="QXO58" s="158"/>
      <c r="QXP58" s="158"/>
      <c r="QXQ58" s="158"/>
      <c r="QXR58" s="158"/>
      <c r="QXS58" s="158"/>
      <c r="QXT58" s="158"/>
      <c r="QXU58" s="158"/>
      <c r="QXV58" s="158"/>
      <c r="QXW58" s="158"/>
      <c r="QXX58" s="158"/>
      <c r="QXY58" s="158"/>
      <c r="QXZ58" s="158"/>
      <c r="QYA58" s="158"/>
      <c r="QYB58" s="158"/>
      <c r="QYC58" s="158"/>
      <c r="QYD58" s="158"/>
      <c r="QYE58" s="158"/>
      <c r="QYF58" s="158"/>
      <c r="QYG58" s="158"/>
      <c r="QYH58" s="158"/>
      <c r="QYI58" s="158"/>
      <c r="QYJ58" s="158"/>
      <c r="QYK58" s="158"/>
      <c r="QYL58" s="158"/>
      <c r="QYM58" s="158"/>
      <c r="QYN58" s="158"/>
      <c r="QYO58" s="158"/>
      <c r="QYP58" s="158"/>
      <c r="QYQ58" s="158"/>
      <c r="QYR58" s="158"/>
      <c r="QYS58" s="158"/>
      <c r="QYT58" s="158"/>
      <c r="QYU58" s="158"/>
      <c r="QYV58" s="158"/>
      <c r="QYW58" s="158"/>
      <c r="QYX58" s="158"/>
      <c r="QYY58" s="158"/>
      <c r="QYZ58" s="158"/>
      <c r="QZA58" s="158"/>
      <c r="QZB58" s="158"/>
      <c r="QZC58" s="158"/>
      <c r="QZD58" s="158"/>
      <c r="QZE58" s="158"/>
      <c r="QZF58" s="158"/>
      <c r="QZG58" s="158"/>
      <c r="QZH58" s="158"/>
      <c r="QZI58" s="158"/>
      <c r="QZJ58" s="158"/>
      <c r="QZK58" s="158"/>
      <c r="QZL58" s="158"/>
      <c r="QZM58" s="158"/>
      <c r="QZN58" s="158"/>
      <c r="QZO58" s="158"/>
      <c r="QZP58" s="158"/>
      <c r="QZQ58" s="158"/>
      <c r="QZR58" s="158"/>
      <c r="QZS58" s="158"/>
      <c r="QZT58" s="158"/>
      <c r="QZU58" s="158"/>
      <c r="QZV58" s="158"/>
      <c r="QZW58" s="158"/>
      <c r="QZX58" s="158"/>
      <c r="QZY58" s="158"/>
      <c r="QZZ58" s="158"/>
      <c r="RAA58" s="158"/>
      <c r="RAB58" s="158"/>
      <c r="RAC58" s="158"/>
      <c r="RAD58" s="158"/>
      <c r="RAE58" s="158"/>
      <c r="RAF58" s="158"/>
      <c r="RAG58" s="158"/>
      <c r="RAH58" s="158"/>
      <c r="RAI58" s="158"/>
      <c r="RAJ58" s="158"/>
      <c r="RAK58" s="158"/>
      <c r="RAL58" s="158"/>
      <c r="RAM58" s="158"/>
      <c r="RAN58" s="158"/>
      <c r="RAO58" s="158"/>
      <c r="RAP58" s="158"/>
      <c r="RAQ58" s="158"/>
      <c r="RAR58" s="158"/>
      <c r="RAS58" s="158"/>
      <c r="RAT58" s="158"/>
      <c r="RAU58" s="158"/>
      <c r="RAV58" s="158"/>
      <c r="RAW58" s="158"/>
      <c r="RAX58" s="158"/>
      <c r="RAY58" s="158"/>
      <c r="RAZ58" s="158"/>
      <c r="RBA58" s="158"/>
      <c r="RBB58" s="158"/>
      <c r="RBC58" s="158"/>
      <c r="RBD58" s="158"/>
      <c r="RBE58" s="158"/>
      <c r="RBF58" s="158"/>
      <c r="RBG58" s="158"/>
      <c r="RBH58" s="158"/>
      <c r="RBI58" s="158"/>
      <c r="RBJ58" s="158"/>
      <c r="RBK58" s="158"/>
      <c r="RBL58" s="158"/>
      <c r="RBM58" s="158"/>
      <c r="RBN58" s="158"/>
      <c r="RBO58" s="158"/>
      <c r="RBP58" s="158"/>
      <c r="RBQ58" s="158"/>
      <c r="RBR58" s="158"/>
      <c r="RBS58" s="158"/>
      <c r="RBT58" s="158"/>
      <c r="RBU58" s="158"/>
      <c r="RBV58" s="158"/>
      <c r="RBW58" s="158"/>
      <c r="RBX58" s="158"/>
      <c r="RBY58" s="158"/>
      <c r="RBZ58" s="158"/>
      <c r="RCA58" s="158"/>
      <c r="RCB58" s="158"/>
      <c r="RCC58" s="158"/>
      <c r="RCD58" s="158"/>
      <c r="RCE58" s="158"/>
      <c r="RCF58" s="158"/>
      <c r="RCG58" s="158"/>
      <c r="RCH58" s="158"/>
      <c r="RCI58" s="158"/>
      <c r="RCJ58" s="158"/>
      <c r="RCK58" s="158"/>
      <c r="RCL58" s="158"/>
      <c r="RCM58" s="158"/>
      <c r="RCN58" s="158"/>
      <c r="RCO58" s="158"/>
      <c r="RCP58" s="158"/>
      <c r="RCQ58" s="158"/>
      <c r="RCR58" s="158"/>
      <c r="RCS58" s="158"/>
      <c r="RCT58" s="158"/>
      <c r="RCU58" s="158"/>
      <c r="RCV58" s="158"/>
      <c r="RCW58" s="158"/>
      <c r="RCX58" s="158"/>
      <c r="RCY58" s="158"/>
      <c r="RCZ58" s="158"/>
      <c r="RDA58" s="158"/>
      <c r="RDB58" s="158"/>
      <c r="RDC58" s="158"/>
      <c r="RDD58" s="158"/>
      <c r="RDE58" s="158"/>
      <c r="RDF58" s="158"/>
      <c r="RDG58" s="158"/>
      <c r="RDH58" s="158"/>
      <c r="RDI58" s="158"/>
      <c r="RDJ58" s="158"/>
      <c r="RDK58" s="158"/>
      <c r="RDL58" s="158"/>
      <c r="RDM58" s="158"/>
      <c r="RDN58" s="158"/>
      <c r="RDO58" s="158"/>
      <c r="RDP58" s="158"/>
      <c r="RDQ58" s="158"/>
      <c r="RDR58" s="158"/>
      <c r="RDS58" s="158"/>
      <c r="RDT58" s="158"/>
      <c r="RDU58" s="158"/>
      <c r="RDV58" s="158"/>
      <c r="RDW58" s="158"/>
      <c r="RDX58" s="158"/>
      <c r="RDY58" s="158"/>
      <c r="RDZ58" s="158"/>
      <c r="REA58" s="158"/>
      <c r="REB58" s="158"/>
      <c r="REC58" s="158"/>
      <c r="RED58" s="158"/>
      <c r="REE58" s="158"/>
      <c r="REF58" s="158"/>
      <c r="REG58" s="158"/>
      <c r="REH58" s="158"/>
      <c r="REI58" s="158"/>
      <c r="REJ58" s="158"/>
      <c r="REK58" s="158"/>
      <c r="REL58" s="158"/>
      <c r="REM58" s="158"/>
      <c r="REN58" s="158"/>
      <c r="REO58" s="158"/>
      <c r="REP58" s="158"/>
      <c r="REQ58" s="158"/>
      <c r="RER58" s="158"/>
      <c r="RES58" s="158"/>
      <c r="RET58" s="158"/>
      <c r="REU58" s="158"/>
      <c r="REV58" s="158"/>
      <c r="REW58" s="158"/>
      <c r="REX58" s="158"/>
      <c r="REY58" s="158"/>
      <c r="REZ58" s="158"/>
      <c r="RFA58" s="158"/>
      <c r="RFB58" s="158"/>
      <c r="RFC58" s="158"/>
      <c r="RFD58" s="158"/>
      <c r="RFE58" s="158"/>
      <c r="RFF58" s="158"/>
      <c r="RFG58" s="158"/>
      <c r="RFH58" s="158"/>
      <c r="RFI58" s="158"/>
      <c r="RFJ58" s="158"/>
      <c r="RFK58" s="158"/>
      <c r="RFL58" s="158"/>
      <c r="RFM58" s="158"/>
      <c r="RFN58" s="158"/>
      <c r="RFO58" s="158"/>
      <c r="RFP58" s="158"/>
      <c r="RFQ58" s="158"/>
      <c r="RFR58" s="158"/>
      <c r="RFS58" s="158"/>
      <c r="RFT58" s="158"/>
      <c r="RFU58" s="158"/>
      <c r="RFV58" s="158"/>
      <c r="RFW58" s="158"/>
      <c r="RFX58" s="158"/>
      <c r="RFY58" s="158"/>
      <c r="RFZ58" s="158"/>
      <c r="RGA58" s="158"/>
      <c r="RGB58" s="158"/>
      <c r="RGC58" s="158"/>
      <c r="RGD58" s="158"/>
      <c r="RGE58" s="158"/>
      <c r="RGF58" s="158"/>
      <c r="RGG58" s="158"/>
      <c r="RGH58" s="158"/>
      <c r="RGI58" s="158"/>
      <c r="RGJ58" s="158"/>
      <c r="RGK58" s="158"/>
      <c r="RGL58" s="158"/>
      <c r="RGM58" s="158"/>
      <c r="RGN58" s="158"/>
      <c r="RGO58" s="158"/>
      <c r="RGP58" s="158"/>
      <c r="RGQ58" s="158"/>
      <c r="RGR58" s="158"/>
      <c r="RGS58" s="158"/>
      <c r="RGT58" s="158"/>
      <c r="RGU58" s="158"/>
      <c r="RGV58" s="158"/>
      <c r="RGW58" s="158"/>
      <c r="RGX58" s="158"/>
      <c r="RGY58" s="158"/>
      <c r="RGZ58" s="158"/>
      <c r="RHA58" s="158"/>
      <c r="RHB58" s="158"/>
      <c r="RHC58" s="158"/>
      <c r="RHD58" s="158"/>
      <c r="RHE58" s="158"/>
      <c r="RHF58" s="158"/>
      <c r="RHG58" s="158"/>
      <c r="RHH58" s="158"/>
      <c r="RHI58" s="158"/>
      <c r="RHJ58" s="158"/>
      <c r="RHK58" s="158"/>
      <c r="RHL58" s="158"/>
      <c r="RHM58" s="158"/>
      <c r="RHN58" s="158"/>
      <c r="RHO58" s="158"/>
      <c r="RHP58" s="158"/>
      <c r="RHQ58" s="158"/>
      <c r="RHR58" s="158"/>
      <c r="RHS58" s="158"/>
      <c r="RHT58" s="158"/>
      <c r="RHU58" s="158"/>
      <c r="RHV58" s="158"/>
      <c r="RHW58" s="158"/>
      <c r="RHX58" s="158"/>
      <c r="RHY58" s="158"/>
      <c r="RHZ58" s="158"/>
      <c r="RIA58" s="158"/>
      <c r="RIB58" s="158"/>
      <c r="RIC58" s="158"/>
      <c r="RID58" s="158"/>
      <c r="RIE58" s="158"/>
      <c r="RIF58" s="158"/>
      <c r="RIG58" s="158"/>
      <c r="RIH58" s="158"/>
      <c r="RII58" s="158"/>
      <c r="RIJ58" s="158"/>
      <c r="RIK58" s="158"/>
      <c r="RIL58" s="158"/>
      <c r="RIM58" s="158"/>
      <c r="RIN58" s="158"/>
      <c r="RIO58" s="158"/>
      <c r="RIP58" s="158"/>
      <c r="RIQ58" s="158"/>
      <c r="RIR58" s="158"/>
      <c r="RIS58" s="158"/>
      <c r="RIT58" s="158"/>
      <c r="RIU58" s="158"/>
      <c r="RIV58" s="158"/>
      <c r="RIW58" s="158"/>
      <c r="RIX58" s="158"/>
      <c r="RIY58" s="158"/>
      <c r="RIZ58" s="158"/>
      <c r="RJA58" s="158"/>
      <c r="RJB58" s="158"/>
      <c r="RJC58" s="158"/>
      <c r="RJD58" s="158"/>
      <c r="RJE58" s="158"/>
      <c r="RJF58" s="158"/>
      <c r="RJG58" s="158"/>
      <c r="RJH58" s="158"/>
      <c r="RJI58" s="158"/>
      <c r="RJJ58" s="158"/>
      <c r="RJK58" s="158"/>
      <c r="RJL58" s="158"/>
      <c r="RJM58" s="158"/>
      <c r="RJN58" s="158"/>
      <c r="RJO58" s="158"/>
      <c r="RJP58" s="158"/>
      <c r="RJQ58" s="158"/>
      <c r="RJR58" s="158"/>
      <c r="RJS58" s="158"/>
      <c r="RJT58" s="158"/>
      <c r="RJU58" s="158"/>
      <c r="RJV58" s="158"/>
      <c r="RJW58" s="158"/>
      <c r="RJX58" s="158"/>
      <c r="RJY58" s="158"/>
      <c r="RJZ58" s="158"/>
      <c r="RKA58" s="158"/>
      <c r="RKB58" s="158"/>
      <c r="RKC58" s="158"/>
      <c r="RKD58" s="158"/>
      <c r="RKE58" s="158"/>
      <c r="RKF58" s="158"/>
      <c r="RKG58" s="158"/>
      <c r="RKH58" s="158"/>
      <c r="RKI58" s="158"/>
      <c r="RKJ58" s="158"/>
      <c r="RKK58" s="158"/>
      <c r="RKL58" s="158"/>
      <c r="RKM58" s="158"/>
      <c r="RKN58" s="158"/>
      <c r="RKO58" s="158"/>
      <c r="RKP58" s="158"/>
      <c r="RKQ58" s="158"/>
      <c r="RKR58" s="158"/>
      <c r="RKS58" s="158"/>
      <c r="RKT58" s="158"/>
      <c r="RKU58" s="158"/>
      <c r="RKV58" s="158"/>
      <c r="RKW58" s="158"/>
      <c r="RKX58" s="158"/>
      <c r="RKY58" s="158"/>
      <c r="RKZ58" s="158"/>
      <c r="RLA58" s="158"/>
      <c r="RLB58" s="158"/>
      <c r="RLC58" s="158"/>
      <c r="RLD58" s="158"/>
      <c r="RLE58" s="158"/>
      <c r="RLF58" s="158"/>
      <c r="RLG58" s="158"/>
      <c r="RLH58" s="158"/>
      <c r="RLI58" s="158"/>
      <c r="RLJ58" s="158"/>
      <c r="RLK58" s="158"/>
      <c r="RLL58" s="158"/>
      <c r="RLM58" s="158"/>
      <c r="RLN58" s="158"/>
      <c r="RLO58" s="158"/>
      <c r="RLP58" s="158"/>
      <c r="RLQ58" s="158"/>
      <c r="RLR58" s="158"/>
      <c r="RLS58" s="158"/>
      <c r="RLT58" s="158"/>
      <c r="RLU58" s="158"/>
      <c r="RLV58" s="158"/>
      <c r="RLW58" s="158"/>
      <c r="RLX58" s="158"/>
      <c r="RLY58" s="158"/>
      <c r="RLZ58" s="158"/>
      <c r="RMA58" s="158"/>
      <c r="RMB58" s="158"/>
      <c r="RMC58" s="158"/>
      <c r="RMD58" s="158"/>
      <c r="RME58" s="158"/>
      <c r="RMF58" s="158"/>
      <c r="RMG58" s="158"/>
      <c r="RMH58" s="158"/>
      <c r="RMI58" s="158"/>
      <c r="RMJ58" s="158"/>
      <c r="RMK58" s="158"/>
      <c r="RML58" s="158"/>
      <c r="RMM58" s="158"/>
      <c r="RMN58" s="158"/>
      <c r="RMO58" s="158"/>
      <c r="RMP58" s="158"/>
      <c r="RMQ58" s="158"/>
      <c r="RMR58" s="158"/>
      <c r="RMS58" s="158"/>
      <c r="RMT58" s="158"/>
      <c r="RMU58" s="158"/>
      <c r="RMV58" s="158"/>
      <c r="RMW58" s="158"/>
      <c r="RMX58" s="158"/>
      <c r="RMY58" s="158"/>
      <c r="RMZ58" s="158"/>
      <c r="RNA58" s="158"/>
      <c r="RNB58" s="158"/>
      <c r="RNC58" s="158"/>
      <c r="RND58" s="158"/>
      <c r="RNE58" s="158"/>
      <c r="RNF58" s="158"/>
      <c r="RNG58" s="158"/>
      <c r="RNH58" s="158"/>
      <c r="RNI58" s="158"/>
      <c r="RNJ58" s="158"/>
      <c r="RNK58" s="158"/>
      <c r="RNL58" s="158"/>
      <c r="RNM58" s="158"/>
      <c r="RNN58" s="158"/>
      <c r="RNO58" s="158"/>
      <c r="RNP58" s="158"/>
      <c r="RNQ58" s="158"/>
      <c r="RNR58" s="158"/>
      <c r="RNS58" s="158"/>
      <c r="RNT58" s="158"/>
      <c r="RNU58" s="158"/>
      <c r="RNV58" s="158"/>
      <c r="RNW58" s="158"/>
      <c r="RNX58" s="158"/>
      <c r="RNY58" s="158"/>
      <c r="RNZ58" s="158"/>
      <c r="ROA58" s="158"/>
      <c r="ROB58" s="158"/>
      <c r="ROC58" s="158"/>
      <c r="ROD58" s="158"/>
      <c r="ROE58" s="158"/>
      <c r="ROF58" s="158"/>
      <c r="ROG58" s="158"/>
      <c r="ROH58" s="158"/>
      <c r="ROI58" s="158"/>
      <c r="ROJ58" s="158"/>
      <c r="ROK58" s="158"/>
      <c r="ROL58" s="158"/>
      <c r="ROM58" s="158"/>
      <c r="RON58" s="158"/>
      <c r="ROO58" s="158"/>
      <c r="ROP58" s="158"/>
      <c r="ROQ58" s="158"/>
      <c r="ROR58" s="158"/>
      <c r="ROS58" s="158"/>
      <c r="ROT58" s="158"/>
      <c r="ROU58" s="158"/>
      <c r="ROV58" s="158"/>
      <c r="ROW58" s="158"/>
      <c r="ROX58" s="158"/>
      <c r="ROY58" s="158"/>
      <c r="ROZ58" s="158"/>
      <c r="RPA58" s="158"/>
      <c r="RPB58" s="158"/>
      <c r="RPC58" s="158"/>
      <c r="RPD58" s="158"/>
      <c r="RPE58" s="158"/>
      <c r="RPF58" s="158"/>
      <c r="RPG58" s="158"/>
      <c r="RPH58" s="158"/>
      <c r="RPI58" s="158"/>
      <c r="RPJ58" s="158"/>
      <c r="RPK58" s="158"/>
      <c r="RPL58" s="158"/>
      <c r="RPM58" s="158"/>
      <c r="RPN58" s="158"/>
      <c r="RPO58" s="158"/>
      <c r="RPP58" s="158"/>
      <c r="RPQ58" s="158"/>
      <c r="RPR58" s="158"/>
      <c r="RPS58" s="158"/>
      <c r="RPT58" s="158"/>
      <c r="RPU58" s="158"/>
      <c r="RPV58" s="158"/>
      <c r="RPW58" s="158"/>
      <c r="RPX58" s="158"/>
      <c r="RPY58" s="158"/>
      <c r="RPZ58" s="158"/>
      <c r="RQA58" s="158"/>
      <c r="RQB58" s="158"/>
      <c r="RQC58" s="158"/>
      <c r="RQD58" s="158"/>
      <c r="RQE58" s="158"/>
      <c r="RQF58" s="158"/>
      <c r="RQG58" s="158"/>
      <c r="RQH58" s="158"/>
      <c r="RQI58" s="158"/>
      <c r="RQJ58" s="158"/>
      <c r="RQK58" s="158"/>
      <c r="RQL58" s="158"/>
      <c r="RQM58" s="158"/>
      <c r="RQN58" s="158"/>
      <c r="RQO58" s="158"/>
      <c r="RQP58" s="158"/>
      <c r="RQQ58" s="158"/>
      <c r="RQR58" s="158"/>
      <c r="RQS58" s="158"/>
      <c r="RQT58" s="158"/>
      <c r="RQU58" s="158"/>
      <c r="RQV58" s="158"/>
      <c r="RQW58" s="158"/>
      <c r="RQX58" s="158"/>
      <c r="RQY58" s="158"/>
      <c r="RQZ58" s="158"/>
      <c r="RRA58" s="158"/>
      <c r="RRB58" s="158"/>
      <c r="RRC58" s="158"/>
      <c r="RRD58" s="158"/>
      <c r="RRE58" s="158"/>
      <c r="RRF58" s="158"/>
      <c r="RRG58" s="158"/>
      <c r="RRH58" s="158"/>
      <c r="RRI58" s="158"/>
      <c r="RRJ58" s="158"/>
      <c r="RRK58" s="158"/>
      <c r="RRL58" s="158"/>
      <c r="RRM58" s="158"/>
      <c r="RRN58" s="158"/>
      <c r="RRO58" s="158"/>
      <c r="RRP58" s="158"/>
      <c r="RRQ58" s="158"/>
      <c r="RRR58" s="158"/>
      <c r="RRS58" s="158"/>
      <c r="RRT58" s="158"/>
      <c r="RRU58" s="158"/>
      <c r="RRV58" s="158"/>
      <c r="RRW58" s="158"/>
      <c r="RRX58" s="158"/>
      <c r="RRY58" s="158"/>
      <c r="RRZ58" s="158"/>
      <c r="RSA58" s="158"/>
      <c r="RSB58" s="158"/>
      <c r="RSC58" s="158"/>
      <c r="RSD58" s="158"/>
      <c r="RSE58" s="158"/>
      <c r="RSF58" s="158"/>
      <c r="RSG58" s="158"/>
      <c r="RSH58" s="158"/>
      <c r="RSI58" s="158"/>
      <c r="RSJ58" s="158"/>
      <c r="RSK58" s="158"/>
      <c r="RSL58" s="158"/>
      <c r="RSM58" s="158"/>
      <c r="RSN58" s="158"/>
      <c r="RSO58" s="158"/>
      <c r="RSP58" s="158"/>
      <c r="RSQ58" s="158"/>
      <c r="RSR58" s="158"/>
      <c r="RSS58" s="158"/>
      <c r="RST58" s="158"/>
      <c r="RSU58" s="158"/>
      <c r="RSV58" s="158"/>
      <c r="RSW58" s="158"/>
      <c r="RSX58" s="158"/>
      <c r="RSY58" s="158"/>
      <c r="RSZ58" s="158"/>
      <c r="RTA58" s="158"/>
      <c r="RTB58" s="158"/>
      <c r="RTC58" s="158"/>
      <c r="RTD58" s="158"/>
      <c r="RTE58" s="158"/>
      <c r="RTF58" s="158"/>
      <c r="RTG58" s="158"/>
      <c r="RTH58" s="158"/>
      <c r="RTI58" s="158"/>
      <c r="RTJ58" s="158"/>
      <c r="RTK58" s="158"/>
      <c r="RTL58" s="158"/>
      <c r="RTM58" s="158"/>
      <c r="RTN58" s="158"/>
      <c r="RTO58" s="158"/>
      <c r="RTP58" s="158"/>
      <c r="RTQ58" s="158"/>
      <c r="RTR58" s="158"/>
      <c r="RTS58" s="158"/>
      <c r="RTT58" s="158"/>
      <c r="RTU58" s="158"/>
      <c r="RTV58" s="158"/>
      <c r="RTW58" s="158"/>
      <c r="RTX58" s="158"/>
      <c r="RTY58" s="158"/>
      <c r="RTZ58" s="158"/>
      <c r="RUA58" s="158"/>
      <c r="RUB58" s="158"/>
      <c r="RUC58" s="158"/>
      <c r="RUD58" s="158"/>
      <c r="RUE58" s="158"/>
      <c r="RUF58" s="158"/>
      <c r="RUG58" s="158"/>
      <c r="RUH58" s="158"/>
      <c r="RUI58" s="158"/>
      <c r="RUJ58" s="158"/>
      <c r="RUK58" s="158"/>
      <c r="RUL58" s="158"/>
      <c r="RUM58" s="158"/>
      <c r="RUN58" s="158"/>
      <c r="RUO58" s="158"/>
      <c r="RUP58" s="158"/>
      <c r="RUQ58" s="158"/>
      <c r="RUR58" s="158"/>
      <c r="RUS58" s="158"/>
      <c r="RUT58" s="158"/>
      <c r="RUU58" s="158"/>
      <c r="RUV58" s="158"/>
      <c r="RUW58" s="158"/>
      <c r="RUX58" s="158"/>
      <c r="RUY58" s="158"/>
      <c r="RUZ58" s="158"/>
      <c r="RVA58" s="158"/>
      <c r="RVB58" s="158"/>
      <c r="RVC58" s="158"/>
      <c r="RVD58" s="158"/>
      <c r="RVE58" s="158"/>
      <c r="RVF58" s="158"/>
      <c r="RVG58" s="158"/>
      <c r="RVH58" s="158"/>
      <c r="RVI58" s="158"/>
      <c r="RVJ58" s="158"/>
      <c r="RVK58" s="158"/>
      <c r="RVL58" s="158"/>
      <c r="RVM58" s="158"/>
      <c r="RVN58" s="158"/>
      <c r="RVO58" s="158"/>
      <c r="RVP58" s="158"/>
      <c r="RVQ58" s="158"/>
      <c r="RVR58" s="158"/>
      <c r="RVS58" s="158"/>
      <c r="RVT58" s="158"/>
      <c r="RVU58" s="158"/>
      <c r="RVV58" s="158"/>
      <c r="RVW58" s="158"/>
      <c r="RVX58" s="158"/>
      <c r="RVY58" s="158"/>
      <c r="RVZ58" s="158"/>
      <c r="RWA58" s="158"/>
      <c r="RWB58" s="158"/>
      <c r="RWC58" s="158"/>
      <c r="RWD58" s="158"/>
      <c r="RWE58" s="158"/>
      <c r="RWF58" s="158"/>
      <c r="RWG58" s="158"/>
      <c r="RWH58" s="158"/>
      <c r="RWI58" s="158"/>
      <c r="RWJ58" s="158"/>
      <c r="RWK58" s="158"/>
      <c r="RWL58" s="158"/>
      <c r="RWM58" s="158"/>
      <c r="RWN58" s="158"/>
      <c r="RWO58" s="158"/>
      <c r="RWP58" s="158"/>
      <c r="RWQ58" s="158"/>
      <c r="RWR58" s="158"/>
      <c r="RWS58" s="158"/>
      <c r="RWT58" s="158"/>
      <c r="RWU58" s="158"/>
      <c r="RWV58" s="158"/>
      <c r="RWW58" s="158"/>
      <c r="RWX58" s="158"/>
      <c r="RWY58" s="158"/>
      <c r="RWZ58" s="158"/>
      <c r="RXA58" s="158"/>
      <c r="RXB58" s="158"/>
      <c r="RXC58" s="158"/>
      <c r="RXD58" s="158"/>
      <c r="RXE58" s="158"/>
      <c r="RXF58" s="158"/>
      <c r="RXG58" s="158"/>
      <c r="RXH58" s="158"/>
      <c r="RXI58" s="158"/>
      <c r="RXJ58" s="158"/>
      <c r="RXK58" s="158"/>
      <c r="RXL58" s="158"/>
      <c r="RXM58" s="158"/>
      <c r="RXN58" s="158"/>
      <c r="RXO58" s="158"/>
      <c r="RXP58" s="158"/>
      <c r="RXQ58" s="158"/>
      <c r="RXR58" s="158"/>
      <c r="RXS58" s="158"/>
      <c r="RXT58" s="158"/>
      <c r="RXU58" s="158"/>
      <c r="RXV58" s="158"/>
      <c r="RXW58" s="158"/>
      <c r="RXX58" s="158"/>
      <c r="RXY58" s="158"/>
      <c r="RXZ58" s="158"/>
      <c r="RYA58" s="158"/>
      <c r="RYB58" s="158"/>
      <c r="RYC58" s="158"/>
      <c r="RYD58" s="158"/>
      <c r="RYE58" s="158"/>
      <c r="RYF58" s="158"/>
      <c r="RYG58" s="158"/>
      <c r="RYH58" s="158"/>
      <c r="RYI58" s="158"/>
      <c r="RYJ58" s="158"/>
      <c r="RYK58" s="158"/>
      <c r="RYL58" s="158"/>
      <c r="RYM58" s="158"/>
      <c r="RYN58" s="158"/>
      <c r="RYO58" s="158"/>
      <c r="RYP58" s="158"/>
      <c r="RYQ58" s="158"/>
      <c r="RYR58" s="158"/>
      <c r="RYS58" s="158"/>
      <c r="RYT58" s="158"/>
      <c r="RYU58" s="158"/>
      <c r="RYV58" s="158"/>
      <c r="RYW58" s="158"/>
      <c r="RYX58" s="158"/>
      <c r="RYY58" s="158"/>
      <c r="RYZ58" s="158"/>
      <c r="RZA58" s="158"/>
      <c r="RZB58" s="158"/>
      <c r="RZC58" s="158"/>
      <c r="RZD58" s="158"/>
      <c r="RZE58" s="158"/>
      <c r="RZF58" s="158"/>
      <c r="RZG58" s="158"/>
      <c r="RZH58" s="158"/>
      <c r="RZI58" s="158"/>
      <c r="RZJ58" s="158"/>
      <c r="RZK58" s="158"/>
      <c r="RZL58" s="158"/>
      <c r="RZM58" s="158"/>
      <c r="RZN58" s="158"/>
      <c r="RZO58" s="158"/>
      <c r="RZP58" s="158"/>
      <c r="RZQ58" s="158"/>
      <c r="RZR58" s="158"/>
      <c r="RZS58" s="158"/>
      <c r="RZT58" s="158"/>
      <c r="RZU58" s="158"/>
      <c r="RZV58" s="158"/>
      <c r="RZW58" s="158"/>
      <c r="RZX58" s="158"/>
      <c r="RZY58" s="158"/>
      <c r="RZZ58" s="158"/>
      <c r="SAA58" s="158"/>
      <c r="SAB58" s="158"/>
      <c r="SAC58" s="158"/>
      <c r="SAD58" s="158"/>
      <c r="SAE58" s="158"/>
      <c r="SAF58" s="158"/>
      <c r="SAG58" s="158"/>
      <c r="SAH58" s="158"/>
      <c r="SAI58" s="158"/>
      <c r="SAJ58" s="158"/>
      <c r="SAK58" s="158"/>
      <c r="SAL58" s="158"/>
      <c r="SAM58" s="158"/>
      <c r="SAN58" s="158"/>
      <c r="SAO58" s="158"/>
      <c r="SAP58" s="158"/>
      <c r="SAQ58" s="158"/>
      <c r="SAR58" s="158"/>
      <c r="SAS58" s="158"/>
      <c r="SAT58" s="158"/>
      <c r="SAU58" s="158"/>
      <c r="SAV58" s="158"/>
      <c r="SAW58" s="158"/>
      <c r="SAX58" s="158"/>
      <c r="SAY58" s="158"/>
      <c r="SAZ58" s="158"/>
      <c r="SBA58" s="158"/>
      <c r="SBB58" s="158"/>
      <c r="SBC58" s="158"/>
      <c r="SBD58" s="158"/>
      <c r="SBE58" s="158"/>
      <c r="SBF58" s="158"/>
      <c r="SBG58" s="158"/>
      <c r="SBH58" s="158"/>
      <c r="SBI58" s="158"/>
      <c r="SBJ58" s="158"/>
      <c r="SBK58" s="158"/>
      <c r="SBL58" s="158"/>
      <c r="SBM58" s="158"/>
      <c r="SBN58" s="158"/>
      <c r="SBO58" s="158"/>
      <c r="SBP58" s="158"/>
      <c r="SBQ58" s="158"/>
      <c r="SBR58" s="158"/>
      <c r="SBS58" s="158"/>
      <c r="SBT58" s="158"/>
      <c r="SBU58" s="158"/>
      <c r="SBV58" s="158"/>
      <c r="SBW58" s="158"/>
      <c r="SBX58" s="158"/>
      <c r="SBY58" s="158"/>
      <c r="SBZ58" s="158"/>
      <c r="SCA58" s="158"/>
      <c r="SCB58" s="158"/>
      <c r="SCC58" s="158"/>
      <c r="SCD58" s="158"/>
      <c r="SCE58" s="158"/>
      <c r="SCF58" s="158"/>
      <c r="SCG58" s="158"/>
      <c r="SCH58" s="158"/>
      <c r="SCI58" s="158"/>
      <c r="SCJ58" s="158"/>
      <c r="SCK58" s="158"/>
      <c r="SCL58" s="158"/>
      <c r="SCM58" s="158"/>
      <c r="SCN58" s="158"/>
      <c r="SCO58" s="158"/>
      <c r="SCP58" s="158"/>
      <c r="SCQ58" s="158"/>
      <c r="SCR58" s="158"/>
      <c r="SCS58" s="158"/>
      <c r="SCT58" s="158"/>
      <c r="SCU58" s="158"/>
      <c r="SCV58" s="158"/>
      <c r="SCW58" s="158"/>
      <c r="SCX58" s="158"/>
      <c r="SCY58" s="158"/>
      <c r="SCZ58" s="158"/>
      <c r="SDA58" s="158"/>
      <c r="SDB58" s="158"/>
      <c r="SDC58" s="158"/>
      <c r="SDD58" s="158"/>
      <c r="SDE58" s="158"/>
      <c r="SDF58" s="158"/>
      <c r="SDG58" s="158"/>
      <c r="SDH58" s="158"/>
      <c r="SDI58" s="158"/>
      <c r="SDJ58" s="158"/>
      <c r="SDK58" s="158"/>
      <c r="SDL58" s="158"/>
      <c r="SDM58" s="158"/>
      <c r="SDN58" s="158"/>
      <c r="SDO58" s="158"/>
      <c r="SDP58" s="158"/>
      <c r="SDQ58" s="158"/>
      <c r="SDR58" s="158"/>
      <c r="SDS58" s="158"/>
      <c r="SDT58" s="158"/>
      <c r="SDU58" s="158"/>
      <c r="SDV58" s="158"/>
      <c r="SDW58" s="158"/>
      <c r="SDX58" s="158"/>
      <c r="SDY58" s="158"/>
      <c r="SDZ58" s="158"/>
      <c r="SEA58" s="158"/>
      <c r="SEB58" s="158"/>
      <c r="SEC58" s="158"/>
      <c r="SED58" s="158"/>
      <c r="SEE58" s="158"/>
      <c r="SEF58" s="158"/>
      <c r="SEG58" s="158"/>
      <c r="SEH58" s="158"/>
      <c r="SEI58" s="158"/>
      <c r="SEJ58" s="158"/>
      <c r="SEK58" s="158"/>
      <c r="SEL58" s="158"/>
      <c r="SEM58" s="158"/>
      <c r="SEN58" s="158"/>
      <c r="SEO58" s="158"/>
      <c r="SEP58" s="158"/>
      <c r="SEQ58" s="158"/>
      <c r="SER58" s="158"/>
      <c r="SES58" s="158"/>
      <c r="SET58" s="158"/>
      <c r="SEU58" s="158"/>
      <c r="SEV58" s="158"/>
      <c r="SEW58" s="158"/>
      <c r="SEX58" s="158"/>
      <c r="SEY58" s="158"/>
      <c r="SEZ58" s="158"/>
      <c r="SFA58" s="158"/>
      <c r="SFB58" s="158"/>
      <c r="SFC58" s="158"/>
      <c r="SFD58" s="158"/>
      <c r="SFE58" s="158"/>
      <c r="SFF58" s="158"/>
      <c r="SFG58" s="158"/>
      <c r="SFH58" s="158"/>
      <c r="SFI58" s="158"/>
      <c r="SFJ58" s="158"/>
      <c r="SFK58" s="158"/>
      <c r="SFL58" s="158"/>
      <c r="SFM58" s="158"/>
      <c r="SFN58" s="158"/>
      <c r="SFO58" s="158"/>
      <c r="SFP58" s="158"/>
      <c r="SFQ58" s="158"/>
      <c r="SFR58" s="158"/>
      <c r="SFS58" s="158"/>
      <c r="SFT58" s="158"/>
      <c r="SFU58" s="158"/>
      <c r="SFV58" s="158"/>
      <c r="SFW58" s="158"/>
      <c r="SFX58" s="158"/>
      <c r="SFY58" s="158"/>
      <c r="SFZ58" s="158"/>
      <c r="SGA58" s="158"/>
      <c r="SGB58" s="158"/>
      <c r="SGC58" s="158"/>
      <c r="SGD58" s="158"/>
      <c r="SGE58" s="158"/>
      <c r="SGF58" s="158"/>
      <c r="SGG58" s="158"/>
      <c r="SGH58" s="158"/>
      <c r="SGI58" s="158"/>
      <c r="SGJ58" s="158"/>
      <c r="SGK58" s="158"/>
      <c r="SGL58" s="158"/>
      <c r="SGM58" s="158"/>
      <c r="SGN58" s="158"/>
      <c r="SGO58" s="158"/>
      <c r="SGP58" s="158"/>
      <c r="SGQ58" s="158"/>
      <c r="SGR58" s="158"/>
      <c r="SGS58" s="158"/>
      <c r="SGT58" s="158"/>
      <c r="SGU58" s="158"/>
      <c r="SGV58" s="158"/>
      <c r="SGW58" s="158"/>
      <c r="SGX58" s="158"/>
      <c r="SGY58" s="158"/>
      <c r="SGZ58" s="158"/>
      <c r="SHA58" s="158"/>
      <c r="SHB58" s="158"/>
      <c r="SHC58" s="158"/>
      <c r="SHD58" s="158"/>
      <c r="SHE58" s="158"/>
      <c r="SHF58" s="158"/>
      <c r="SHG58" s="158"/>
      <c r="SHH58" s="158"/>
      <c r="SHI58" s="158"/>
      <c r="SHJ58" s="158"/>
      <c r="SHK58" s="158"/>
      <c r="SHL58" s="158"/>
      <c r="SHM58" s="158"/>
      <c r="SHN58" s="158"/>
      <c r="SHO58" s="158"/>
      <c r="SHP58" s="158"/>
      <c r="SHQ58" s="158"/>
      <c r="SHR58" s="158"/>
      <c r="SHS58" s="158"/>
      <c r="SHT58" s="158"/>
      <c r="SHU58" s="158"/>
      <c r="SHV58" s="158"/>
      <c r="SHW58" s="158"/>
      <c r="SHX58" s="158"/>
      <c r="SHY58" s="158"/>
      <c r="SHZ58" s="158"/>
      <c r="SIA58" s="158"/>
      <c r="SIB58" s="158"/>
      <c r="SIC58" s="158"/>
      <c r="SID58" s="158"/>
      <c r="SIE58" s="158"/>
      <c r="SIF58" s="158"/>
      <c r="SIG58" s="158"/>
      <c r="SIH58" s="158"/>
      <c r="SII58" s="158"/>
      <c r="SIJ58" s="158"/>
      <c r="SIK58" s="158"/>
      <c r="SIL58" s="158"/>
      <c r="SIM58" s="158"/>
      <c r="SIN58" s="158"/>
      <c r="SIO58" s="158"/>
      <c r="SIP58" s="158"/>
      <c r="SIQ58" s="158"/>
      <c r="SIR58" s="158"/>
      <c r="SIS58" s="158"/>
      <c r="SIT58" s="158"/>
      <c r="SIU58" s="158"/>
      <c r="SIV58" s="158"/>
      <c r="SIW58" s="158"/>
      <c r="SIX58" s="158"/>
      <c r="SIY58" s="158"/>
      <c r="SIZ58" s="158"/>
      <c r="SJA58" s="158"/>
      <c r="SJB58" s="158"/>
      <c r="SJC58" s="158"/>
      <c r="SJD58" s="158"/>
      <c r="SJE58" s="158"/>
      <c r="SJF58" s="158"/>
      <c r="SJG58" s="158"/>
      <c r="SJH58" s="158"/>
      <c r="SJI58" s="158"/>
      <c r="SJJ58" s="158"/>
      <c r="SJK58" s="158"/>
      <c r="SJL58" s="158"/>
      <c r="SJM58" s="158"/>
      <c r="SJN58" s="158"/>
      <c r="SJO58" s="158"/>
      <c r="SJP58" s="158"/>
      <c r="SJQ58" s="158"/>
      <c r="SJR58" s="158"/>
      <c r="SJS58" s="158"/>
      <c r="SJT58" s="158"/>
      <c r="SJU58" s="158"/>
      <c r="SJV58" s="158"/>
      <c r="SJW58" s="158"/>
      <c r="SJX58" s="158"/>
      <c r="SJY58" s="158"/>
      <c r="SJZ58" s="158"/>
      <c r="SKA58" s="158"/>
      <c r="SKB58" s="158"/>
      <c r="SKC58" s="158"/>
      <c r="SKD58" s="158"/>
      <c r="SKE58" s="158"/>
      <c r="SKF58" s="158"/>
      <c r="SKG58" s="158"/>
      <c r="SKH58" s="158"/>
      <c r="SKI58" s="158"/>
      <c r="SKJ58" s="158"/>
      <c r="SKK58" s="158"/>
      <c r="SKL58" s="158"/>
      <c r="SKM58" s="158"/>
      <c r="SKN58" s="158"/>
      <c r="SKO58" s="158"/>
      <c r="SKP58" s="158"/>
      <c r="SKQ58" s="158"/>
      <c r="SKR58" s="158"/>
      <c r="SKS58" s="158"/>
      <c r="SKT58" s="158"/>
      <c r="SKU58" s="158"/>
      <c r="SKV58" s="158"/>
      <c r="SKW58" s="158"/>
      <c r="SKX58" s="158"/>
      <c r="SKY58" s="158"/>
      <c r="SKZ58" s="158"/>
      <c r="SLA58" s="158"/>
      <c r="SLB58" s="158"/>
      <c r="SLC58" s="158"/>
      <c r="SLD58" s="158"/>
      <c r="SLE58" s="158"/>
      <c r="SLF58" s="158"/>
      <c r="SLG58" s="158"/>
      <c r="SLH58" s="158"/>
      <c r="SLI58" s="158"/>
      <c r="SLJ58" s="158"/>
      <c r="SLK58" s="158"/>
      <c r="SLL58" s="158"/>
      <c r="SLM58" s="158"/>
      <c r="SLN58" s="158"/>
      <c r="SLO58" s="158"/>
      <c r="SLP58" s="158"/>
      <c r="SLQ58" s="158"/>
      <c r="SLR58" s="158"/>
      <c r="SLS58" s="158"/>
      <c r="SLT58" s="158"/>
      <c r="SLU58" s="158"/>
      <c r="SLV58" s="158"/>
      <c r="SLW58" s="158"/>
      <c r="SLX58" s="158"/>
      <c r="SLY58" s="158"/>
      <c r="SLZ58" s="158"/>
      <c r="SMA58" s="158"/>
      <c r="SMB58" s="158"/>
      <c r="SMC58" s="158"/>
      <c r="SMD58" s="158"/>
      <c r="SME58" s="158"/>
      <c r="SMF58" s="158"/>
      <c r="SMG58" s="158"/>
      <c r="SMH58" s="158"/>
      <c r="SMI58" s="158"/>
      <c r="SMJ58" s="158"/>
      <c r="SMK58" s="158"/>
      <c r="SML58" s="158"/>
      <c r="SMM58" s="158"/>
      <c r="SMN58" s="158"/>
      <c r="SMO58" s="158"/>
      <c r="SMP58" s="158"/>
      <c r="SMQ58" s="158"/>
      <c r="SMR58" s="158"/>
      <c r="SMS58" s="158"/>
      <c r="SMT58" s="158"/>
      <c r="SMU58" s="158"/>
      <c r="SMV58" s="158"/>
      <c r="SMW58" s="158"/>
      <c r="SMX58" s="158"/>
      <c r="SMY58" s="158"/>
      <c r="SMZ58" s="158"/>
      <c r="SNA58" s="158"/>
      <c r="SNB58" s="158"/>
      <c r="SNC58" s="158"/>
      <c r="SND58" s="158"/>
      <c r="SNE58" s="158"/>
      <c r="SNF58" s="158"/>
      <c r="SNG58" s="158"/>
      <c r="SNH58" s="158"/>
      <c r="SNI58" s="158"/>
      <c r="SNJ58" s="158"/>
      <c r="SNK58" s="158"/>
      <c r="SNL58" s="158"/>
      <c r="SNM58" s="158"/>
      <c r="SNN58" s="158"/>
      <c r="SNO58" s="158"/>
      <c r="SNP58" s="158"/>
      <c r="SNQ58" s="158"/>
      <c r="SNR58" s="158"/>
      <c r="SNS58" s="158"/>
      <c r="SNT58" s="158"/>
      <c r="SNU58" s="158"/>
      <c r="SNV58" s="158"/>
      <c r="SNW58" s="158"/>
      <c r="SNX58" s="158"/>
      <c r="SNY58" s="158"/>
      <c r="SNZ58" s="158"/>
      <c r="SOA58" s="158"/>
      <c r="SOB58" s="158"/>
      <c r="SOC58" s="158"/>
      <c r="SOD58" s="158"/>
      <c r="SOE58" s="158"/>
      <c r="SOF58" s="158"/>
      <c r="SOG58" s="158"/>
      <c r="SOH58" s="158"/>
      <c r="SOI58" s="158"/>
      <c r="SOJ58" s="158"/>
      <c r="SOK58" s="158"/>
      <c r="SOL58" s="158"/>
      <c r="SOM58" s="158"/>
      <c r="SON58" s="158"/>
      <c r="SOO58" s="158"/>
      <c r="SOP58" s="158"/>
      <c r="SOQ58" s="158"/>
      <c r="SOR58" s="158"/>
      <c r="SOS58" s="158"/>
      <c r="SOT58" s="158"/>
      <c r="SOU58" s="158"/>
      <c r="SOV58" s="158"/>
      <c r="SOW58" s="158"/>
      <c r="SOX58" s="158"/>
      <c r="SOY58" s="158"/>
      <c r="SOZ58" s="158"/>
      <c r="SPA58" s="158"/>
      <c r="SPB58" s="158"/>
      <c r="SPC58" s="158"/>
      <c r="SPD58" s="158"/>
      <c r="SPE58" s="158"/>
      <c r="SPF58" s="158"/>
      <c r="SPG58" s="158"/>
      <c r="SPH58" s="158"/>
      <c r="SPI58" s="158"/>
      <c r="SPJ58" s="158"/>
      <c r="SPK58" s="158"/>
      <c r="SPL58" s="158"/>
      <c r="SPM58" s="158"/>
      <c r="SPN58" s="158"/>
      <c r="SPO58" s="158"/>
      <c r="SPP58" s="158"/>
      <c r="SPQ58" s="158"/>
      <c r="SPR58" s="158"/>
      <c r="SPS58" s="158"/>
      <c r="SPT58" s="158"/>
      <c r="SPU58" s="158"/>
      <c r="SPV58" s="158"/>
      <c r="SPW58" s="158"/>
      <c r="SPX58" s="158"/>
      <c r="SPY58" s="158"/>
      <c r="SPZ58" s="158"/>
      <c r="SQA58" s="158"/>
      <c r="SQB58" s="158"/>
      <c r="SQC58" s="158"/>
      <c r="SQD58" s="158"/>
      <c r="SQE58" s="158"/>
      <c r="SQF58" s="158"/>
      <c r="SQG58" s="158"/>
      <c r="SQH58" s="158"/>
      <c r="SQI58" s="158"/>
      <c r="SQJ58" s="158"/>
      <c r="SQK58" s="158"/>
      <c r="SQL58" s="158"/>
      <c r="SQM58" s="158"/>
      <c r="SQN58" s="158"/>
      <c r="SQO58" s="158"/>
      <c r="SQP58" s="158"/>
      <c r="SQQ58" s="158"/>
      <c r="SQR58" s="158"/>
      <c r="SQS58" s="158"/>
      <c r="SQT58" s="158"/>
      <c r="SQU58" s="158"/>
      <c r="SQV58" s="158"/>
      <c r="SQW58" s="158"/>
      <c r="SQX58" s="158"/>
      <c r="SQY58" s="158"/>
      <c r="SQZ58" s="158"/>
      <c r="SRA58" s="158"/>
      <c r="SRB58" s="158"/>
      <c r="SRC58" s="158"/>
      <c r="SRD58" s="158"/>
      <c r="SRE58" s="158"/>
      <c r="SRF58" s="158"/>
      <c r="SRG58" s="158"/>
      <c r="SRH58" s="158"/>
      <c r="SRI58" s="158"/>
      <c r="SRJ58" s="158"/>
      <c r="SRK58" s="158"/>
      <c r="SRL58" s="158"/>
      <c r="SRM58" s="158"/>
      <c r="SRN58" s="158"/>
      <c r="SRO58" s="158"/>
      <c r="SRP58" s="158"/>
      <c r="SRQ58" s="158"/>
      <c r="SRR58" s="158"/>
      <c r="SRS58" s="158"/>
      <c r="SRT58" s="158"/>
      <c r="SRU58" s="158"/>
      <c r="SRV58" s="158"/>
      <c r="SRW58" s="158"/>
      <c r="SRX58" s="158"/>
      <c r="SRY58" s="158"/>
      <c r="SRZ58" s="158"/>
      <c r="SSA58" s="158"/>
      <c r="SSB58" s="158"/>
      <c r="SSC58" s="158"/>
      <c r="SSD58" s="158"/>
      <c r="SSE58" s="158"/>
      <c r="SSF58" s="158"/>
      <c r="SSG58" s="158"/>
      <c r="SSH58" s="158"/>
      <c r="SSI58" s="158"/>
      <c r="SSJ58" s="158"/>
      <c r="SSK58" s="158"/>
      <c r="SSL58" s="158"/>
      <c r="SSM58" s="158"/>
      <c r="SSN58" s="158"/>
      <c r="SSO58" s="158"/>
      <c r="SSP58" s="158"/>
      <c r="SSQ58" s="158"/>
      <c r="SSR58" s="158"/>
      <c r="SSS58" s="158"/>
      <c r="SST58" s="158"/>
      <c r="SSU58" s="158"/>
      <c r="SSV58" s="158"/>
      <c r="SSW58" s="158"/>
      <c r="SSX58" s="158"/>
      <c r="SSY58" s="158"/>
      <c r="SSZ58" s="158"/>
      <c r="STA58" s="158"/>
      <c r="STB58" s="158"/>
      <c r="STC58" s="158"/>
      <c r="STD58" s="158"/>
      <c r="STE58" s="158"/>
      <c r="STF58" s="158"/>
      <c r="STG58" s="158"/>
      <c r="STH58" s="158"/>
      <c r="STI58" s="158"/>
      <c r="STJ58" s="158"/>
      <c r="STK58" s="158"/>
      <c r="STL58" s="158"/>
      <c r="STM58" s="158"/>
      <c r="STN58" s="158"/>
      <c r="STO58" s="158"/>
      <c r="STP58" s="158"/>
      <c r="STQ58" s="158"/>
      <c r="STR58" s="158"/>
      <c r="STS58" s="158"/>
      <c r="STT58" s="158"/>
      <c r="STU58" s="158"/>
      <c r="STV58" s="158"/>
      <c r="STW58" s="158"/>
      <c r="STX58" s="158"/>
      <c r="STY58" s="158"/>
      <c r="STZ58" s="158"/>
      <c r="SUA58" s="158"/>
      <c r="SUB58" s="158"/>
      <c r="SUC58" s="158"/>
      <c r="SUD58" s="158"/>
      <c r="SUE58" s="158"/>
      <c r="SUF58" s="158"/>
      <c r="SUG58" s="158"/>
      <c r="SUH58" s="158"/>
      <c r="SUI58" s="158"/>
      <c r="SUJ58" s="158"/>
      <c r="SUK58" s="158"/>
      <c r="SUL58" s="158"/>
      <c r="SUM58" s="158"/>
      <c r="SUN58" s="158"/>
      <c r="SUO58" s="158"/>
      <c r="SUP58" s="158"/>
      <c r="SUQ58" s="158"/>
      <c r="SUR58" s="158"/>
      <c r="SUS58" s="158"/>
      <c r="SUT58" s="158"/>
      <c r="SUU58" s="158"/>
      <c r="SUV58" s="158"/>
      <c r="SUW58" s="158"/>
      <c r="SUX58" s="158"/>
      <c r="SUY58" s="158"/>
      <c r="SUZ58" s="158"/>
      <c r="SVA58" s="158"/>
      <c r="SVB58" s="158"/>
      <c r="SVC58" s="158"/>
      <c r="SVD58" s="158"/>
      <c r="SVE58" s="158"/>
      <c r="SVF58" s="158"/>
      <c r="SVG58" s="158"/>
      <c r="SVH58" s="158"/>
      <c r="SVI58" s="158"/>
      <c r="SVJ58" s="158"/>
      <c r="SVK58" s="158"/>
      <c r="SVL58" s="158"/>
      <c r="SVM58" s="158"/>
      <c r="SVN58" s="158"/>
      <c r="SVO58" s="158"/>
      <c r="SVP58" s="158"/>
      <c r="SVQ58" s="158"/>
      <c r="SVR58" s="158"/>
      <c r="SVS58" s="158"/>
      <c r="SVT58" s="158"/>
      <c r="SVU58" s="158"/>
      <c r="SVV58" s="158"/>
      <c r="SVW58" s="158"/>
      <c r="SVX58" s="158"/>
      <c r="SVY58" s="158"/>
      <c r="SVZ58" s="158"/>
      <c r="SWA58" s="158"/>
      <c r="SWB58" s="158"/>
      <c r="SWC58" s="158"/>
      <c r="SWD58" s="158"/>
      <c r="SWE58" s="158"/>
      <c r="SWF58" s="158"/>
      <c r="SWG58" s="158"/>
      <c r="SWH58" s="158"/>
      <c r="SWI58" s="158"/>
      <c r="SWJ58" s="158"/>
      <c r="SWK58" s="158"/>
      <c r="SWL58" s="158"/>
      <c r="SWM58" s="158"/>
      <c r="SWN58" s="158"/>
      <c r="SWO58" s="158"/>
      <c r="SWP58" s="158"/>
      <c r="SWQ58" s="158"/>
      <c r="SWR58" s="158"/>
      <c r="SWS58" s="158"/>
      <c r="SWT58" s="158"/>
      <c r="SWU58" s="158"/>
      <c r="SWV58" s="158"/>
      <c r="SWW58" s="158"/>
      <c r="SWX58" s="158"/>
      <c r="SWY58" s="158"/>
      <c r="SWZ58" s="158"/>
      <c r="SXA58" s="158"/>
      <c r="SXB58" s="158"/>
      <c r="SXC58" s="158"/>
      <c r="SXD58" s="158"/>
      <c r="SXE58" s="158"/>
      <c r="SXF58" s="158"/>
      <c r="SXG58" s="158"/>
      <c r="SXH58" s="158"/>
      <c r="SXI58" s="158"/>
      <c r="SXJ58" s="158"/>
      <c r="SXK58" s="158"/>
      <c r="SXL58" s="158"/>
      <c r="SXM58" s="158"/>
      <c r="SXN58" s="158"/>
      <c r="SXO58" s="158"/>
      <c r="SXP58" s="158"/>
      <c r="SXQ58" s="158"/>
      <c r="SXR58" s="158"/>
      <c r="SXS58" s="158"/>
      <c r="SXT58" s="158"/>
      <c r="SXU58" s="158"/>
      <c r="SXV58" s="158"/>
      <c r="SXW58" s="158"/>
      <c r="SXX58" s="158"/>
      <c r="SXY58" s="158"/>
      <c r="SXZ58" s="158"/>
      <c r="SYA58" s="158"/>
      <c r="SYB58" s="158"/>
      <c r="SYC58" s="158"/>
      <c r="SYD58" s="158"/>
      <c r="SYE58" s="158"/>
      <c r="SYF58" s="158"/>
      <c r="SYG58" s="158"/>
      <c r="SYH58" s="158"/>
      <c r="SYI58" s="158"/>
      <c r="SYJ58" s="158"/>
      <c r="SYK58" s="158"/>
      <c r="SYL58" s="158"/>
      <c r="SYM58" s="158"/>
      <c r="SYN58" s="158"/>
      <c r="SYO58" s="158"/>
      <c r="SYP58" s="158"/>
      <c r="SYQ58" s="158"/>
      <c r="SYR58" s="158"/>
      <c r="SYS58" s="158"/>
      <c r="SYT58" s="158"/>
      <c r="SYU58" s="158"/>
      <c r="SYV58" s="158"/>
      <c r="SYW58" s="158"/>
      <c r="SYX58" s="158"/>
      <c r="SYY58" s="158"/>
      <c r="SYZ58" s="158"/>
      <c r="SZA58" s="158"/>
      <c r="SZB58" s="158"/>
      <c r="SZC58" s="158"/>
      <c r="SZD58" s="158"/>
      <c r="SZE58" s="158"/>
      <c r="SZF58" s="158"/>
      <c r="SZG58" s="158"/>
      <c r="SZH58" s="158"/>
      <c r="SZI58" s="158"/>
      <c r="SZJ58" s="158"/>
      <c r="SZK58" s="158"/>
      <c r="SZL58" s="158"/>
      <c r="SZM58" s="158"/>
      <c r="SZN58" s="158"/>
      <c r="SZO58" s="158"/>
      <c r="SZP58" s="158"/>
      <c r="SZQ58" s="158"/>
      <c r="SZR58" s="158"/>
      <c r="SZS58" s="158"/>
      <c r="SZT58" s="158"/>
      <c r="SZU58" s="158"/>
      <c r="SZV58" s="158"/>
      <c r="SZW58" s="158"/>
      <c r="SZX58" s="158"/>
      <c r="SZY58" s="158"/>
      <c r="SZZ58" s="158"/>
      <c r="TAA58" s="158"/>
      <c r="TAB58" s="158"/>
      <c r="TAC58" s="158"/>
      <c r="TAD58" s="158"/>
      <c r="TAE58" s="158"/>
      <c r="TAF58" s="158"/>
      <c r="TAG58" s="158"/>
      <c r="TAH58" s="158"/>
      <c r="TAI58" s="158"/>
      <c r="TAJ58" s="158"/>
      <c r="TAK58" s="158"/>
      <c r="TAL58" s="158"/>
      <c r="TAM58" s="158"/>
      <c r="TAN58" s="158"/>
      <c r="TAO58" s="158"/>
      <c r="TAP58" s="158"/>
      <c r="TAQ58" s="158"/>
      <c r="TAR58" s="158"/>
      <c r="TAS58" s="158"/>
      <c r="TAT58" s="158"/>
      <c r="TAU58" s="158"/>
      <c r="TAV58" s="158"/>
      <c r="TAW58" s="158"/>
      <c r="TAX58" s="158"/>
      <c r="TAY58" s="158"/>
      <c r="TAZ58" s="158"/>
      <c r="TBA58" s="158"/>
      <c r="TBB58" s="158"/>
      <c r="TBC58" s="158"/>
      <c r="TBD58" s="158"/>
      <c r="TBE58" s="158"/>
      <c r="TBF58" s="158"/>
      <c r="TBG58" s="158"/>
      <c r="TBH58" s="158"/>
      <c r="TBI58" s="158"/>
      <c r="TBJ58" s="158"/>
      <c r="TBK58" s="158"/>
      <c r="TBL58" s="158"/>
      <c r="TBM58" s="158"/>
      <c r="TBN58" s="158"/>
      <c r="TBO58" s="158"/>
      <c r="TBP58" s="158"/>
      <c r="TBQ58" s="158"/>
      <c r="TBR58" s="158"/>
      <c r="TBS58" s="158"/>
      <c r="TBT58" s="158"/>
      <c r="TBU58" s="158"/>
      <c r="TBV58" s="158"/>
      <c r="TBW58" s="158"/>
      <c r="TBX58" s="158"/>
      <c r="TBY58" s="158"/>
      <c r="TBZ58" s="158"/>
      <c r="TCA58" s="158"/>
      <c r="TCB58" s="158"/>
      <c r="TCC58" s="158"/>
      <c r="TCD58" s="158"/>
      <c r="TCE58" s="158"/>
      <c r="TCF58" s="158"/>
      <c r="TCG58" s="158"/>
      <c r="TCH58" s="158"/>
      <c r="TCI58" s="158"/>
      <c r="TCJ58" s="158"/>
      <c r="TCK58" s="158"/>
      <c r="TCL58" s="158"/>
      <c r="TCM58" s="158"/>
      <c r="TCN58" s="158"/>
      <c r="TCO58" s="158"/>
      <c r="TCP58" s="158"/>
      <c r="TCQ58" s="158"/>
      <c r="TCR58" s="158"/>
      <c r="TCS58" s="158"/>
      <c r="TCT58" s="158"/>
      <c r="TCU58" s="158"/>
      <c r="TCV58" s="158"/>
      <c r="TCW58" s="158"/>
      <c r="TCX58" s="158"/>
      <c r="TCY58" s="158"/>
      <c r="TCZ58" s="158"/>
      <c r="TDA58" s="158"/>
      <c r="TDB58" s="158"/>
      <c r="TDC58" s="158"/>
      <c r="TDD58" s="158"/>
      <c r="TDE58" s="158"/>
      <c r="TDF58" s="158"/>
      <c r="TDG58" s="158"/>
      <c r="TDH58" s="158"/>
      <c r="TDI58" s="158"/>
      <c r="TDJ58" s="158"/>
      <c r="TDK58" s="158"/>
      <c r="TDL58" s="158"/>
      <c r="TDM58" s="158"/>
      <c r="TDN58" s="158"/>
      <c r="TDO58" s="158"/>
      <c r="TDP58" s="158"/>
      <c r="TDQ58" s="158"/>
      <c r="TDR58" s="158"/>
      <c r="TDS58" s="158"/>
      <c r="TDT58" s="158"/>
      <c r="TDU58" s="158"/>
      <c r="TDV58" s="158"/>
      <c r="TDW58" s="158"/>
      <c r="TDX58" s="158"/>
      <c r="TDY58" s="158"/>
      <c r="TDZ58" s="158"/>
      <c r="TEA58" s="158"/>
      <c r="TEB58" s="158"/>
      <c r="TEC58" s="158"/>
      <c r="TED58" s="158"/>
      <c r="TEE58" s="158"/>
      <c r="TEF58" s="158"/>
      <c r="TEG58" s="158"/>
      <c r="TEH58" s="158"/>
      <c r="TEI58" s="158"/>
      <c r="TEJ58" s="158"/>
      <c r="TEK58" s="158"/>
      <c r="TEL58" s="158"/>
      <c r="TEM58" s="158"/>
      <c r="TEN58" s="158"/>
      <c r="TEO58" s="158"/>
      <c r="TEP58" s="158"/>
      <c r="TEQ58" s="158"/>
      <c r="TER58" s="158"/>
      <c r="TES58" s="158"/>
      <c r="TET58" s="158"/>
      <c r="TEU58" s="158"/>
      <c r="TEV58" s="158"/>
      <c r="TEW58" s="158"/>
      <c r="TEX58" s="158"/>
      <c r="TEY58" s="158"/>
      <c r="TEZ58" s="158"/>
      <c r="TFA58" s="158"/>
      <c r="TFB58" s="158"/>
      <c r="TFC58" s="158"/>
      <c r="TFD58" s="158"/>
      <c r="TFE58" s="158"/>
      <c r="TFF58" s="158"/>
      <c r="TFG58" s="158"/>
      <c r="TFH58" s="158"/>
      <c r="TFI58" s="158"/>
      <c r="TFJ58" s="158"/>
      <c r="TFK58" s="158"/>
      <c r="TFL58" s="158"/>
      <c r="TFM58" s="158"/>
      <c r="TFN58" s="158"/>
      <c r="TFO58" s="158"/>
      <c r="TFP58" s="158"/>
      <c r="TFQ58" s="158"/>
      <c r="TFR58" s="158"/>
      <c r="TFS58" s="158"/>
      <c r="TFT58" s="158"/>
      <c r="TFU58" s="158"/>
      <c r="TFV58" s="158"/>
      <c r="TFW58" s="158"/>
      <c r="TFX58" s="158"/>
      <c r="TFY58" s="158"/>
      <c r="TFZ58" s="158"/>
      <c r="TGA58" s="158"/>
      <c r="TGB58" s="158"/>
      <c r="TGC58" s="158"/>
      <c r="TGD58" s="158"/>
      <c r="TGE58" s="158"/>
      <c r="TGF58" s="158"/>
      <c r="TGG58" s="158"/>
      <c r="TGH58" s="158"/>
      <c r="TGI58" s="158"/>
      <c r="TGJ58" s="158"/>
      <c r="TGK58" s="158"/>
      <c r="TGL58" s="158"/>
      <c r="TGM58" s="158"/>
      <c r="TGN58" s="158"/>
      <c r="TGO58" s="158"/>
      <c r="TGP58" s="158"/>
      <c r="TGQ58" s="158"/>
      <c r="TGR58" s="158"/>
      <c r="TGS58" s="158"/>
      <c r="TGT58" s="158"/>
      <c r="TGU58" s="158"/>
      <c r="TGV58" s="158"/>
      <c r="TGW58" s="158"/>
      <c r="TGX58" s="158"/>
      <c r="TGY58" s="158"/>
      <c r="TGZ58" s="158"/>
      <c r="THA58" s="158"/>
      <c r="THB58" s="158"/>
      <c r="THC58" s="158"/>
      <c r="THD58" s="158"/>
      <c r="THE58" s="158"/>
      <c r="THF58" s="158"/>
      <c r="THG58" s="158"/>
      <c r="THH58" s="158"/>
      <c r="THI58" s="158"/>
      <c r="THJ58" s="158"/>
      <c r="THK58" s="158"/>
      <c r="THL58" s="158"/>
      <c r="THM58" s="158"/>
      <c r="THN58" s="158"/>
      <c r="THO58" s="158"/>
      <c r="THP58" s="158"/>
      <c r="THQ58" s="158"/>
      <c r="THR58" s="158"/>
      <c r="THS58" s="158"/>
      <c r="THT58" s="158"/>
      <c r="THU58" s="158"/>
      <c r="THV58" s="158"/>
      <c r="THW58" s="158"/>
      <c r="THX58" s="158"/>
      <c r="THY58" s="158"/>
      <c r="THZ58" s="158"/>
      <c r="TIA58" s="158"/>
      <c r="TIB58" s="158"/>
      <c r="TIC58" s="158"/>
      <c r="TID58" s="158"/>
      <c r="TIE58" s="158"/>
      <c r="TIF58" s="158"/>
      <c r="TIG58" s="158"/>
      <c r="TIH58" s="158"/>
      <c r="TII58" s="158"/>
      <c r="TIJ58" s="158"/>
      <c r="TIK58" s="158"/>
      <c r="TIL58" s="158"/>
      <c r="TIM58" s="158"/>
      <c r="TIN58" s="158"/>
      <c r="TIO58" s="158"/>
      <c r="TIP58" s="158"/>
      <c r="TIQ58" s="158"/>
      <c r="TIR58" s="158"/>
      <c r="TIS58" s="158"/>
      <c r="TIT58" s="158"/>
      <c r="TIU58" s="158"/>
      <c r="TIV58" s="158"/>
      <c r="TIW58" s="158"/>
      <c r="TIX58" s="158"/>
      <c r="TIY58" s="158"/>
      <c r="TIZ58" s="158"/>
      <c r="TJA58" s="158"/>
      <c r="TJB58" s="158"/>
      <c r="TJC58" s="158"/>
      <c r="TJD58" s="158"/>
      <c r="TJE58" s="158"/>
      <c r="TJF58" s="158"/>
      <c r="TJG58" s="158"/>
      <c r="TJH58" s="158"/>
      <c r="TJI58" s="158"/>
      <c r="TJJ58" s="158"/>
      <c r="TJK58" s="158"/>
      <c r="TJL58" s="158"/>
      <c r="TJM58" s="158"/>
      <c r="TJN58" s="158"/>
      <c r="TJO58" s="158"/>
      <c r="TJP58" s="158"/>
      <c r="TJQ58" s="158"/>
      <c r="TJR58" s="158"/>
      <c r="TJS58" s="158"/>
      <c r="TJT58" s="158"/>
      <c r="TJU58" s="158"/>
      <c r="TJV58" s="158"/>
      <c r="TJW58" s="158"/>
      <c r="TJX58" s="158"/>
      <c r="TJY58" s="158"/>
      <c r="TJZ58" s="158"/>
      <c r="TKA58" s="158"/>
      <c r="TKB58" s="158"/>
      <c r="TKC58" s="158"/>
      <c r="TKD58" s="158"/>
      <c r="TKE58" s="158"/>
      <c r="TKF58" s="158"/>
      <c r="TKG58" s="158"/>
      <c r="TKH58" s="158"/>
      <c r="TKI58" s="158"/>
      <c r="TKJ58" s="158"/>
      <c r="TKK58" s="158"/>
      <c r="TKL58" s="158"/>
      <c r="TKM58" s="158"/>
      <c r="TKN58" s="158"/>
      <c r="TKO58" s="158"/>
      <c r="TKP58" s="158"/>
      <c r="TKQ58" s="158"/>
      <c r="TKR58" s="158"/>
      <c r="TKS58" s="158"/>
      <c r="TKT58" s="158"/>
      <c r="TKU58" s="158"/>
      <c r="TKV58" s="158"/>
      <c r="TKW58" s="158"/>
      <c r="TKX58" s="158"/>
      <c r="TKY58" s="158"/>
      <c r="TKZ58" s="158"/>
      <c r="TLA58" s="158"/>
      <c r="TLB58" s="158"/>
      <c r="TLC58" s="158"/>
      <c r="TLD58" s="158"/>
      <c r="TLE58" s="158"/>
      <c r="TLF58" s="158"/>
      <c r="TLG58" s="158"/>
      <c r="TLH58" s="158"/>
      <c r="TLI58" s="158"/>
      <c r="TLJ58" s="158"/>
      <c r="TLK58" s="158"/>
      <c r="TLL58" s="158"/>
      <c r="TLM58" s="158"/>
      <c r="TLN58" s="158"/>
      <c r="TLO58" s="158"/>
      <c r="TLP58" s="158"/>
      <c r="TLQ58" s="158"/>
      <c r="TLR58" s="158"/>
      <c r="TLS58" s="158"/>
      <c r="TLT58" s="158"/>
      <c r="TLU58" s="158"/>
      <c r="TLV58" s="158"/>
      <c r="TLW58" s="158"/>
      <c r="TLX58" s="158"/>
      <c r="TLY58" s="158"/>
      <c r="TLZ58" s="158"/>
      <c r="TMA58" s="158"/>
      <c r="TMB58" s="158"/>
      <c r="TMC58" s="158"/>
      <c r="TMD58" s="158"/>
      <c r="TME58" s="158"/>
      <c r="TMF58" s="158"/>
      <c r="TMG58" s="158"/>
      <c r="TMH58" s="158"/>
      <c r="TMI58" s="158"/>
      <c r="TMJ58" s="158"/>
      <c r="TMK58" s="158"/>
      <c r="TML58" s="158"/>
      <c r="TMM58" s="158"/>
      <c r="TMN58" s="158"/>
      <c r="TMO58" s="158"/>
      <c r="TMP58" s="158"/>
      <c r="TMQ58" s="158"/>
      <c r="TMR58" s="158"/>
      <c r="TMS58" s="158"/>
      <c r="TMT58" s="158"/>
      <c r="TMU58" s="158"/>
      <c r="TMV58" s="158"/>
      <c r="TMW58" s="158"/>
      <c r="TMX58" s="158"/>
      <c r="TMY58" s="158"/>
      <c r="TMZ58" s="158"/>
      <c r="TNA58" s="158"/>
      <c r="TNB58" s="158"/>
      <c r="TNC58" s="158"/>
      <c r="TND58" s="158"/>
      <c r="TNE58" s="158"/>
      <c r="TNF58" s="158"/>
      <c r="TNG58" s="158"/>
      <c r="TNH58" s="158"/>
      <c r="TNI58" s="158"/>
      <c r="TNJ58" s="158"/>
      <c r="TNK58" s="158"/>
      <c r="TNL58" s="158"/>
      <c r="TNM58" s="158"/>
      <c r="TNN58" s="158"/>
      <c r="TNO58" s="158"/>
      <c r="TNP58" s="158"/>
      <c r="TNQ58" s="158"/>
      <c r="TNR58" s="158"/>
      <c r="TNS58" s="158"/>
      <c r="TNT58" s="158"/>
      <c r="TNU58" s="158"/>
      <c r="TNV58" s="158"/>
      <c r="TNW58" s="158"/>
      <c r="TNX58" s="158"/>
      <c r="TNY58" s="158"/>
      <c r="TNZ58" s="158"/>
      <c r="TOA58" s="158"/>
      <c r="TOB58" s="158"/>
      <c r="TOC58" s="158"/>
      <c r="TOD58" s="158"/>
      <c r="TOE58" s="158"/>
      <c r="TOF58" s="158"/>
      <c r="TOG58" s="158"/>
      <c r="TOH58" s="158"/>
      <c r="TOI58" s="158"/>
      <c r="TOJ58" s="158"/>
      <c r="TOK58" s="158"/>
      <c r="TOL58" s="158"/>
      <c r="TOM58" s="158"/>
      <c r="TON58" s="158"/>
      <c r="TOO58" s="158"/>
      <c r="TOP58" s="158"/>
      <c r="TOQ58" s="158"/>
      <c r="TOR58" s="158"/>
      <c r="TOS58" s="158"/>
      <c r="TOT58" s="158"/>
      <c r="TOU58" s="158"/>
      <c r="TOV58" s="158"/>
      <c r="TOW58" s="158"/>
      <c r="TOX58" s="158"/>
      <c r="TOY58" s="158"/>
      <c r="TOZ58" s="158"/>
      <c r="TPA58" s="158"/>
      <c r="TPB58" s="158"/>
      <c r="TPC58" s="158"/>
      <c r="TPD58" s="158"/>
      <c r="TPE58" s="158"/>
      <c r="TPF58" s="158"/>
      <c r="TPG58" s="158"/>
      <c r="TPH58" s="158"/>
      <c r="TPI58" s="158"/>
      <c r="TPJ58" s="158"/>
      <c r="TPK58" s="158"/>
      <c r="TPL58" s="158"/>
      <c r="TPM58" s="158"/>
      <c r="TPN58" s="158"/>
      <c r="TPO58" s="158"/>
      <c r="TPP58" s="158"/>
      <c r="TPQ58" s="158"/>
      <c r="TPR58" s="158"/>
      <c r="TPS58" s="158"/>
      <c r="TPT58" s="158"/>
      <c r="TPU58" s="158"/>
      <c r="TPV58" s="158"/>
      <c r="TPW58" s="158"/>
      <c r="TPX58" s="158"/>
      <c r="TPY58" s="158"/>
      <c r="TPZ58" s="158"/>
      <c r="TQA58" s="158"/>
      <c r="TQB58" s="158"/>
      <c r="TQC58" s="158"/>
      <c r="TQD58" s="158"/>
      <c r="TQE58" s="158"/>
      <c r="TQF58" s="158"/>
      <c r="TQG58" s="158"/>
      <c r="TQH58" s="158"/>
      <c r="TQI58" s="158"/>
      <c r="TQJ58" s="158"/>
      <c r="TQK58" s="158"/>
      <c r="TQL58" s="158"/>
      <c r="TQM58" s="158"/>
      <c r="TQN58" s="158"/>
      <c r="TQO58" s="158"/>
      <c r="TQP58" s="158"/>
      <c r="TQQ58" s="158"/>
      <c r="TQR58" s="158"/>
      <c r="TQS58" s="158"/>
      <c r="TQT58" s="158"/>
      <c r="TQU58" s="158"/>
      <c r="TQV58" s="158"/>
      <c r="TQW58" s="158"/>
      <c r="TQX58" s="158"/>
      <c r="TQY58" s="158"/>
      <c r="TQZ58" s="158"/>
      <c r="TRA58" s="158"/>
      <c r="TRB58" s="158"/>
      <c r="TRC58" s="158"/>
      <c r="TRD58" s="158"/>
      <c r="TRE58" s="158"/>
      <c r="TRF58" s="158"/>
      <c r="TRG58" s="158"/>
      <c r="TRH58" s="158"/>
      <c r="TRI58" s="158"/>
      <c r="TRJ58" s="158"/>
      <c r="TRK58" s="158"/>
      <c r="TRL58" s="158"/>
      <c r="TRM58" s="158"/>
      <c r="TRN58" s="158"/>
      <c r="TRO58" s="158"/>
      <c r="TRP58" s="158"/>
      <c r="TRQ58" s="158"/>
      <c r="TRR58" s="158"/>
      <c r="TRS58" s="158"/>
      <c r="TRT58" s="158"/>
      <c r="TRU58" s="158"/>
      <c r="TRV58" s="158"/>
      <c r="TRW58" s="158"/>
      <c r="TRX58" s="158"/>
      <c r="TRY58" s="158"/>
      <c r="TRZ58" s="158"/>
      <c r="TSA58" s="158"/>
      <c r="TSB58" s="158"/>
      <c r="TSC58" s="158"/>
      <c r="TSD58" s="158"/>
      <c r="TSE58" s="158"/>
      <c r="TSF58" s="158"/>
      <c r="TSG58" s="158"/>
      <c r="TSH58" s="158"/>
      <c r="TSI58" s="158"/>
      <c r="TSJ58" s="158"/>
      <c r="TSK58" s="158"/>
      <c r="TSL58" s="158"/>
      <c r="TSM58" s="158"/>
      <c r="TSN58" s="158"/>
      <c r="TSO58" s="158"/>
      <c r="TSP58" s="158"/>
      <c r="TSQ58" s="158"/>
      <c r="TSR58" s="158"/>
      <c r="TSS58" s="158"/>
      <c r="TST58" s="158"/>
      <c r="TSU58" s="158"/>
      <c r="TSV58" s="158"/>
      <c r="TSW58" s="158"/>
      <c r="TSX58" s="158"/>
      <c r="TSY58" s="158"/>
      <c r="TSZ58" s="158"/>
      <c r="TTA58" s="158"/>
      <c r="TTB58" s="158"/>
      <c r="TTC58" s="158"/>
      <c r="TTD58" s="158"/>
      <c r="TTE58" s="158"/>
      <c r="TTF58" s="158"/>
      <c r="TTG58" s="158"/>
      <c r="TTH58" s="158"/>
      <c r="TTI58" s="158"/>
      <c r="TTJ58" s="158"/>
      <c r="TTK58" s="158"/>
      <c r="TTL58" s="158"/>
      <c r="TTM58" s="158"/>
      <c r="TTN58" s="158"/>
      <c r="TTO58" s="158"/>
      <c r="TTP58" s="158"/>
      <c r="TTQ58" s="158"/>
      <c r="TTR58" s="158"/>
      <c r="TTS58" s="158"/>
      <c r="TTT58" s="158"/>
      <c r="TTU58" s="158"/>
      <c r="TTV58" s="158"/>
      <c r="TTW58" s="158"/>
      <c r="TTX58" s="158"/>
      <c r="TTY58" s="158"/>
      <c r="TTZ58" s="158"/>
      <c r="TUA58" s="158"/>
      <c r="TUB58" s="158"/>
      <c r="TUC58" s="158"/>
      <c r="TUD58" s="158"/>
      <c r="TUE58" s="158"/>
      <c r="TUF58" s="158"/>
      <c r="TUG58" s="158"/>
      <c r="TUH58" s="158"/>
      <c r="TUI58" s="158"/>
      <c r="TUJ58" s="158"/>
      <c r="TUK58" s="158"/>
      <c r="TUL58" s="158"/>
      <c r="TUM58" s="158"/>
      <c r="TUN58" s="158"/>
      <c r="TUO58" s="158"/>
      <c r="TUP58" s="158"/>
      <c r="TUQ58" s="158"/>
      <c r="TUR58" s="158"/>
      <c r="TUS58" s="158"/>
      <c r="TUT58" s="158"/>
      <c r="TUU58" s="158"/>
      <c r="TUV58" s="158"/>
      <c r="TUW58" s="158"/>
      <c r="TUX58" s="158"/>
      <c r="TUY58" s="158"/>
      <c r="TUZ58" s="158"/>
      <c r="TVA58" s="158"/>
      <c r="TVB58" s="158"/>
      <c r="TVC58" s="158"/>
      <c r="TVD58" s="158"/>
      <c r="TVE58" s="158"/>
      <c r="TVF58" s="158"/>
      <c r="TVG58" s="158"/>
      <c r="TVH58" s="158"/>
      <c r="TVI58" s="158"/>
      <c r="TVJ58" s="158"/>
      <c r="TVK58" s="158"/>
      <c r="TVL58" s="158"/>
      <c r="TVM58" s="158"/>
      <c r="TVN58" s="158"/>
      <c r="TVO58" s="158"/>
      <c r="TVP58" s="158"/>
      <c r="TVQ58" s="158"/>
      <c r="TVR58" s="158"/>
      <c r="TVS58" s="158"/>
      <c r="TVT58" s="158"/>
      <c r="TVU58" s="158"/>
      <c r="TVV58" s="158"/>
      <c r="TVW58" s="158"/>
      <c r="TVX58" s="158"/>
      <c r="TVY58" s="158"/>
      <c r="TVZ58" s="158"/>
      <c r="TWA58" s="158"/>
      <c r="TWB58" s="158"/>
      <c r="TWC58" s="158"/>
      <c r="TWD58" s="158"/>
      <c r="TWE58" s="158"/>
      <c r="TWF58" s="158"/>
      <c r="TWG58" s="158"/>
      <c r="TWH58" s="158"/>
      <c r="TWI58" s="158"/>
      <c r="TWJ58" s="158"/>
      <c r="TWK58" s="158"/>
      <c r="TWL58" s="158"/>
      <c r="TWM58" s="158"/>
      <c r="TWN58" s="158"/>
      <c r="TWO58" s="158"/>
      <c r="TWP58" s="158"/>
      <c r="TWQ58" s="158"/>
      <c r="TWR58" s="158"/>
      <c r="TWS58" s="158"/>
      <c r="TWT58" s="158"/>
      <c r="TWU58" s="158"/>
      <c r="TWV58" s="158"/>
      <c r="TWW58" s="158"/>
      <c r="TWX58" s="158"/>
      <c r="TWY58" s="158"/>
      <c r="TWZ58" s="158"/>
      <c r="TXA58" s="158"/>
      <c r="TXB58" s="158"/>
      <c r="TXC58" s="158"/>
      <c r="TXD58" s="158"/>
      <c r="TXE58" s="158"/>
      <c r="TXF58" s="158"/>
      <c r="TXG58" s="158"/>
      <c r="TXH58" s="158"/>
      <c r="TXI58" s="158"/>
      <c r="TXJ58" s="158"/>
      <c r="TXK58" s="158"/>
      <c r="TXL58" s="158"/>
      <c r="TXM58" s="158"/>
      <c r="TXN58" s="158"/>
      <c r="TXO58" s="158"/>
      <c r="TXP58" s="158"/>
      <c r="TXQ58" s="158"/>
      <c r="TXR58" s="158"/>
      <c r="TXS58" s="158"/>
      <c r="TXT58" s="158"/>
      <c r="TXU58" s="158"/>
      <c r="TXV58" s="158"/>
      <c r="TXW58" s="158"/>
      <c r="TXX58" s="158"/>
      <c r="TXY58" s="158"/>
      <c r="TXZ58" s="158"/>
      <c r="TYA58" s="158"/>
      <c r="TYB58" s="158"/>
      <c r="TYC58" s="158"/>
      <c r="TYD58" s="158"/>
      <c r="TYE58" s="158"/>
      <c r="TYF58" s="158"/>
      <c r="TYG58" s="158"/>
      <c r="TYH58" s="158"/>
      <c r="TYI58" s="158"/>
      <c r="TYJ58" s="158"/>
      <c r="TYK58" s="158"/>
      <c r="TYL58" s="158"/>
      <c r="TYM58" s="158"/>
      <c r="TYN58" s="158"/>
      <c r="TYO58" s="158"/>
      <c r="TYP58" s="158"/>
      <c r="TYQ58" s="158"/>
      <c r="TYR58" s="158"/>
      <c r="TYS58" s="158"/>
      <c r="TYT58" s="158"/>
      <c r="TYU58" s="158"/>
      <c r="TYV58" s="158"/>
      <c r="TYW58" s="158"/>
      <c r="TYX58" s="158"/>
      <c r="TYY58" s="158"/>
      <c r="TYZ58" s="158"/>
      <c r="TZA58" s="158"/>
      <c r="TZB58" s="158"/>
      <c r="TZC58" s="158"/>
      <c r="TZD58" s="158"/>
      <c r="TZE58" s="158"/>
      <c r="TZF58" s="158"/>
      <c r="TZG58" s="158"/>
      <c r="TZH58" s="158"/>
      <c r="TZI58" s="158"/>
      <c r="TZJ58" s="158"/>
      <c r="TZK58" s="158"/>
      <c r="TZL58" s="158"/>
      <c r="TZM58" s="158"/>
      <c r="TZN58" s="158"/>
      <c r="TZO58" s="158"/>
      <c r="TZP58" s="158"/>
      <c r="TZQ58" s="158"/>
      <c r="TZR58" s="158"/>
      <c r="TZS58" s="158"/>
      <c r="TZT58" s="158"/>
      <c r="TZU58" s="158"/>
      <c r="TZV58" s="158"/>
      <c r="TZW58" s="158"/>
      <c r="TZX58" s="158"/>
      <c r="TZY58" s="158"/>
      <c r="TZZ58" s="158"/>
      <c r="UAA58" s="158"/>
      <c r="UAB58" s="158"/>
      <c r="UAC58" s="158"/>
      <c r="UAD58" s="158"/>
      <c r="UAE58" s="158"/>
      <c r="UAF58" s="158"/>
      <c r="UAG58" s="158"/>
      <c r="UAH58" s="158"/>
      <c r="UAI58" s="158"/>
      <c r="UAJ58" s="158"/>
      <c r="UAK58" s="158"/>
      <c r="UAL58" s="158"/>
      <c r="UAM58" s="158"/>
      <c r="UAN58" s="158"/>
      <c r="UAO58" s="158"/>
      <c r="UAP58" s="158"/>
      <c r="UAQ58" s="158"/>
      <c r="UAR58" s="158"/>
      <c r="UAS58" s="158"/>
      <c r="UAT58" s="158"/>
      <c r="UAU58" s="158"/>
      <c r="UAV58" s="158"/>
      <c r="UAW58" s="158"/>
      <c r="UAX58" s="158"/>
      <c r="UAY58" s="158"/>
      <c r="UAZ58" s="158"/>
      <c r="UBA58" s="158"/>
      <c r="UBB58" s="158"/>
      <c r="UBC58" s="158"/>
      <c r="UBD58" s="158"/>
      <c r="UBE58" s="158"/>
      <c r="UBF58" s="158"/>
      <c r="UBG58" s="158"/>
      <c r="UBH58" s="158"/>
      <c r="UBI58" s="158"/>
      <c r="UBJ58" s="158"/>
      <c r="UBK58" s="158"/>
      <c r="UBL58" s="158"/>
      <c r="UBM58" s="158"/>
      <c r="UBN58" s="158"/>
      <c r="UBO58" s="158"/>
      <c r="UBP58" s="158"/>
      <c r="UBQ58" s="158"/>
      <c r="UBR58" s="158"/>
      <c r="UBS58" s="158"/>
      <c r="UBT58" s="158"/>
      <c r="UBU58" s="158"/>
      <c r="UBV58" s="158"/>
      <c r="UBW58" s="158"/>
      <c r="UBX58" s="158"/>
      <c r="UBY58" s="158"/>
      <c r="UBZ58" s="158"/>
      <c r="UCA58" s="158"/>
      <c r="UCB58" s="158"/>
      <c r="UCC58" s="158"/>
      <c r="UCD58" s="158"/>
      <c r="UCE58" s="158"/>
      <c r="UCF58" s="158"/>
      <c r="UCG58" s="158"/>
      <c r="UCH58" s="158"/>
      <c r="UCI58" s="158"/>
      <c r="UCJ58" s="158"/>
      <c r="UCK58" s="158"/>
      <c r="UCL58" s="158"/>
      <c r="UCM58" s="158"/>
      <c r="UCN58" s="158"/>
      <c r="UCO58" s="158"/>
      <c r="UCP58" s="158"/>
      <c r="UCQ58" s="158"/>
      <c r="UCR58" s="158"/>
      <c r="UCS58" s="158"/>
      <c r="UCT58" s="158"/>
      <c r="UCU58" s="158"/>
      <c r="UCV58" s="158"/>
      <c r="UCW58" s="158"/>
      <c r="UCX58" s="158"/>
      <c r="UCY58" s="158"/>
      <c r="UCZ58" s="158"/>
      <c r="UDA58" s="158"/>
      <c r="UDB58" s="158"/>
      <c r="UDC58" s="158"/>
      <c r="UDD58" s="158"/>
      <c r="UDE58" s="158"/>
      <c r="UDF58" s="158"/>
      <c r="UDG58" s="158"/>
      <c r="UDH58" s="158"/>
      <c r="UDI58" s="158"/>
      <c r="UDJ58" s="158"/>
      <c r="UDK58" s="158"/>
      <c r="UDL58" s="158"/>
      <c r="UDM58" s="158"/>
      <c r="UDN58" s="158"/>
      <c r="UDO58" s="158"/>
      <c r="UDP58" s="158"/>
      <c r="UDQ58" s="158"/>
      <c r="UDR58" s="158"/>
      <c r="UDS58" s="158"/>
      <c r="UDT58" s="158"/>
      <c r="UDU58" s="158"/>
      <c r="UDV58" s="158"/>
      <c r="UDW58" s="158"/>
      <c r="UDX58" s="158"/>
      <c r="UDY58" s="158"/>
      <c r="UDZ58" s="158"/>
      <c r="UEA58" s="158"/>
      <c r="UEB58" s="158"/>
      <c r="UEC58" s="158"/>
      <c r="UED58" s="158"/>
      <c r="UEE58" s="158"/>
      <c r="UEF58" s="158"/>
      <c r="UEG58" s="158"/>
      <c r="UEH58" s="158"/>
      <c r="UEI58" s="158"/>
      <c r="UEJ58" s="158"/>
      <c r="UEK58" s="158"/>
      <c r="UEL58" s="158"/>
      <c r="UEM58" s="158"/>
      <c r="UEN58" s="158"/>
      <c r="UEO58" s="158"/>
      <c r="UEP58" s="158"/>
      <c r="UEQ58" s="158"/>
      <c r="UER58" s="158"/>
      <c r="UES58" s="158"/>
      <c r="UET58" s="158"/>
      <c r="UEU58" s="158"/>
      <c r="UEV58" s="158"/>
      <c r="UEW58" s="158"/>
      <c r="UEX58" s="158"/>
      <c r="UEY58" s="158"/>
      <c r="UEZ58" s="158"/>
      <c r="UFA58" s="158"/>
      <c r="UFB58" s="158"/>
      <c r="UFC58" s="158"/>
      <c r="UFD58" s="158"/>
      <c r="UFE58" s="158"/>
      <c r="UFF58" s="158"/>
      <c r="UFG58" s="158"/>
      <c r="UFH58" s="158"/>
      <c r="UFI58" s="158"/>
      <c r="UFJ58" s="158"/>
      <c r="UFK58" s="158"/>
      <c r="UFL58" s="158"/>
      <c r="UFM58" s="158"/>
      <c r="UFN58" s="158"/>
      <c r="UFO58" s="158"/>
      <c r="UFP58" s="158"/>
      <c r="UFQ58" s="158"/>
      <c r="UFR58" s="158"/>
      <c r="UFS58" s="158"/>
      <c r="UFT58" s="158"/>
      <c r="UFU58" s="158"/>
      <c r="UFV58" s="158"/>
      <c r="UFW58" s="158"/>
      <c r="UFX58" s="158"/>
      <c r="UFY58" s="158"/>
      <c r="UFZ58" s="158"/>
      <c r="UGA58" s="158"/>
      <c r="UGB58" s="158"/>
      <c r="UGC58" s="158"/>
      <c r="UGD58" s="158"/>
      <c r="UGE58" s="158"/>
      <c r="UGF58" s="158"/>
      <c r="UGG58" s="158"/>
      <c r="UGH58" s="158"/>
      <c r="UGI58" s="158"/>
      <c r="UGJ58" s="158"/>
      <c r="UGK58" s="158"/>
      <c r="UGL58" s="158"/>
      <c r="UGM58" s="158"/>
      <c r="UGN58" s="158"/>
      <c r="UGO58" s="158"/>
      <c r="UGP58" s="158"/>
      <c r="UGQ58" s="158"/>
      <c r="UGR58" s="158"/>
      <c r="UGS58" s="158"/>
      <c r="UGT58" s="158"/>
      <c r="UGU58" s="158"/>
      <c r="UGV58" s="158"/>
      <c r="UGW58" s="158"/>
      <c r="UGX58" s="158"/>
      <c r="UGY58" s="158"/>
      <c r="UGZ58" s="158"/>
      <c r="UHA58" s="158"/>
      <c r="UHB58" s="158"/>
      <c r="UHC58" s="158"/>
      <c r="UHD58" s="158"/>
      <c r="UHE58" s="158"/>
      <c r="UHF58" s="158"/>
      <c r="UHG58" s="158"/>
      <c r="UHH58" s="158"/>
      <c r="UHI58" s="158"/>
      <c r="UHJ58" s="158"/>
      <c r="UHK58" s="158"/>
      <c r="UHL58" s="158"/>
      <c r="UHM58" s="158"/>
      <c r="UHN58" s="158"/>
      <c r="UHO58" s="158"/>
      <c r="UHP58" s="158"/>
      <c r="UHQ58" s="158"/>
      <c r="UHR58" s="158"/>
      <c r="UHS58" s="158"/>
      <c r="UHT58" s="158"/>
      <c r="UHU58" s="158"/>
      <c r="UHV58" s="158"/>
      <c r="UHW58" s="158"/>
      <c r="UHX58" s="158"/>
      <c r="UHY58" s="158"/>
      <c r="UHZ58" s="158"/>
      <c r="UIA58" s="158"/>
      <c r="UIB58" s="158"/>
      <c r="UIC58" s="158"/>
      <c r="UID58" s="158"/>
      <c r="UIE58" s="158"/>
      <c r="UIF58" s="158"/>
      <c r="UIG58" s="158"/>
      <c r="UIH58" s="158"/>
      <c r="UII58" s="158"/>
      <c r="UIJ58" s="158"/>
      <c r="UIK58" s="158"/>
      <c r="UIL58" s="158"/>
      <c r="UIM58" s="158"/>
      <c r="UIN58" s="158"/>
      <c r="UIO58" s="158"/>
      <c r="UIP58" s="158"/>
      <c r="UIQ58" s="158"/>
      <c r="UIR58" s="158"/>
      <c r="UIS58" s="158"/>
      <c r="UIT58" s="158"/>
      <c r="UIU58" s="158"/>
      <c r="UIV58" s="158"/>
      <c r="UIW58" s="158"/>
      <c r="UIX58" s="158"/>
      <c r="UIY58" s="158"/>
      <c r="UIZ58" s="158"/>
      <c r="UJA58" s="158"/>
      <c r="UJB58" s="158"/>
      <c r="UJC58" s="158"/>
      <c r="UJD58" s="158"/>
      <c r="UJE58" s="158"/>
      <c r="UJF58" s="158"/>
      <c r="UJG58" s="158"/>
      <c r="UJH58" s="158"/>
      <c r="UJI58" s="158"/>
      <c r="UJJ58" s="158"/>
      <c r="UJK58" s="158"/>
      <c r="UJL58" s="158"/>
      <c r="UJM58" s="158"/>
      <c r="UJN58" s="158"/>
      <c r="UJO58" s="158"/>
      <c r="UJP58" s="158"/>
      <c r="UJQ58" s="158"/>
      <c r="UJR58" s="158"/>
      <c r="UJS58" s="158"/>
      <c r="UJT58" s="158"/>
      <c r="UJU58" s="158"/>
      <c r="UJV58" s="158"/>
      <c r="UJW58" s="158"/>
      <c r="UJX58" s="158"/>
      <c r="UJY58" s="158"/>
      <c r="UJZ58" s="158"/>
      <c r="UKA58" s="158"/>
      <c r="UKB58" s="158"/>
      <c r="UKC58" s="158"/>
      <c r="UKD58" s="158"/>
      <c r="UKE58" s="158"/>
      <c r="UKF58" s="158"/>
      <c r="UKG58" s="158"/>
      <c r="UKH58" s="158"/>
      <c r="UKI58" s="158"/>
      <c r="UKJ58" s="158"/>
      <c r="UKK58" s="158"/>
      <c r="UKL58" s="158"/>
      <c r="UKM58" s="158"/>
      <c r="UKN58" s="158"/>
      <c r="UKO58" s="158"/>
      <c r="UKP58" s="158"/>
      <c r="UKQ58" s="158"/>
      <c r="UKR58" s="158"/>
      <c r="UKS58" s="158"/>
      <c r="UKT58" s="158"/>
      <c r="UKU58" s="158"/>
      <c r="UKV58" s="158"/>
      <c r="UKW58" s="158"/>
      <c r="UKX58" s="158"/>
      <c r="UKY58" s="158"/>
      <c r="UKZ58" s="158"/>
      <c r="ULA58" s="158"/>
      <c r="ULB58" s="158"/>
      <c r="ULC58" s="158"/>
      <c r="ULD58" s="158"/>
      <c r="ULE58" s="158"/>
      <c r="ULF58" s="158"/>
      <c r="ULG58" s="158"/>
      <c r="ULH58" s="158"/>
      <c r="ULI58" s="158"/>
      <c r="ULJ58" s="158"/>
      <c r="ULK58" s="158"/>
      <c r="ULL58" s="158"/>
      <c r="ULM58" s="158"/>
      <c r="ULN58" s="158"/>
      <c r="ULO58" s="158"/>
      <c r="ULP58" s="158"/>
      <c r="ULQ58" s="158"/>
      <c r="ULR58" s="158"/>
      <c r="ULS58" s="158"/>
      <c r="ULT58" s="158"/>
      <c r="ULU58" s="158"/>
      <c r="ULV58" s="158"/>
      <c r="ULW58" s="158"/>
      <c r="ULX58" s="158"/>
      <c r="ULY58" s="158"/>
      <c r="ULZ58" s="158"/>
      <c r="UMA58" s="158"/>
      <c r="UMB58" s="158"/>
      <c r="UMC58" s="158"/>
      <c r="UMD58" s="158"/>
      <c r="UME58" s="158"/>
      <c r="UMF58" s="158"/>
      <c r="UMG58" s="158"/>
      <c r="UMH58" s="158"/>
      <c r="UMI58" s="158"/>
      <c r="UMJ58" s="158"/>
      <c r="UMK58" s="158"/>
      <c r="UML58" s="158"/>
      <c r="UMM58" s="158"/>
      <c r="UMN58" s="158"/>
      <c r="UMO58" s="158"/>
      <c r="UMP58" s="158"/>
      <c r="UMQ58" s="158"/>
      <c r="UMR58" s="158"/>
      <c r="UMS58" s="158"/>
      <c r="UMT58" s="158"/>
      <c r="UMU58" s="158"/>
      <c r="UMV58" s="158"/>
      <c r="UMW58" s="158"/>
      <c r="UMX58" s="158"/>
      <c r="UMY58" s="158"/>
      <c r="UMZ58" s="158"/>
      <c r="UNA58" s="158"/>
      <c r="UNB58" s="158"/>
      <c r="UNC58" s="158"/>
      <c r="UND58" s="158"/>
      <c r="UNE58" s="158"/>
      <c r="UNF58" s="158"/>
      <c r="UNG58" s="158"/>
      <c r="UNH58" s="158"/>
      <c r="UNI58" s="158"/>
      <c r="UNJ58" s="158"/>
      <c r="UNK58" s="158"/>
      <c r="UNL58" s="158"/>
      <c r="UNM58" s="158"/>
      <c r="UNN58" s="158"/>
      <c r="UNO58" s="158"/>
      <c r="UNP58" s="158"/>
      <c r="UNQ58" s="158"/>
      <c r="UNR58" s="158"/>
      <c r="UNS58" s="158"/>
      <c r="UNT58" s="158"/>
      <c r="UNU58" s="158"/>
      <c r="UNV58" s="158"/>
      <c r="UNW58" s="158"/>
      <c r="UNX58" s="158"/>
      <c r="UNY58" s="158"/>
      <c r="UNZ58" s="158"/>
      <c r="UOA58" s="158"/>
      <c r="UOB58" s="158"/>
      <c r="UOC58" s="158"/>
      <c r="UOD58" s="158"/>
      <c r="UOE58" s="158"/>
      <c r="UOF58" s="158"/>
      <c r="UOG58" s="158"/>
      <c r="UOH58" s="158"/>
      <c r="UOI58" s="158"/>
      <c r="UOJ58" s="158"/>
      <c r="UOK58" s="158"/>
      <c r="UOL58" s="158"/>
      <c r="UOM58" s="158"/>
      <c r="UON58" s="158"/>
      <c r="UOO58" s="158"/>
      <c r="UOP58" s="158"/>
      <c r="UOQ58" s="158"/>
      <c r="UOR58" s="158"/>
      <c r="UOS58" s="158"/>
      <c r="UOT58" s="158"/>
      <c r="UOU58" s="158"/>
      <c r="UOV58" s="158"/>
      <c r="UOW58" s="158"/>
      <c r="UOX58" s="158"/>
      <c r="UOY58" s="158"/>
      <c r="UOZ58" s="158"/>
      <c r="UPA58" s="158"/>
      <c r="UPB58" s="158"/>
      <c r="UPC58" s="158"/>
      <c r="UPD58" s="158"/>
      <c r="UPE58" s="158"/>
      <c r="UPF58" s="158"/>
      <c r="UPG58" s="158"/>
      <c r="UPH58" s="158"/>
      <c r="UPI58" s="158"/>
      <c r="UPJ58" s="158"/>
      <c r="UPK58" s="158"/>
      <c r="UPL58" s="158"/>
      <c r="UPM58" s="158"/>
      <c r="UPN58" s="158"/>
      <c r="UPO58" s="158"/>
      <c r="UPP58" s="158"/>
      <c r="UPQ58" s="158"/>
      <c r="UPR58" s="158"/>
      <c r="UPS58" s="158"/>
      <c r="UPT58" s="158"/>
      <c r="UPU58" s="158"/>
      <c r="UPV58" s="158"/>
      <c r="UPW58" s="158"/>
      <c r="UPX58" s="158"/>
      <c r="UPY58" s="158"/>
      <c r="UPZ58" s="158"/>
      <c r="UQA58" s="158"/>
      <c r="UQB58" s="158"/>
      <c r="UQC58" s="158"/>
      <c r="UQD58" s="158"/>
      <c r="UQE58" s="158"/>
      <c r="UQF58" s="158"/>
      <c r="UQG58" s="158"/>
      <c r="UQH58" s="158"/>
      <c r="UQI58" s="158"/>
      <c r="UQJ58" s="158"/>
      <c r="UQK58" s="158"/>
      <c r="UQL58" s="158"/>
      <c r="UQM58" s="158"/>
      <c r="UQN58" s="158"/>
      <c r="UQO58" s="158"/>
      <c r="UQP58" s="158"/>
      <c r="UQQ58" s="158"/>
      <c r="UQR58" s="158"/>
      <c r="UQS58" s="158"/>
      <c r="UQT58" s="158"/>
      <c r="UQU58" s="158"/>
      <c r="UQV58" s="158"/>
      <c r="UQW58" s="158"/>
      <c r="UQX58" s="158"/>
      <c r="UQY58" s="158"/>
      <c r="UQZ58" s="158"/>
      <c r="URA58" s="158"/>
      <c r="URB58" s="158"/>
      <c r="URC58" s="158"/>
      <c r="URD58" s="158"/>
      <c r="URE58" s="158"/>
      <c r="URF58" s="158"/>
      <c r="URG58" s="158"/>
      <c r="URH58" s="158"/>
      <c r="URI58" s="158"/>
      <c r="URJ58" s="158"/>
      <c r="URK58" s="158"/>
      <c r="URL58" s="158"/>
      <c r="URM58" s="158"/>
      <c r="URN58" s="158"/>
      <c r="URO58" s="158"/>
      <c r="URP58" s="158"/>
      <c r="URQ58" s="158"/>
      <c r="URR58" s="158"/>
      <c r="URS58" s="158"/>
      <c r="URT58" s="158"/>
      <c r="URU58" s="158"/>
      <c r="URV58" s="158"/>
      <c r="URW58" s="158"/>
      <c r="URX58" s="158"/>
      <c r="URY58" s="158"/>
      <c r="URZ58" s="158"/>
      <c r="USA58" s="158"/>
      <c r="USB58" s="158"/>
      <c r="USC58" s="158"/>
      <c r="USD58" s="158"/>
      <c r="USE58" s="158"/>
      <c r="USF58" s="158"/>
      <c r="USG58" s="158"/>
      <c r="USH58" s="158"/>
      <c r="USI58" s="158"/>
      <c r="USJ58" s="158"/>
      <c r="USK58" s="158"/>
      <c r="USL58" s="158"/>
      <c r="USM58" s="158"/>
      <c r="USN58" s="158"/>
      <c r="USO58" s="158"/>
      <c r="USP58" s="158"/>
      <c r="USQ58" s="158"/>
      <c r="USR58" s="158"/>
      <c r="USS58" s="158"/>
      <c r="UST58" s="158"/>
      <c r="USU58" s="158"/>
      <c r="USV58" s="158"/>
      <c r="USW58" s="158"/>
      <c r="USX58" s="158"/>
      <c r="USY58" s="158"/>
      <c r="USZ58" s="158"/>
      <c r="UTA58" s="158"/>
      <c r="UTB58" s="158"/>
      <c r="UTC58" s="158"/>
      <c r="UTD58" s="158"/>
      <c r="UTE58" s="158"/>
      <c r="UTF58" s="158"/>
      <c r="UTG58" s="158"/>
      <c r="UTH58" s="158"/>
      <c r="UTI58" s="158"/>
      <c r="UTJ58" s="158"/>
      <c r="UTK58" s="158"/>
      <c r="UTL58" s="158"/>
      <c r="UTM58" s="158"/>
      <c r="UTN58" s="158"/>
      <c r="UTO58" s="158"/>
      <c r="UTP58" s="158"/>
      <c r="UTQ58" s="158"/>
      <c r="UTR58" s="158"/>
      <c r="UTS58" s="158"/>
      <c r="UTT58" s="158"/>
      <c r="UTU58" s="158"/>
      <c r="UTV58" s="158"/>
      <c r="UTW58" s="158"/>
      <c r="UTX58" s="158"/>
      <c r="UTY58" s="158"/>
      <c r="UTZ58" s="158"/>
      <c r="UUA58" s="158"/>
      <c r="UUB58" s="158"/>
      <c r="UUC58" s="158"/>
      <c r="UUD58" s="158"/>
      <c r="UUE58" s="158"/>
      <c r="UUF58" s="158"/>
      <c r="UUG58" s="158"/>
      <c r="UUH58" s="158"/>
      <c r="UUI58" s="158"/>
      <c r="UUJ58" s="158"/>
      <c r="UUK58" s="158"/>
      <c r="UUL58" s="158"/>
      <c r="UUM58" s="158"/>
      <c r="UUN58" s="158"/>
      <c r="UUO58" s="158"/>
      <c r="UUP58" s="158"/>
      <c r="UUQ58" s="158"/>
      <c r="UUR58" s="158"/>
      <c r="UUS58" s="158"/>
      <c r="UUT58" s="158"/>
      <c r="UUU58" s="158"/>
      <c r="UUV58" s="158"/>
      <c r="UUW58" s="158"/>
      <c r="UUX58" s="158"/>
      <c r="UUY58" s="158"/>
      <c r="UUZ58" s="158"/>
      <c r="UVA58" s="158"/>
      <c r="UVB58" s="158"/>
      <c r="UVC58" s="158"/>
      <c r="UVD58" s="158"/>
      <c r="UVE58" s="158"/>
      <c r="UVF58" s="158"/>
      <c r="UVG58" s="158"/>
      <c r="UVH58" s="158"/>
      <c r="UVI58" s="158"/>
      <c r="UVJ58" s="158"/>
      <c r="UVK58" s="158"/>
      <c r="UVL58" s="158"/>
      <c r="UVM58" s="158"/>
      <c r="UVN58" s="158"/>
      <c r="UVO58" s="158"/>
      <c r="UVP58" s="158"/>
      <c r="UVQ58" s="158"/>
      <c r="UVR58" s="158"/>
      <c r="UVS58" s="158"/>
      <c r="UVT58" s="158"/>
      <c r="UVU58" s="158"/>
      <c r="UVV58" s="158"/>
      <c r="UVW58" s="158"/>
      <c r="UVX58" s="158"/>
      <c r="UVY58" s="158"/>
      <c r="UVZ58" s="158"/>
      <c r="UWA58" s="158"/>
      <c r="UWB58" s="158"/>
      <c r="UWC58" s="158"/>
      <c r="UWD58" s="158"/>
      <c r="UWE58" s="158"/>
      <c r="UWF58" s="158"/>
      <c r="UWG58" s="158"/>
      <c r="UWH58" s="158"/>
      <c r="UWI58" s="158"/>
      <c r="UWJ58" s="158"/>
      <c r="UWK58" s="158"/>
      <c r="UWL58" s="158"/>
      <c r="UWM58" s="158"/>
      <c r="UWN58" s="158"/>
      <c r="UWO58" s="158"/>
      <c r="UWP58" s="158"/>
      <c r="UWQ58" s="158"/>
      <c r="UWR58" s="158"/>
      <c r="UWS58" s="158"/>
      <c r="UWT58" s="158"/>
      <c r="UWU58" s="158"/>
      <c r="UWV58" s="158"/>
      <c r="UWW58" s="158"/>
      <c r="UWX58" s="158"/>
      <c r="UWY58" s="158"/>
      <c r="UWZ58" s="158"/>
      <c r="UXA58" s="158"/>
      <c r="UXB58" s="158"/>
      <c r="UXC58" s="158"/>
      <c r="UXD58" s="158"/>
      <c r="UXE58" s="158"/>
      <c r="UXF58" s="158"/>
      <c r="UXG58" s="158"/>
      <c r="UXH58" s="158"/>
      <c r="UXI58" s="158"/>
      <c r="UXJ58" s="158"/>
      <c r="UXK58" s="158"/>
      <c r="UXL58" s="158"/>
      <c r="UXM58" s="158"/>
      <c r="UXN58" s="158"/>
      <c r="UXO58" s="158"/>
      <c r="UXP58" s="158"/>
      <c r="UXQ58" s="158"/>
      <c r="UXR58" s="158"/>
      <c r="UXS58" s="158"/>
      <c r="UXT58" s="158"/>
      <c r="UXU58" s="158"/>
      <c r="UXV58" s="158"/>
      <c r="UXW58" s="158"/>
      <c r="UXX58" s="158"/>
      <c r="UXY58" s="158"/>
      <c r="UXZ58" s="158"/>
      <c r="UYA58" s="158"/>
      <c r="UYB58" s="158"/>
      <c r="UYC58" s="158"/>
      <c r="UYD58" s="158"/>
      <c r="UYE58" s="158"/>
      <c r="UYF58" s="158"/>
      <c r="UYG58" s="158"/>
      <c r="UYH58" s="158"/>
      <c r="UYI58" s="158"/>
      <c r="UYJ58" s="158"/>
      <c r="UYK58" s="158"/>
      <c r="UYL58" s="158"/>
      <c r="UYM58" s="158"/>
      <c r="UYN58" s="158"/>
      <c r="UYO58" s="158"/>
      <c r="UYP58" s="158"/>
      <c r="UYQ58" s="158"/>
      <c r="UYR58" s="158"/>
      <c r="UYS58" s="158"/>
      <c r="UYT58" s="158"/>
      <c r="UYU58" s="158"/>
      <c r="UYV58" s="158"/>
      <c r="UYW58" s="158"/>
      <c r="UYX58" s="158"/>
      <c r="UYY58" s="158"/>
      <c r="UYZ58" s="158"/>
      <c r="UZA58" s="158"/>
      <c r="UZB58" s="158"/>
      <c r="UZC58" s="158"/>
      <c r="UZD58" s="158"/>
      <c r="UZE58" s="158"/>
      <c r="UZF58" s="158"/>
      <c r="UZG58" s="158"/>
      <c r="UZH58" s="158"/>
      <c r="UZI58" s="158"/>
      <c r="UZJ58" s="158"/>
      <c r="UZK58" s="158"/>
      <c r="UZL58" s="158"/>
      <c r="UZM58" s="158"/>
      <c r="UZN58" s="158"/>
      <c r="UZO58" s="158"/>
      <c r="UZP58" s="158"/>
      <c r="UZQ58" s="158"/>
      <c r="UZR58" s="158"/>
      <c r="UZS58" s="158"/>
      <c r="UZT58" s="158"/>
      <c r="UZU58" s="158"/>
      <c r="UZV58" s="158"/>
      <c r="UZW58" s="158"/>
      <c r="UZX58" s="158"/>
      <c r="UZY58" s="158"/>
      <c r="UZZ58" s="158"/>
      <c r="VAA58" s="158"/>
      <c r="VAB58" s="158"/>
      <c r="VAC58" s="158"/>
      <c r="VAD58" s="158"/>
      <c r="VAE58" s="158"/>
      <c r="VAF58" s="158"/>
      <c r="VAG58" s="158"/>
      <c r="VAH58" s="158"/>
      <c r="VAI58" s="158"/>
      <c r="VAJ58" s="158"/>
      <c r="VAK58" s="158"/>
      <c r="VAL58" s="158"/>
      <c r="VAM58" s="158"/>
      <c r="VAN58" s="158"/>
      <c r="VAO58" s="158"/>
      <c r="VAP58" s="158"/>
      <c r="VAQ58" s="158"/>
      <c r="VAR58" s="158"/>
      <c r="VAS58" s="158"/>
      <c r="VAT58" s="158"/>
      <c r="VAU58" s="158"/>
      <c r="VAV58" s="158"/>
      <c r="VAW58" s="158"/>
      <c r="VAX58" s="158"/>
      <c r="VAY58" s="158"/>
      <c r="VAZ58" s="158"/>
      <c r="VBA58" s="158"/>
      <c r="VBB58" s="158"/>
      <c r="VBC58" s="158"/>
      <c r="VBD58" s="158"/>
      <c r="VBE58" s="158"/>
      <c r="VBF58" s="158"/>
      <c r="VBG58" s="158"/>
      <c r="VBH58" s="158"/>
      <c r="VBI58" s="158"/>
      <c r="VBJ58" s="158"/>
      <c r="VBK58" s="158"/>
      <c r="VBL58" s="158"/>
      <c r="VBM58" s="158"/>
      <c r="VBN58" s="158"/>
      <c r="VBO58" s="158"/>
      <c r="VBP58" s="158"/>
      <c r="VBQ58" s="158"/>
      <c r="VBR58" s="158"/>
      <c r="VBS58" s="158"/>
      <c r="VBT58" s="158"/>
      <c r="VBU58" s="158"/>
      <c r="VBV58" s="158"/>
      <c r="VBW58" s="158"/>
      <c r="VBX58" s="158"/>
      <c r="VBY58" s="158"/>
      <c r="VBZ58" s="158"/>
      <c r="VCA58" s="158"/>
      <c r="VCB58" s="158"/>
      <c r="VCC58" s="158"/>
      <c r="VCD58" s="158"/>
      <c r="VCE58" s="158"/>
      <c r="VCF58" s="158"/>
      <c r="VCG58" s="158"/>
      <c r="VCH58" s="158"/>
      <c r="VCI58" s="158"/>
      <c r="VCJ58" s="158"/>
      <c r="VCK58" s="158"/>
      <c r="VCL58" s="158"/>
      <c r="VCM58" s="158"/>
      <c r="VCN58" s="158"/>
      <c r="VCO58" s="158"/>
      <c r="VCP58" s="158"/>
      <c r="VCQ58" s="158"/>
      <c r="VCR58" s="158"/>
      <c r="VCS58" s="158"/>
      <c r="VCT58" s="158"/>
      <c r="VCU58" s="158"/>
      <c r="VCV58" s="158"/>
      <c r="VCW58" s="158"/>
      <c r="VCX58" s="158"/>
      <c r="VCY58" s="158"/>
      <c r="VCZ58" s="158"/>
      <c r="VDA58" s="158"/>
      <c r="VDB58" s="158"/>
      <c r="VDC58" s="158"/>
      <c r="VDD58" s="158"/>
      <c r="VDE58" s="158"/>
      <c r="VDF58" s="158"/>
      <c r="VDG58" s="158"/>
      <c r="VDH58" s="158"/>
      <c r="VDI58" s="158"/>
      <c r="VDJ58" s="158"/>
      <c r="VDK58" s="158"/>
      <c r="VDL58" s="158"/>
      <c r="VDM58" s="158"/>
      <c r="VDN58" s="158"/>
      <c r="VDO58" s="158"/>
      <c r="VDP58" s="158"/>
      <c r="VDQ58" s="158"/>
      <c r="VDR58" s="158"/>
      <c r="VDS58" s="158"/>
      <c r="VDT58" s="158"/>
      <c r="VDU58" s="158"/>
      <c r="VDV58" s="158"/>
      <c r="VDW58" s="158"/>
      <c r="VDX58" s="158"/>
      <c r="VDY58" s="158"/>
      <c r="VDZ58" s="158"/>
      <c r="VEA58" s="158"/>
      <c r="VEB58" s="158"/>
      <c r="VEC58" s="158"/>
      <c r="VED58" s="158"/>
      <c r="VEE58" s="158"/>
      <c r="VEF58" s="158"/>
      <c r="VEG58" s="158"/>
      <c r="VEH58" s="158"/>
      <c r="VEI58" s="158"/>
      <c r="VEJ58" s="158"/>
      <c r="VEK58" s="158"/>
      <c r="VEL58" s="158"/>
      <c r="VEM58" s="158"/>
      <c r="VEN58" s="158"/>
      <c r="VEO58" s="158"/>
      <c r="VEP58" s="158"/>
      <c r="VEQ58" s="158"/>
      <c r="VER58" s="158"/>
      <c r="VES58" s="158"/>
      <c r="VET58" s="158"/>
      <c r="VEU58" s="158"/>
      <c r="VEV58" s="158"/>
      <c r="VEW58" s="158"/>
      <c r="VEX58" s="158"/>
      <c r="VEY58" s="158"/>
      <c r="VEZ58" s="158"/>
      <c r="VFA58" s="158"/>
      <c r="VFB58" s="158"/>
      <c r="VFC58" s="158"/>
      <c r="VFD58" s="158"/>
      <c r="VFE58" s="158"/>
      <c r="VFF58" s="158"/>
      <c r="VFG58" s="158"/>
      <c r="VFH58" s="158"/>
      <c r="VFI58" s="158"/>
      <c r="VFJ58" s="158"/>
      <c r="VFK58" s="158"/>
      <c r="VFL58" s="158"/>
      <c r="VFM58" s="158"/>
      <c r="VFN58" s="158"/>
      <c r="VFO58" s="158"/>
      <c r="VFP58" s="158"/>
      <c r="VFQ58" s="158"/>
      <c r="VFR58" s="158"/>
      <c r="VFS58" s="158"/>
      <c r="VFT58" s="158"/>
      <c r="VFU58" s="158"/>
      <c r="VFV58" s="158"/>
      <c r="VFW58" s="158"/>
      <c r="VFX58" s="158"/>
      <c r="VFY58" s="158"/>
      <c r="VFZ58" s="158"/>
      <c r="VGA58" s="158"/>
      <c r="VGB58" s="158"/>
      <c r="VGC58" s="158"/>
      <c r="VGD58" s="158"/>
      <c r="VGE58" s="158"/>
      <c r="VGF58" s="158"/>
      <c r="VGG58" s="158"/>
      <c r="VGH58" s="158"/>
      <c r="VGI58" s="158"/>
      <c r="VGJ58" s="158"/>
      <c r="VGK58" s="158"/>
      <c r="VGL58" s="158"/>
      <c r="VGM58" s="158"/>
      <c r="VGN58" s="158"/>
      <c r="VGO58" s="158"/>
      <c r="VGP58" s="158"/>
      <c r="VGQ58" s="158"/>
      <c r="VGR58" s="158"/>
      <c r="VGS58" s="158"/>
      <c r="VGT58" s="158"/>
      <c r="VGU58" s="158"/>
      <c r="VGV58" s="158"/>
      <c r="VGW58" s="158"/>
      <c r="VGX58" s="158"/>
      <c r="VGY58" s="158"/>
      <c r="VGZ58" s="158"/>
      <c r="VHA58" s="158"/>
      <c r="VHB58" s="158"/>
      <c r="VHC58" s="158"/>
      <c r="VHD58" s="158"/>
      <c r="VHE58" s="158"/>
      <c r="VHF58" s="158"/>
      <c r="VHG58" s="158"/>
      <c r="VHH58" s="158"/>
      <c r="VHI58" s="158"/>
      <c r="VHJ58" s="158"/>
      <c r="VHK58" s="158"/>
      <c r="VHL58" s="158"/>
      <c r="VHM58" s="158"/>
      <c r="VHN58" s="158"/>
      <c r="VHO58" s="158"/>
      <c r="VHP58" s="158"/>
      <c r="VHQ58" s="158"/>
      <c r="VHR58" s="158"/>
      <c r="VHS58" s="158"/>
      <c r="VHT58" s="158"/>
      <c r="VHU58" s="158"/>
      <c r="VHV58" s="158"/>
      <c r="VHW58" s="158"/>
      <c r="VHX58" s="158"/>
      <c r="VHY58" s="158"/>
      <c r="VHZ58" s="158"/>
      <c r="VIA58" s="158"/>
      <c r="VIB58" s="158"/>
      <c r="VIC58" s="158"/>
      <c r="VID58" s="158"/>
      <c r="VIE58" s="158"/>
      <c r="VIF58" s="158"/>
      <c r="VIG58" s="158"/>
      <c r="VIH58" s="158"/>
      <c r="VII58" s="158"/>
      <c r="VIJ58" s="158"/>
      <c r="VIK58" s="158"/>
      <c r="VIL58" s="158"/>
      <c r="VIM58" s="158"/>
      <c r="VIN58" s="158"/>
      <c r="VIO58" s="158"/>
      <c r="VIP58" s="158"/>
      <c r="VIQ58" s="158"/>
      <c r="VIR58" s="158"/>
      <c r="VIS58" s="158"/>
      <c r="VIT58" s="158"/>
      <c r="VIU58" s="158"/>
      <c r="VIV58" s="158"/>
      <c r="VIW58" s="158"/>
      <c r="VIX58" s="158"/>
      <c r="VIY58" s="158"/>
      <c r="VIZ58" s="158"/>
      <c r="VJA58" s="158"/>
      <c r="VJB58" s="158"/>
      <c r="VJC58" s="158"/>
      <c r="VJD58" s="158"/>
      <c r="VJE58" s="158"/>
      <c r="VJF58" s="158"/>
      <c r="VJG58" s="158"/>
      <c r="VJH58" s="158"/>
      <c r="VJI58" s="158"/>
      <c r="VJJ58" s="158"/>
      <c r="VJK58" s="158"/>
      <c r="VJL58" s="158"/>
      <c r="VJM58" s="158"/>
      <c r="VJN58" s="158"/>
      <c r="VJO58" s="158"/>
      <c r="VJP58" s="158"/>
      <c r="VJQ58" s="158"/>
      <c r="VJR58" s="158"/>
      <c r="VJS58" s="158"/>
      <c r="VJT58" s="158"/>
      <c r="VJU58" s="158"/>
      <c r="VJV58" s="158"/>
      <c r="VJW58" s="158"/>
      <c r="VJX58" s="158"/>
      <c r="VJY58" s="158"/>
      <c r="VJZ58" s="158"/>
      <c r="VKA58" s="158"/>
      <c r="VKB58" s="158"/>
      <c r="VKC58" s="158"/>
      <c r="VKD58" s="158"/>
      <c r="VKE58" s="158"/>
      <c r="VKF58" s="158"/>
      <c r="VKG58" s="158"/>
      <c r="VKH58" s="158"/>
      <c r="VKI58" s="158"/>
      <c r="VKJ58" s="158"/>
      <c r="VKK58" s="158"/>
      <c r="VKL58" s="158"/>
      <c r="VKM58" s="158"/>
      <c r="VKN58" s="158"/>
      <c r="VKO58" s="158"/>
      <c r="VKP58" s="158"/>
      <c r="VKQ58" s="158"/>
      <c r="VKR58" s="158"/>
      <c r="VKS58" s="158"/>
      <c r="VKT58" s="158"/>
      <c r="VKU58" s="158"/>
      <c r="VKV58" s="158"/>
      <c r="VKW58" s="158"/>
      <c r="VKX58" s="158"/>
      <c r="VKY58" s="158"/>
      <c r="VKZ58" s="158"/>
      <c r="VLA58" s="158"/>
      <c r="VLB58" s="158"/>
      <c r="VLC58" s="158"/>
      <c r="VLD58" s="158"/>
      <c r="VLE58" s="158"/>
      <c r="VLF58" s="158"/>
      <c r="VLG58" s="158"/>
      <c r="VLH58" s="158"/>
      <c r="VLI58" s="158"/>
      <c r="VLJ58" s="158"/>
      <c r="VLK58" s="158"/>
      <c r="VLL58" s="158"/>
      <c r="VLM58" s="158"/>
      <c r="VLN58" s="158"/>
      <c r="VLO58" s="158"/>
      <c r="VLP58" s="158"/>
      <c r="VLQ58" s="158"/>
      <c r="VLR58" s="158"/>
      <c r="VLS58" s="158"/>
      <c r="VLT58" s="158"/>
      <c r="VLU58" s="158"/>
      <c r="VLV58" s="158"/>
      <c r="VLW58" s="158"/>
      <c r="VLX58" s="158"/>
      <c r="VLY58" s="158"/>
      <c r="VLZ58" s="158"/>
      <c r="VMA58" s="158"/>
      <c r="VMB58" s="158"/>
      <c r="VMC58" s="158"/>
      <c r="VMD58" s="158"/>
      <c r="VME58" s="158"/>
      <c r="VMF58" s="158"/>
      <c r="VMG58" s="158"/>
      <c r="VMH58" s="158"/>
      <c r="VMI58" s="158"/>
      <c r="VMJ58" s="158"/>
      <c r="VMK58" s="158"/>
      <c r="VML58" s="158"/>
      <c r="VMM58" s="158"/>
      <c r="VMN58" s="158"/>
      <c r="VMO58" s="158"/>
      <c r="VMP58" s="158"/>
      <c r="VMQ58" s="158"/>
      <c r="VMR58" s="158"/>
      <c r="VMS58" s="158"/>
      <c r="VMT58" s="158"/>
      <c r="VMU58" s="158"/>
      <c r="VMV58" s="158"/>
      <c r="VMW58" s="158"/>
      <c r="VMX58" s="158"/>
      <c r="VMY58" s="158"/>
      <c r="VMZ58" s="158"/>
      <c r="VNA58" s="158"/>
      <c r="VNB58" s="158"/>
      <c r="VNC58" s="158"/>
      <c r="VND58" s="158"/>
      <c r="VNE58" s="158"/>
      <c r="VNF58" s="158"/>
      <c r="VNG58" s="158"/>
      <c r="VNH58" s="158"/>
      <c r="VNI58" s="158"/>
      <c r="VNJ58" s="158"/>
      <c r="VNK58" s="158"/>
      <c r="VNL58" s="158"/>
      <c r="VNM58" s="158"/>
      <c r="VNN58" s="158"/>
      <c r="VNO58" s="158"/>
      <c r="VNP58" s="158"/>
      <c r="VNQ58" s="158"/>
      <c r="VNR58" s="158"/>
      <c r="VNS58" s="158"/>
      <c r="VNT58" s="158"/>
      <c r="VNU58" s="158"/>
      <c r="VNV58" s="158"/>
      <c r="VNW58" s="158"/>
      <c r="VNX58" s="158"/>
      <c r="VNY58" s="158"/>
      <c r="VNZ58" s="158"/>
      <c r="VOA58" s="158"/>
      <c r="VOB58" s="158"/>
      <c r="VOC58" s="158"/>
      <c r="VOD58" s="158"/>
      <c r="VOE58" s="158"/>
      <c r="VOF58" s="158"/>
      <c r="VOG58" s="158"/>
      <c r="VOH58" s="158"/>
      <c r="VOI58" s="158"/>
      <c r="VOJ58" s="158"/>
      <c r="VOK58" s="158"/>
      <c r="VOL58" s="158"/>
      <c r="VOM58" s="158"/>
      <c r="VON58" s="158"/>
      <c r="VOO58" s="158"/>
      <c r="VOP58" s="158"/>
      <c r="VOQ58" s="158"/>
      <c r="VOR58" s="158"/>
      <c r="VOS58" s="158"/>
      <c r="VOT58" s="158"/>
      <c r="VOU58" s="158"/>
      <c r="VOV58" s="158"/>
      <c r="VOW58" s="158"/>
      <c r="VOX58" s="158"/>
      <c r="VOY58" s="158"/>
      <c r="VOZ58" s="158"/>
      <c r="VPA58" s="158"/>
      <c r="VPB58" s="158"/>
      <c r="VPC58" s="158"/>
      <c r="VPD58" s="158"/>
      <c r="VPE58" s="158"/>
      <c r="VPF58" s="158"/>
      <c r="VPG58" s="158"/>
      <c r="VPH58" s="158"/>
      <c r="VPI58" s="158"/>
      <c r="VPJ58" s="158"/>
      <c r="VPK58" s="158"/>
      <c r="VPL58" s="158"/>
      <c r="VPM58" s="158"/>
      <c r="VPN58" s="158"/>
      <c r="VPO58" s="158"/>
      <c r="VPP58" s="158"/>
      <c r="VPQ58" s="158"/>
      <c r="VPR58" s="158"/>
      <c r="VPS58" s="158"/>
      <c r="VPT58" s="158"/>
      <c r="VPU58" s="158"/>
      <c r="VPV58" s="158"/>
      <c r="VPW58" s="158"/>
      <c r="VPX58" s="158"/>
      <c r="VPY58" s="158"/>
      <c r="VPZ58" s="158"/>
      <c r="VQA58" s="158"/>
      <c r="VQB58" s="158"/>
      <c r="VQC58" s="158"/>
      <c r="VQD58" s="158"/>
      <c r="VQE58" s="158"/>
      <c r="VQF58" s="158"/>
      <c r="VQG58" s="158"/>
      <c r="VQH58" s="158"/>
      <c r="VQI58" s="158"/>
      <c r="VQJ58" s="158"/>
      <c r="VQK58" s="158"/>
      <c r="VQL58" s="158"/>
      <c r="VQM58" s="158"/>
      <c r="VQN58" s="158"/>
      <c r="VQO58" s="158"/>
      <c r="VQP58" s="158"/>
      <c r="VQQ58" s="158"/>
      <c r="VQR58" s="158"/>
      <c r="VQS58" s="158"/>
      <c r="VQT58" s="158"/>
      <c r="VQU58" s="158"/>
      <c r="VQV58" s="158"/>
      <c r="VQW58" s="158"/>
      <c r="VQX58" s="158"/>
      <c r="VQY58" s="158"/>
      <c r="VQZ58" s="158"/>
      <c r="VRA58" s="158"/>
      <c r="VRB58" s="158"/>
      <c r="VRC58" s="158"/>
      <c r="VRD58" s="158"/>
      <c r="VRE58" s="158"/>
      <c r="VRF58" s="158"/>
      <c r="VRG58" s="158"/>
      <c r="VRH58" s="158"/>
      <c r="VRI58" s="158"/>
      <c r="VRJ58" s="158"/>
      <c r="VRK58" s="158"/>
      <c r="VRL58" s="158"/>
      <c r="VRM58" s="158"/>
      <c r="VRN58" s="158"/>
      <c r="VRO58" s="158"/>
      <c r="VRP58" s="158"/>
      <c r="VRQ58" s="158"/>
      <c r="VRR58" s="158"/>
      <c r="VRS58" s="158"/>
      <c r="VRT58" s="158"/>
      <c r="VRU58" s="158"/>
      <c r="VRV58" s="158"/>
      <c r="VRW58" s="158"/>
      <c r="VRX58" s="158"/>
      <c r="VRY58" s="158"/>
      <c r="VRZ58" s="158"/>
      <c r="VSA58" s="158"/>
      <c r="VSB58" s="158"/>
      <c r="VSC58" s="158"/>
      <c r="VSD58" s="158"/>
      <c r="VSE58" s="158"/>
      <c r="VSF58" s="158"/>
      <c r="VSG58" s="158"/>
      <c r="VSH58" s="158"/>
      <c r="VSI58" s="158"/>
      <c r="VSJ58" s="158"/>
      <c r="VSK58" s="158"/>
      <c r="VSL58" s="158"/>
      <c r="VSM58" s="158"/>
      <c r="VSN58" s="158"/>
      <c r="VSO58" s="158"/>
      <c r="VSP58" s="158"/>
      <c r="VSQ58" s="158"/>
      <c r="VSR58" s="158"/>
      <c r="VSS58" s="158"/>
      <c r="VST58" s="158"/>
      <c r="VSU58" s="158"/>
      <c r="VSV58" s="158"/>
      <c r="VSW58" s="158"/>
      <c r="VSX58" s="158"/>
      <c r="VSY58" s="158"/>
      <c r="VSZ58" s="158"/>
      <c r="VTA58" s="158"/>
      <c r="VTB58" s="158"/>
      <c r="VTC58" s="158"/>
      <c r="VTD58" s="158"/>
      <c r="VTE58" s="158"/>
      <c r="VTF58" s="158"/>
      <c r="VTG58" s="158"/>
      <c r="VTH58" s="158"/>
      <c r="VTI58" s="158"/>
      <c r="VTJ58" s="158"/>
      <c r="VTK58" s="158"/>
      <c r="VTL58" s="158"/>
      <c r="VTM58" s="158"/>
      <c r="VTN58" s="158"/>
      <c r="VTO58" s="158"/>
      <c r="VTP58" s="158"/>
      <c r="VTQ58" s="158"/>
      <c r="VTR58" s="158"/>
      <c r="VTS58" s="158"/>
      <c r="VTT58" s="158"/>
      <c r="VTU58" s="158"/>
      <c r="VTV58" s="158"/>
      <c r="VTW58" s="158"/>
      <c r="VTX58" s="158"/>
      <c r="VTY58" s="158"/>
      <c r="VTZ58" s="158"/>
      <c r="VUA58" s="158"/>
      <c r="VUB58" s="158"/>
      <c r="VUC58" s="158"/>
      <c r="VUD58" s="158"/>
      <c r="VUE58" s="158"/>
      <c r="VUF58" s="158"/>
      <c r="VUG58" s="158"/>
      <c r="VUH58" s="158"/>
      <c r="VUI58" s="158"/>
      <c r="VUJ58" s="158"/>
      <c r="VUK58" s="158"/>
      <c r="VUL58" s="158"/>
      <c r="VUM58" s="158"/>
      <c r="VUN58" s="158"/>
      <c r="VUO58" s="158"/>
      <c r="VUP58" s="158"/>
      <c r="VUQ58" s="158"/>
      <c r="VUR58" s="158"/>
      <c r="VUS58" s="158"/>
      <c r="VUT58" s="158"/>
      <c r="VUU58" s="158"/>
      <c r="VUV58" s="158"/>
      <c r="VUW58" s="158"/>
      <c r="VUX58" s="158"/>
      <c r="VUY58" s="158"/>
      <c r="VUZ58" s="158"/>
      <c r="VVA58" s="158"/>
      <c r="VVB58" s="158"/>
      <c r="VVC58" s="158"/>
      <c r="VVD58" s="158"/>
      <c r="VVE58" s="158"/>
      <c r="VVF58" s="158"/>
      <c r="VVG58" s="158"/>
      <c r="VVH58" s="158"/>
      <c r="VVI58" s="158"/>
      <c r="VVJ58" s="158"/>
      <c r="VVK58" s="158"/>
      <c r="VVL58" s="158"/>
      <c r="VVM58" s="158"/>
      <c r="VVN58" s="158"/>
      <c r="VVO58" s="158"/>
      <c r="VVP58" s="158"/>
      <c r="VVQ58" s="158"/>
      <c r="VVR58" s="158"/>
      <c r="VVS58" s="158"/>
      <c r="VVT58" s="158"/>
      <c r="VVU58" s="158"/>
      <c r="VVV58" s="158"/>
      <c r="VVW58" s="158"/>
      <c r="VVX58" s="158"/>
      <c r="VVY58" s="158"/>
      <c r="VVZ58" s="158"/>
      <c r="VWA58" s="158"/>
      <c r="VWB58" s="158"/>
      <c r="VWC58" s="158"/>
      <c r="VWD58" s="158"/>
      <c r="VWE58" s="158"/>
      <c r="VWF58" s="158"/>
      <c r="VWG58" s="158"/>
      <c r="VWH58" s="158"/>
      <c r="VWI58" s="158"/>
      <c r="VWJ58" s="158"/>
      <c r="VWK58" s="158"/>
      <c r="VWL58" s="158"/>
      <c r="VWM58" s="158"/>
      <c r="VWN58" s="158"/>
      <c r="VWO58" s="158"/>
      <c r="VWP58" s="158"/>
      <c r="VWQ58" s="158"/>
      <c r="VWR58" s="158"/>
      <c r="VWS58" s="158"/>
      <c r="VWT58" s="158"/>
      <c r="VWU58" s="158"/>
      <c r="VWV58" s="158"/>
      <c r="VWW58" s="158"/>
      <c r="VWX58" s="158"/>
      <c r="VWY58" s="158"/>
      <c r="VWZ58" s="158"/>
      <c r="VXA58" s="158"/>
      <c r="VXB58" s="158"/>
      <c r="VXC58" s="158"/>
      <c r="VXD58" s="158"/>
      <c r="VXE58" s="158"/>
      <c r="VXF58" s="158"/>
      <c r="VXG58" s="158"/>
      <c r="VXH58" s="158"/>
      <c r="VXI58" s="158"/>
      <c r="VXJ58" s="158"/>
      <c r="VXK58" s="158"/>
      <c r="VXL58" s="158"/>
      <c r="VXM58" s="158"/>
      <c r="VXN58" s="158"/>
      <c r="VXO58" s="158"/>
      <c r="VXP58" s="158"/>
      <c r="VXQ58" s="158"/>
      <c r="VXR58" s="158"/>
      <c r="VXS58" s="158"/>
      <c r="VXT58" s="158"/>
      <c r="VXU58" s="158"/>
      <c r="VXV58" s="158"/>
      <c r="VXW58" s="158"/>
      <c r="VXX58" s="158"/>
      <c r="VXY58" s="158"/>
      <c r="VXZ58" s="158"/>
      <c r="VYA58" s="158"/>
      <c r="VYB58" s="158"/>
      <c r="VYC58" s="158"/>
      <c r="VYD58" s="158"/>
      <c r="VYE58" s="158"/>
      <c r="VYF58" s="158"/>
      <c r="VYG58" s="158"/>
      <c r="VYH58" s="158"/>
      <c r="VYI58" s="158"/>
      <c r="VYJ58" s="158"/>
      <c r="VYK58" s="158"/>
      <c r="VYL58" s="158"/>
      <c r="VYM58" s="158"/>
      <c r="VYN58" s="158"/>
      <c r="VYO58" s="158"/>
      <c r="VYP58" s="158"/>
      <c r="VYQ58" s="158"/>
      <c r="VYR58" s="158"/>
      <c r="VYS58" s="158"/>
      <c r="VYT58" s="158"/>
      <c r="VYU58" s="158"/>
      <c r="VYV58" s="158"/>
      <c r="VYW58" s="158"/>
      <c r="VYX58" s="158"/>
      <c r="VYY58" s="158"/>
      <c r="VYZ58" s="158"/>
      <c r="VZA58" s="158"/>
      <c r="VZB58" s="158"/>
      <c r="VZC58" s="158"/>
      <c r="VZD58" s="158"/>
      <c r="VZE58" s="158"/>
      <c r="VZF58" s="158"/>
      <c r="VZG58" s="158"/>
      <c r="VZH58" s="158"/>
      <c r="VZI58" s="158"/>
      <c r="VZJ58" s="158"/>
      <c r="VZK58" s="158"/>
      <c r="VZL58" s="158"/>
      <c r="VZM58" s="158"/>
      <c r="VZN58" s="158"/>
      <c r="VZO58" s="158"/>
      <c r="VZP58" s="158"/>
      <c r="VZQ58" s="158"/>
      <c r="VZR58" s="158"/>
      <c r="VZS58" s="158"/>
      <c r="VZT58" s="158"/>
      <c r="VZU58" s="158"/>
      <c r="VZV58" s="158"/>
      <c r="VZW58" s="158"/>
      <c r="VZX58" s="158"/>
      <c r="VZY58" s="158"/>
      <c r="VZZ58" s="158"/>
      <c r="WAA58" s="158"/>
      <c r="WAB58" s="158"/>
      <c r="WAC58" s="158"/>
      <c r="WAD58" s="158"/>
      <c r="WAE58" s="158"/>
      <c r="WAF58" s="158"/>
      <c r="WAG58" s="158"/>
      <c r="WAH58" s="158"/>
      <c r="WAI58" s="158"/>
      <c r="WAJ58" s="158"/>
      <c r="WAK58" s="158"/>
      <c r="WAL58" s="158"/>
      <c r="WAM58" s="158"/>
      <c r="WAN58" s="158"/>
      <c r="WAO58" s="158"/>
      <c r="WAP58" s="158"/>
      <c r="WAQ58" s="158"/>
      <c r="WAR58" s="158"/>
      <c r="WAS58" s="158"/>
      <c r="WAT58" s="158"/>
      <c r="WAU58" s="158"/>
      <c r="WAV58" s="158"/>
      <c r="WAW58" s="158"/>
      <c r="WAX58" s="158"/>
      <c r="WAY58" s="158"/>
      <c r="WAZ58" s="158"/>
      <c r="WBA58" s="158"/>
      <c r="WBB58" s="158"/>
      <c r="WBC58" s="158"/>
      <c r="WBD58" s="158"/>
      <c r="WBE58" s="158"/>
      <c r="WBF58" s="158"/>
      <c r="WBG58" s="158"/>
      <c r="WBH58" s="158"/>
      <c r="WBI58" s="158"/>
      <c r="WBJ58" s="158"/>
      <c r="WBK58" s="158"/>
      <c r="WBL58" s="158"/>
      <c r="WBM58" s="158"/>
      <c r="WBN58" s="158"/>
      <c r="WBO58" s="158"/>
      <c r="WBP58" s="158"/>
      <c r="WBQ58" s="158"/>
      <c r="WBR58" s="158"/>
      <c r="WBS58" s="158"/>
      <c r="WBT58" s="158"/>
      <c r="WBU58" s="158"/>
      <c r="WBV58" s="158"/>
      <c r="WBW58" s="158"/>
      <c r="WBX58" s="158"/>
      <c r="WBY58" s="158"/>
      <c r="WBZ58" s="158"/>
      <c r="WCA58" s="158"/>
      <c r="WCB58" s="158"/>
      <c r="WCC58" s="158"/>
      <c r="WCD58" s="158"/>
      <c r="WCE58" s="158"/>
      <c r="WCF58" s="158"/>
      <c r="WCG58" s="158"/>
      <c r="WCH58" s="158"/>
      <c r="WCI58" s="158"/>
      <c r="WCJ58" s="158"/>
      <c r="WCK58" s="158"/>
      <c r="WCL58" s="158"/>
      <c r="WCM58" s="158"/>
      <c r="WCN58" s="158"/>
      <c r="WCO58" s="158"/>
      <c r="WCP58" s="158"/>
      <c r="WCQ58" s="158"/>
      <c r="WCR58" s="158"/>
      <c r="WCS58" s="158"/>
      <c r="WCT58" s="158"/>
      <c r="WCU58" s="158"/>
      <c r="WCV58" s="158"/>
      <c r="WCW58" s="158"/>
      <c r="WCX58" s="158"/>
      <c r="WCY58" s="158"/>
      <c r="WCZ58" s="158"/>
      <c r="WDA58" s="158"/>
      <c r="WDB58" s="158"/>
      <c r="WDC58" s="158"/>
      <c r="WDD58" s="158"/>
      <c r="WDE58" s="158"/>
      <c r="WDF58" s="158"/>
      <c r="WDG58" s="158"/>
      <c r="WDH58" s="158"/>
      <c r="WDI58" s="158"/>
      <c r="WDJ58" s="158"/>
      <c r="WDK58" s="158"/>
      <c r="WDL58" s="158"/>
      <c r="WDM58" s="158"/>
      <c r="WDN58" s="158"/>
      <c r="WDO58" s="158"/>
      <c r="WDP58" s="158"/>
      <c r="WDQ58" s="158"/>
      <c r="WDR58" s="158"/>
      <c r="WDS58" s="158"/>
      <c r="WDT58" s="158"/>
      <c r="WDU58" s="158"/>
      <c r="WDV58" s="158"/>
      <c r="WDW58" s="158"/>
      <c r="WDX58" s="158"/>
      <c r="WDY58" s="158"/>
      <c r="WDZ58" s="158"/>
      <c r="WEA58" s="158"/>
      <c r="WEB58" s="158"/>
      <c r="WEC58" s="158"/>
      <c r="WED58" s="158"/>
      <c r="WEE58" s="158"/>
      <c r="WEF58" s="158"/>
      <c r="WEG58" s="158"/>
      <c r="WEH58" s="158"/>
      <c r="WEI58" s="158"/>
      <c r="WEJ58" s="158"/>
      <c r="WEK58" s="158"/>
      <c r="WEL58" s="158"/>
      <c r="WEM58" s="158"/>
      <c r="WEN58" s="158"/>
      <c r="WEO58" s="158"/>
      <c r="WEP58" s="158"/>
      <c r="WEQ58" s="158"/>
      <c r="WER58" s="158"/>
      <c r="WES58" s="158"/>
      <c r="WET58" s="158"/>
      <c r="WEU58" s="158"/>
      <c r="WEV58" s="158"/>
      <c r="WEW58" s="158"/>
      <c r="WEX58" s="158"/>
      <c r="WEY58" s="158"/>
      <c r="WEZ58" s="158"/>
      <c r="WFA58" s="158"/>
      <c r="WFB58" s="158"/>
      <c r="WFC58" s="158"/>
      <c r="WFD58" s="158"/>
      <c r="WFE58" s="158"/>
      <c r="WFF58" s="158"/>
      <c r="WFG58" s="158"/>
      <c r="WFH58" s="158"/>
      <c r="WFI58" s="158"/>
      <c r="WFJ58" s="158"/>
      <c r="WFK58" s="158"/>
      <c r="WFL58" s="158"/>
      <c r="WFM58" s="158"/>
      <c r="WFN58" s="158"/>
      <c r="WFO58" s="158"/>
      <c r="WFP58" s="158"/>
      <c r="WFQ58" s="158"/>
      <c r="WFR58" s="158"/>
      <c r="WFS58" s="158"/>
      <c r="WFT58" s="158"/>
      <c r="WFU58" s="158"/>
      <c r="WFV58" s="158"/>
      <c r="WFW58" s="158"/>
      <c r="WFX58" s="158"/>
      <c r="WFY58" s="158"/>
      <c r="WFZ58" s="158"/>
      <c r="WGA58" s="158"/>
      <c r="WGB58" s="158"/>
      <c r="WGC58" s="158"/>
      <c r="WGD58" s="158"/>
      <c r="WGE58" s="158"/>
      <c r="WGF58" s="158"/>
      <c r="WGG58" s="158"/>
      <c r="WGH58" s="158"/>
      <c r="WGI58" s="158"/>
      <c r="WGJ58" s="158"/>
      <c r="WGK58" s="158"/>
      <c r="WGL58" s="158"/>
      <c r="WGM58" s="158"/>
      <c r="WGN58" s="158"/>
      <c r="WGO58" s="158"/>
      <c r="WGP58" s="158"/>
      <c r="WGQ58" s="158"/>
      <c r="WGR58" s="158"/>
      <c r="WGS58" s="158"/>
      <c r="WGT58" s="158"/>
      <c r="WGU58" s="158"/>
      <c r="WGV58" s="158"/>
      <c r="WGW58" s="158"/>
      <c r="WGX58" s="158"/>
      <c r="WGY58" s="158"/>
      <c r="WGZ58" s="158"/>
      <c r="WHA58" s="158"/>
      <c r="WHB58" s="158"/>
      <c r="WHC58" s="158"/>
      <c r="WHD58" s="158"/>
      <c r="WHE58" s="158"/>
      <c r="WHF58" s="158"/>
      <c r="WHG58" s="158"/>
      <c r="WHH58" s="158"/>
      <c r="WHI58" s="158"/>
      <c r="WHJ58" s="158"/>
      <c r="WHK58" s="158"/>
      <c r="WHL58" s="158"/>
      <c r="WHM58" s="158"/>
      <c r="WHN58" s="158"/>
      <c r="WHO58" s="158"/>
      <c r="WHP58" s="158"/>
      <c r="WHQ58" s="158"/>
      <c r="WHR58" s="158"/>
      <c r="WHS58" s="158"/>
      <c r="WHT58" s="158"/>
      <c r="WHU58" s="158"/>
      <c r="WHV58" s="158"/>
      <c r="WHW58" s="158"/>
      <c r="WHX58" s="158"/>
      <c r="WHY58" s="158"/>
      <c r="WHZ58" s="158"/>
      <c r="WIA58" s="158"/>
      <c r="WIB58" s="158"/>
      <c r="WIC58" s="158"/>
      <c r="WID58" s="158"/>
      <c r="WIE58" s="158"/>
      <c r="WIF58" s="158"/>
      <c r="WIG58" s="158"/>
      <c r="WIH58" s="158"/>
      <c r="WII58" s="158"/>
      <c r="WIJ58" s="158"/>
      <c r="WIK58" s="158"/>
      <c r="WIL58" s="158"/>
      <c r="WIM58" s="158"/>
      <c r="WIN58" s="158"/>
      <c r="WIO58" s="158"/>
      <c r="WIP58" s="158"/>
      <c r="WIQ58" s="158"/>
      <c r="WIR58" s="158"/>
      <c r="WIS58" s="158"/>
      <c r="WIT58" s="158"/>
      <c r="WIU58" s="158"/>
      <c r="WIV58" s="158"/>
      <c r="WIW58" s="158"/>
      <c r="WIX58" s="158"/>
      <c r="WIY58" s="158"/>
      <c r="WIZ58" s="158"/>
      <c r="WJA58" s="158"/>
      <c r="WJB58" s="158"/>
      <c r="WJC58" s="158"/>
      <c r="WJD58" s="158"/>
      <c r="WJE58" s="158"/>
      <c r="WJF58" s="158"/>
      <c r="WJG58" s="158"/>
      <c r="WJH58" s="158"/>
      <c r="WJI58" s="158"/>
      <c r="WJJ58" s="158"/>
      <c r="WJK58" s="158"/>
      <c r="WJL58" s="158"/>
      <c r="WJM58" s="158"/>
      <c r="WJN58" s="158"/>
      <c r="WJO58" s="158"/>
      <c r="WJP58" s="158"/>
      <c r="WJQ58" s="158"/>
      <c r="WJR58" s="158"/>
      <c r="WJS58" s="158"/>
      <c r="WJT58" s="158"/>
      <c r="WJU58" s="158"/>
      <c r="WJV58" s="158"/>
      <c r="WJW58" s="158"/>
      <c r="WJX58" s="158"/>
      <c r="WJY58" s="158"/>
      <c r="WJZ58" s="158"/>
      <c r="WKA58" s="158"/>
      <c r="WKB58" s="158"/>
      <c r="WKC58" s="158"/>
      <c r="WKD58" s="158"/>
      <c r="WKE58" s="158"/>
      <c r="WKF58" s="158"/>
      <c r="WKG58" s="158"/>
      <c r="WKH58" s="158"/>
      <c r="WKI58" s="158"/>
      <c r="WKJ58" s="158"/>
      <c r="WKK58" s="158"/>
      <c r="WKL58" s="158"/>
      <c r="WKM58" s="158"/>
      <c r="WKN58" s="158"/>
      <c r="WKO58" s="158"/>
      <c r="WKP58" s="158"/>
      <c r="WKQ58" s="158"/>
      <c r="WKR58" s="158"/>
      <c r="WKS58" s="158"/>
      <c r="WKT58" s="158"/>
      <c r="WKU58" s="158"/>
      <c r="WKV58" s="158"/>
      <c r="WKW58" s="158"/>
      <c r="WKX58" s="158"/>
      <c r="WKY58" s="158"/>
      <c r="WKZ58" s="158"/>
      <c r="WLA58" s="158"/>
      <c r="WLB58" s="158"/>
      <c r="WLC58" s="158"/>
      <c r="WLD58" s="158"/>
      <c r="WLE58" s="158"/>
      <c r="WLF58" s="158"/>
      <c r="WLG58" s="158"/>
      <c r="WLH58" s="158"/>
      <c r="WLI58" s="158"/>
      <c r="WLJ58" s="158"/>
      <c r="WLK58" s="158"/>
      <c r="WLL58" s="158"/>
      <c r="WLM58" s="158"/>
      <c r="WLN58" s="158"/>
      <c r="WLO58" s="158"/>
      <c r="WLP58" s="158"/>
      <c r="WLQ58" s="158"/>
      <c r="WLR58" s="158"/>
      <c r="WLS58" s="158"/>
      <c r="WLT58" s="158"/>
      <c r="WLU58" s="158"/>
      <c r="WLV58" s="158"/>
      <c r="WLW58" s="158"/>
      <c r="WLX58" s="158"/>
      <c r="WLY58" s="158"/>
      <c r="WLZ58" s="158"/>
      <c r="WMA58" s="158"/>
      <c r="WMB58" s="158"/>
      <c r="WMC58" s="158"/>
      <c r="WMD58" s="158"/>
      <c r="WME58" s="158"/>
      <c r="WMF58" s="158"/>
      <c r="WMG58" s="158"/>
      <c r="WMH58" s="158"/>
      <c r="WMI58" s="158"/>
      <c r="WMJ58" s="158"/>
      <c r="WMK58" s="158"/>
      <c r="WML58" s="158"/>
      <c r="WMM58" s="158"/>
      <c r="WMN58" s="158"/>
      <c r="WMO58" s="158"/>
      <c r="WMP58" s="158"/>
      <c r="WMQ58" s="158"/>
      <c r="WMR58" s="158"/>
      <c r="WMS58" s="158"/>
      <c r="WMT58" s="158"/>
      <c r="WMU58" s="158"/>
      <c r="WMV58" s="158"/>
      <c r="WMW58" s="158"/>
      <c r="WMX58" s="158"/>
      <c r="WMY58" s="158"/>
      <c r="WMZ58" s="158"/>
      <c r="WNA58" s="158"/>
      <c r="WNB58" s="158"/>
      <c r="WNC58" s="158"/>
      <c r="WND58" s="158"/>
      <c r="WNE58" s="158"/>
      <c r="WNF58" s="158"/>
      <c r="WNG58" s="158"/>
      <c r="WNH58" s="158"/>
      <c r="WNI58" s="158"/>
      <c r="WNJ58" s="158"/>
      <c r="WNK58" s="158"/>
      <c r="WNL58" s="158"/>
      <c r="WNM58" s="158"/>
      <c r="WNN58" s="158"/>
      <c r="WNO58" s="158"/>
      <c r="WNP58" s="158"/>
      <c r="WNQ58" s="158"/>
      <c r="WNR58" s="158"/>
      <c r="WNS58" s="158"/>
      <c r="WNT58" s="158"/>
      <c r="WNU58" s="158"/>
      <c r="WNV58" s="158"/>
      <c r="WNW58" s="158"/>
      <c r="WNX58" s="158"/>
      <c r="WNY58" s="158"/>
      <c r="WNZ58" s="158"/>
      <c r="WOA58" s="158"/>
      <c r="WOB58" s="158"/>
      <c r="WOC58" s="158"/>
      <c r="WOD58" s="158"/>
      <c r="WOE58" s="158"/>
      <c r="WOF58" s="158"/>
      <c r="WOG58" s="158"/>
      <c r="WOH58" s="158"/>
      <c r="WOI58" s="158"/>
      <c r="WOJ58" s="158"/>
      <c r="WOK58" s="158"/>
      <c r="WOL58" s="158"/>
      <c r="WOM58" s="158"/>
      <c r="WON58" s="158"/>
      <c r="WOO58" s="158"/>
      <c r="WOP58" s="158"/>
      <c r="WOQ58" s="158"/>
      <c r="WOR58" s="158"/>
      <c r="WOS58" s="158"/>
      <c r="WOT58" s="158"/>
      <c r="WOU58" s="158"/>
      <c r="WOV58" s="158"/>
      <c r="WOW58" s="158"/>
      <c r="WOX58" s="158"/>
      <c r="WOY58" s="158"/>
      <c r="WOZ58" s="158"/>
      <c r="WPA58" s="158"/>
      <c r="WPB58" s="158"/>
      <c r="WPC58" s="158"/>
      <c r="WPD58" s="158"/>
      <c r="WPE58" s="158"/>
      <c r="WPF58" s="158"/>
      <c r="WPG58" s="158"/>
      <c r="WPH58" s="158"/>
      <c r="WPI58" s="158"/>
      <c r="WPJ58" s="158"/>
      <c r="WPK58" s="158"/>
      <c r="WPL58" s="158"/>
      <c r="WPM58" s="158"/>
      <c r="WPN58" s="158"/>
      <c r="WPO58" s="158"/>
      <c r="WPP58" s="158"/>
      <c r="WPQ58" s="158"/>
      <c r="WPR58" s="158"/>
      <c r="WPS58" s="158"/>
      <c r="WPT58" s="158"/>
      <c r="WPU58" s="158"/>
      <c r="WPV58" s="158"/>
      <c r="WPW58" s="158"/>
      <c r="WPX58" s="158"/>
      <c r="WPY58" s="158"/>
      <c r="WPZ58" s="158"/>
      <c r="WQA58" s="158"/>
      <c r="WQB58" s="158"/>
      <c r="WQC58" s="158"/>
      <c r="WQD58" s="158"/>
      <c r="WQE58" s="158"/>
      <c r="WQF58" s="158"/>
      <c r="WQG58" s="158"/>
      <c r="WQH58" s="158"/>
      <c r="WQI58" s="158"/>
      <c r="WQJ58" s="158"/>
      <c r="WQK58" s="158"/>
      <c r="WQL58" s="158"/>
      <c r="WQM58" s="158"/>
      <c r="WQN58" s="158"/>
      <c r="WQO58" s="158"/>
      <c r="WQP58" s="158"/>
      <c r="WQQ58" s="158"/>
      <c r="WQR58" s="158"/>
      <c r="WQS58" s="158"/>
      <c r="WQT58" s="158"/>
      <c r="WQU58" s="158"/>
      <c r="WQV58" s="158"/>
      <c r="WQW58" s="158"/>
      <c r="WQX58" s="158"/>
      <c r="WQY58" s="158"/>
      <c r="WQZ58" s="158"/>
      <c r="WRA58" s="158"/>
      <c r="WRB58" s="158"/>
      <c r="WRC58" s="158"/>
      <c r="WRD58" s="158"/>
      <c r="WRE58" s="158"/>
      <c r="WRF58" s="158"/>
      <c r="WRG58" s="158"/>
      <c r="WRH58" s="158"/>
      <c r="WRI58" s="158"/>
      <c r="WRJ58" s="158"/>
      <c r="WRK58" s="158"/>
      <c r="WRL58" s="158"/>
      <c r="WRM58" s="158"/>
      <c r="WRN58" s="158"/>
      <c r="WRO58" s="158"/>
      <c r="WRP58" s="158"/>
      <c r="WRQ58" s="158"/>
      <c r="WRR58" s="158"/>
      <c r="WRS58" s="158"/>
      <c r="WRT58" s="158"/>
      <c r="WRU58" s="158"/>
      <c r="WRV58" s="158"/>
      <c r="WRW58" s="158"/>
      <c r="WRX58" s="158"/>
      <c r="WRY58" s="158"/>
      <c r="WRZ58" s="158"/>
      <c r="WSA58" s="158"/>
      <c r="WSB58" s="158"/>
      <c r="WSC58" s="158"/>
      <c r="WSD58" s="158"/>
      <c r="WSE58" s="158"/>
      <c r="WSF58" s="158"/>
      <c r="WSG58" s="158"/>
      <c r="WSH58" s="158"/>
      <c r="WSI58" s="158"/>
      <c r="WSJ58" s="158"/>
      <c r="WSK58" s="158"/>
      <c r="WSL58" s="158"/>
      <c r="WSM58" s="158"/>
      <c r="WSN58" s="158"/>
      <c r="WSO58" s="158"/>
      <c r="WSP58" s="158"/>
      <c r="WSQ58" s="158"/>
      <c r="WSR58" s="158"/>
      <c r="WSS58" s="158"/>
      <c r="WST58" s="158"/>
      <c r="WSU58" s="158"/>
      <c r="WSV58" s="158"/>
      <c r="WSW58" s="158"/>
      <c r="WSX58" s="158"/>
      <c r="WSY58" s="158"/>
      <c r="WSZ58" s="158"/>
      <c r="WTA58" s="158"/>
      <c r="WTB58" s="158"/>
      <c r="WTC58" s="158"/>
      <c r="WTD58" s="158"/>
      <c r="WTE58" s="158"/>
      <c r="WTF58" s="158"/>
      <c r="WTG58" s="158"/>
      <c r="WTH58" s="158"/>
      <c r="WTI58" s="158"/>
      <c r="WTJ58" s="158"/>
      <c r="WTK58" s="158"/>
      <c r="WTL58" s="158"/>
      <c r="WTM58" s="158"/>
      <c r="WTN58" s="158"/>
      <c r="WTO58" s="158"/>
      <c r="WTP58" s="158"/>
      <c r="WTQ58" s="158"/>
      <c r="WTR58" s="158"/>
      <c r="WTS58" s="158"/>
      <c r="WTT58" s="158"/>
      <c r="WTU58" s="158"/>
      <c r="WTV58" s="158"/>
      <c r="WTW58" s="158"/>
      <c r="WTX58" s="158"/>
      <c r="WTY58" s="158"/>
      <c r="WTZ58" s="158"/>
      <c r="WUA58" s="158"/>
      <c r="WUB58" s="158"/>
      <c r="WUC58" s="158"/>
      <c r="WUD58" s="158"/>
      <c r="WUE58" s="158"/>
      <c r="WUF58" s="158"/>
      <c r="WUG58" s="158"/>
      <c r="WUH58" s="158"/>
      <c r="WUI58" s="158"/>
      <c r="WUJ58" s="158"/>
      <c r="WUK58" s="158"/>
      <c r="WUL58" s="158"/>
      <c r="WUM58" s="158"/>
      <c r="WUN58" s="158"/>
      <c r="WUO58" s="158"/>
      <c r="WUP58" s="158"/>
      <c r="WUQ58" s="158"/>
      <c r="WUR58" s="158"/>
      <c r="WUS58" s="158"/>
      <c r="WUT58" s="158"/>
      <c r="WUU58" s="158"/>
      <c r="WUV58" s="158"/>
      <c r="WUW58" s="158"/>
      <c r="WUX58" s="158"/>
      <c r="WUY58" s="158"/>
      <c r="WUZ58" s="158"/>
      <c r="WVA58" s="158"/>
      <c r="WVB58" s="158"/>
      <c r="WVC58" s="158"/>
      <c r="WVD58" s="158"/>
      <c r="WVE58" s="158"/>
      <c r="WVF58" s="158"/>
      <c r="WVG58" s="158"/>
      <c r="WVH58" s="158"/>
      <c r="WVI58" s="158"/>
      <c r="WVJ58" s="158"/>
      <c r="WVK58" s="158"/>
      <c r="WVL58" s="158"/>
      <c r="WVM58" s="158"/>
      <c r="WVN58" s="158"/>
      <c r="WVO58" s="158"/>
      <c r="WVP58" s="158"/>
      <c r="WVQ58" s="158"/>
      <c r="WVR58" s="158"/>
      <c r="WVS58" s="158"/>
      <c r="WVT58" s="158"/>
      <c r="WVU58" s="158"/>
      <c r="WVV58" s="158"/>
      <c r="WVW58" s="158"/>
      <c r="WVX58" s="158"/>
      <c r="WVY58" s="158"/>
      <c r="WVZ58" s="158"/>
      <c r="WWA58" s="158"/>
      <c r="WWB58" s="158"/>
      <c r="WWC58" s="158"/>
      <c r="WWD58" s="158"/>
      <c r="WWE58" s="158"/>
      <c r="WWF58" s="158"/>
      <c r="WWG58" s="158"/>
      <c r="WWH58" s="158"/>
      <c r="WWI58" s="158"/>
      <c r="WWJ58" s="158"/>
      <c r="WWK58" s="158"/>
      <c r="WWL58" s="158"/>
      <c r="WWM58" s="158"/>
      <c r="WWN58" s="158"/>
      <c r="WWO58" s="158"/>
      <c r="WWP58" s="158"/>
      <c r="WWQ58" s="158"/>
      <c r="WWR58" s="158"/>
      <c r="WWS58" s="158"/>
      <c r="WWT58" s="158"/>
      <c r="WWU58" s="158"/>
      <c r="WWV58" s="158"/>
      <c r="WWW58" s="158"/>
      <c r="WWX58" s="158"/>
      <c r="WWY58" s="158"/>
      <c r="WWZ58" s="158"/>
      <c r="WXA58" s="158"/>
      <c r="WXB58" s="158"/>
      <c r="WXC58" s="158"/>
      <c r="WXD58" s="158"/>
      <c r="WXE58" s="158"/>
      <c r="WXF58" s="158"/>
      <c r="WXG58" s="158"/>
      <c r="WXH58" s="158"/>
      <c r="WXI58" s="158"/>
      <c r="WXJ58" s="158"/>
      <c r="WXK58" s="158"/>
      <c r="WXL58" s="158"/>
      <c r="WXM58" s="158"/>
      <c r="WXN58" s="158"/>
      <c r="WXO58" s="158"/>
      <c r="WXP58" s="158"/>
      <c r="WXQ58" s="158"/>
      <c r="WXR58" s="158"/>
      <c r="WXS58" s="158"/>
      <c r="WXT58" s="158"/>
      <c r="WXU58" s="158"/>
      <c r="WXV58" s="158"/>
      <c r="WXW58" s="158"/>
      <c r="WXX58" s="158"/>
      <c r="WXY58" s="158"/>
      <c r="WXZ58" s="158"/>
      <c r="WYA58" s="158"/>
      <c r="WYB58" s="158"/>
      <c r="WYC58" s="158"/>
      <c r="WYD58" s="158"/>
      <c r="WYE58" s="158"/>
      <c r="WYF58" s="158"/>
      <c r="WYG58" s="158"/>
      <c r="WYH58" s="158"/>
      <c r="WYI58" s="158"/>
      <c r="WYJ58" s="158"/>
      <c r="WYK58" s="158"/>
      <c r="WYL58" s="158"/>
      <c r="WYM58" s="158"/>
      <c r="WYN58" s="158"/>
      <c r="WYO58" s="158"/>
      <c r="WYP58" s="158"/>
      <c r="WYQ58" s="158"/>
      <c r="WYR58" s="158"/>
      <c r="WYS58" s="158"/>
      <c r="WYT58" s="158"/>
      <c r="WYU58" s="158"/>
      <c r="WYV58" s="158"/>
      <c r="WYW58" s="158"/>
      <c r="WYX58" s="158"/>
      <c r="WYY58" s="158"/>
      <c r="WYZ58" s="158"/>
      <c r="WZA58" s="158"/>
      <c r="WZB58" s="158"/>
      <c r="WZC58" s="158"/>
      <c r="WZD58" s="158"/>
      <c r="WZE58" s="158"/>
      <c r="WZF58" s="158"/>
      <c r="WZG58" s="158"/>
      <c r="WZH58" s="158"/>
      <c r="WZI58" s="158"/>
      <c r="WZJ58" s="158"/>
      <c r="WZK58" s="158"/>
      <c r="WZL58" s="158"/>
      <c r="WZM58" s="158"/>
      <c r="WZN58" s="158"/>
      <c r="WZO58" s="158"/>
      <c r="WZP58" s="158"/>
      <c r="WZQ58" s="158"/>
      <c r="WZR58" s="158"/>
      <c r="WZS58" s="158"/>
      <c r="WZT58" s="158"/>
      <c r="WZU58" s="158"/>
      <c r="WZV58" s="158"/>
      <c r="WZW58" s="158"/>
      <c r="WZX58" s="158"/>
      <c r="WZY58" s="158"/>
      <c r="WZZ58" s="158"/>
      <c r="XAA58" s="158"/>
      <c r="XAB58" s="158"/>
      <c r="XAC58" s="158"/>
      <c r="XAD58" s="158"/>
      <c r="XAE58" s="158"/>
      <c r="XAF58" s="158"/>
      <c r="XAG58" s="158"/>
      <c r="XAH58" s="158"/>
      <c r="XAI58" s="158"/>
      <c r="XAJ58" s="158"/>
      <c r="XAK58" s="158"/>
      <c r="XAL58" s="158"/>
      <c r="XAM58" s="158"/>
      <c r="XAN58" s="158"/>
      <c r="XAO58" s="158"/>
      <c r="XAP58" s="158"/>
      <c r="XAQ58" s="158"/>
      <c r="XAR58" s="158"/>
      <c r="XAS58" s="158"/>
      <c r="XAT58" s="158"/>
      <c r="XAU58" s="158"/>
      <c r="XAV58" s="158"/>
      <c r="XAW58" s="158"/>
      <c r="XAX58" s="158"/>
      <c r="XAY58" s="158"/>
      <c r="XAZ58" s="158"/>
      <c r="XBA58" s="158"/>
      <c r="XBB58" s="158"/>
      <c r="XBC58" s="158"/>
      <c r="XBD58" s="158"/>
      <c r="XBE58" s="158"/>
      <c r="XBF58" s="158"/>
      <c r="XBG58" s="158"/>
      <c r="XBH58" s="158"/>
      <c r="XBI58" s="158"/>
      <c r="XBJ58" s="158"/>
      <c r="XBK58" s="158"/>
      <c r="XBL58" s="158"/>
      <c r="XBM58" s="158"/>
      <c r="XBN58" s="158"/>
      <c r="XBO58" s="158"/>
      <c r="XBP58" s="158"/>
      <c r="XBQ58" s="158"/>
      <c r="XBR58" s="158"/>
      <c r="XBS58" s="158"/>
      <c r="XBT58" s="158"/>
      <c r="XBU58" s="158"/>
      <c r="XBV58" s="158"/>
      <c r="XBW58" s="158"/>
      <c r="XBX58" s="158"/>
      <c r="XBY58" s="158"/>
      <c r="XBZ58" s="158"/>
      <c r="XCA58" s="158"/>
      <c r="XCB58" s="158"/>
      <c r="XCC58" s="158"/>
      <c r="XCD58" s="158"/>
      <c r="XCE58" s="158"/>
      <c r="XCF58" s="158"/>
      <c r="XCG58" s="158"/>
      <c r="XCH58" s="158"/>
      <c r="XCI58" s="158"/>
      <c r="XCJ58" s="158"/>
      <c r="XCK58" s="158"/>
      <c r="XCL58" s="158"/>
      <c r="XCM58" s="158"/>
      <c r="XCN58" s="158"/>
      <c r="XCO58" s="158"/>
      <c r="XCP58" s="158"/>
      <c r="XCQ58" s="158"/>
      <c r="XCR58" s="158"/>
      <c r="XCS58" s="158"/>
      <c r="XCT58" s="158"/>
      <c r="XCU58" s="158"/>
      <c r="XCV58" s="158"/>
      <c r="XCW58" s="158"/>
      <c r="XCX58" s="158"/>
      <c r="XCY58" s="158"/>
      <c r="XCZ58" s="158"/>
      <c r="XDA58" s="158"/>
      <c r="XDB58" s="158"/>
      <c r="XDC58" s="158"/>
      <c r="XDD58" s="158"/>
      <c r="XDE58" s="158"/>
      <c r="XDF58" s="158"/>
      <c r="XDG58" s="158"/>
      <c r="XDH58" s="158"/>
      <c r="XDI58" s="158"/>
      <c r="XDJ58" s="158"/>
      <c r="XDK58" s="158"/>
      <c r="XDL58" s="158"/>
      <c r="XDM58" s="158"/>
      <c r="XDN58" s="158"/>
      <c r="XDO58" s="158"/>
      <c r="XDP58" s="158"/>
      <c r="XDQ58" s="158"/>
      <c r="XDR58" s="158"/>
      <c r="XDS58" s="158"/>
      <c r="XDT58" s="158"/>
      <c r="XDU58" s="158"/>
      <c r="XDV58" s="158"/>
      <c r="XDW58" s="158"/>
      <c r="XDX58" s="158"/>
      <c r="XDY58" s="158"/>
      <c r="XDZ58" s="158"/>
      <c r="XEA58" s="158"/>
      <c r="XEB58" s="158"/>
      <c r="XEC58" s="158"/>
      <c r="XED58" s="158"/>
      <c r="XEE58" s="158"/>
      <c r="XEF58" s="158"/>
      <c r="XEG58" s="158"/>
      <c r="XEH58" s="158"/>
      <c r="XEI58" s="158"/>
      <c r="XEJ58" s="158"/>
      <c r="XEK58" s="158"/>
      <c r="XEL58" s="158"/>
      <c r="XEM58" s="158"/>
      <c r="XEN58" s="158"/>
      <c r="XEO58" s="158"/>
      <c r="XEP58" s="158"/>
      <c r="XEQ58" s="158"/>
      <c r="XER58" s="158"/>
      <c r="XES58" s="158"/>
      <c r="XET58" s="158"/>
      <c r="XEU58" s="158"/>
      <c r="XEV58" s="158"/>
      <c r="XEW58" s="158"/>
      <c r="XEX58" s="158"/>
      <c r="XEY58" s="158"/>
      <c r="XEZ58" s="158"/>
      <c r="XFA58" s="158"/>
      <c r="XFB58" s="158"/>
      <c r="XFC58" s="158"/>
      <c r="XFD58" s="158"/>
    </row>
  </sheetData>
  <mergeCells count="11">
    <mergeCell ref="B9:B26"/>
    <mergeCell ref="AE6:BL6"/>
    <mergeCell ref="G57:H57"/>
    <mergeCell ref="G58:H58"/>
    <mergeCell ref="I6:AD6"/>
    <mergeCell ref="F8:H8"/>
    <mergeCell ref="G53:H53"/>
    <mergeCell ref="G54:H54"/>
    <mergeCell ref="G55:H55"/>
    <mergeCell ref="G56:H56"/>
    <mergeCell ref="B28:B47"/>
  </mergeCells>
  <conditionalFormatting sqref="I29:BL29">
    <cfRule type="top10" priority="1" rank="1"/>
  </conditionalFormatting>
  <pageMargins left="0.7" right="0.7" top="0.78740157499999996" bottom="0.78740157499999996"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tint="0.59999389629810485"/>
  </sheetPr>
  <dimension ref="A1:GW51"/>
  <sheetViews>
    <sheetView showGridLines="0" zoomScale="70" zoomScaleNormal="70" workbookViewId="0">
      <pane xSplit="4" ySplit="7" topLeftCell="BP36" activePane="bottomRight" state="frozen"/>
      <selection activeCell="AH46" sqref="AH46"/>
      <selection pane="topRight" activeCell="AH46" sqref="AH46"/>
      <selection pane="bottomLeft" activeCell="AH46" sqref="AH46"/>
      <selection pane="bottomRight" activeCell="CA34" sqref="CA34"/>
    </sheetView>
  </sheetViews>
  <sheetFormatPr defaultColWidth="10.90625" defaultRowHeight="14.5"/>
  <cols>
    <col min="1" max="1" width="3.54296875" style="244" customWidth="1"/>
    <col min="2" max="2" width="11.54296875" style="2" customWidth="1"/>
    <col min="3" max="3" width="31.453125" style="2" customWidth="1"/>
    <col min="4" max="4" width="39.36328125" style="2" bestFit="1" customWidth="1"/>
    <col min="5" max="5" width="61.36328125" style="13" bestFit="1" customWidth="1"/>
    <col min="6" max="6" width="21.90625" style="13" customWidth="1"/>
    <col min="7" max="7" width="17" style="2" bestFit="1" customWidth="1"/>
    <col min="8" max="8" width="17.90625" style="2" customWidth="1"/>
    <col min="9" max="9" width="20.08984375" style="2" bestFit="1" customWidth="1"/>
    <col min="10" max="10" width="17.90625" style="2" customWidth="1"/>
    <col min="11" max="12" width="17.90625" style="70" customWidth="1"/>
    <col min="13" max="13" width="17.90625" style="83" customWidth="1"/>
    <col min="14" max="20" width="17.90625" style="70" customWidth="1"/>
    <col min="21" max="21" width="17.90625" style="83" customWidth="1"/>
    <col min="22" max="24" width="17.90625" style="70" customWidth="1"/>
    <col min="25" max="25" width="17.90625" style="83" customWidth="1"/>
    <col min="26" max="26" width="17.90625" style="70" customWidth="1"/>
    <col min="27" max="27" width="29.54296875" style="13" bestFit="1" customWidth="1"/>
    <col min="28" max="28" width="32.453125" style="13" customWidth="1"/>
    <col min="29" max="29" width="17.90625" style="2" customWidth="1"/>
    <col min="30" max="30" width="25.6328125" style="13" bestFit="1" customWidth="1"/>
    <col min="31" max="31" width="17.90625" style="2" customWidth="1"/>
    <col min="32" max="32" width="29.81640625" style="2" customWidth="1"/>
    <col min="33" max="33" width="17.90625" style="2" customWidth="1"/>
    <col min="34" max="34" width="17.90625" style="70" customWidth="1"/>
    <col min="35" max="35" width="17.90625" style="2" customWidth="1"/>
    <col min="36" max="39" width="17.90625" style="70" customWidth="1"/>
    <col min="40" max="40" width="17.90625" style="2" customWidth="1"/>
    <col min="41" max="41" width="17.90625" style="70" customWidth="1"/>
    <col min="42" max="42" width="17.90625" style="2" customWidth="1"/>
    <col min="43" max="47" width="17.90625" style="70" customWidth="1"/>
    <col min="48" max="48" width="17.90625" style="2" customWidth="1"/>
    <col min="49" max="50" width="17.90625" style="70" customWidth="1"/>
    <col min="51" max="51" width="17.90625" style="2" customWidth="1"/>
    <col min="52" max="53" width="17.90625" style="70" customWidth="1"/>
    <col min="54" max="54" width="17.90625" style="83" customWidth="1"/>
    <col min="55" max="55" width="17.90625" style="2" customWidth="1"/>
    <col min="56" max="56" width="17.90625" style="70" customWidth="1"/>
    <col min="57" max="57" width="17.90625" style="2" customWidth="1"/>
    <col min="58" max="59" width="17.90625" style="70" customWidth="1"/>
    <col min="60" max="61" width="17.90625" style="83" customWidth="1"/>
    <col min="62" max="62" width="17.90625" customWidth="1"/>
    <col min="63" max="64" width="17.90625" style="83" customWidth="1"/>
    <col min="65" max="65" width="23" style="83" customWidth="1"/>
    <col min="66" max="70" width="17.90625" style="83" customWidth="1"/>
    <col min="71" max="71" width="11.6328125" bestFit="1" customWidth="1"/>
    <col min="72" max="72" width="31.453125" customWidth="1"/>
    <col min="73" max="73" width="21" bestFit="1" customWidth="1"/>
    <col min="74" max="74" width="15.7265625" style="2" bestFit="1" customWidth="1"/>
    <col min="75" max="75" width="16.26953125" style="2" bestFit="1" customWidth="1"/>
    <col min="76" max="77" width="10.90625" style="2"/>
    <col min="78" max="78" width="11.6328125" style="2" bestFit="1" customWidth="1"/>
    <col min="79" max="79" width="12.6328125" style="2" bestFit="1" customWidth="1"/>
    <col min="80" max="125" width="10.90625" style="2"/>
    <col min="126" max="126" width="15.08984375" style="2" bestFit="1" customWidth="1"/>
    <col min="127" max="127" width="14.26953125" style="3" bestFit="1" customWidth="1"/>
    <col min="128" max="128" width="15.90625" style="3" bestFit="1" customWidth="1"/>
    <col min="129" max="130" width="13.1796875" style="2" bestFit="1" customWidth="1"/>
    <col min="131" max="16384" width="10.90625" style="2"/>
  </cols>
  <sheetData>
    <row r="1" spans="1:128" s="244" customFormat="1">
      <c r="E1" s="260"/>
      <c r="F1" s="260"/>
      <c r="AA1" s="260"/>
      <c r="AB1" s="260"/>
      <c r="AD1" s="260"/>
      <c r="BJ1" s="245"/>
      <c r="BS1" s="245"/>
      <c r="BT1" s="245"/>
      <c r="BU1" s="245"/>
      <c r="DW1" s="261"/>
      <c r="DX1" s="261"/>
    </row>
    <row r="2" spans="1:128" s="83" customFormat="1">
      <c r="A2" s="244"/>
      <c r="E2" s="13"/>
      <c r="F2" s="13"/>
      <c r="AA2" s="13"/>
      <c r="AB2" s="13"/>
      <c r="AD2" s="13"/>
      <c r="BJ2" s="179"/>
      <c r="BS2" s="179"/>
      <c r="BT2" s="179"/>
      <c r="BU2" s="179"/>
      <c r="DW2" s="3"/>
      <c r="DX2" s="3"/>
    </row>
    <row r="3" spans="1:128" s="83" customFormat="1" ht="15.5">
      <c r="A3" s="244"/>
      <c r="B3" s="244"/>
      <c r="C3" s="265" t="s">
        <v>728</v>
      </c>
      <c r="E3" s="13"/>
      <c r="F3" s="13"/>
      <c r="AA3" s="13"/>
      <c r="AB3" s="13"/>
      <c r="AD3" s="13"/>
      <c r="BJ3" s="179"/>
      <c r="BS3" s="179"/>
      <c r="BT3" s="179"/>
      <c r="BU3" s="179"/>
      <c r="DW3" s="3"/>
      <c r="DX3" s="3"/>
    </row>
    <row r="4" spans="1:128" s="83" customFormat="1">
      <c r="A4" s="244"/>
      <c r="E4" s="13"/>
      <c r="F4" s="13"/>
      <c r="AA4" s="13"/>
      <c r="AB4" s="13"/>
      <c r="AD4" s="13"/>
      <c r="BJ4" s="179"/>
      <c r="BS4" s="179"/>
      <c r="BT4" s="179"/>
      <c r="BU4" s="179"/>
      <c r="DW4" s="3"/>
      <c r="DX4" s="3"/>
    </row>
    <row r="5" spans="1:128" customFormat="1">
      <c r="A5" s="245"/>
      <c r="B5" s="3"/>
      <c r="C5" s="2"/>
      <c r="D5" s="88" t="s">
        <v>291</v>
      </c>
      <c r="E5" s="827" t="s">
        <v>1100</v>
      </c>
      <c r="F5" s="827"/>
      <c r="G5" s="827"/>
      <c r="H5" s="827"/>
      <c r="I5" s="827"/>
      <c r="J5" s="827"/>
      <c r="K5" s="827"/>
      <c r="L5" s="827"/>
      <c r="M5" s="827"/>
      <c r="N5" s="827"/>
      <c r="O5" s="827"/>
      <c r="P5" s="827"/>
      <c r="Q5" s="827"/>
      <c r="R5" s="827"/>
      <c r="S5" s="827"/>
      <c r="T5" s="827"/>
      <c r="U5" s="827"/>
      <c r="V5" s="827"/>
      <c r="W5" s="827"/>
      <c r="X5" s="827"/>
      <c r="Y5" s="827"/>
      <c r="Z5" s="827"/>
      <c r="AA5" s="824" t="s">
        <v>1103</v>
      </c>
      <c r="AB5" s="825"/>
      <c r="AC5" s="825"/>
      <c r="AD5" s="825"/>
      <c r="AE5" s="825"/>
      <c r="AF5" s="825"/>
      <c r="AG5" s="825"/>
      <c r="AH5" s="825"/>
      <c r="AI5" s="825"/>
      <c r="AJ5" s="825"/>
      <c r="AK5" s="825"/>
      <c r="AL5" s="825"/>
      <c r="AM5" s="825"/>
      <c r="AN5" s="825"/>
      <c r="AO5" s="825"/>
      <c r="AP5" s="825"/>
      <c r="AQ5" s="825"/>
      <c r="AR5" s="825"/>
      <c r="AS5" s="825"/>
      <c r="AT5" s="825"/>
      <c r="AU5" s="825"/>
      <c r="AV5" s="825"/>
      <c r="AW5" s="825"/>
      <c r="AX5" s="825"/>
      <c r="AY5" s="825"/>
      <c r="AZ5" s="825"/>
      <c r="BA5" s="825"/>
      <c r="BB5" s="825"/>
      <c r="BC5" s="825"/>
      <c r="BD5" s="825"/>
      <c r="BE5" s="825"/>
      <c r="BF5" s="825"/>
      <c r="BG5" s="825"/>
      <c r="BH5" s="825"/>
      <c r="BI5" s="83"/>
      <c r="BK5" s="83"/>
      <c r="BL5" s="83"/>
      <c r="BM5" s="83"/>
      <c r="BN5" s="83"/>
      <c r="BO5" s="83"/>
      <c r="BP5" s="83"/>
      <c r="BQ5" s="83"/>
      <c r="BR5" s="83"/>
      <c r="BV5" s="2"/>
      <c r="DW5" s="42"/>
      <c r="DX5" s="42"/>
    </row>
    <row r="6" spans="1:128" customFormat="1">
      <c r="A6" s="245"/>
      <c r="B6" s="3"/>
      <c r="C6" s="2"/>
      <c r="D6" s="2"/>
      <c r="E6" s="13"/>
      <c r="F6" s="13"/>
      <c r="G6" s="2"/>
      <c r="H6" s="2"/>
      <c r="I6" s="2"/>
      <c r="J6" s="2"/>
      <c r="K6" s="70"/>
      <c r="L6" s="70"/>
      <c r="M6" s="83"/>
      <c r="N6" s="70"/>
      <c r="O6" s="70"/>
      <c r="P6" s="70"/>
      <c r="Q6" s="70"/>
      <c r="R6" s="70"/>
      <c r="S6" s="70"/>
      <c r="T6" s="70"/>
      <c r="U6" s="83"/>
      <c r="V6" s="70"/>
      <c r="W6" s="70"/>
      <c r="X6" s="70"/>
      <c r="Y6" s="83"/>
      <c r="Z6" s="70"/>
      <c r="AA6" s="184"/>
      <c r="AB6" s="13"/>
      <c r="AC6" s="2"/>
      <c r="AD6" s="13"/>
      <c r="AE6" s="2"/>
      <c r="AF6" s="2"/>
      <c r="AG6" s="2"/>
      <c r="AH6" s="70"/>
      <c r="AI6" s="2"/>
      <c r="AJ6" s="70"/>
      <c r="AK6" s="70"/>
      <c r="AL6" s="70"/>
      <c r="AM6" s="70"/>
      <c r="AN6" s="2"/>
      <c r="AO6" s="70"/>
      <c r="AP6" s="2"/>
      <c r="AQ6" s="70"/>
      <c r="AR6" s="70"/>
      <c r="AS6" s="70"/>
      <c r="AT6" s="70"/>
      <c r="AU6" s="70"/>
      <c r="AV6" s="2"/>
      <c r="AW6" s="70"/>
      <c r="AX6" s="70"/>
      <c r="AY6" s="2"/>
      <c r="AZ6" s="70"/>
      <c r="BA6" s="70"/>
      <c r="BB6" s="83"/>
      <c r="BC6" s="2"/>
      <c r="BD6" s="70"/>
      <c r="BE6" s="2"/>
      <c r="BF6" s="70"/>
      <c r="BG6" s="70"/>
      <c r="BH6" s="83"/>
      <c r="BI6" s="83"/>
      <c r="BK6" s="83"/>
      <c r="BL6" s="83"/>
      <c r="BM6" s="83"/>
      <c r="BN6" s="83"/>
      <c r="BO6" s="83"/>
      <c r="BP6" s="83"/>
      <c r="BQ6" s="83"/>
      <c r="BR6" s="83"/>
      <c r="BV6" s="2"/>
      <c r="DW6" s="42"/>
      <c r="DX6" s="42"/>
    </row>
    <row r="7" spans="1:128" customFormat="1">
      <c r="A7" s="245"/>
      <c r="B7" s="2"/>
      <c r="C7" s="3" t="s">
        <v>3</v>
      </c>
      <c r="D7" s="2"/>
      <c r="E7" s="79" t="str">
        <f>'3.1 Emission data'!E7</f>
        <v>Microsoft Corporation</v>
      </c>
      <c r="F7" s="15" t="str">
        <f>'3.1 Emission data'!F7</f>
        <v>Alphabet, Inc.</v>
      </c>
      <c r="G7" s="15" t="str">
        <f>'3.1 Emission data'!G7</f>
        <v>International Business Machines (IBM)</v>
      </c>
      <c r="H7" s="15" t="str">
        <f>'3.1 Emission data'!H7</f>
        <v>Oracle Corporation</v>
      </c>
      <c r="I7" s="15" t="str">
        <f>'3.1 Emission data'!I7</f>
        <v>SAP SE</v>
      </c>
      <c r="J7" s="15" t="str">
        <f>'3.1 Emission data'!J7</f>
        <v>Accenture</v>
      </c>
      <c r="K7" s="79" t="str">
        <f>'3.1 Emission data'!K7</f>
        <v>Tata Consultancy Services</v>
      </c>
      <c r="L7" s="15" t="str">
        <f>'3.1 Emission data'!L7</f>
        <v>Salesforce.com, Inc.</v>
      </c>
      <c r="M7" s="15" t="str">
        <f>'3.1 Emission data'!M7</f>
        <v>Adobe, Inc.</v>
      </c>
      <c r="N7" s="15" t="str">
        <f>'3.1 Emission data'!N7</f>
        <v>VMware, Inc</v>
      </c>
      <c r="O7" s="15" t="str">
        <f>'3.1 Emission data'!O7</f>
        <v>Infosys Limited</v>
      </c>
      <c r="P7" s="15" t="str">
        <f>'3.1 Emission data'!P7</f>
        <v>Capgemini SE</v>
      </c>
      <c r="Q7" s="15" t="str">
        <f>'3.1 Emission data'!Q7</f>
        <v>Atos SE</v>
      </c>
      <c r="R7" s="15" t="str">
        <f>'3.1 Emission data'!R7</f>
        <v>Intuit Inc.</v>
      </c>
      <c r="S7" s="15" t="str">
        <f>'3.1 Emission data'!S7</f>
        <v>Wipro</v>
      </c>
      <c r="T7" s="15" t="str">
        <f>'3.1 Emission data'!T7</f>
        <v>HCL Technologies</v>
      </c>
      <c r="U7" s="15" t="str">
        <f>'3.1 Emission data'!U7</f>
        <v>Synopsys, Inc.</v>
      </c>
      <c r="V7" s="15" t="str">
        <f>'3.1 Emission data'!V7</f>
        <v>Tech Mahindra</v>
      </c>
      <c r="W7" s="15" t="str">
        <f>'3.1 Emission data'!W7</f>
        <v>ServiceNow Inc</v>
      </c>
      <c r="X7" s="15" t="str">
        <f>'3.1 Emission data'!X7</f>
        <v>Autodesk, Inc.</v>
      </c>
      <c r="Y7" s="15" t="str">
        <f>'3.1 Emission data'!Y7</f>
        <v>Shopify Inc</v>
      </c>
      <c r="Z7" s="15" t="str">
        <f>'3.1 Emission data'!Z7</f>
        <v>Nomura Research Institute, Ltd.</v>
      </c>
      <c r="AA7" s="185" t="str">
        <f>'3.1 Emission data'!AA7</f>
        <v>Apple Inc.</v>
      </c>
      <c r="AB7" s="22" t="str">
        <f>'3.1 Emission data'!AB7</f>
        <v>Samsung Electronics</v>
      </c>
      <c r="AC7" s="15" t="str">
        <f>'3.1 Emission data'!AC7</f>
        <v>Cisco Systems, Inc.</v>
      </c>
      <c r="AD7" s="15" t="str">
        <f>'3.1 Emission data'!AD7</f>
        <v>Hon Hai Precision Industry</v>
      </c>
      <c r="AE7" s="15" t="str">
        <f>'3.1 Emission data'!AE7</f>
        <v>HP Inc</v>
      </c>
      <c r="AF7" s="15" t="str">
        <f>'3.1 Emission data'!AF7</f>
        <v>Dell Technologies</v>
      </c>
      <c r="AG7" s="15" t="str">
        <f>'3.1 Emission data'!AG7</f>
        <v>Hewlett Packard Enterprise Company</v>
      </c>
      <c r="AH7" s="15" t="str">
        <f>'3.1 Emission data'!AH7</f>
        <v>TE Connectivity</v>
      </c>
      <c r="AI7" s="74" t="str">
        <f>'3.1 Emission data'!AI7</f>
        <v>Fujitsu Limited</v>
      </c>
      <c r="AJ7" s="74" t="str">
        <f>'3.1 Emission data'!AJ7</f>
        <v>Murata Mfg. Co.</v>
      </c>
      <c r="AK7" s="74" t="str">
        <f>'3.1 Emission data'!AK7</f>
        <v>Corning Incorporated</v>
      </c>
      <c r="AL7" s="74" t="str">
        <f>'3.1 Emission data'!AL7</f>
        <v>Western Digital Corp</v>
      </c>
      <c r="AM7" s="74" t="str">
        <f>'3.1 Emission data'!AM7</f>
        <v>BOE Technology Group Co.,Ltd.</v>
      </c>
      <c r="AN7" s="15" t="str">
        <f>'3.1 Emission data'!AN7</f>
        <v>Nokia Group</v>
      </c>
      <c r="AO7" s="15" t="str">
        <f>'3.1 Emission data'!AO7</f>
        <v>Kyocera Corporation</v>
      </c>
      <c r="AP7" s="15" t="str">
        <f>'3.1 Emission data'!AP7</f>
        <v>Lenovo Group</v>
      </c>
      <c r="AQ7" s="15" t="str">
        <f>'3.1 Emission data'!AQ7</f>
        <v>Ericsson</v>
      </c>
      <c r="AR7" s="15" t="str">
        <f>'3.1 Emission data'!AR7</f>
        <v>Amphenol Corporation</v>
      </c>
      <c r="AS7" s="15" t="str">
        <f>'3.1 Emission data'!AS7</f>
        <v>Seagate Technology PLC</v>
      </c>
      <c r="AT7" s="15" t="str">
        <f>'3.1 Emission data'!AT7</f>
        <v>TDK Corporation</v>
      </c>
      <c r="AU7" s="15" t="str">
        <f>'3.1 Emission data'!AU7</f>
        <v>Samsung SDI</v>
      </c>
      <c r="AV7" s="15" t="str">
        <f>'3.1 Emission data'!AV7</f>
        <v>NEC Corporation</v>
      </c>
      <c r="AW7" s="15" t="str">
        <f>'3.1 Emission data'!AW7</f>
        <v>NetApp Inc.</v>
      </c>
      <c r="AX7" s="15" t="str">
        <f>'3.1 Emission data'!AX7</f>
        <v>Hoya Corporation</v>
      </c>
      <c r="AY7" s="15" t="str">
        <f>'3.1 Emission data'!AY7</f>
        <v>Pegatron Corporation</v>
      </c>
      <c r="AZ7" s="15" t="str">
        <f>'3.1 Emission data'!AZ7</f>
        <v>Delta Electronics, Inc.</v>
      </c>
      <c r="BA7" s="15" t="str">
        <f>'3.1 Emission data'!BA7</f>
        <v>OMRON Corporation</v>
      </c>
      <c r="BB7" s="15" t="str">
        <f>'3.1 Emission data'!BB7</f>
        <v>Flex Ltd.</v>
      </c>
      <c r="BC7" s="15" t="str">
        <f>'3.1 Emission data'!BC7</f>
        <v>Compal Electronics</v>
      </c>
      <c r="BD7" s="15" t="str">
        <f>'3.1 Emission data'!BD7</f>
        <v>Jabil Inc.</v>
      </c>
      <c r="BE7" s="15" t="str">
        <f>'3.1 Emission data'!BE7</f>
        <v>Wistron Corp</v>
      </c>
      <c r="BF7" s="15" t="str">
        <f>'3.1 Emission data'!BF7</f>
        <v>Olympus Corporation</v>
      </c>
      <c r="BG7" s="15" t="str">
        <f>'3.1 Emission data'!BG7</f>
        <v>Arista Networks</v>
      </c>
      <c r="BH7" s="15" t="str">
        <f>'3.1 Emission data'!BH7</f>
        <v>Keysight Technologies Inc</v>
      </c>
      <c r="BI7" s="15"/>
      <c r="BK7" s="15"/>
      <c r="BL7" s="15"/>
      <c r="BM7" s="15"/>
      <c r="BN7" s="15"/>
      <c r="BO7" s="15"/>
      <c r="BP7" s="15"/>
      <c r="BQ7" s="15"/>
      <c r="BR7" s="15"/>
      <c r="BV7" s="2"/>
      <c r="DW7" s="42"/>
      <c r="DX7" s="42"/>
    </row>
    <row r="8" spans="1:128" s="4" customFormat="1" ht="14" customHeight="1">
      <c r="A8" s="259"/>
      <c r="C8" s="28" t="s">
        <v>1041</v>
      </c>
      <c r="E8" s="27" t="str">
        <f>'3.1 Emission data'!E8</f>
        <v>2017-07-01</v>
      </c>
      <c r="F8" s="27" t="str">
        <f>'3.1 Emission data'!F8</f>
        <v>2018-01-01</v>
      </c>
      <c r="G8" s="27" t="str">
        <f>'3.1 Emission data'!G8</f>
        <v>2018-01-01</v>
      </c>
      <c r="H8" s="30" t="str">
        <f>'3.1 Emission data'!H8</f>
        <v>2018-01-01</v>
      </c>
      <c r="I8" s="30" t="str">
        <f>'3.1 Emission data'!I8</f>
        <v>2018-01-01</v>
      </c>
      <c r="J8" s="30" t="str">
        <f>'3.1 Emission data'!J8</f>
        <v>2017-09-01</v>
      </c>
      <c r="K8" s="30" t="str">
        <f>'3.1 Emission data'!K8</f>
        <v>2018-04-01</v>
      </c>
      <c r="L8" s="30" t="str">
        <f>'3.1 Emission data'!L8</f>
        <v>2018-02-01</v>
      </c>
      <c r="M8" s="30" t="str">
        <f>'3.1 Emission data'!M8</f>
        <v>2017-12-01</v>
      </c>
      <c r="N8" s="30" t="str">
        <f>'3.1 Emission data'!N8</f>
        <v>2018-02-01</v>
      </c>
      <c r="O8" s="30" t="str">
        <f>'3.1 Emission data'!O8</f>
        <v>2018-04-01</v>
      </c>
      <c r="P8" s="30" t="str">
        <f>'3.1 Emission data'!P8</f>
        <v>2018-01-01</v>
      </c>
      <c r="Q8" s="30" t="str">
        <f>'3.1 Emission data'!Q8</f>
        <v>2018-01-01</v>
      </c>
      <c r="R8" s="30" t="str">
        <f>'3.1 Emission data'!R8</f>
        <v>2017-08-01</v>
      </c>
      <c r="S8" s="30" t="str">
        <f>'3.1 Emission data'!S8</f>
        <v>2018-04-01</v>
      </c>
      <c r="T8" s="30" t="str">
        <f>'3.1 Emission data'!T8</f>
        <v>2017-04-01</v>
      </c>
      <c r="U8" s="30" t="str">
        <f>'3.1 Emission data'!U8</f>
        <v>2018-01-01</v>
      </c>
      <c r="V8" s="30" t="str">
        <f>'3.1 Emission data'!V8</f>
        <v>2018-04-01</v>
      </c>
      <c r="W8" s="30" t="str">
        <f>'3.1 Emission data'!W8</f>
        <v>2018-01-01</v>
      </c>
      <c r="X8" s="30" t="str">
        <f>'3.1 Emission data'!X8</f>
        <v>2018-02-01</v>
      </c>
      <c r="Y8" s="30" t="str">
        <f>'3.1 Emission data'!Y8</f>
        <v>2018-01-01</v>
      </c>
      <c r="Z8" s="30" t="str">
        <f>'3.1 Emission data'!Z8</f>
        <v>2018-04-01</v>
      </c>
      <c r="AA8" s="186" t="str">
        <f>'3.1 Emission data'!AA8</f>
        <v>2017-09-29</v>
      </c>
      <c r="AB8" s="29" t="str">
        <f>'3.1 Emission data'!AB8</f>
        <v>2018-01-01</v>
      </c>
      <c r="AC8" s="30" t="str">
        <f>'3.1 Emission data'!AC8</f>
        <v>2017-08-01</v>
      </c>
      <c r="AD8" s="27" t="str">
        <f>'3.1 Emission data'!AD8</f>
        <v>2018-01-01</v>
      </c>
      <c r="AE8" s="30" t="str">
        <f>'3.1 Emission data'!AE8</f>
        <v>2017-11-01</v>
      </c>
      <c r="AF8" s="4" t="str">
        <f>'3.1 Emission data'!AF8</f>
        <v>2018-02-01</v>
      </c>
      <c r="AG8" s="30" t="str">
        <f>'3.1 Emission data'!AG8</f>
        <v>2017-11-01</v>
      </c>
      <c r="AH8" s="30" t="str">
        <f>'3.1 Emission data'!AH8</f>
        <v>2017-09-30</v>
      </c>
      <c r="AI8" s="75" t="str">
        <f>'3.1 Emission data'!AI8</f>
        <v>2018-04-01</v>
      </c>
      <c r="AJ8" s="75" t="str">
        <f>'3.1 Emission data'!AJ8</f>
        <v>2018-04-01</v>
      </c>
      <c r="AK8" s="75" t="str">
        <f>'3.1 Emission data'!AK8</f>
        <v>2017-01-01</v>
      </c>
      <c r="AL8" s="75" t="str">
        <f>'3.1 Emission data'!AL8</f>
        <v>2018-01-01</v>
      </c>
      <c r="AM8" s="75" t="str">
        <f>'3.1 Emission data'!AM8</f>
        <v>2018-01-01</v>
      </c>
      <c r="AN8" s="30" t="str">
        <f>'3.1 Emission data'!AN8</f>
        <v>2018-01-01</v>
      </c>
      <c r="AO8" s="30" t="str">
        <f>'3.1 Emission data'!AO8</f>
        <v>2018-04-01</v>
      </c>
      <c r="AP8" s="30" t="str">
        <f>'3.1 Emission data'!AP8</f>
        <v>2018-04-01</v>
      </c>
      <c r="AQ8" s="30" t="str">
        <f>'3.1 Emission data'!AQ8</f>
        <v>2018-01-01</v>
      </c>
      <c r="AR8" s="30" t="str">
        <f>'3.1 Emission data'!AR8</f>
        <v>2018-01-01</v>
      </c>
      <c r="AS8" s="30" t="str">
        <f>'3.1 Emission data'!AS8</f>
        <v>2018-01-01</v>
      </c>
      <c r="AT8" s="30" t="str">
        <f>'3.1 Emission data'!AT8</f>
        <v>2018-04-01</v>
      </c>
      <c r="AU8" s="30" t="str">
        <f>'3.1 Emission data'!AU8</f>
        <v>2018-01-01</v>
      </c>
      <c r="AV8" s="30" t="str">
        <f>'3.1 Emission data'!AV8</f>
        <v>2018-04-01</v>
      </c>
      <c r="AW8" s="30" t="str">
        <f>'3.1 Emission data'!AW8</f>
        <v>2018-01-01</v>
      </c>
      <c r="AX8" s="30" t="str">
        <f>'3.1 Emission data'!AX8</f>
        <v>2018-04-01</v>
      </c>
      <c r="AY8" s="30" t="str">
        <f>'3.1 Emission data'!AY8</f>
        <v>2018-01-01</v>
      </c>
      <c r="AZ8" s="30" t="str">
        <f>'3.1 Emission data'!AZ8</f>
        <v>2018-01-01</v>
      </c>
      <c r="BA8" s="30" t="str">
        <f>'3.1 Emission data'!BA8</f>
        <v>2018-04-01</v>
      </c>
      <c r="BB8" s="30" t="str">
        <f>'3.1 Emission data'!BB8</f>
        <v>2018-01-01</v>
      </c>
      <c r="BC8" s="30" t="str">
        <f>'3.1 Emission data'!BC8</f>
        <v>2018-01-01</v>
      </c>
      <c r="BD8" s="30" t="str">
        <f>'3.1 Emission data'!BD8</f>
        <v>2017-09-01</v>
      </c>
      <c r="BE8" s="30" t="str">
        <f>'3.1 Emission data'!BE8</f>
        <v>2018-01-01</v>
      </c>
      <c r="BF8" s="30" t="str">
        <f>'3.1 Emission data'!BF8</f>
        <v>2018-04-01</v>
      </c>
      <c r="BG8" s="30" t="str">
        <f>'3.1 Emission data'!BG8</f>
        <v>2018-01-01</v>
      </c>
      <c r="BH8" s="30" t="str">
        <f>'3.1 Emission data'!BH8</f>
        <v>2017-11-01</v>
      </c>
      <c r="BI8" s="30"/>
      <c r="BJ8"/>
      <c r="BK8" s="30"/>
      <c r="BL8" s="30"/>
      <c r="BM8" s="30"/>
      <c r="BN8" s="30"/>
      <c r="BO8" s="30"/>
      <c r="BP8" s="30"/>
      <c r="BQ8" s="30"/>
      <c r="BR8" s="30"/>
      <c r="DW8" s="28"/>
      <c r="DX8" s="28"/>
    </row>
    <row r="9" spans="1:128" s="4" customFormat="1" ht="16" customHeight="1">
      <c r="A9" s="259"/>
      <c r="E9" s="27" t="str">
        <f>'3.1 Emission data'!E9</f>
        <v>2018-06-30</v>
      </c>
      <c r="F9" s="27" t="str">
        <f>'3.1 Emission data'!F9</f>
        <v>2018-12-31</v>
      </c>
      <c r="G9" s="27" t="str">
        <f>'3.1 Emission data'!G9</f>
        <v>2018-12-31</v>
      </c>
      <c r="H9" s="30" t="str">
        <f>'3.1 Emission data'!H9</f>
        <v>2018-12-31</v>
      </c>
      <c r="I9" s="30" t="str">
        <f>'3.1 Emission data'!I9</f>
        <v>2018-12-31</v>
      </c>
      <c r="J9" s="30" t="str">
        <f>'3.1 Emission data'!J9</f>
        <v>2018-08-31</v>
      </c>
      <c r="K9" s="30" t="str">
        <f>'3.1 Emission data'!K9</f>
        <v>2019-03-31</v>
      </c>
      <c r="L9" s="30" t="str">
        <f>'3.1 Emission data'!L9</f>
        <v>2019-01-31</v>
      </c>
      <c r="M9" s="30" t="str">
        <f>'3.1 Emission data'!M9</f>
        <v>2018-11-30</v>
      </c>
      <c r="N9" s="30" t="str">
        <f>'3.1 Emission data'!N9</f>
        <v>2019-01-31</v>
      </c>
      <c r="O9" s="30" t="str">
        <f>'3.1 Emission data'!O9</f>
        <v>2019-03-31</v>
      </c>
      <c r="P9" s="30" t="str">
        <f>'3.1 Emission data'!P9</f>
        <v>2018-12-31</v>
      </c>
      <c r="Q9" s="30" t="str">
        <f>'3.1 Emission data'!Q9</f>
        <v>2018-12-31</v>
      </c>
      <c r="R9" s="30" t="str">
        <f>'3.1 Emission data'!R9</f>
        <v>2018-07-31</v>
      </c>
      <c r="S9" s="30" t="str">
        <f>'3.1 Emission data'!S9</f>
        <v>2019-03-31</v>
      </c>
      <c r="T9" s="30" t="str">
        <f>'3.1 Emission data'!T9</f>
        <v>2018-03-31</v>
      </c>
      <c r="U9" s="30" t="str">
        <f>'3.1 Emission data'!U9</f>
        <v>2018-12-31</v>
      </c>
      <c r="V9" s="30" t="str">
        <f>'3.1 Emission data'!V9</f>
        <v>2019-03-31</v>
      </c>
      <c r="W9" s="30" t="str">
        <f>'3.1 Emission data'!W9</f>
        <v>2018-12-31</v>
      </c>
      <c r="X9" s="30" t="str">
        <f>'3.1 Emission data'!X9</f>
        <v>2019-01-31</v>
      </c>
      <c r="Y9" s="30" t="str">
        <f>'3.1 Emission data'!Y9</f>
        <v>2018-12-31</v>
      </c>
      <c r="Z9" s="30" t="str">
        <f>'3.1 Emission data'!Z9</f>
        <v>2019-03-31</v>
      </c>
      <c r="AA9" s="186" t="str">
        <f>'3.1 Emission data'!AA9</f>
        <v>2018-09-29</v>
      </c>
      <c r="AB9" s="29" t="str">
        <f>'3.1 Emission data'!AB9</f>
        <v>2018-12-31</v>
      </c>
      <c r="AC9" s="30" t="str">
        <f>'3.1 Emission data'!AC9</f>
        <v>2018-07-31</v>
      </c>
      <c r="AD9" s="27" t="str">
        <f>'3.1 Emission data'!AD9</f>
        <v>2018-12-31</v>
      </c>
      <c r="AE9" s="30" t="str">
        <f>'3.1 Emission data'!AE9</f>
        <v>2018-10-31</v>
      </c>
      <c r="AF9" s="4" t="str">
        <f>'3.1 Emission data'!AF9</f>
        <v>2019-01-31</v>
      </c>
      <c r="AG9" s="30" t="str">
        <f>'3.1 Emission data'!AG9</f>
        <v>2018-10-31</v>
      </c>
      <c r="AH9" s="30" t="str">
        <f>'3.1 Emission data'!AH9</f>
        <v>2018-09-29</v>
      </c>
      <c r="AI9" s="30" t="str">
        <f>'3.1 Emission data'!AI9</f>
        <v>2019-03-31</v>
      </c>
      <c r="AJ9" s="30" t="str">
        <f>'3.1 Emission data'!AJ9</f>
        <v>2019-03-31</v>
      </c>
      <c r="AK9" s="30" t="str">
        <f>'3.1 Emission data'!AK9</f>
        <v>2017-12-31</v>
      </c>
      <c r="AL9" s="30" t="str">
        <f>'3.1 Emission data'!AL9</f>
        <v>2018-12-31</v>
      </c>
      <c r="AM9" s="30" t="str">
        <f>'3.1 Emission data'!AM9</f>
        <v>2018-12-31</v>
      </c>
      <c r="AN9" s="30" t="str">
        <f>'3.1 Emission data'!AN9</f>
        <v>2018-12-31</v>
      </c>
      <c r="AO9" s="30" t="str">
        <f>'3.1 Emission data'!AO9</f>
        <v>2019-03-31</v>
      </c>
      <c r="AP9" s="30" t="str">
        <f>'3.1 Emission data'!AP9</f>
        <v>2019-03-31</v>
      </c>
      <c r="AQ9" s="30" t="str">
        <f>'3.1 Emission data'!AQ9</f>
        <v>2018-12-31</v>
      </c>
      <c r="AR9" s="30" t="str">
        <f>'3.1 Emission data'!AR9</f>
        <v>2018-12-31</v>
      </c>
      <c r="AS9" s="30" t="str">
        <f>'3.1 Emission data'!AS9</f>
        <v>2018-12-31</v>
      </c>
      <c r="AT9" s="30" t="str">
        <f>'3.1 Emission data'!AT9</f>
        <v>2019-03-31</v>
      </c>
      <c r="AU9" s="30" t="str">
        <f>'3.1 Emission data'!AU9</f>
        <v>2018-12-31</v>
      </c>
      <c r="AV9" s="30" t="str">
        <f>'3.1 Emission data'!AV9</f>
        <v>2019-03-31</v>
      </c>
      <c r="AW9" s="30" t="str">
        <f>'3.1 Emission data'!AW9</f>
        <v>2018-12-31</v>
      </c>
      <c r="AX9" s="30" t="str">
        <f>'3.1 Emission data'!AX9</f>
        <v>2019-03-31</v>
      </c>
      <c r="AY9" s="30" t="str">
        <f>'3.1 Emission data'!AY9</f>
        <v>2018-12-31</v>
      </c>
      <c r="AZ9" s="30" t="str">
        <f>'3.1 Emission data'!AZ9</f>
        <v>2018-12-31</v>
      </c>
      <c r="BA9" s="30" t="str">
        <f>'3.1 Emission data'!BA9</f>
        <v>2019-03-31</v>
      </c>
      <c r="BB9" s="30" t="str">
        <f>'3.1 Emission data'!BB9</f>
        <v>2018-12-31</v>
      </c>
      <c r="BC9" s="30" t="str">
        <f>'3.1 Emission data'!BC9</f>
        <v>2018-12-31</v>
      </c>
      <c r="BD9" s="30" t="str">
        <f>'3.1 Emission data'!BD9</f>
        <v>2018-08-31</v>
      </c>
      <c r="BE9" s="30" t="str">
        <f>'3.1 Emission data'!BE9</f>
        <v>2018-12-31</v>
      </c>
      <c r="BF9" s="30" t="str">
        <f>'3.1 Emission data'!BF9</f>
        <v>2019-03-31</v>
      </c>
      <c r="BG9" s="30" t="str">
        <f>'3.1 Emission data'!BG9</f>
        <v>2018-12-31</v>
      </c>
      <c r="BH9" s="30" t="str">
        <f>'3.1 Emission data'!BH9</f>
        <v>2018-10-31</v>
      </c>
      <c r="BI9" s="30"/>
      <c r="BJ9"/>
      <c r="BK9" s="30"/>
      <c r="BL9" s="30"/>
      <c r="BM9" s="30"/>
      <c r="BN9" s="30"/>
      <c r="BO9" s="30"/>
      <c r="BP9" s="30"/>
      <c r="BQ9" s="30"/>
      <c r="BR9" s="30"/>
      <c r="DW9" s="28"/>
      <c r="DX9" s="28"/>
    </row>
    <row r="10" spans="1:128" customFormat="1" ht="15" thickBot="1">
      <c r="A10" s="245"/>
      <c r="B10" s="2"/>
      <c r="C10" s="8"/>
      <c r="D10" s="8"/>
      <c r="E10" s="14" t="s">
        <v>71</v>
      </c>
      <c r="F10" s="14" t="s">
        <v>71</v>
      </c>
      <c r="G10" s="14" t="s">
        <v>71</v>
      </c>
      <c r="H10" s="21" t="s">
        <v>71</v>
      </c>
      <c r="I10" s="21" t="s">
        <v>71</v>
      </c>
      <c r="J10" s="21" t="s">
        <v>71</v>
      </c>
      <c r="K10" s="21" t="s">
        <v>71</v>
      </c>
      <c r="L10" s="21" t="s">
        <v>71</v>
      </c>
      <c r="M10" s="21" t="s">
        <v>71</v>
      </c>
      <c r="N10" s="21" t="s">
        <v>71</v>
      </c>
      <c r="O10" s="21" t="s">
        <v>71</v>
      </c>
      <c r="P10" s="21" t="s">
        <v>71</v>
      </c>
      <c r="Q10" s="21" t="s">
        <v>71</v>
      </c>
      <c r="R10" s="21" t="s">
        <v>71</v>
      </c>
      <c r="S10" s="21" t="s">
        <v>71</v>
      </c>
      <c r="T10" s="21" t="s">
        <v>71</v>
      </c>
      <c r="U10" s="21" t="s">
        <v>71</v>
      </c>
      <c r="V10" s="21" t="s">
        <v>71</v>
      </c>
      <c r="W10" s="21" t="s">
        <v>71</v>
      </c>
      <c r="X10" s="21" t="s">
        <v>71</v>
      </c>
      <c r="Y10" s="21" t="s">
        <v>71</v>
      </c>
      <c r="Z10" s="21" t="s">
        <v>71</v>
      </c>
      <c r="AA10" s="187" t="s">
        <v>71</v>
      </c>
      <c r="AB10" s="20" t="s">
        <v>71</v>
      </c>
      <c r="AC10" s="21" t="s">
        <v>71</v>
      </c>
      <c r="AD10" s="14" t="s">
        <v>71</v>
      </c>
      <c r="AE10" s="21" t="s">
        <v>71</v>
      </c>
      <c r="AF10" s="14" t="s">
        <v>71</v>
      </c>
      <c r="AG10" s="21" t="s">
        <v>71</v>
      </c>
      <c r="AH10" s="21" t="s">
        <v>71</v>
      </c>
      <c r="AI10" s="21" t="s">
        <v>71</v>
      </c>
      <c r="AJ10" s="21" t="s">
        <v>71</v>
      </c>
      <c r="AK10" s="21" t="s">
        <v>71</v>
      </c>
      <c r="AL10" s="21" t="s">
        <v>71</v>
      </c>
      <c r="AM10" s="21" t="s">
        <v>71</v>
      </c>
      <c r="AN10" s="21" t="s">
        <v>71</v>
      </c>
      <c r="AO10" s="21" t="s">
        <v>71</v>
      </c>
      <c r="AP10" s="21" t="s">
        <v>71</v>
      </c>
      <c r="AQ10" s="21" t="s">
        <v>71</v>
      </c>
      <c r="AR10" s="21" t="s">
        <v>71</v>
      </c>
      <c r="AS10" s="21" t="s">
        <v>71</v>
      </c>
      <c r="AT10" s="21" t="s">
        <v>71</v>
      </c>
      <c r="AU10" s="21" t="s">
        <v>71</v>
      </c>
      <c r="AV10" s="21" t="s">
        <v>71</v>
      </c>
      <c r="AW10" s="21" t="s">
        <v>71</v>
      </c>
      <c r="AX10" s="21" t="s">
        <v>71</v>
      </c>
      <c r="AY10" s="21" t="s">
        <v>71</v>
      </c>
      <c r="AZ10" s="21" t="s">
        <v>71</v>
      </c>
      <c r="BA10" s="21" t="s">
        <v>71</v>
      </c>
      <c r="BB10" s="21" t="s">
        <v>71</v>
      </c>
      <c r="BC10" s="21" t="s">
        <v>71</v>
      </c>
      <c r="BD10" s="21" t="s">
        <v>71</v>
      </c>
      <c r="BE10" s="21" t="s">
        <v>71</v>
      </c>
      <c r="BF10" s="21" t="s">
        <v>71</v>
      </c>
      <c r="BG10" s="21" t="s">
        <v>71</v>
      </c>
      <c r="BH10" s="21" t="s">
        <v>71</v>
      </c>
      <c r="BI10" s="102"/>
      <c r="BK10" s="102"/>
      <c r="BL10" s="102"/>
      <c r="BM10" s="102"/>
      <c r="BN10" s="102"/>
      <c r="BO10" s="102"/>
      <c r="BP10" s="102"/>
      <c r="BQ10" s="102"/>
      <c r="BR10" s="102"/>
      <c r="BV10" s="2"/>
      <c r="DW10" s="42"/>
      <c r="DX10" s="42"/>
    </row>
    <row r="11" spans="1:128" s="49" customFormat="1" ht="15.5" thickTop="1" thickBot="1">
      <c r="A11" s="245"/>
      <c r="B11" s="83"/>
      <c r="C11" s="3" t="s">
        <v>1144</v>
      </c>
      <c r="D11" s="219"/>
      <c r="E11" s="367">
        <f>'3.1 Emission data'!E11</f>
        <v>90723</v>
      </c>
      <c r="F11" s="367">
        <f>'3.1 Emission data'!F11</f>
        <v>63521</v>
      </c>
      <c r="G11" s="368">
        <f>'3.1 Emission data'!G11</f>
        <v>124633</v>
      </c>
      <c r="H11" s="367">
        <f>'3.1 Emission data'!H11</f>
        <v>17084</v>
      </c>
      <c r="I11" s="367">
        <f>'3.1 Emission data'!I11</f>
        <v>144163</v>
      </c>
      <c r="J11" s="367">
        <f>'3.1 Emission data'!J11</f>
        <v>22183</v>
      </c>
      <c r="K11" s="367">
        <f>'3.1 Emission data'!K11</f>
        <v>27375</v>
      </c>
      <c r="L11" s="367">
        <f>'3.1 Emission data'!L11</f>
        <v>4701</v>
      </c>
      <c r="M11" s="367">
        <f>'3.1 Emission data'!M11</f>
        <v>12119</v>
      </c>
      <c r="N11" s="367">
        <f>'3.1 Emission data'!N11</f>
        <v>4454</v>
      </c>
      <c r="O11" s="367">
        <f>'3.1 Emission data'!O11</f>
        <v>12532</v>
      </c>
      <c r="P11" s="367">
        <f>'3.1 Emission data'!P11</f>
        <v>7343.41</v>
      </c>
      <c r="Q11" s="367">
        <f>'3.1 Emission data'!Q11</f>
        <v>30383</v>
      </c>
      <c r="R11" s="367">
        <f>'3.1 Emission data'!R11</f>
        <v>2045</v>
      </c>
      <c r="S11" s="367">
        <f>'3.1 Emission data'!S11</f>
        <v>13424</v>
      </c>
      <c r="T11" s="367">
        <f>'3.1 Emission data'!T11</f>
        <v>10146.959999999999</v>
      </c>
      <c r="U11" s="367">
        <f>'3.1 Emission data'!U11</f>
        <v>4739.3100000000004</v>
      </c>
      <c r="V11" s="367">
        <f>'3.1 Emission data'!V11</f>
        <v>2561.04</v>
      </c>
      <c r="W11" s="367">
        <f>'3.1 Emission data'!W11</f>
        <v>0</v>
      </c>
      <c r="X11" s="367">
        <f>'3.1 Emission data'!X11</f>
        <v>2655</v>
      </c>
      <c r="Y11" s="367">
        <f>'3.1 Emission data'!Y11</f>
        <v>1081.22</v>
      </c>
      <c r="Z11" s="143">
        <f>'3.1 Emission data'!Z11</f>
        <v>1704.88</v>
      </c>
      <c r="AA11" s="369">
        <f>'3.1 Emission data'!AA11</f>
        <v>54590</v>
      </c>
      <c r="AB11" s="367">
        <f>'3.1 Emission data'!AB11</f>
        <v>4855000</v>
      </c>
      <c r="AC11" s="367">
        <f>'3.1 Emission data'!AC11</f>
        <v>41171</v>
      </c>
      <c r="AD11" s="368">
        <f>'3.1 Emission data'!AD11</f>
        <v>99499</v>
      </c>
      <c r="AE11" s="367">
        <f>'3.1 Emission data'!AE11</f>
        <v>65900</v>
      </c>
      <c r="AF11" s="368">
        <f>'3.1 Emission data'!AF11</f>
        <v>58965</v>
      </c>
      <c r="AG11" s="367">
        <f>'3.1 Emission data'!AG11</f>
        <v>67657</v>
      </c>
      <c r="AH11" s="367">
        <f>'3.1 Emission data'!AH11</f>
        <v>148227</v>
      </c>
      <c r="AI11" s="367">
        <f>'3.1 Emission data'!AI11</f>
        <v>147000</v>
      </c>
      <c r="AJ11" s="367">
        <f>'3.1 Emission data'!AJ11</f>
        <v>311647</v>
      </c>
      <c r="AK11" s="367">
        <f>'3.1 Emission data'!AK11</f>
        <v>593561</v>
      </c>
      <c r="AL11" s="367">
        <f>'3.1 Emission data'!AL11</f>
        <v>46269.3</v>
      </c>
      <c r="AM11" s="367">
        <f>'3.1 Emission data'!AM11</f>
        <v>6308208</v>
      </c>
      <c r="AN11" s="367">
        <f>'3.1 Emission data'!AN11</f>
        <v>135012.28</v>
      </c>
      <c r="AO11" s="367">
        <f>'3.1 Emission data'!AO11</f>
        <v>135747</v>
      </c>
      <c r="AP11" s="367">
        <f>'3.1 Emission data'!AP11</f>
        <v>6031</v>
      </c>
      <c r="AQ11" s="367">
        <f>'3.1 Emission data'!AQ11</f>
        <v>54000</v>
      </c>
      <c r="AR11" s="367">
        <f>'3.1 Emission data'!AR11</f>
        <v>67197</v>
      </c>
      <c r="AS11" s="367">
        <f>'3.1 Emission data'!AS11</f>
        <v>259307</v>
      </c>
      <c r="AT11" s="367">
        <f>'3.1 Emission data'!AT11</f>
        <v>120978</v>
      </c>
      <c r="AU11" s="367">
        <f>'3.1 Emission data'!AU11</f>
        <v>154704</v>
      </c>
      <c r="AV11" s="367">
        <f>'3.1 Emission data'!AV11</f>
        <v>53923</v>
      </c>
      <c r="AW11" s="367">
        <f>'3.1 Emission data'!AW11</f>
        <v>5354</v>
      </c>
      <c r="AX11" s="367">
        <f>'3.1 Emission data'!AX11</f>
        <v>22379</v>
      </c>
      <c r="AY11" s="367">
        <f>'3.1 Emission data'!AY11</f>
        <v>38828.61</v>
      </c>
      <c r="AZ11" s="367">
        <f>'3.1 Emission data'!AZ11</f>
        <v>25670</v>
      </c>
      <c r="BA11" s="367">
        <f>'3.1 Emission data'!BA11</f>
        <v>43826</v>
      </c>
      <c r="BB11" s="367">
        <f>'3.1 Emission data'!BB11</f>
        <v>82432</v>
      </c>
      <c r="BC11" s="367">
        <f>'3.1 Emission data'!BC11</f>
        <v>20068</v>
      </c>
      <c r="BD11" s="367">
        <f>'3.1 Emission data'!BD11</f>
        <v>46351</v>
      </c>
      <c r="BE11" s="367">
        <f>'3.1 Emission data'!BE11</f>
        <v>27308.29</v>
      </c>
      <c r="BF11" s="367">
        <f>'3.1 Emission data'!BF11</f>
        <v>16211</v>
      </c>
      <c r="BG11" s="367">
        <f>'3.1 Emission data'!BG11</f>
        <v>801.23</v>
      </c>
      <c r="BH11" s="367">
        <f>'3.1 Emission data'!BH11</f>
        <v>7446.3</v>
      </c>
      <c r="BI11" s="104"/>
      <c r="BK11" s="104"/>
      <c r="BL11" s="104"/>
      <c r="BM11" s="104"/>
      <c r="BN11" s="104"/>
      <c r="BO11" s="104"/>
      <c r="BP11" s="104"/>
      <c r="BQ11" s="104"/>
      <c r="BR11" s="104"/>
      <c r="BV11" s="83"/>
      <c r="DW11" s="62"/>
      <c r="DX11" s="62"/>
    </row>
    <row r="12" spans="1:128" s="49" customFormat="1">
      <c r="A12" s="245"/>
      <c r="B12" s="83"/>
      <c r="C12" s="215" t="s">
        <v>1145</v>
      </c>
      <c r="D12" s="216"/>
      <c r="E12" s="370">
        <f>'3.1 Emission data'!E12</f>
        <v>183329</v>
      </c>
      <c r="F12" s="370">
        <f>'3.1 Emission data'!F12</f>
        <v>684236</v>
      </c>
      <c r="G12" s="371">
        <f>'3.1 Emission data'!G12</f>
        <v>963304</v>
      </c>
      <c r="H12" s="370">
        <f>'3.1 Emission data'!H12</f>
        <v>362448</v>
      </c>
      <c r="I12" s="370">
        <f>'3.1 Emission data'!I12</f>
        <v>82538</v>
      </c>
      <c r="J12" s="370">
        <f>'3.1 Emission data'!J12</f>
        <v>218855</v>
      </c>
      <c r="K12" s="370">
        <f>'3.1 Emission data'!K12</f>
        <v>409991</v>
      </c>
      <c r="L12" s="370">
        <f>'3.1 Emission data'!L12</f>
        <v>157967</v>
      </c>
      <c r="M12" s="370">
        <f>'3.1 Emission data'!M12</f>
        <v>47871</v>
      </c>
      <c r="N12" s="370">
        <f>'3.1 Emission data'!N12</f>
        <v>15237</v>
      </c>
      <c r="O12" s="370">
        <f>'3.1 Emission data'!O12</f>
        <v>124026</v>
      </c>
      <c r="P12" s="370">
        <f>'3.1 Emission data'!P12</f>
        <v>128802.32</v>
      </c>
      <c r="Q12" s="370">
        <f>'3.1 Emission data'!Q12</f>
        <v>63675</v>
      </c>
      <c r="R12" s="370">
        <f>'3.1 Emission data'!R12</f>
        <v>7622</v>
      </c>
      <c r="S12" s="370">
        <f>'3.1 Emission data'!S12</f>
        <v>103866</v>
      </c>
      <c r="T12" s="370">
        <f>'3.1 Emission data'!T12</f>
        <v>173541.76000000001</v>
      </c>
      <c r="U12" s="370">
        <f>'3.1 Emission data'!U12</f>
        <v>51171.74</v>
      </c>
      <c r="V12" s="370">
        <f>'3.1 Emission data'!V12</f>
        <v>108418.24000000001</v>
      </c>
      <c r="W12" s="370">
        <f>'3.1 Emission data'!W12</f>
        <v>13550</v>
      </c>
      <c r="X12" s="370">
        <f>'3.1 Emission data'!X12</f>
        <v>72</v>
      </c>
      <c r="Y12" s="370">
        <f>'3.1 Emission data'!Y12</f>
        <v>1006.61</v>
      </c>
      <c r="Z12" s="372">
        <f>'3.1 Emission data'!Z12</f>
        <v>64694.1</v>
      </c>
      <c r="AA12" s="373">
        <f>'3.1 Emission data'!AA12</f>
        <v>8730</v>
      </c>
      <c r="AB12" s="370">
        <f>'3.1 Emission data'!AB12</f>
        <v>10318000</v>
      </c>
      <c r="AC12" s="370">
        <f>'3.1 Emission data'!AC12</f>
        <v>205141</v>
      </c>
      <c r="AD12" s="371">
        <f>'3.1 Emission data'!AD12</f>
        <v>8301476.8099999996</v>
      </c>
      <c r="AE12" s="370">
        <f>'3.1 Emission data'!AE12</f>
        <v>163700</v>
      </c>
      <c r="AF12" s="371">
        <f>'3.1 Emission data'!AF12</f>
        <v>313836</v>
      </c>
      <c r="AG12" s="370">
        <f>'3.1 Emission data'!AG12</f>
        <v>204558</v>
      </c>
      <c r="AH12" s="370">
        <f>'3.1 Emission data'!AH12</f>
        <v>504972</v>
      </c>
      <c r="AI12" s="370">
        <f>'3.1 Emission data'!AI12</f>
        <v>771000</v>
      </c>
      <c r="AJ12" s="370">
        <f>'3.1 Emission data'!AJ12</f>
        <v>1287752</v>
      </c>
      <c r="AK12" s="370">
        <f>'3.1 Emission data'!AK12</f>
        <v>1815321</v>
      </c>
      <c r="AL12" s="370">
        <f>'3.1 Emission data'!AL12</f>
        <v>1107529.3</v>
      </c>
      <c r="AM12" s="370">
        <f>'3.1 Emission data'!AM12</f>
        <v>4719308</v>
      </c>
      <c r="AN12" s="370">
        <f>'3.1 Emission data'!AN12</f>
        <v>364914.69</v>
      </c>
      <c r="AO12" s="370">
        <f>'3.1 Emission data'!AO12</f>
        <v>875349</v>
      </c>
      <c r="AP12" s="370">
        <f>'3.1 Emission data'!AP12</f>
        <v>26029</v>
      </c>
      <c r="AQ12" s="370">
        <f>'3.1 Emission data'!AQ12</f>
        <v>90</v>
      </c>
      <c r="AR12" s="370">
        <f>'3.1 Emission data'!AR12</f>
        <v>278920</v>
      </c>
      <c r="AS12" s="370">
        <f>'3.1 Emission data'!AS12</f>
        <v>902266</v>
      </c>
      <c r="AT12" s="370">
        <f>'3.1 Emission data'!AT12</f>
        <v>1548755</v>
      </c>
      <c r="AU12" s="370">
        <f>'3.1 Emission data'!AU12</f>
        <v>947860</v>
      </c>
      <c r="AV12" s="370">
        <f>'3.1 Emission data'!AV12</f>
        <v>384494</v>
      </c>
      <c r="AW12" s="370">
        <f>'3.1 Emission data'!AW12</f>
        <v>96532</v>
      </c>
      <c r="AX12" s="370">
        <f>'3.1 Emission data'!AX12</f>
        <v>383391</v>
      </c>
      <c r="AY12" s="370">
        <f>'3.1 Emission data'!AY12</f>
        <v>638582.53</v>
      </c>
      <c r="AZ12" s="370">
        <f>'3.1 Emission data'!AZ12</f>
        <v>298159</v>
      </c>
      <c r="BA12" s="370">
        <f>'3.1 Emission data'!BA12</f>
        <v>134004</v>
      </c>
      <c r="BB12" s="370">
        <f>'3.1 Emission data'!BB12</f>
        <v>784009</v>
      </c>
      <c r="BC12" s="370">
        <f>'3.1 Emission data'!BC12</f>
        <v>262728</v>
      </c>
      <c r="BD12" s="370">
        <f>'3.1 Emission data'!BD12</f>
        <v>685071</v>
      </c>
      <c r="BE12" s="370">
        <f>'3.1 Emission data'!BE12</f>
        <v>402983.06</v>
      </c>
      <c r="BF12" s="370">
        <f>'3.1 Emission data'!BF12</f>
        <v>77541</v>
      </c>
      <c r="BG12" s="370">
        <f>'3.1 Emission data'!BG12</f>
        <v>5872.79</v>
      </c>
      <c r="BH12" s="370">
        <f>'3.1 Emission data'!BH12</f>
        <v>67089.3</v>
      </c>
      <c r="BI12" s="104"/>
      <c r="BK12" s="104"/>
      <c r="BL12" s="104"/>
      <c r="BM12" s="104"/>
      <c r="BN12" s="104"/>
      <c r="BO12" s="104"/>
      <c r="BP12" s="104"/>
      <c r="BQ12" s="104"/>
      <c r="BR12" s="104"/>
      <c r="BV12" s="83"/>
      <c r="DW12" s="62"/>
      <c r="DX12" s="62"/>
    </row>
    <row r="13" spans="1:128" s="49" customFormat="1">
      <c r="A13" s="245"/>
      <c r="B13" s="83"/>
      <c r="C13" s="83"/>
      <c r="D13" s="5" t="s">
        <v>17</v>
      </c>
      <c r="E13" s="31">
        <f>'3.1 Emission data'!E13</f>
        <v>183329</v>
      </c>
      <c r="F13" s="31">
        <f>'3.1 Emission data'!F13</f>
        <v>684236</v>
      </c>
      <c r="G13" s="38">
        <f>'3.1 Emission data'!G13</f>
        <v>963304</v>
      </c>
      <c r="H13" s="31">
        <f>'3.1 Emission data'!H13</f>
        <v>362448</v>
      </c>
      <c r="I13" s="31">
        <f>'3.1 Emission data'!I13</f>
        <v>82538</v>
      </c>
      <c r="J13" s="31">
        <f>'3.1 Emission data'!J13</f>
        <v>218855</v>
      </c>
      <c r="K13" s="31">
        <f>'3.1 Emission data'!K13</f>
        <v>409991</v>
      </c>
      <c r="L13" s="31">
        <f>'3.1 Emission data'!L13</f>
        <v>157967</v>
      </c>
      <c r="M13" s="31">
        <f>'3.1 Emission data'!M13</f>
        <v>47871</v>
      </c>
      <c r="N13" s="31">
        <f>'3.1 Emission data'!N13</f>
        <v>15237</v>
      </c>
      <c r="O13" s="31">
        <f>'3.1 Emission data'!O13</f>
        <v>0</v>
      </c>
      <c r="P13" s="31">
        <f>'3.1 Emission data'!P13</f>
        <v>128802.32</v>
      </c>
      <c r="Q13" s="31">
        <f>'3.1 Emission data'!Q13</f>
        <v>0</v>
      </c>
      <c r="R13" s="31">
        <f>'3.1 Emission data'!R13</f>
        <v>7622</v>
      </c>
      <c r="S13" s="31">
        <f>'3.1 Emission data'!S13</f>
        <v>0</v>
      </c>
      <c r="T13" s="31">
        <f>'3.1 Emission data'!T13</f>
        <v>0</v>
      </c>
      <c r="U13" s="31">
        <f>'3.1 Emission data'!U13</f>
        <v>51171.74</v>
      </c>
      <c r="V13" s="31">
        <f>'3.1 Emission data'!V13</f>
        <v>0</v>
      </c>
      <c r="W13" s="31">
        <f>'3.1 Emission data'!W13</f>
        <v>0</v>
      </c>
      <c r="X13" s="31">
        <f>'3.1 Emission data'!X13</f>
        <v>72</v>
      </c>
      <c r="Y13" s="31">
        <f>'3.1 Emission data'!Y13</f>
        <v>0</v>
      </c>
      <c r="Z13" s="51">
        <f>'3.1 Emission data'!Z13</f>
        <v>64694.1</v>
      </c>
      <c r="AA13" s="46">
        <f>'3.1 Emission data'!AA13</f>
        <v>8730</v>
      </c>
      <c r="AB13" s="31">
        <f>'3.1 Emission data'!AB13</f>
        <v>0</v>
      </c>
      <c r="AC13" s="31">
        <f>'3.1 Emission data'!AC13</f>
        <v>205141</v>
      </c>
      <c r="AD13" s="36">
        <f>'3.1 Emission data'!AD13</f>
        <v>0</v>
      </c>
      <c r="AE13" s="31">
        <f>'3.1 Emission data'!AE13</f>
        <v>163700</v>
      </c>
      <c r="AF13" s="36">
        <f>'3.1 Emission data'!AF13</f>
        <v>313836</v>
      </c>
      <c r="AG13" s="31">
        <f>'3.1 Emission data'!AG13</f>
        <v>204558</v>
      </c>
      <c r="AH13" s="31">
        <f>'3.1 Emission data'!AH13</f>
        <v>0</v>
      </c>
      <c r="AI13" s="31">
        <f>'3.1 Emission data'!AI13</f>
        <v>771000</v>
      </c>
      <c r="AJ13" s="31">
        <f>'3.1 Emission data'!AJ13</f>
        <v>1287752</v>
      </c>
      <c r="AK13" s="31">
        <f>'3.1 Emission data'!AK13</f>
        <v>0</v>
      </c>
      <c r="AL13" s="31">
        <f>'3.1 Emission data'!AL13</f>
        <v>1107529.3</v>
      </c>
      <c r="AM13" s="31">
        <f>'3.1 Emission data'!AM13</f>
        <v>0</v>
      </c>
      <c r="AN13" s="31">
        <f>'3.1 Emission data'!AN13</f>
        <v>364914.69</v>
      </c>
      <c r="AO13" s="31">
        <f>'3.1 Emission data'!AO13</f>
        <v>875349</v>
      </c>
      <c r="AP13" s="31">
        <f>'3.1 Emission data'!AP13</f>
        <v>26029</v>
      </c>
      <c r="AQ13" s="31">
        <f>'3.1 Emission data'!AQ13</f>
        <v>90</v>
      </c>
      <c r="AR13" s="31">
        <f>'3.1 Emission data'!AR13</f>
        <v>0</v>
      </c>
      <c r="AS13" s="31">
        <f>'3.1 Emission data'!AS13</f>
        <v>902266</v>
      </c>
      <c r="AT13" s="31">
        <f>'3.1 Emission data'!AT13</f>
        <v>1548755</v>
      </c>
      <c r="AU13" s="31">
        <f>'3.1 Emission data'!AU13</f>
        <v>0</v>
      </c>
      <c r="AV13" s="31">
        <f>'3.1 Emission data'!AV13</f>
        <v>384494</v>
      </c>
      <c r="AW13" s="31">
        <f>'3.1 Emission data'!AW13</f>
        <v>0</v>
      </c>
      <c r="AX13" s="31">
        <f>'3.1 Emission data'!AX13</f>
        <v>0</v>
      </c>
      <c r="AY13" s="31">
        <f>'3.1 Emission data'!AY13</f>
        <v>0</v>
      </c>
      <c r="AZ13" s="31">
        <f>'3.1 Emission data'!AZ13</f>
        <v>298159</v>
      </c>
      <c r="BA13" s="31">
        <f>'3.1 Emission data'!BA13</f>
        <v>134004</v>
      </c>
      <c r="BB13" s="31">
        <f>'3.1 Emission data'!BB13</f>
        <v>784009</v>
      </c>
      <c r="BC13" s="31">
        <f>'3.1 Emission data'!BC13</f>
        <v>0</v>
      </c>
      <c r="BD13" s="31">
        <f>'3.1 Emission data'!BD13</f>
        <v>0</v>
      </c>
      <c r="BE13" s="31">
        <f>'3.1 Emission data'!BE13</f>
        <v>0</v>
      </c>
      <c r="BF13" s="31">
        <f>'3.1 Emission data'!BF13</f>
        <v>77541</v>
      </c>
      <c r="BG13" s="31">
        <f>'3.1 Emission data'!BG13</f>
        <v>0</v>
      </c>
      <c r="BH13" s="31">
        <f>'3.1 Emission data'!BH13</f>
        <v>0</v>
      </c>
      <c r="BI13" s="17"/>
      <c r="BK13" s="17"/>
      <c r="BL13" s="17"/>
      <c r="BM13" s="17"/>
      <c r="BN13" s="17"/>
      <c r="BO13" s="17"/>
      <c r="BP13" s="17"/>
      <c r="BQ13" s="17"/>
      <c r="BR13" s="17"/>
      <c r="BV13" s="83"/>
      <c r="DW13" s="62"/>
      <c r="DX13" s="62"/>
    </row>
    <row r="14" spans="1:128" s="83" customFormat="1" ht="15" thickBot="1">
      <c r="A14" s="244"/>
      <c r="B14" s="40"/>
      <c r="D14" s="10" t="s">
        <v>18</v>
      </c>
      <c r="E14" s="32">
        <f>'3.1 Emission data'!E14</f>
        <v>3000523</v>
      </c>
      <c r="F14" s="32">
        <f>'3.1 Emission data'!F14</f>
        <v>4344686</v>
      </c>
      <c r="G14" s="36">
        <f>'3.1 Emission data'!G14</f>
        <v>1133030</v>
      </c>
      <c r="H14" s="32">
        <f>'3.1 Emission data'!H14</f>
        <v>489917</v>
      </c>
      <c r="I14" s="32">
        <f>'3.1 Emission data'!I14</f>
        <v>157086</v>
      </c>
      <c r="J14" s="32">
        <f>'3.1 Emission data'!J14</f>
        <v>282026</v>
      </c>
      <c r="K14" s="32">
        <f>'3.1 Emission data'!K14</f>
        <v>453391</v>
      </c>
      <c r="L14" s="32">
        <f>'3.1 Emission data'!L14</f>
        <v>280961</v>
      </c>
      <c r="M14" s="32">
        <f>'3.1 Emission data'!M14</f>
        <v>58874</v>
      </c>
      <c r="N14" s="32">
        <f>'3.1 Emission data'!N14</f>
        <v>67524</v>
      </c>
      <c r="O14" s="32">
        <f>'3.1 Emission data'!O14</f>
        <v>124026</v>
      </c>
      <c r="P14" s="32">
        <f>'3.1 Emission data'!P14</f>
        <v>154642.98000000001</v>
      </c>
      <c r="Q14" s="32">
        <f>'3.1 Emission data'!Q14</f>
        <v>63675</v>
      </c>
      <c r="R14" s="32">
        <f>'3.1 Emission data'!R14</f>
        <v>18883</v>
      </c>
      <c r="S14" s="32">
        <f>'3.1 Emission data'!S14</f>
        <v>103866</v>
      </c>
      <c r="T14" s="32">
        <f>'3.1 Emission data'!T14</f>
        <v>173541.76000000001</v>
      </c>
      <c r="U14" s="32">
        <f>'3.1 Emission data'!U14</f>
        <v>54035.15</v>
      </c>
      <c r="V14" s="32">
        <f>'3.1 Emission data'!V14</f>
        <v>108418.24000000001</v>
      </c>
      <c r="W14" s="32">
        <f>'3.1 Emission data'!W14</f>
        <v>13550</v>
      </c>
      <c r="X14" s="32">
        <f>'3.1 Emission data'!X14</f>
        <v>10956</v>
      </c>
      <c r="Y14" s="32">
        <f>'3.1 Emission data'!Y14</f>
        <v>1006.61</v>
      </c>
      <c r="Z14" s="57">
        <f>'3.1 Emission data'!Z14</f>
        <v>65047.03</v>
      </c>
      <c r="AA14" s="188">
        <f>'3.1 Emission data'!AA14</f>
        <v>0</v>
      </c>
      <c r="AB14" s="32">
        <f>'3.1 Emission data'!AB14</f>
        <v>10318000</v>
      </c>
      <c r="AC14" s="32">
        <f>'3.1 Emission data'!AC14</f>
        <v>666708</v>
      </c>
      <c r="AD14" s="38">
        <f>'3.1 Emission data'!AD14</f>
        <v>8301476.8099999996</v>
      </c>
      <c r="AE14" s="32">
        <f>'3.1 Emission data'!AE14</f>
        <v>252300</v>
      </c>
      <c r="AF14" s="38">
        <f>'3.1 Emission data'!AF14</f>
        <v>436381</v>
      </c>
      <c r="AG14" s="32">
        <f>'3.1 Emission data'!AG14</f>
        <v>335361</v>
      </c>
      <c r="AH14" s="32">
        <f>'3.1 Emission data'!AH14</f>
        <v>504972</v>
      </c>
      <c r="AI14" s="32">
        <f>'3.1 Emission data'!AI14</f>
        <v>808000</v>
      </c>
      <c r="AJ14" s="32">
        <f>'3.1 Emission data'!AJ14</f>
        <v>1319997</v>
      </c>
      <c r="AK14" s="32">
        <f>'3.1 Emission data'!AK14</f>
        <v>1815321</v>
      </c>
      <c r="AL14" s="32">
        <f>'3.1 Emission data'!AL14</f>
        <v>1110284.6000000001</v>
      </c>
      <c r="AM14" s="32">
        <f>'3.1 Emission data'!AM14</f>
        <v>4719308</v>
      </c>
      <c r="AN14" s="32">
        <f>'3.1 Emission data'!AN14</f>
        <v>436944.31</v>
      </c>
      <c r="AO14" s="32">
        <f>'3.1 Emission data'!AO14</f>
        <v>897555</v>
      </c>
      <c r="AP14" s="32">
        <f>'3.1 Emission data'!AP14</f>
        <v>201321</v>
      </c>
      <c r="AQ14" s="32">
        <f>'3.1 Emission data'!AQ14</f>
        <v>133910</v>
      </c>
      <c r="AR14" s="32">
        <f>'3.1 Emission data'!AR14</f>
        <v>278920</v>
      </c>
      <c r="AS14" s="32">
        <f>'3.1 Emission data'!AS14</f>
        <v>890010</v>
      </c>
      <c r="AT14" s="32">
        <f>'3.1 Emission data'!AT14</f>
        <v>1566113</v>
      </c>
      <c r="AU14" s="32">
        <f>'3.1 Emission data'!AU14</f>
        <v>947860</v>
      </c>
      <c r="AV14" s="32">
        <f>'3.1 Emission data'!AV14</f>
        <v>403535</v>
      </c>
      <c r="AW14" s="32">
        <f>'3.1 Emission data'!AW14</f>
        <v>96532</v>
      </c>
      <c r="AX14" s="32">
        <f>'3.1 Emission data'!AX14</f>
        <v>383391</v>
      </c>
      <c r="AY14" s="32">
        <f>'3.1 Emission data'!AY14</f>
        <v>638582.53</v>
      </c>
      <c r="AZ14" s="32">
        <f>'3.1 Emission data'!AZ14</f>
        <v>370846</v>
      </c>
      <c r="BA14" s="32">
        <f>'3.1 Emission data'!BA14</f>
        <v>56727</v>
      </c>
      <c r="BB14" s="32">
        <f>'3.1 Emission data'!BB14</f>
        <v>822750</v>
      </c>
      <c r="BC14" s="32">
        <f>'3.1 Emission data'!BC14</f>
        <v>262728</v>
      </c>
      <c r="BD14" s="32">
        <f>'3.1 Emission data'!BD14</f>
        <v>685071</v>
      </c>
      <c r="BE14" s="32">
        <f>'3.1 Emission data'!BE14</f>
        <v>402983.06</v>
      </c>
      <c r="BF14" s="32">
        <f>'3.1 Emission data'!BF14</f>
        <v>84703</v>
      </c>
      <c r="BG14" s="32">
        <f>'3.1 Emission data'!BG14</f>
        <v>5872.79</v>
      </c>
      <c r="BH14" s="32">
        <f>'3.1 Emission data'!BH14</f>
        <v>67089.3</v>
      </c>
      <c r="BI14" s="17"/>
      <c r="BJ14" s="49"/>
      <c r="BK14" s="17"/>
      <c r="BL14" s="17"/>
      <c r="BM14" s="17"/>
      <c r="BN14" s="17"/>
      <c r="BO14" s="17"/>
      <c r="BP14" s="17"/>
      <c r="BQ14" s="17"/>
      <c r="BR14" s="17"/>
      <c r="DW14" s="3"/>
      <c r="DX14" s="3"/>
    </row>
    <row r="15" spans="1:128" s="83" customFormat="1" ht="15.5" thickTop="1" thickBot="1">
      <c r="A15" s="244"/>
      <c r="C15" s="217" t="s">
        <v>22</v>
      </c>
      <c r="D15" s="218"/>
      <c r="E15" s="475">
        <f>'3.1 Emission data'!E15</f>
        <v>274052</v>
      </c>
      <c r="F15" s="475">
        <f>'3.1 Emission data'!F15</f>
        <v>747757</v>
      </c>
      <c r="G15" s="476">
        <f>'3.1 Emission data'!G15</f>
        <v>1087937</v>
      </c>
      <c r="H15" s="475">
        <f>'3.1 Emission data'!H15</f>
        <v>379532</v>
      </c>
      <c r="I15" s="475">
        <f>'3.1 Emission data'!I15</f>
        <v>226701</v>
      </c>
      <c r="J15" s="475">
        <f>'3.1 Emission data'!J15</f>
        <v>241038</v>
      </c>
      <c r="K15" s="475">
        <f>'3.1 Emission data'!K15</f>
        <v>437366</v>
      </c>
      <c r="L15" s="475">
        <f>'3.1 Emission data'!L15</f>
        <v>162668</v>
      </c>
      <c r="M15" s="475">
        <f>'3.1 Emission data'!M15</f>
        <v>59990</v>
      </c>
      <c r="N15" s="475">
        <f>'3.1 Emission data'!N15</f>
        <v>19691</v>
      </c>
      <c r="O15" s="475">
        <f>'3.1 Emission data'!O15</f>
        <v>136558</v>
      </c>
      <c r="P15" s="475">
        <f>'3.1 Emission data'!P15</f>
        <v>136145.73000000001</v>
      </c>
      <c r="Q15" s="475">
        <f>'3.1 Emission data'!Q15</f>
        <v>94058</v>
      </c>
      <c r="R15" s="475">
        <f>'3.1 Emission data'!R15</f>
        <v>9667</v>
      </c>
      <c r="S15" s="475">
        <f>'3.1 Emission data'!S15</f>
        <v>117290</v>
      </c>
      <c r="T15" s="475">
        <f>'3.1 Emission data'!T15</f>
        <v>183688.72</v>
      </c>
      <c r="U15" s="475">
        <f>'3.1 Emission data'!U15</f>
        <v>55911.049999999996</v>
      </c>
      <c r="V15" s="475">
        <f>'3.1 Emission data'!V15</f>
        <v>110979.28</v>
      </c>
      <c r="W15" s="475">
        <f>'3.1 Emission data'!W15</f>
        <v>13550</v>
      </c>
      <c r="X15" s="475">
        <f>'3.1 Emission data'!X15</f>
        <v>2727</v>
      </c>
      <c r="Y15" s="475">
        <f>'3.1 Emission data'!Y15</f>
        <v>2087.83</v>
      </c>
      <c r="Z15" s="477">
        <f>'3.1 Emission data'!Z15</f>
        <v>66398.98</v>
      </c>
      <c r="AA15" s="478">
        <f>'3.1 Emission data'!AA15</f>
        <v>63320</v>
      </c>
      <c r="AB15" s="475">
        <f>'3.1 Emission data'!AB15</f>
        <v>15173000</v>
      </c>
      <c r="AC15" s="475">
        <f>'3.1 Emission data'!AC15</f>
        <v>246312</v>
      </c>
      <c r="AD15" s="476">
        <f>'3.1 Emission data'!AD15</f>
        <v>8400975.8099999987</v>
      </c>
      <c r="AE15" s="475">
        <f>'3.1 Emission data'!AE15</f>
        <v>229600</v>
      </c>
      <c r="AF15" s="476">
        <f>'3.1 Emission data'!AF15</f>
        <v>372801</v>
      </c>
      <c r="AG15" s="475">
        <f>'3.1 Emission data'!AG15</f>
        <v>272215</v>
      </c>
      <c r="AH15" s="475">
        <f>'3.1 Emission data'!AH15</f>
        <v>653199</v>
      </c>
      <c r="AI15" s="475">
        <f>'3.1 Emission data'!AI15</f>
        <v>918000</v>
      </c>
      <c r="AJ15" s="475">
        <f>'3.1 Emission data'!AJ15</f>
        <v>1599399</v>
      </c>
      <c r="AK15" s="475">
        <f>'3.1 Emission data'!AK15</f>
        <v>2408882</v>
      </c>
      <c r="AL15" s="475">
        <f>'3.1 Emission data'!AL15</f>
        <v>1153798.6000000001</v>
      </c>
      <c r="AM15" s="475">
        <f>'3.1 Emission data'!AM15</f>
        <v>11027516</v>
      </c>
      <c r="AN15" s="475">
        <f>'3.1 Emission data'!AN15</f>
        <v>499926.97</v>
      </c>
      <c r="AO15" s="475">
        <f>'3.1 Emission data'!AO15</f>
        <v>1011096</v>
      </c>
      <c r="AP15" s="475">
        <f>'3.1 Emission data'!AP15</f>
        <v>32060</v>
      </c>
      <c r="AQ15" s="475">
        <f>'3.1 Emission data'!AQ15</f>
        <v>54090</v>
      </c>
      <c r="AR15" s="475">
        <f>'3.1 Emission data'!AR15</f>
        <v>346117</v>
      </c>
      <c r="AS15" s="475">
        <f>'3.1 Emission data'!AS15</f>
        <v>1161573</v>
      </c>
      <c r="AT15" s="475">
        <f>'3.1 Emission data'!AT15</f>
        <v>1669733</v>
      </c>
      <c r="AU15" s="475">
        <f>'3.1 Emission data'!AU15</f>
        <v>1102564</v>
      </c>
      <c r="AV15" s="475">
        <f>'3.1 Emission data'!AV15</f>
        <v>438417</v>
      </c>
      <c r="AW15" s="475">
        <f>'3.1 Emission data'!AW15</f>
        <v>101886</v>
      </c>
      <c r="AX15" s="475">
        <f>'3.1 Emission data'!AX15</f>
        <v>405770</v>
      </c>
      <c r="AY15" s="475">
        <f>'3.1 Emission data'!AY15</f>
        <v>677411.14</v>
      </c>
      <c r="AZ15" s="475">
        <f>'3.1 Emission data'!AZ15</f>
        <v>323829</v>
      </c>
      <c r="BA15" s="475">
        <f>'3.1 Emission data'!BA15</f>
        <v>177830</v>
      </c>
      <c r="BB15" s="475">
        <f>'3.1 Emission data'!BB15</f>
        <v>866441</v>
      </c>
      <c r="BC15" s="475">
        <f>'3.1 Emission data'!BC15</f>
        <v>282796</v>
      </c>
      <c r="BD15" s="475">
        <f>'3.1 Emission data'!BD15</f>
        <v>731422</v>
      </c>
      <c r="BE15" s="475">
        <f>'3.1 Emission data'!BE15</f>
        <v>430291.35</v>
      </c>
      <c r="BF15" s="475">
        <f>'3.1 Emission data'!BF15</f>
        <v>93752</v>
      </c>
      <c r="BG15" s="475">
        <f>'3.1 Emission data'!BG15</f>
        <v>6674.02</v>
      </c>
      <c r="BH15" s="475">
        <f>'3.1 Emission data'!BH15</f>
        <v>74535.600000000006</v>
      </c>
      <c r="BI15" s="104"/>
      <c r="BJ15" s="49"/>
      <c r="BK15" s="104"/>
      <c r="BL15" s="67"/>
      <c r="BM15" s="67"/>
      <c r="BN15" s="104"/>
      <c r="BO15" s="104"/>
      <c r="BP15" s="104"/>
      <c r="BQ15" s="104"/>
      <c r="BR15" s="104"/>
      <c r="DW15" s="3"/>
      <c r="DX15" s="3"/>
    </row>
    <row r="16" spans="1:128" s="83" customFormat="1" ht="15" thickTop="1">
      <c r="A16" s="244"/>
      <c r="C16" s="379" t="s">
        <v>1146</v>
      </c>
      <c r="D16" s="380"/>
      <c r="E16" s="479">
        <f t="shared" ref="E16:AJ16" si="0">SUM(E17:E32)</f>
        <v>18095077.643134184</v>
      </c>
      <c r="F16" s="479">
        <f t="shared" si="0"/>
        <v>14571925.187242646</v>
      </c>
      <c r="G16" s="480">
        <f t="shared" si="0"/>
        <v>7538714.9808913106</v>
      </c>
      <c r="H16" s="479">
        <f t="shared" si="0"/>
        <v>3480992.3472613399</v>
      </c>
      <c r="I16" s="479">
        <f t="shared" si="0"/>
        <v>13352258</v>
      </c>
      <c r="J16" s="479">
        <f t="shared" si="0"/>
        <v>2985393.5822052467</v>
      </c>
      <c r="K16" s="479">
        <f t="shared" si="0"/>
        <v>2060444.1881527677</v>
      </c>
      <c r="L16" s="479">
        <f t="shared" si="0"/>
        <v>926306</v>
      </c>
      <c r="M16" s="479">
        <f t="shared" si="0"/>
        <v>514043.76</v>
      </c>
      <c r="N16" s="479">
        <f t="shared" si="0"/>
        <v>742386.67939086282</v>
      </c>
      <c r="O16" s="479">
        <f t="shared" si="0"/>
        <v>1151499.8461069856</v>
      </c>
      <c r="P16" s="479">
        <f t="shared" si="0"/>
        <v>1139237.0089894105</v>
      </c>
      <c r="Q16" s="479">
        <f t="shared" si="0"/>
        <v>5233961.901647741</v>
      </c>
      <c r="R16" s="479">
        <f t="shared" si="0"/>
        <v>52630.26879241698</v>
      </c>
      <c r="S16" s="479">
        <f t="shared" si="0"/>
        <v>736841.01043046615</v>
      </c>
      <c r="T16" s="479">
        <f t="shared" si="0"/>
        <v>747969.44269331114</v>
      </c>
      <c r="U16" s="479">
        <f t="shared" si="0"/>
        <v>315347.96512893005</v>
      </c>
      <c r="V16" s="479">
        <f t="shared" si="0"/>
        <v>402594.20483930479</v>
      </c>
      <c r="W16" s="479">
        <f t="shared" si="0"/>
        <v>281908.50726949458</v>
      </c>
      <c r="X16" s="479">
        <f t="shared" si="0"/>
        <v>246382</v>
      </c>
      <c r="Y16" s="479">
        <f t="shared" si="0"/>
        <v>110770.16746265403</v>
      </c>
      <c r="Z16" s="481">
        <f t="shared" si="0"/>
        <v>299150.15810543281</v>
      </c>
      <c r="AA16" s="482">
        <f t="shared" si="0"/>
        <v>29191484.700677417</v>
      </c>
      <c r="AB16" s="479">
        <f t="shared" si="0"/>
        <v>70772859.999580264</v>
      </c>
      <c r="AC16" s="479">
        <f t="shared" si="0"/>
        <v>45690328.283805139</v>
      </c>
      <c r="AD16" s="480">
        <f t="shared" si="0"/>
        <v>77348363.071819842</v>
      </c>
      <c r="AE16" s="479">
        <f t="shared" si="0"/>
        <v>48514354.529067375</v>
      </c>
      <c r="AF16" s="480">
        <f t="shared" si="0"/>
        <v>33896577.474383481</v>
      </c>
      <c r="AG16" s="479">
        <f t="shared" si="0"/>
        <v>10025177.948407419</v>
      </c>
      <c r="AH16" s="479">
        <f t="shared" si="0"/>
        <v>5973484.0863863546</v>
      </c>
      <c r="AI16" s="479">
        <f t="shared" si="0"/>
        <v>6315946.7543269964</v>
      </c>
      <c r="AJ16" s="479">
        <f t="shared" si="0"/>
        <v>7523747.3140919413</v>
      </c>
      <c r="AK16" s="479">
        <f t="shared" ref="AK16:BH16" si="1">SUM(AK17:AK32)</f>
        <v>5123922.7216574</v>
      </c>
      <c r="AL16" s="479">
        <f t="shared" si="1"/>
        <v>8499023.9099967536</v>
      </c>
      <c r="AM16" s="479">
        <f t="shared" si="1"/>
        <v>6928749.3213722808</v>
      </c>
      <c r="AN16" s="479">
        <f t="shared" si="1"/>
        <v>45022531.669687964</v>
      </c>
      <c r="AO16" s="479">
        <f t="shared" si="1"/>
        <v>4764617.9949045032</v>
      </c>
      <c r="AP16" s="479">
        <f t="shared" si="1"/>
        <v>24107694.972045865</v>
      </c>
      <c r="AQ16" s="479">
        <f t="shared" si="1"/>
        <v>37420984.589684419</v>
      </c>
      <c r="AR16" s="479">
        <f t="shared" si="1"/>
        <v>3323417.8152256021</v>
      </c>
      <c r="AS16" s="479">
        <f t="shared" si="1"/>
        <v>16790400</v>
      </c>
      <c r="AT16" s="479">
        <f t="shared" si="1"/>
        <v>22265994.843186975</v>
      </c>
      <c r="AU16" s="479">
        <f t="shared" si="1"/>
        <v>11832803.766841756</v>
      </c>
      <c r="AV16" s="479">
        <f t="shared" si="1"/>
        <v>9982610.3734415192</v>
      </c>
      <c r="AW16" s="479">
        <f t="shared" si="1"/>
        <v>2518843.2060545306</v>
      </c>
      <c r="AX16" s="479">
        <f t="shared" si="1"/>
        <v>1921197.4121598003</v>
      </c>
      <c r="AY16" s="479">
        <f t="shared" si="1"/>
        <v>19519873.918004155</v>
      </c>
      <c r="AZ16" s="479">
        <f t="shared" si="1"/>
        <v>3507748.4454174177</v>
      </c>
      <c r="BA16" s="479">
        <f t="shared" si="1"/>
        <v>13584449.582305128</v>
      </c>
      <c r="BB16" s="479">
        <f t="shared" si="1"/>
        <v>11639473.669063913</v>
      </c>
      <c r="BC16" s="479">
        <f t="shared" si="1"/>
        <v>9513165.5308523569</v>
      </c>
      <c r="BD16" s="479">
        <f t="shared" si="1"/>
        <v>9186494.4972014222</v>
      </c>
      <c r="BE16" s="479">
        <f t="shared" si="1"/>
        <v>12696569.866183218</v>
      </c>
      <c r="BF16" s="479">
        <f t="shared" si="1"/>
        <v>506706.8034797369</v>
      </c>
      <c r="BG16" s="479">
        <f t="shared" si="1"/>
        <v>1514741.1181020022</v>
      </c>
      <c r="BH16" s="479">
        <f t="shared" si="1"/>
        <v>1669444.8476567944</v>
      </c>
      <c r="BI16" s="104"/>
      <c r="BJ16" s="835" t="s">
        <v>1020</v>
      </c>
      <c r="BK16" s="836"/>
      <c r="BL16" s="833" t="s">
        <v>1021</v>
      </c>
      <c r="BM16" s="834"/>
      <c r="BN16" s="833" t="s">
        <v>1022</v>
      </c>
      <c r="BO16" s="834"/>
      <c r="BP16" s="177"/>
      <c r="BQ16" s="104"/>
      <c r="BR16" s="104"/>
      <c r="BU16" s="83" t="s">
        <v>803</v>
      </c>
      <c r="BV16" s="83" t="s">
        <v>804</v>
      </c>
      <c r="BX16" s="26"/>
      <c r="BY16" s="26"/>
      <c r="DW16" s="3"/>
      <c r="DX16" s="3"/>
    </row>
    <row r="17" spans="2:205" ht="17" customHeight="1">
      <c r="C17" s="831" t="s">
        <v>19</v>
      </c>
      <c r="D17" s="7" t="s">
        <v>4</v>
      </c>
      <c r="E17" s="31">
        <f>'2.2 Boundary incompleteness'!E17</f>
        <v>11000000</v>
      </c>
      <c r="F17" s="31">
        <f>'2.2 Boundary incompleteness'!F17</f>
        <v>7566397.8833312336</v>
      </c>
      <c r="G17" s="688">
        <f>'2.2 Boundary incompleteness'!G17</f>
        <v>2465947.61453006</v>
      </c>
      <c r="H17" s="31">
        <f>'2.2 Boundary incompleteness'!H17</f>
        <v>1355224</v>
      </c>
      <c r="I17" s="31">
        <f>'2.2 Boundary incompleteness'!I17</f>
        <v>713864</v>
      </c>
      <c r="J17" s="688">
        <f>'2.2 Boundary incompleteness'!J17</f>
        <v>1308449.2783654183</v>
      </c>
      <c r="K17" s="688">
        <f>'2.2 Boundary incompleteness'!K17</f>
        <v>559449.89239749394</v>
      </c>
      <c r="L17" s="31">
        <f>'2.2 Boundary incompleteness'!L17</f>
        <v>406579</v>
      </c>
      <c r="M17" s="31">
        <f>'2.2 Boundary incompleteness'!M17</f>
        <v>359426.45488221699</v>
      </c>
      <c r="N17" s="31">
        <f>'2.2 Boundary incompleteness'!N17</f>
        <v>204427</v>
      </c>
      <c r="O17" s="697">
        <f>'2.4 Carbon intensities'!$J8*'3.2 Emission predictors'!O$31/POWER(10,6)</f>
        <v>333054.21645821357</v>
      </c>
      <c r="P17" s="688">
        <f>'2.2 Boundary incompleteness'!P17</f>
        <v>501692.67986638437</v>
      </c>
      <c r="Q17" s="31">
        <f>'2.2 Boundary incompleteness'!Q17</f>
        <v>3282922.9178505349</v>
      </c>
      <c r="R17" s="31">
        <f>'2.2 Boundary incompleteness'!R17</f>
        <v>3480</v>
      </c>
      <c r="S17" s="31">
        <f>'2.2 Boundary incompleteness'!S17</f>
        <v>82246</v>
      </c>
      <c r="T17" s="697">
        <f>'2.4 Carbon intensities'!$J8*'3.2 Emission predictors'!T$31/POWER(10,6)</f>
        <v>233778.91774085062</v>
      </c>
      <c r="U17" s="697">
        <f>'2.4 Carbon intensities'!$J8*'3.2 Emission predictors'!U$31/POWER(10,6)</f>
        <v>95940.103229476284</v>
      </c>
      <c r="V17" s="687">
        <f>'2.2 Boundary incompleteness'!V17</f>
        <v>147994.98236937192</v>
      </c>
      <c r="W17" s="697">
        <f>'2.4 Carbon intensities'!$J8*'3.2 Emission predictors'!W$31/POWER(10,6)</f>
        <v>97001.793579161487</v>
      </c>
      <c r="X17" s="31">
        <f>'2.2 Boundary incompleteness'!X17</f>
        <v>104637</v>
      </c>
      <c r="Y17" s="697">
        <f>'2.4 Carbon intensities'!$J8*'3.2 Emission predictors'!Y$31/POWER(10,6)</f>
        <v>42629.659151056912</v>
      </c>
      <c r="Z17" s="51">
        <f>'2.2 Boundary incompleteness'!Z17</f>
        <v>84470.44</v>
      </c>
      <c r="AA17" s="46">
        <f>'2.2 Boundary incompleteness'!AA17</f>
        <v>18500000</v>
      </c>
      <c r="AB17" s="687">
        <f>'2.2 Boundary incompleteness'!AB17</f>
        <v>33775286.290610321</v>
      </c>
      <c r="AC17" s="687">
        <f>'2.2 Boundary incompleteness'!AC17</f>
        <v>7324452.2838051412</v>
      </c>
      <c r="AD17" s="696">
        <f>'2.4 Carbon intensities'!$J$29*'3.2 Emission predictors'!AD31/POWER(10,6)</f>
        <v>34389361.589558981</v>
      </c>
      <c r="AE17" s="31">
        <f>'2.2 Boundary incompleteness'!AE17</f>
        <v>18600000</v>
      </c>
      <c r="AF17" s="688">
        <f>'2.2 Boundary incompleteness'!AF17</f>
        <v>18252240.842898648</v>
      </c>
      <c r="AG17" s="31">
        <f>'2.2 Boundary incompleteness'!AG17</f>
        <v>2272300</v>
      </c>
      <c r="AH17" s="697">
        <f>'2.4 Carbon intensities'!$J$29*'3.2 Emission predictors'!AH31/POWER(10,6)</f>
        <v>2312984.9317279393</v>
      </c>
      <c r="AI17" s="31">
        <f>'2.2 Boundary incompleteness'!AI17</f>
        <v>1840000</v>
      </c>
      <c r="AJ17" s="31">
        <f>'2.2 Boundary incompleteness'!AJ17</f>
        <v>3379889</v>
      </c>
      <c r="AK17" s="697">
        <f>'2.4 Carbon intensities'!$J$29*'3.2 Emission predictors'!AK31/POWER(10,6)</f>
        <v>1648572.6383200325</v>
      </c>
      <c r="AL17" s="696">
        <f>'2.4 Carbon intensities'!$J$29*'3.2 Emission predictors'!AL31/POWER(10,6)</f>
        <v>3295773.2627929309</v>
      </c>
      <c r="AM17" s="687">
        <f>'2.2 Boundary incompleteness'!AM17</f>
        <v>2706893.9682508758</v>
      </c>
      <c r="AN17" s="687">
        <f>'2.2 Boundary incompleteness'!AN17</f>
        <v>5365938.0352366734</v>
      </c>
      <c r="AO17" s="31">
        <f>'2.2 Boundary incompleteness'!AO17</f>
        <v>3645685</v>
      </c>
      <c r="AP17" s="687">
        <f>'2.2 Boundary incompleteness'!AP17</f>
        <v>10021171.223984871</v>
      </c>
      <c r="AQ17" s="697">
        <f>'2.4 Carbon intensities'!$J$29*'3.2 Emission predictors'!AQ31/POWER(10,6)</f>
        <v>4803131.9222741537</v>
      </c>
      <c r="AR17" s="696">
        <f>'2.4 Carbon intensities'!$J$29*'3.2 Emission predictors'!AR31/POWER(10,6)</f>
        <v>1240692.5550138974</v>
      </c>
      <c r="AS17" s="31">
        <f>'2.2 Boundary incompleteness'!AS17</f>
        <v>1200000</v>
      </c>
      <c r="AT17" s="31">
        <f>'2.2 Boundary incompleteness'!AT17</f>
        <v>7964779</v>
      </c>
      <c r="AU17" s="687">
        <f>'2.2 Boundary incompleteness'!AU17</f>
        <v>1380235.6357521408</v>
      </c>
      <c r="AV17" s="687">
        <f>'2.2 Boundary incompleteness'!AV17</f>
        <v>5122610.3734415192</v>
      </c>
      <c r="AW17" s="687">
        <f>'2.2 Boundary incompleteness'!AW17</f>
        <v>997509.9249361977</v>
      </c>
      <c r="AX17" s="697">
        <f>'2.4 Carbon intensities'!$J$29*'3.2 Emission predictors'!AX31/POWER(10,6)</f>
        <v>644724.39892037015</v>
      </c>
      <c r="AY17" s="697">
        <f>'2.4 Carbon intensities'!$J$29*'3.2 Emission predictors'!AY31/POWER(10,6)</f>
        <v>8844471.5785474908</v>
      </c>
      <c r="AZ17" s="687">
        <f>'2.2 Boundary incompleteness'!AZ17</f>
        <v>1432998.8806338066</v>
      </c>
      <c r="BA17" s="31">
        <f>'2.2 Boundary incompleteness'!BA17</f>
        <v>2275908</v>
      </c>
      <c r="BB17" s="697">
        <f>'2.4 Carbon intensities'!$J$29*'3.2 Emission predictors'!BB31/POWER(10,6)</f>
        <v>5134673.7965635788</v>
      </c>
      <c r="BC17" s="31">
        <f>'2.2 Boundary incompleteness'!BC17</f>
        <v>8351229</v>
      </c>
      <c r="BD17" s="697">
        <f>'2.4 Carbon intensities'!$J$29*'3.2 Emission predictors'!BD31/POWER(10,6)</f>
        <v>3652695.8629084877</v>
      </c>
      <c r="BE17" s="697">
        <f>'2.4 Carbon intensities'!$J$29*'3.2 Emission predictors'!BE31/POWER(10,6)</f>
        <v>5859409.4524003044</v>
      </c>
      <c r="BF17" s="31">
        <f>'2.2 Boundary incompleteness'!BF17</f>
        <v>83100</v>
      </c>
      <c r="BG17" s="31">
        <f>'2.2 Boundary incompleteness'!BG17</f>
        <v>106760</v>
      </c>
      <c r="BH17" s="697">
        <f>'2.4 Carbon intensities'!$J$29*'3.2 Emission predictors'!BH31/POWER(10,6)</f>
        <v>706477.4100646252</v>
      </c>
      <c r="BI17" s="17"/>
      <c r="BJ17" s="645">
        <f t="shared" ref="BJ17:BJ32" si="2">SUM(E17:Z17)/SUM($E$16:$Z$16)</f>
        <v>0.41273947133839145</v>
      </c>
      <c r="BK17" s="646">
        <f t="shared" ref="BK17:BK32" si="3">SUM(AA17:BH17)/SUM($AA$16:$BH$16)</f>
        <v>0.36687810853252573</v>
      </c>
      <c r="BL17" s="647">
        <f t="shared" ref="BL17:BL32" si="4">SUM(E17:Z17)</f>
        <v>30949613.833751474</v>
      </c>
      <c r="BM17" s="648">
        <f t="shared" ref="BM17:BM32" si="5">SUM(AA17:BH17)</f>
        <v>227131956.85864294</v>
      </c>
      <c r="BN17" s="649">
        <f>BL17-'3.1 Emission data'!BN18</f>
        <v>10616401.290420242</v>
      </c>
      <c r="BO17" s="650">
        <f>BM17-'3.1 Emission data'!BO18</f>
        <v>153791264.47864294</v>
      </c>
      <c r="BP17" s="160"/>
      <c r="BQ17" s="43"/>
      <c r="BR17" s="243" t="str">
        <f t="shared" ref="BR17:BR25" si="6">INDEX($D$17:$D$25,MATCH(LARGE($BN$17:$BN$25,ROW(BN1)),$BN$17:$BN$25,0))</f>
        <v>Purchased goods and services</v>
      </c>
      <c r="BS17" s="164">
        <f>VLOOKUP(BR17,$D$17:$BN$32,63,FALSE)</f>
        <v>10616401.290420242</v>
      </c>
      <c r="BT17" s="164">
        <f t="shared" ref="BT17:BT31" si="7">VLOOKUP(BR17,$D$17:$BO$32,64,FALSE)</f>
        <v>153791264.47864294</v>
      </c>
      <c r="BU17" s="43">
        <f>BS17/$BS$33</f>
        <v>0.26847335773992648</v>
      </c>
      <c r="BV17" s="43">
        <f>BT17/$BT$33</f>
        <v>0.43731971033555811</v>
      </c>
      <c r="BW17" s="76"/>
      <c r="BX17" s="243"/>
      <c r="BY17" s="243" t="s">
        <v>1660</v>
      </c>
      <c r="BZ17" s="164">
        <f>BS17</f>
        <v>10616401.290420242</v>
      </c>
      <c r="CA17" s="164">
        <f>BT17</f>
        <v>153791264.47864294</v>
      </c>
      <c r="CB17" s="17"/>
      <c r="CC17" s="76"/>
      <c r="CD17" s="17"/>
      <c r="CE17" s="17"/>
      <c r="CF17" s="17"/>
      <c r="CG17" s="17"/>
      <c r="CH17" s="17"/>
      <c r="CI17" s="17"/>
      <c r="CJ17" s="17"/>
      <c r="CK17" s="17"/>
      <c r="CL17" s="17"/>
      <c r="CM17" s="17"/>
      <c r="CN17" s="17"/>
      <c r="CO17" s="17"/>
      <c r="CP17" s="17"/>
      <c r="CQ17" s="76"/>
      <c r="CR17" s="17"/>
      <c r="CS17" s="76"/>
      <c r="CT17" s="17"/>
      <c r="CU17" s="17"/>
      <c r="CV17" s="17"/>
      <c r="CW17" s="17"/>
      <c r="CX17" s="17"/>
      <c r="CY17" s="76"/>
      <c r="CZ17" s="17"/>
      <c r="DA17" s="17"/>
      <c r="DB17" s="17"/>
      <c r="DC17" s="17"/>
      <c r="DD17" s="17"/>
      <c r="DE17" s="76"/>
      <c r="DF17" s="17"/>
      <c r="DG17" s="17"/>
      <c r="DH17" s="17"/>
      <c r="DI17" s="17"/>
      <c r="DJ17" s="17"/>
      <c r="DK17" s="17"/>
      <c r="DL17" s="17"/>
      <c r="DM17" s="17"/>
      <c r="DN17" s="17"/>
      <c r="DO17" s="17"/>
      <c r="DP17" s="17"/>
      <c r="DQ17" s="17"/>
      <c r="DR17" s="17"/>
      <c r="DS17" s="17"/>
      <c r="DT17" s="17"/>
      <c r="DU17" s="17"/>
      <c r="DV17" s="92"/>
      <c r="DW17" s="92"/>
      <c r="DX17" s="26"/>
      <c r="DY17" s="26"/>
      <c r="DZ17" s="40"/>
      <c r="EA17" s="40"/>
      <c r="EB17" s="41"/>
      <c r="EC17" s="41"/>
      <c r="ED17" s="41"/>
      <c r="EE17" s="41"/>
      <c r="EF17" s="41"/>
      <c r="EG17" s="41"/>
      <c r="EH17" s="41"/>
      <c r="EI17" s="41"/>
      <c r="EJ17" s="41"/>
      <c r="EK17" s="41"/>
      <c r="EL17" s="41"/>
      <c r="EM17" s="41"/>
      <c r="EN17" s="41"/>
      <c r="EO17" s="41"/>
      <c r="EP17" s="41"/>
      <c r="EQ17" s="41"/>
      <c r="ER17" s="41"/>
      <c r="ES17" s="41"/>
      <c r="ET17" s="41"/>
      <c r="EU17" s="41"/>
      <c r="EV17" s="41"/>
      <c r="EW17" s="41"/>
      <c r="EX17" s="41"/>
      <c r="EY17" s="41"/>
      <c r="EZ17" s="41"/>
      <c r="FA17" s="41"/>
      <c r="FB17" s="41"/>
      <c r="FC17" s="41"/>
      <c r="FD17" s="41"/>
      <c r="FE17" s="41"/>
      <c r="FF17" s="41"/>
      <c r="FG17" s="41"/>
      <c r="FH17" s="41"/>
      <c r="FI17" s="41"/>
      <c r="FJ17" s="41"/>
      <c r="FK17" s="41"/>
      <c r="FL17" s="41"/>
      <c r="FM17" s="41"/>
      <c r="FN17" s="41"/>
      <c r="FO17" s="41"/>
      <c r="FP17" s="41"/>
      <c r="FQ17" s="41"/>
      <c r="FR17" s="41"/>
      <c r="FS17" s="41"/>
      <c r="FT17" s="41"/>
      <c r="FU17" s="41"/>
      <c r="FV17" s="41"/>
      <c r="FW17" s="41"/>
      <c r="FX17" s="41"/>
      <c r="FY17" s="41"/>
      <c r="FZ17" s="41"/>
      <c r="GA17" s="41"/>
      <c r="GB17" s="41"/>
      <c r="GC17" s="41"/>
      <c r="GD17" s="41"/>
      <c r="GE17" s="41"/>
      <c r="GF17" s="41"/>
      <c r="GG17" s="41"/>
      <c r="GH17" s="41"/>
      <c r="GI17" s="41"/>
      <c r="GJ17" s="41"/>
      <c r="GK17" s="41"/>
      <c r="GL17" s="41"/>
      <c r="GM17" s="41"/>
      <c r="GN17" s="41"/>
      <c r="GO17" s="41"/>
      <c r="GP17" s="41"/>
      <c r="GQ17" s="41"/>
      <c r="GR17" s="41"/>
      <c r="GS17" s="41"/>
      <c r="GT17" s="41"/>
      <c r="GU17" s="41"/>
      <c r="GV17" s="41"/>
      <c r="GW17" s="41"/>
    </row>
    <row r="18" spans="2:205">
      <c r="C18" s="831"/>
      <c r="D18" s="5" t="s">
        <v>5</v>
      </c>
      <c r="E18" s="31">
        <f>'2.2 Boundary incompleteness'!E18</f>
        <v>500000</v>
      </c>
      <c r="F18" s="31">
        <f>'2.2 Boundary incompleteness'!F18</f>
        <v>2422000</v>
      </c>
      <c r="G18" s="698">
        <f>'2.4 Carbon intensities'!$J$9*'3.2 Emission predictors'!G14/POWER(10,6)</f>
        <v>661323.3326927314</v>
      </c>
      <c r="H18" s="31">
        <f>'2.2 Boundary incompleteness'!H18</f>
        <v>136405</v>
      </c>
      <c r="I18" s="31">
        <f>'2.2 Boundary incompleteness'!I18</f>
        <v>403231</v>
      </c>
      <c r="J18" s="697">
        <f>'2.4 Carbon intensities'!$J$9*'3.2 Emission predictors'!J14/POWER(10,6)</f>
        <v>862959.32191255514</v>
      </c>
      <c r="K18" s="31">
        <f>'2.2 Boundary incompleteness'!K18</f>
        <v>71691</v>
      </c>
      <c r="L18" s="31">
        <f>'2.2 Boundary incompleteness'!L18</f>
        <v>145178</v>
      </c>
      <c r="M18" s="31">
        <f>'2.2 Boundary incompleteness'!M18</f>
        <v>86240.4066584783</v>
      </c>
      <c r="N18" s="31">
        <f>'2.2 Boundary incompleteness'!N18</f>
        <v>49050</v>
      </c>
      <c r="O18" s="31">
        <f>'2.2 Boundary incompleteness'!O18</f>
        <v>187469</v>
      </c>
      <c r="P18" s="697">
        <f>'2.4 Carbon intensities'!$J$9*'3.2 Emission predictors'!P14/POWER(10,6)</f>
        <v>66898.232261705241</v>
      </c>
      <c r="Q18" s="31">
        <f>'2.2 Boundary incompleteness'!Q18</f>
        <v>787701.08214946534</v>
      </c>
      <c r="R18" s="697">
        <f>'2.4 Carbon intensities'!$J$9*'3.2 Emission predictors'!R14/POWER(10,6)</f>
        <v>22067.839949918918</v>
      </c>
      <c r="S18" s="31">
        <f>'2.2 Boundary incompleteness'!S18</f>
        <v>15915.314998993992</v>
      </c>
      <c r="T18" s="697">
        <f>'2.4 Carbon intensities'!$J$9*'3.2 Emission predictors'!T14/POWER(10,6)</f>
        <v>56146.755490924697</v>
      </c>
      <c r="U18" s="697">
        <f>'2.4 Carbon intensities'!$J$9*'3.2 Emission predictors'!U14/POWER(10,6)</f>
        <v>44937.062829632072</v>
      </c>
      <c r="V18" s="31">
        <f>'2.2 Boundary incompleteness'!V18</f>
        <v>0</v>
      </c>
      <c r="W18" s="697">
        <f>'2.4 Carbon intensities'!$J$9*'3.2 Emission predictors'!W14/POWER(10,6)</f>
        <v>44793.443903506392</v>
      </c>
      <c r="X18" s="31">
        <f>'2.2 Boundary incompleteness'!X18</f>
        <v>23213</v>
      </c>
      <c r="Y18" s="697">
        <f>'2.4 Carbon intensities'!$J$9*'3.2 Emission predictors'!Y14/POWER(10,6)</f>
        <v>6816.8269471104386</v>
      </c>
      <c r="Z18" s="51">
        <f>'2.2 Boundary incompleteness'!Z18</f>
        <v>12802.77</v>
      </c>
      <c r="AA18" s="701">
        <f>'2.4 Carbon intensities'!$J$30*'3.2 Emission predictors'!AA14/POWER(10,6)</f>
        <v>3938679.2452830193</v>
      </c>
      <c r="AB18" s="687">
        <f>'2.2 Boundary incompleteness'!AB18</f>
        <v>6297169.8113207547</v>
      </c>
      <c r="AC18" s="31">
        <f>'2.2 Boundary incompleteness'!AC18</f>
        <v>40020</v>
      </c>
      <c r="AD18" s="696">
        <f>'2.4 Carbon intensities'!$J$30*'3.2 Emission predictors'!AD14/POWER(10,6)</f>
        <v>452709.58655660378</v>
      </c>
      <c r="AE18" s="31">
        <f>'2.2 Boundary incompleteness'!AE18</f>
        <v>200000</v>
      </c>
      <c r="AF18" s="696">
        <f>'2.4 Carbon intensities'!$J$30*'3.2 Emission predictors'!AF14/POWER(10,6)</f>
        <v>283018.86792452831</v>
      </c>
      <c r="AG18" s="31">
        <f>'2.2 Boundary incompleteness'!AG18</f>
        <v>90083</v>
      </c>
      <c r="AH18" s="697">
        <f>'2.4 Carbon intensities'!$J$30*'3.2 Emission predictors'!AH14/POWER(10,6)</f>
        <v>220518.86792452831</v>
      </c>
      <c r="AI18" s="31">
        <f>'2.2 Boundary incompleteness'!AI18</f>
        <v>6200</v>
      </c>
      <c r="AJ18" s="31">
        <f>'2.2 Boundary incompleteness'!AJ18</f>
        <v>712289</v>
      </c>
      <c r="AK18" s="697">
        <f>'2.4 Carbon intensities'!$J$30*'3.2 Emission predictors'!AK14/POWER(10,6)</f>
        <v>425471.69811320759</v>
      </c>
      <c r="AL18" s="696">
        <f>'2.4 Carbon intensities'!$J$30*'3.2 Emission predictors'!AL14/POWER(10,6)</f>
        <v>196933.96226415093</v>
      </c>
      <c r="AM18" s="691">
        <f>AVERAGE(AA38:BH38)*SUM(AM19:AM32,AM17)</f>
        <v>257953.02705695928</v>
      </c>
      <c r="AN18" s="31">
        <f>'2.2 Boundary incompleteness'!AN18</f>
        <v>398200</v>
      </c>
      <c r="AO18" s="31">
        <f>'2.2 Boundary incompleteness'!AO18</f>
        <v>211678</v>
      </c>
      <c r="AP18" s="31">
        <f>'2.2 Boundary incompleteness'!AP18</f>
        <v>127500</v>
      </c>
      <c r="AQ18" s="697">
        <f>'2.4 Carbon intensities'!$J$30*'3.2 Emission predictors'!AQ14/POWER(10,6)</f>
        <v>107835.63236515132</v>
      </c>
      <c r="AR18" s="696">
        <f>'2.4 Carbon intensities'!$J$30*'3.2 Emission predictors'!AR14/POWER(10,6)</f>
        <v>73254.716981132078</v>
      </c>
      <c r="AS18" s="31">
        <f>'2.2 Boundary incompleteness'!AS18</f>
        <v>200000</v>
      </c>
      <c r="AT18" s="31">
        <f>'2.2 Boundary incompleteness'!AT18</f>
        <v>626937</v>
      </c>
      <c r="AU18" s="697">
        <f>'2.4 Carbon intensities'!$J$30*'3.2 Emission predictors'!AU14/POWER(10,6)</f>
        <v>487473.43748841767</v>
      </c>
      <c r="AV18" s="31">
        <f>'2.2 Boundary incompleteness'!AV18</f>
        <v>335000</v>
      </c>
      <c r="AW18" s="697">
        <f>'2.4 Carbon intensities'!$J$30*'3.2 Emission predictors'!AW14/POWER(10,6)</f>
        <v>40801.886792452824</v>
      </c>
      <c r="AX18" s="697">
        <f>'2.4 Carbon intensities'!$J$30*'3.2 Emission predictors'!AX14/POWER(10,6)</f>
        <v>62057.07547169811</v>
      </c>
      <c r="AY18" s="697">
        <f>'2.4 Carbon intensities'!$J$30*'3.2 Emission predictors'!AY14/POWER(10,6)</f>
        <v>201148.88746452137</v>
      </c>
      <c r="AZ18" s="697">
        <f>'2.4 Carbon intensities'!$J$30*'3.2 Emission predictors'!AZ14/POWER(10,6)</f>
        <v>86703.555549566008</v>
      </c>
      <c r="BA18" s="31">
        <f>'2.2 Boundary incompleteness'!BA18</f>
        <v>129349</v>
      </c>
      <c r="BB18" s="697">
        <f>'2.4 Carbon intensities'!$J$30*'3.2 Emission predictors'!BB14/POWER(10,6)</f>
        <v>148820.75471698114</v>
      </c>
      <c r="BC18" s="31">
        <f>'2.2 Boundary incompleteness'!BC18</f>
        <v>6.8</v>
      </c>
      <c r="BD18" s="697">
        <f>'2.4 Carbon intensities'!$J$30*'3.2 Emission predictors'!BD14/POWER(10,6)</f>
        <v>165094.33962264151</v>
      </c>
      <c r="BE18" s="697">
        <f>'2.4 Carbon intensities'!$J$30*'3.2 Emission predictors'!BE14/POWER(10,6)</f>
        <v>110701.29198113208</v>
      </c>
      <c r="BF18" s="31">
        <f>'2.2 Boundary incompleteness'!BF18</f>
        <v>199918</v>
      </c>
      <c r="BG18" s="31">
        <f>'2.2 Boundary incompleteness'!BG18</f>
        <v>3038</v>
      </c>
      <c r="BH18" s="697">
        <f>'2.4 Carbon intensities'!$J$30*'3.2 Emission predictors'!BH14/POWER(10,6)</f>
        <v>31132.075471698114</v>
      </c>
      <c r="BI18" s="17"/>
      <c r="BJ18" s="645">
        <f t="shared" si="2"/>
        <v>8.8107832673113645E-2</v>
      </c>
      <c r="BK18" s="646">
        <f t="shared" si="3"/>
        <v>2.7245787194163314E-2</v>
      </c>
      <c r="BL18" s="647">
        <f t="shared" si="4"/>
        <v>6606839.3897950221</v>
      </c>
      <c r="BM18" s="648">
        <f t="shared" si="5"/>
        <v>16867697.520349145</v>
      </c>
      <c r="BN18" s="649">
        <f>BL18-'3.1 Emission data'!BN19</f>
        <v>3896389.304796028</v>
      </c>
      <c r="BO18" s="650">
        <f>BM18-'3.1 Emission data'!BO19</f>
        <v>14669061.520349145</v>
      </c>
      <c r="BP18" s="160"/>
      <c r="BQ18" s="43"/>
      <c r="BR18" s="243" t="str">
        <f t="shared" si="6"/>
        <v>Capital goods</v>
      </c>
      <c r="BS18" s="164">
        <f t="shared" ref="BS18:BS31" si="8">VLOOKUP(BR18,$D$17:$BN$32,63,FALSE)</f>
        <v>3896389.304796028</v>
      </c>
      <c r="BT18" s="164">
        <f t="shared" si="7"/>
        <v>14669061.520349145</v>
      </c>
      <c r="BU18" s="43">
        <f t="shared" ref="BU18:BU32" si="9">BS18/$BS$33</f>
        <v>9.853402213275976E-2</v>
      </c>
      <c r="BV18" s="43">
        <f t="shared" ref="BV18:BV32" si="10">BT18/$BT$33</f>
        <v>4.1712835619895909E-2</v>
      </c>
      <c r="BW18" s="17"/>
      <c r="BX18" s="243"/>
      <c r="BY18" s="243" t="s">
        <v>1661</v>
      </c>
      <c r="BZ18" s="164">
        <f>BS18</f>
        <v>3896389.304796028</v>
      </c>
      <c r="CA18" s="164">
        <f>BT18</f>
        <v>14669061.520349145</v>
      </c>
      <c r="CB18" s="17"/>
      <c r="CC18" s="17"/>
      <c r="CD18" s="17"/>
      <c r="CE18" s="17"/>
      <c r="CF18" s="17"/>
      <c r="CG18" s="17"/>
      <c r="CH18" s="17"/>
      <c r="CI18" s="17"/>
      <c r="CJ18" s="17"/>
      <c r="CK18" s="17"/>
      <c r="CL18" s="17"/>
      <c r="CM18" s="17"/>
      <c r="CN18" s="17"/>
      <c r="CO18" s="17"/>
      <c r="CP18" s="17"/>
      <c r="CQ18" s="76"/>
      <c r="CR18" s="17"/>
      <c r="CS18" s="76"/>
      <c r="CT18" s="17"/>
      <c r="CU18" s="17"/>
      <c r="CV18" s="17"/>
      <c r="CW18" s="17"/>
      <c r="CX18" s="17"/>
      <c r="CY18" s="76"/>
      <c r="CZ18" s="17"/>
      <c r="DA18" s="17"/>
      <c r="DB18" s="17"/>
      <c r="DC18" s="17"/>
      <c r="DD18" s="17"/>
      <c r="DE18" s="76"/>
      <c r="DF18" s="17"/>
      <c r="DG18" s="17"/>
      <c r="DH18" s="17"/>
      <c r="DI18" s="17"/>
      <c r="DJ18" s="17"/>
      <c r="DK18" s="17"/>
      <c r="DL18" s="17"/>
      <c r="DM18" s="17"/>
      <c r="DN18" s="17"/>
      <c r="DO18" s="17"/>
      <c r="DP18" s="17"/>
      <c r="DQ18" s="17"/>
      <c r="DR18" s="17"/>
      <c r="DS18" s="17"/>
      <c r="DT18" s="17"/>
      <c r="DU18" s="17"/>
      <c r="DV18" s="92"/>
      <c r="DW18" s="92"/>
      <c r="DX18" s="26"/>
      <c r="DY18" s="26"/>
      <c r="DZ18" s="83"/>
      <c r="EA18" s="83"/>
    </row>
    <row r="19" spans="2:205" ht="16" customHeight="1">
      <c r="C19" s="831"/>
      <c r="D19" s="6" t="s">
        <v>838</v>
      </c>
      <c r="E19" s="31">
        <f>'2.2 Boundary incompleteness'!E19</f>
        <v>550000</v>
      </c>
      <c r="F19" s="696">
        <f>'2.4 Carbon intensities'!$J$10*'3.2 Emission predictors'!F34</f>
        <v>288431.96792250732</v>
      </c>
      <c r="G19" s="688">
        <f>'2.2 Boundary incompleteness'!G19</f>
        <v>530262.78701908165</v>
      </c>
      <c r="H19" s="31">
        <f>'2.2 Boundary incompleteness'!H19</f>
        <v>21747</v>
      </c>
      <c r="I19" s="31">
        <f>'2.2 Boundary incompleteness'!I19</f>
        <v>79712</v>
      </c>
      <c r="J19" s="31">
        <f>'2.2 Boundary incompleteness'!J19</f>
        <v>0</v>
      </c>
      <c r="K19" s="31">
        <f>'2.2 Boundary incompleteness'!K19</f>
        <v>171198</v>
      </c>
      <c r="L19" s="31">
        <f>'2.2 Boundary incompleteness'!L19</f>
        <v>67890</v>
      </c>
      <c r="M19" s="31">
        <f>'2.2 Boundary incompleteness'!M19</f>
        <v>14804.55</v>
      </c>
      <c r="N19" s="31">
        <f>'2.2 Boundary incompleteness'!N19</f>
        <v>18841</v>
      </c>
      <c r="O19" s="31">
        <f>'2.2 Boundary incompleteness'!O19</f>
        <v>21928</v>
      </c>
      <c r="P19" s="31">
        <f>'2.2 Boundary incompleteness'!P19</f>
        <v>22373.55</v>
      </c>
      <c r="Q19" s="31">
        <f>'2.2 Boundary incompleteness'!Q19</f>
        <v>91073</v>
      </c>
      <c r="R19" s="31">
        <f>'2.2 Boundary incompleteness'!R19</f>
        <v>0</v>
      </c>
      <c r="S19" s="31">
        <f>'2.2 Boundary incompleteness'!S19</f>
        <v>76659</v>
      </c>
      <c r="T19" s="697">
        <f>'2.4 Carbon intensities'!$J$10*'3.2 Emission predictors'!T34</f>
        <v>44065.640403321115</v>
      </c>
      <c r="U19" s="31">
        <f>'2.2 Boundary incompleteness'!U19</f>
        <v>6017.06</v>
      </c>
      <c r="V19" s="31">
        <f>'2.2 Boundary incompleteness'!V19</f>
        <v>0</v>
      </c>
      <c r="W19" s="697">
        <f>'2.4 Carbon intensities'!$J$10*'3.2 Emission predictors'!W34</f>
        <v>0</v>
      </c>
      <c r="X19" s="31">
        <f>'2.2 Boundary incompleteness'!X19</f>
        <v>3849</v>
      </c>
      <c r="Y19" s="691">
        <f>AVERAGE(E39:Z39)*SUM(Y17:Y18,Y20:Y32)</f>
        <v>3157.3974256001475</v>
      </c>
      <c r="Z19" s="51">
        <f>'2.2 Boundary incompleteness'!Z19</f>
        <v>5716.32</v>
      </c>
      <c r="AA19" s="701">
        <f>'2.4 Carbon intensities'!$J$31*'3.2 Emission predictors'!AA34</f>
        <v>30685.611161960285</v>
      </c>
      <c r="AB19" s="31">
        <f>'2.2 Boundary incompleteness'!AB19</f>
        <v>670000</v>
      </c>
      <c r="AC19" s="31">
        <f>'2.2 Boundary incompleteness'!AC19</f>
        <v>40002</v>
      </c>
      <c r="AD19" s="692">
        <f>AVERAGE(AA39:BH39)*SUM(AD17:AD18,AD20:AD32)</f>
        <v>1416797.2263980922</v>
      </c>
      <c r="AE19" s="31">
        <f>'2.2 Boundary incompleteness'!AE19</f>
        <v>100000</v>
      </c>
      <c r="AF19" s="38">
        <f>'2.2 Boundary incompleteness'!AF19</f>
        <v>140026</v>
      </c>
      <c r="AG19" s="31">
        <f>'2.2 Boundary incompleteness'!AG19</f>
        <v>93746</v>
      </c>
      <c r="AH19" s="697">
        <f>'2.4 Carbon intensities'!$J$31*'3.2 Emission predictors'!AH34</f>
        <v>182878.59933061505</v>
      </c>
      <c r="AI19" s="31">
        <f>'2.2 Boundary incompleteness'!AI19</f>
        <v>71100</v>
      </c>
      <c r="AJ19" s="31">
        <f>'2.2 Boundary incompleteness'!AJ19</f>
        <v>95300</v>
      </c>
      <c r="AK19" s="697">
        <f>'2.4 Carbon intensities'!$J$31*'3.2 Emission predictors'!AK34</f>
        <v>704861.80078551138</v>
      </c>
      <c r="AL19" s="696">
        <f>'2.4 Carbon intensities'!$J$31*'3.2 Emission predictors'!AL34</f>
        <v>245340.13739184785</v>
      </c>
      <c r="AM19" s="687">
        <f>'2.2 Boundary incompleteness'!AM19</f>
        <v>640824.65238382679</v>
      </c>
      <c r="AN19" s="697">
        <f>'2.4 Carbon intensities'!$J$31*'3.2 Emission predictors'!AN34</f>
        <v>141013.58423081058</v>
      </c>
      <c r="AO19" s="31">
        <f>'2.2 Boundary incompleteness'!AO19</f>
        <v>161453</v>
      </c>
      <c r="AP19" s="31">
        <f>'2.2 Boundary incompleteness'!AP19</f>
        <v>12100</v>
      </c>
      <c r="AQ19" s="697">
        <f>'2.4 Carbon intensities'!$J$31*'3.2 Emission predictors'!AQ34</f>
        <v>39386.466788142381</v>
      </c>
      <c r="AR19" s="696">
        <f>'2.4 Carbon intensities'!$J$31*'3.2 Emission predictors'!AR34</f>
        <v>93350.120163504645</v>
      </c>
      <c r="AS19" s="31">
        <f>'2.2 Boundary incompleteness'!AS19</f>
        <v>190000</v>
      </c>
      <c r="AT19" s="31">
        <f>'2.2 Boundary incompleteness'!AT19</f>
        <v>701930</v>
      </c>
      <c r="AU19" s="31">
        <f>'2.2 Boundary incompleteness'!AU19</f>
        <v>788494</v>
      </c>
      <c r="AV19" s="31">
        <f>'2.2 Boundary incompleteness'!AV19</f>
        <v>159000</v>
      </c>
      <c r="AW19" s="697">
        <f>'2.4 Carbon intensities'!$J$31*'3.2 Emission predictors'!AW34</f>
        <v>23496.848768403564</v>
      </c>
      <c r="AX19" s="691">
        <f>AVERAGE(AA39:BH39)*SUM(AX17:AX18,AX20:AX32)</f>
        <v>35190.753324460187</v>
      </c>
      <c r="AY19" s="697">
        <f>'2.4 Carbon intensities'!$J$31*'3.2 Emission predictors'!AY34</f>
        <v>102180.45624127588</v>
      </c>
      <c r="AZ19" s="685">
        <f>'2.2 Boundary incompleteness'!AZ19</f>
        <v>93527.35</v>
      </c>
      <c r="BA19" s="31">
        <f>'2.2 Boundary incompleteness'!BA19</f>
        <v>210409</v>
      </c>
      <c r="BB19" s="31">
        <f>'2.2 Boundary incompleteness'!BB19</f>
        <v>221825</v>
      </c>
      <c r="BC19" s="697">
        <f>'2.4 Carbon intensities'!$J$31*'3.2 Emission predictors'!BC34</f>
        <v>36236.119352570764</v>
      </c>
      <c r="BD19" s="697">
        <f>'2.4 Carbon intensities'!$J$31*'3.2 Emission predictors'!BD34</f>
        <v>161370.33125920128</v>
      </c>
      <c r="BE19" s="31">
        <f>'2.2 Boundary incompleteness'!BE19</f>
        <v>0</v>
      </c>
      <c r="BF19" s="31">
        <f>'2.2 Boundary incompleteness'!BF19</f>
        <v>5029</v>
      </c>
      <c r="BG19" s="697">
        <f>'2.4 Carbon intensities'!$J$31*'3.2 Emission predictors'!BG34</f>
        <v>1982.5690922837948</v>
      </c>
      <c r="BH19" s="697">
        <f>'2.4 Carbon intensities'!$J$31*'3.2 Emission predictors'!BH34</f>
        <v>19053.395049309616</v>
      </c>
      <c r="BI19" s="17"/>
      <c r="BJ19" s="645">
        <f t="shared" si="2"/>
        <v>2.6908099067158488E-2</v>
      </c>
      <c r="BK19" s="646">
        <f t="shared" si="3"/>
        <v>1.2322188020777841E-2</v>
      </c>
      <c r="BL19" s="647">
        <f t="shared" si="4"/>
        <v>2017726.2727705103</v>
      </c>
      <c r="BM19" s="648">
        <f t="shared" si="5"/>
        <v>7628590.0217218166</v>
      </c>
      <c r="BN19" s="649">
        <f>BL19-'3.1 Emission data'!BN20</f>
        <v>1312342.3427705104</v>
      </c>
      <c r="BO19" s="650">
        <f>BM19-'3.1 Emission data'!BO20</f>
        <v>5777410.0217218166</v>
      </c>
      <c r="BP19" s="160"/>
      <c r="BQ19" s="43"/>
      <c r="BR19" s="243" t="str">
        <f t="shared" si="6"/>
        <v>Business travel</v>
      </c>
      <c r="BS19" s="164">
        <f t="shared" si="8"/>
        <v>1552813.408819366</v>
      </c>
      <c r="BT19" s="164">
        <f t="shared" si="7"/>
        <v>988620.18511341349</v>
      </c>
      <c r="BU19" s="43">
        <f t="shared" si="9"/>
        <v>3.9268394101257084E-2</v>
      </c>
      <c r="BV19" s="43">
        <f t="shared" si="10"/>
        <v>2.8112330986505641E-3</v>
      </c>
      <c r="BW19" s="17"/>
      <c r="BX19" s="243"/>
      <c r="BY19" s="243" t="s">
        <v>1662</v>
      </c>
      <c r="BZ19" s="164">
        <f>BS26</f>
        <v>20440637.836277496</v>
      </c>
      <c r="CA19" s="164">
        <f>BT26</f>
        <v>153298782.25053045</v>
      </c>
      <c r="CB19" s="17"/>
      <c r="CC19" s="17"/>
      <c r="CD19" s="17"/>
      <c r="CE19" s="17"/>
      <c r="CF19" s="17"/>
      <c r="CG19" s="17"/>
      <c r="CH19" s="17"/>
      <c r="CI19" s="17"/>
      <c r="CJ19" s="17"/>
      <c r="CK19" s="17"/>
      <c r="CL19" s="17"/>
      <c r="CM19" s="17"/>
      <c r="CN19" s="17"/>
      <c r="CO19" s="17"/>
      <c r="CP19" s="17"/>
      <c r="CQ19" s="76"/>
      <c r="CR19" s="17"/>
      <c r="CS19" s="76"/>
      <c r="CT19" s="17"/>
      <c r="CU19" s="17"/>
      <c r="CV19" s="17"/>
      <c r="CW19" s="17"/>
      <c r="CX19" s="17"/>
      <c r="CY19" s="76"/>
      <c r="CZ19" s="17"/>
      <c r="DA19" s="17"/>
      <c r="DB19" s="17"/>
      <c r="DC19" s="17"/>
      <c r="DD19" s="17"/>
      <c r="DE19" s="76"/>
      <c r="DF19" s="17"/>
      <c r="DG19" s="17"/>
      <c r="DH19" s="17"/>
      <c r="DI19" s="17"/>
      <c r="DJ19" s="17"/>
      <c r="DK19" s="17"/>
      <c r="DL19" s="17"/>
      <c r="DM19" s="17"/>
      <c r="DN19" s="17"/>
      <c r="DO19" s="17"/>
      <c r="DP19" s="17"/>
      <c r="DQ19" s="17"/>
      <c r="DR19" s="17"/>
      <c r="DS19" s="17"/>
      <c r="DT19" s="17"/>
      <c r="DU19" s="17"/>
      <c r="DV19" s="92"/>
      <c r="DW19" s="92"/>
      <c r="DX19" s="26"/>
      <c r="DY19" s="26"/>
      <c r="DZ19" s="83"/>
      <c r="EA19" s="83"/>
    </row>
    <row r="20" spans="2:205">
      <c r="C20" s="831"/>
      <c r="D20" s="5" t="s">
        <v>6</v>
      </c>
      <c r="E20" s="31">
        <f>'2.2 Boundary incompleteness'!E20</f>
        <v>100000</v>
      </c>
      <c r="F20" s="31">
        <f>'2.2 Boundary incompleteness'!F20</f>
        <v>237500</v>
      </c>
      <c r="G20" s="698">
        <f>'2.4 Carbon intensities'!$J11*'3.2 Emission predictors'!G$31/POWER(10,6)</f>
        <v>33217.034273318874</v>
      </c>
      <c r="H20" s="31">
        <f>'2.2 Boundary incompleteness'!H20</f>
        <v>9468</v>
      </c>
      <c r="I20" s="31">
        <f>'2.2 Boundary incompleteness'!I20</f>
        <v>0</v>
      </c>
      <c r="J20" s="31">
        <f>'2.2 Boundary incompleteness'!J20</f>
        <v>0</v>
      </c>
      <c r="K20" s="31">
        <f>'2.2 Boundary incompleteness'!K20</f>
        <v>3350</v>
      </c>
      <c r="L20" s="31">
        <f>'2.2 Boundary incompleteness'!L20</f>
        <v>4032</v>
      </c>
      <c r="M20" s="31">
        <f>'2.2 Boundary incompleteness'!M20</f>
        <v>0</v>
      </c>
      <c r="N20" s="31">
        <f>'2.2 Boundary incompleteness'!N20</f>
        <v>3408</v>
      </c>
      <c r="O20" s="31">
        <f>'2.2 Boundary incompleteness'!O20</f>
        <v>0</v>
      </c>
      <c r="P20" s="697">
        <f>'2.4 Carbon intensities'!$J11*'3.2 Emission predictors'!P$31/POWER(10,6)</f>
        <v>6757.94686132078</v>
      </c>
      <c r="Q20" s="31">
        <f>'2.2 Boundary incompleteness'!Q20</f>
        <v>18356</v>
      </c>
      <c r="R20" s="31">
        <f>'2.2 Boundary incompleteness'!R20</f>
        <v>0</v>
      </c>
      <c r="S20" s="31">
        <f>'2.2 Boundary incompleteness'!S20</f>
        <v>0</v>
      </c>
      <c r="T20" s="31">
        <f>'2.2 Boundary incompleteness'!T20</f>
        <v>0</v>
      </c>
      <c r="U20" s="31">
        <f>'2.2 Boundary incompleteness'!U20</f>
        <v>523.77</v>
      </c>
      <c r="V20" s="31">
        <f>'2.2 Boundary incompleteness'!V20</f>
        <v>0</v>
      </c>
      <c r="W20" s="697">
        <f>'2.4 Carbon intensities'!$J11*'3.2 Emission predictors'!W$31/POWER(10,6)</f>
        <v>1306.6424780911063</v>
      </c>
      <c r="X20" s="31">
        <f>'2.2 Boundary incompleteness'!X20</f>
        <v>7942</v>
      </c>
      <c r="Y20" s="697">
        <f>'2.4 Carbon intensities'!$J11*'3.2 Emission predictors'!Y$31/POWER(10,6)</f>
        <v>574.23395401301525</v>
      </c>
      <c r="Z20" s="700">
        <f>'2.4 Carbon intensities'!$J11*'3.2 Emission predictors'!Z$31/POWER(10,6)</f>
        <v>1901.6869069999575</v>
      </c>
      <c r="AA20" s="46">
        <f>'2.2 Boundary incompleteness'!AA20</f>
        <v>400000</v>
      </c>
      <c r="AB20" s="31">
        <f>'2.2 Boundary incompleteness'!AB20</f>
        <v>11000</v>
      </c>
      <c r="AC20" s="31">
        <f>'2.2 Boundary incompleteness'!AC20</f>
        <v>36598</v>
      </c>
      <c r="AD20" s="696">
        <f>'2.4 Carbon intensities'!$J$32*'3.2 Emission predictors'!AD31/POWER(10,6)</f>
        <v>1381009.013273637</v>
      </c>
      <c r="AE20" s="31">
        <f>'2.2 Boundary incompleteness'!AE20</f>
        <v>1800000</v>
      </c>
      <c r="AF20" s="696">
        <f>'2.4 Carbon intensities'!$J$32*'3.2 Emission predictors'!AF31/POWER(10,6)</f>
        <v>732974.03474152391</v>
      </c>
      <c r="AG20" s="31">
        <f>'2.2 Boundary incompleteness'!AG20</f>
        <v>318186</v>
      </c>
      <c r="AH20" s="697">
        <f>'2.4 Carbon intensities'!$J$32*'3.2 Emission predictors'!AH31/POWER(10,6)</f>
        <v>92884.91820250031</v>
      </c>
      <c r="AI20" s="687">
        <f>'2.2 Boundary incompleteness'!AI20</f>
        <v>278246.75432699634</v>
      </c>
      <c r="AJ20" s="31">
        <f>'2.2 Boundary incompleteness'!AJ20</f>
        <v>162682</v>
      </c>
      <c r="AK20" s="697">
        <f>'2.4 Carbon intensities'!$J$32*'3.2 Emission predictors'!AK31/POWER(10,6)</f>
        <v>66203.429413109407</v>
      </c>
      <c r="AL20" s="696">
        <f>'2.4 Carbon intensities'!$J$32*'3.2 Emission predictors'!AL31/POWER(10,6)</f>
        <v>132351.76145302993</v>
      </c>
      <c r="AM20" s="697">
        <f>'2.4 Carbon intensities'!$J$32*'3.2 Emission predictors'!AM31/POWER(10,6)</f>
        <v>108703.52909562233</v>
      </c>
      <c r="AN20" s="31">
        <f>'2.2 Boundary incompleteness'!AN20</f>
        <v>384300</v>
      </c>
      <c r="AO20" s="31">
        <f>'2.2 Boundary incompleteness'!AO20</f>
        <v>45927</v>
      </c>
      <c r="AP20" s="31">
        <f>'2.2 Boundary incompleteness'!AP20</f>
        <v>633000</v>
      </c>
      <c r="AQ20" s="697">
        <f>'2.4 Carbon intensities'!$J$32*'3.2 Emission predictors'!AQ31/POWER(10,6)</f>
        <v>192884.31567211309</v>
      </c>
      <c r="AR20" s="696">
        <f>'2.4 Carbon intensities'!$J$32*'3.2 Emission predictors'!AR31/POWER(10,6)</f>
        <v>49823.768804591622</v>
      </c>
      <c r="AS20" s="31">
        <f>'2.2 Boundary incompleteness'!AS20</f>
        <v>90000</v>
      </c>
      <c r="AT20" s="31">
        <f>'2.2 Boundary incompleteness'!AT20</f>
        <v>277621</v>
      </c>
      <c r="AU20" s="687">
        <f>'2.2 Boundary incompleteness'!AU20</f>
        <v>55427.544022622824</v>
      </c>
      <c r="AV20" s="31">
        <f>'2.2 Boundary incompleteness'!AV20</f>
        <v>80000</v>
      </c>
      <c r="AW20" s="697">
        <f>'2.4 Carbon intensities'!$J$32*'3.2 Emission predictors'!AW31/POWER(10,6)</f>
        <v>40058.033458377562</v>
      </c>
      <c r="AX20" s="697">
        <f>'2.4 Carbon intensities'!$J$32*'3.2 Emission predictors'!AX31/POWER(10,6)</f>
        <v>25890.861732565165</v>
      </c>
      <c r="AY20" s="697">
        <f>'2.4 Carbon intensities'!$J$32*'3.2 Emission predictors'!AY31/POWER(10,6)</f>
        <v>355176.55469722359</v>
      </c>
      <c r="AZ20" s="687">
        <f>'2.2 Boundary incompleteness'!AZ20</f>
        <v>57546.411991758599</v>
      </c>
      <c r="BA20" s="687">
        <f>'2.2 Boundary incompleteness'!BA20</f>
        <v>58167.368198829339</v>
      </c>
      <c r="BB20" s="697">
        <f>'2.4 Carbon intensities'!$J$32*'3.2 Emission predictors'!BB31/POWER(10,6)</f>
        <v>206198.38419527939</v>
      </c>
      <c r="BC20" s="31">
        <f>'2.2 Boundary incompleteness'!BC20</f>
        <v>96.7</v>
      </c>
      <c r="BD20" s="697">
        <f>'2.4 Carbon intensities'!$J$32*'3.2 Emission predictors'!BD31/POWER(10,6)</f>
        <v>146685.06992451663</v>
      </c>
      <c r="BE20" s="31">
        <f>'2.2 Boundary incompleteness'!BE20</f>
        <v>2877.56</v>
      </c>
      <c r="BF20" s="31">
        <f>'2.2 Boundary incompleteness'!BF20</f>
        <v>52486</v>
      </c>
      <c r="BG20" s="31">
        <f>'2.2 Boundary incompleteness'!BG20</f>
        <v>38784</v>
      </c>
      <c r="BH20" s="31">
        <f>'2.2 Boundary incompleteness'!BH20</f>
        <v>20665</v>
      </c>
      <c r="BI20" s="17"/>
      <c r="BJ20" s="645">
        <f t="shared" si="2"/>
        <v>5.7122430567325116E-3</v>
      </c>
      <c r="BK20" s="646">
        <f t="shared" si="3"/>
        <v>1.3462346440297772E-2</v>
      </c>
      <c r="BL20" s="647">
        <f t="shared" si="4"/>
        <v>428337.31447374378</v>
      </c>
      <c r="BM20" s="648">
        <f t="shared" si="5"/>
        <v>8334455.0132042961</v>
      </c>
      <c r="BN20" s="649">
        <f>BL20-'3.1 Emission data'!BN21</f>
        <v>78963.544473743765</v>
      </c>
      <c r="BO20" s="650">
        <f>BM20-'3.1 Emission data'!BO21</f>
        <v>4134565.4532042956</v>
      </c>
      <c r="BP20" s="160"/>
      <c r="BQ20" s="43"/>
      <c r="BR20" s="243" t="str">
        <f t="shared" si="6"/>
        <v>Fuel- and energy-related activities</v>
      </c>
      <c r="BS20" s="164">
        <f t="shared" si="8"/>
        <v>1312342.3427705104</v>
      </c>
      <c r="BT20" s="164">
        <f t="shared" si="7"/>
        <v>5777410.0217218166</v>
      </c>
      <c r="BU20" s="43">
        <f t="shared" si="9"/>
        <v>3.3187230364568651E-2</v>
      </c>
      <c r="BV20" s="43">
        <f t="shared" si="10"/>
        <v>1.6428600712493666E-2</v>
      </c>
      <c r="BW20" s="17"/>
      <c r="BX20" s="243"/>
      <c r="BY20" s="243" t="s">
        <v>23</v>
      </c>
      <c r="BZ20" s="164">
        <f>SUM(BS19:BS24)</f>
        <v>4377431.4907298442</v>
      </c>
      <c r="CA20" s="164">
        <f>SUM(BT19:BT24)</f>
        <v>13325744.267298698</v>
      </c>
      <c r="CB20" s="17"/>
      <c r="CC20" s="17"/>
      <c r="CD20" s="17"/>
      <c r="CE20" s="17"/>
      <c r="CF20" s="17"/>
      <c r="CG20" s="17"/>
      <c r="CH20" s="17"/>
      <c r="CI20" s="17"/>
      <c r="CJ20" s="17"/>
      <c r="CK20" s="17"/>
      <c r="CL20" s="17"/>
      <c r="CM20" s="17"/>
      <c r="CN20" s="17"/>
      <c r="CO20" s="17"/>
      <c r="CP20" s="17"/>
      <c r="CQ20" s="76"/>
      <c r="CR20" s="17"/>
      <c r="CS20" s="76"/>
      <c r="CT20" s="17"/>
      <c r="CU20" s="17"/>
      <c r="CV20" s="17"/>
      <c r="CW20" s="17"/>
      <c r="CX20" s="17"/>
      <c r="CY20" s="76"/>
      <c r="CZ20" s="17"/>
      <c r="DA20" s="17"/>
      <c r="DB20" s="17"/>
      <c r="DC20" s="17"/>
      <c r="DD20" s="17"/>
      <c r="DE20" s="76"/>
      <c r="DF20" s="17"/>
      <c r="DG20" s="17"/>
      <c r="DH20" s="17"/>
      <c r="DI20" s="17"/>
      <c r="DJ20" s="17"/>
      <c r="DK20" s="17"/>
      <c r="DL20" s="17"/>
      <c r="DM20" s="17"/>
      <c r="DN20" s="17"/>
      <c r="DO20" s="17"/>
      <c r="DP20" s="17"/>
      <c r="DQ20" s="17"/>
      <c r="DR20" s="17"/>
      <c r="DS20" s="17"/>
      <c r="DT20" s="17"/>
      <c r="DU20" s="17"/>
      <c r="DV20" s="92"/>
      <c r="DW20" s="92"/>
      <c r="DX20" s="26"/>
      <c r="DY20" s="26"/>
      <c r="DZ20" s="83"/>
      <c r="EA20" s="83"/>
    </row>
    <row r="21" spans="2:205">
      <c r="C21" s="831"/>
      <c r="D21" s="5" t="s">
        <v>7</v>
      </c>
      <c r="E21" s="31">
        <f>'2.2 Boundary incompleteness'!E21</f>
        <v>600</v>
      </c>
      <c r="F21" s="697">
        <f>'2.4 Carbon intensities'!$J12*'3.2 Emission predictors'!F$31/POWER(10,6)</f>
        <v>4026.2193201382561</v>
      </c>
      <c r="G21" s="698">
        <f>'2.4 Carbon intensities'!$J12*'3.2 Emission predictors'!G$31/POWER(10,6)</f>
        <v>2573.9436383279267</v>
      </c>
      <c r="H21" s="31">
        <f>'2.2 Boundary incompleteness'!H21</f>
        <v>762</v>
      </c>
      <c r="I21" s="31">
        <f>'2.2 Boundary incompleteness'!I21</f>
        <v>1909</v>
      </c>
      <c r="J21" s="697">
        <f>'2.4 Carbon intensities'!$J12*'3.2 Emission predictors'!J$31/POWER(10,6)</f>
        <v>1365.7527338695136</v>
      </c>
      <c r="K21" s="31">
        <f>'2.2 Boundary incompleteness'!K21</f>
        <v>3145</v>
      </c>
      <c r="L21" s="31">
        <f>'2.2 Boundary incompleteness'!L21</f>
        <v>304</v>
      </c>
      <c r="M21" s="31">
        <f>'2.2 Boundary incompleteness'!M21</f>
        <v>87.21</v>
      </c>
      <c r="N21" s="31">
        <f>'2.2 Boundary incompleteness'!N21</f>
        <v>306.72000000000003</v>
      </c>
      <c r="O21" s="31">
        <f>'2.2 Boundary incompleteness'!O21</f>
        <v>173.18</v>
      </c>
      <c r="P21" s="31">
        <f>'2.2 Boundary incompleteness'!P21</f>
        <v>399.53</v>
      </c>
      <c r="Q21" s="31">
        <f>'2.2 Boundary incompleteness'!Q21</f>
        <v>3475</v>
      </c>
      <c r="R21" s="697">
        <f>'2.4 Carbon intensities'!$J12*'3.2 Emission predictors'!R$31/POWER(10,6)</f>
        <v>170.36399012716629</v>
      </c>
      <c r="S21" s="31">
        <f>'2.2 Boundary incompleteness'!S21</f>
        <v>760</v>
      </c>
      <c r="T21" s="697">
        <f>'2.4 Carbon intensities'!$J12*'3.2 Emission predictors'!T$31/POWER(10,6)</f>
        <v>244.01725103512535</v>
      </c>
      <c r="U21" s="31">
        <f>'2.2 Boundary incompleteness'!U21</f>
        <v>484.25</v>
      </c>
      <c r="V21" s="31">
        <f>'2.2 Boundary incompleteness'!V21</f>
        <v>17.600000000000001</v>
      </c>
      <c r="W21" s="697">
        <f>'2.4 Carbon intensities'!$J12*'3.2 Emission predictors'!W$31/POWER(10,6)</f>
        <v>101.24998115057804</v>
      </c>
      <c r="X21" s="31">
        <f>'2.2 Boundary incompleteness'!X21</f>
        <v>684</v>
      </c>
      <c r="Y21" s="697">
        <f>'2.4 Carbon intensities'!$J12*'3.2 Emission predictors'!Y$31/POWER(10,6)</f>
        <v>44.496622446240231</v>
      </c>
      <c r="Z21" s="700">
        <f>'2.4 Carbon intensities'!$J12*'3.2 Emission predictors'!Z$31/POWER(10,6)</f>
        <v>147.35917951277671</v>
      </c>
      <c r="AA21" s="701">
        <f>'2.4 Carbon intensities'!$J$33*'3.2 Emission predictors'!AA31/POWER(10,6)</f>
        <v>151619.84423243892</v>
      </c>
      <c r="AB21" s="31">
        <f>'2.2 Boundary incompleteness'!AB21</f>
        <v>370000</v>
      </c>
      <c r="AC21" s="31">
        <f>'2.2 Boundary incompleteness'!AC21</f>
        <v>1096</v>
      </c>
      <c r="AD21" s="696">
        <f>'2.4 Carbon intensities'!$J$33*'3.2 Emission predictors'!AD31/POWER(10,6)</f>
        <v>133217.40338765425</v>
      </c>
      <c r="AE21" s="697">
        <f>'2.4 Carbon intensities'!$J$33*'3.2 Emission predictors'!AE31/POWER(10,6)</f>
        <v>35874.094299611526</v>
      </c>
      <c r="AF21" s="696">
        <f>'2.4 Carbon intensities'!$J$33*'3.2 Emission predictors'!AF31/POWER(10,6)</f>
        <v>70705.474562670715</v>
      </c>
      <c r="AG21" s="31">
        <f>'2.2 Boundary incompleteness'!AG21</f>
        <v>1290</v>
      </c>
      <c r="AH21" s="697">
        <f>'2.4 Carbon intensities'!$J$33*'3.2 Emission predictors'!AH31/POWER(10,6)</f>
        <v>8960.033930176789</v>
      </c>
      <c r="AI21" s="31">
        <f>'2.2 Boundary incompleteness'!AI21</f>
        <v>4900</v>
      </c>
      <c r="AJ21" s="31">
        <f>'2.2 Boundary incompleteness'!AJ21</f>
        <v>41897</v>
      </c>
      <c r="AK21" s="697">
        <f>'2.4 Carbon intensities'!$J$33*'3.2 Emission predictors'!AK31/POWER(10,6)</f>
        <v>6386.2356269971579</v>
      </c>
      <c r="AL21" s="696">
        <f>'2.4 Carbon intensities'!$J$33*'3.2 Emission predictors'!AL31/POWER(10,6)</f>
        <v>12767.156350963882</v>
      </c>
      <c r="AM21" s="697">
        <f>'2.4 Carbon intensities'!$J$33*'3.2 Emission predictors'!AM31/POWER(10,6)</f>
        <v>10485.957546986541</v>
      </c>
      <c r="AN21" s="697">
        <f>'2.4 Carbon intensities'!$J$33*'3.2 Emission predictors'!AN31/POWER(10,6)</f>
        <v>20786.554293299636</v>
      </c>
      <c r="AO21" s="31">
        <f>'2.2 Boundary incompleteness'!AO21</f>
        <v>17423</v>
      </c>
      <c r="AP21" s="31">
        <f>'2.2 Boundary incompleteness'!AP21</f>
        <v>1920</v>
      </c>
      <c r="AQ21" s="697">
        <f>'2.4 Carbon intensities'!$J$33*'3.2 Emission predictors'!AQ31/POWER(10,6)</f>
        <v>18606.357700108758</v>
      </c>
      <c r="AR21" s="696">
        <f>'2.4 Carbon intensities'!$J$33*'3.2 Emission predictors'!AR31/POWER(10,6)</f>
        <v>4806.1910120345856</v>
      </c>
      <c r="AS21" s="31">
        <f>'2.2 Boundary incompleteness'!AS21</f>
        <v>5700</v>
      </c>
      <c r="AT21" s="31">
        <f>'2.2 Boundary incompleteness'!AT21</f>
        <v>8971</v>
      </c>
      <c r="AU21" s="31">
        <f>'2.2 Boundary incompleteness'!AU21</f>
        <v>12651</v>
      </c>
      <c r="AV21" s="31">
        <f>'2.2 Boundary incompleteness'!AV21</f>
        <v>8000</v>
      </c>
      <c r="AW21" s="697">
        <f>'2.4 Carbon intensities'!$J$33*'3.2 Emission predictors'!AW31/POWER(10,6)</f>
        <v>3864.1508859460728</v>
      </c>
      <c r="AX21" s="697">
        <f>'2.4 Carbon intensities'!$J$33*'3.2 Emission predictors'!AX31/POWER(10,6)</f>
        <v>2497.5313979342563</v>
      </c>
      <c r="AY21" s="697">
        <f>'2.4 Carbon intensities'!$J$33*'3.2 Emission predictors'!AY31/POWER(10,6)</f>
        <v>34261.686858058194</v>
      </c>
      <c r="AZ21" s="687">
        <f>'2.2 Boundary incompleteness'!AZ21</f>
        <v>5551.1466660494925</v>
      </c>
      <c r="BA21" s="31">
        <f>'2.2 Boundary incompleteness'!BA21</f>
        <v>6717</v>
      </c>
      <c r="BB21" s="31">
        <f>'2.2 Boundary incompleteness'!BB21</f>
        <v>30419</v>
      </c>
      <c r="BC21" s="31">
        <f>'2.2 Boundary incompleteness'!BC21</f>
        <v>586</v>
      </c>
      <c r="BD21" s="697">
        <f>'2.4 Carbon intensities'!$J$33*'3.2 Emission predictors'!BD31/POWER(10,6)</f>
        <v>14149.802023926904</v>
      </c>
      <c r="BE21" s="697">
        <f>'2.4 Carbon intensities'!$J$33*'3.2 Emission predictors'!BE31/POWER(10,6)</f>
        <v>22698.162354686971</v>
      </c>
      <c r="BF21" s="31">
        <f>'2.2 Boundary incompleteness'!BF21</f>
        <v>5063</v>
      </c>
      <c r="BG21" s="31">
        <f>'2.2 Boundary incompleteness'!BG21</f>
        <v>34</v>
      </c>
      <c r="BH21" s="31">
        <f>'2.2 Boundary incompleteness'!BH21</f>
        <v>6562.4</v>
      </c>
      <c r="BI21" s="17"/>
      <c r="BJ21" s="645">
        <f t="shared" si="2"/>
        <v>2.9046676295932172E-4</v>
      </c>
      <c r="BK21" s="646">
        <f t="shared" si="3"/>
        <v>1.7452399123419492E-3</v>
      </c>
      <c r="BL21" s="647">
        <f t="shared" si="4"/>
        <v>21780.892716607581</v>
      </c>
      <c r="BM21" s="648">
        <f t="shared" si="5"/>
        <v>1080467.1831295446</v>
      </c>
      <c r="BN21" s="649">
        <f>BL21-'3.1 Emission data'!BN22</f>
        <v>18528.792716607582</v>
      </c>
      <c r="BO21" s="650">
        <f>BM21-'3.1 Emission data'!BO22</f>
        <v>1001527.2231295446</v>
      </c>
      <c r="BP21" s="160"/>
      <c r="BQ21" s="43"/>
      <c r="BR21" s="243" t="str">
        <f t="shared" si="6"/>
        <v>Employee commuting</v>
      </c>
      <c r="BS21" s="164">
        <f t="shared" si="8"/>
        <v>1236351.0505951354</v>
      </c>
      <c r="BT21" s="164">
        <f t="shared" si="7"/>
        <v>1628525.0465116282</v>
      </c>
      <c r="BU21" s="43">
        <f t="shared" si="9"/>
        <v>3.1265521038478253E-2</v>
      </c>
      <c r="BV21" s="43">
        <f t="shared" si="10"/>
        <v>4.6308618635070012E-3</v>
      </c>
      <c r="BW21" s="17"/>
      <c r="BX21" s="243"/>
      <c r="BY21" s="243" t="s">
        <v>83</v>
      </c>
      <c r="BZ21" s="164">
        <f>BS25+SUM(BS27:BS32)</f>
        <v>212733.45252190344</v>
      </c>
      <c r="CA21" s="164">
        <f>BT25+SUM(BT27:BT32)</f>
        <v>16582956.740250519</v>
      </c>
      <c r="CB21" s="17"/>
      <c r="CC21" s="17"/>
      <c r="CD21" s="17"/>
      <c r="CE21" s="17"/>
      <c r="CF21" s="17"/>
      <c r="CG21" s="17"/>
      <c r="CH21" s="17"/>
      <c r="CI21" s="17"/>
      <c r="CJ21" s="17"/>
      <c r="CK21" s="17"/>
      <c r="CL21" s="17"/>
      <c r="CM21" s="17"/>
      <c r="CN21" s="17"/>
      <c r="CO21" s="17"/>
      <c r="CP21" s="17"/>
      <c r="CQ21" s="76"/>
      <c r="CR21" s="17"/>
      <c r="CS21" s="76"/>
      <c r="CT21" s="17"/>
      <c r="CU21" s="17"/>
      <c r="CV21" s="17"/>
      <c r="CW21" s="17"/>
      <c r="CX21" s="17"/>
      <c r="CY21" s="76"/>
      <c r="CZ21" s="17"/>
      <c r="DA21" s="17"/>
      <c r="DB21" s="17"/>
      <c r="DC21" s="17"/>
      <c r="DD21" s="17"/>
      <c r="DE21" s="76"/>
      <c r="DF21" s="17"/>
      <c r="DG21" s="17"/>
      <c r="DH21" s="17"/>
      <c r="DI21" s="17"/>
      <c r="DJ21" s="17"/>
      <c r="DK21" s="17"/>
      <c r="DL21" s="17"/>
      <c r="DM21" s="17"/>
      <c r="DN21" s="17"/>
      <c r="DO21" s="17"/>
      <c r="DP21" s="17"/>
      <c r="DQ21" s="17"/>
      <c r="DR21" s="17"/>
      <c r="DS21" s="17"/>
      <c r="DT21" s="17"/>
      <c r="DU21" s="17"/>
      <c r="DV21" s="92"/>
      <c r="DW21" s="92"/>
      <c r="DX21" s="26"/>
      <c r="DY21" s="26"/>
      <c r="DZ21" s="83"/>
      <c r="EA21" s="83"/>
    </row>
    <row r="22" spans="2:205">
      <c r="C22" s="831"/>
      <c r="D22" s="5" t="s">
        <v>8</v>
      </c>
      <c r="E22" s="687">
        <f>'2.2 Boundary incompleteness'!E22</f>
        <v>618942.48523944768</v>
      </c>
      <c r="F22" s="31">
        <f>'2.2 Boundary incompleteness'!F22</f>
        <v>313000</v>
      </c>
      <c r="G22" s="38">
        <f>'2.2 Boundary incompleteness'!G22</f>
        <v>458090</v>
      </c>
      <c r="H22" s="31">
        <f>'2.2 Boundary incompleteness'!H22</f>
        <v>192845</v>
      </c>
      <c r="I22" s="31">
        <f>'2.2 Boundary incompleteness'!I22</f>
        <v>317166</v>
      </c>
      <c r="J22" s="31">
        <f>'2.2 Boundary incompleteness'!J22</f>
        <v>494928</v>
      </c>
      <c r="K22" s="685">
        <f>'2.2 Boundary incompleteness'!K22</f>
        <v>125682.43450315869</v>
      </c>
      <c r="L22" s="31">
        <f>'2.2 Boundary incompleteness'!L22</f>
        <v>129000</v>
      </c>
      <c r="M22" s="31">
        <f>'2.2 Boundary incompleteness'!M22</f>
        <v>40498</v>
      </c>
      <c r="N22" s="685">
        <f>'2.2 Boundary incompleteness'!N22</f>
        <v>58081</v>
      </c>
      <c r="O22" s="31">
        <f>'2.2 Boundary incompleteness'!O22</f>
        <v>75869</v>
      </c>
      <c r="P22" s="31">
        <f>'2.2 Boundary incompleteness'!P22</f>
        <v>315428.07</v>
      </c>
      <c r="Q22" s="31">
        <f>'2.2 Boundary incompleteness'!Q22</f>
        <v>37005</v>
      </c>
      <c r="R22" s="31">
        <f>'2.2 Boundary incompleteness'!R22</f>
        <v>8117</v>
      </c>
      <c r="S22" s="31">
        <f>'2.2 Boundary incompleteness'!S22</f>
        <v>117819</v>
      </c>
      <c r="T22" s="687">
        <f>'2.2 Boundary incompleteness'!T22</f>
        <v>52519.276375707457</v>
      </c>
      <c r="U22" s="31">
        <f>'2.2 Boundary incompleteness'!U22</f>
        <v>18536.28</v>
      </c>
      <c r="V22" s="687">
        <f>'2.2 Boundary incompleteness'!V22</f>
        <v>33247.606141675664</v>
      </c>
      <c r="W22" s="31">
        <f>'2.2 Boundary incompleteness'!W22</f>
        <v>26222</v>
      </c>
      <c r="X22" s="31">
        <f>'2.2 Boundary incompleteness'!X22</f>
        <v>92937</v>
      </c>
      <c r="Y22" s="687">
        <f>'2.2 Boundary incompleteness'!Y22</f>
        <v>9576.9065593776686</v>
      </c>
      <c r="Z22" s="51">
        <f>'2.2 Boundary incompleteness'!Z22</f>
        <v>8442.06</v>
      </c>
      <c r="AA22" s="46">
        <f>'2.2 Boundary incompleteness'!AA22</f>
        <v>337300</v>
      </c>
      <c r="AB22" s="31">
        <f>'2.2 Boundary incompleteness'!AB22</f>
        <v>110000</v>
      </c>
      <c r="AC22" s="685">
        <f>'2.2 Boundary incompleteness'!AC22</f>
        <v>217500</v>
      </c>
      <c r="AD22" s="696">
        <f>'2.4 Carbon intensities'!$J$34*'3.2 Emission predictors'!AD31/POWER(10,6)</f>
        <v>342375.72511087061</v>
      </c>
      <c r="AE22" s="687">
        <f>'2.2 Boundary incompleteness'!AE22</f>
        <v>92198.306949311867</v>
      </c>
      <c r="AF22" s="688">
        <f>'2.2 Boundary incompleteness'!AF22</f>
        <v>181716.78404704612</v>
      </c>
      <c r="AG22" s="31">
        <f>'2.2 Boundary incompleteness'!AG22</f>
        <v>68553</v>
      </c>
      <c r="AH22" s="687">
        <f>'2.2 Boundary incompleteness'!AH22</f>
        <v>23520</v>
      </c>
      <c r="AI22" s="31">
        <f>'2.2 Boundary incompleteness'!AI22</f>
        <v>93000</v>
      </c>
      <c r="AJ22" s="687">
        <f>'2.2 Boundary incompleteness'!AJ22</f>
        <v>23434.92885415873</v>
      </c>
      <c r="AK22" s="697">
        <f>'2.4 Carbon intensities'!$J$34*'3.2 Emission predictors'!AK31/POWER(10,6)</f>
        <v>16412.961054040912</v>
      </c>
      <c r="AL22" s="687">
        <f>'2.2 Boundary incompleteness'!AL22</f>
        <v>32812.262528082028</v>
      </c>
      <c r="AM22" s="687">
        <f>'2.2 Boundary incompleteness'!AM22</f>
        <v>26949.461762021059</v>
      </c>
      <c r="AN22" s="685">
        <f>'2.2 Boundary incompleteness'!AN22</f>
        <v>81500</v>
      </c>
      <c r="AO22" s="687">
        <f>'2.2 Boundary incompleteness'!AO22</f>
        <v>28074.217964655687</v>
      </c>
      <c r="AP22" s="31">
        <f>'2.2 Boundary incompleteness'!AP22</f>
        <v>53500</v>
      </c>
      <c r="AQ22" s="31">
        <f>'2.2 Boundary incompleteness'!AQ22</f>
        <v>110000</v>
      </c>
      <c r="AR22" s="696">
        <f>'2.4 Carbon intensities'!$J$34*'3.2 Emission predictors'!AR31/POWER(10,6)</f>
        <v>12352.163387979585</v>
      </c>
      <c r="AS22" s="685">
        <f>'2.2 Boundary incompleteness'!AS22</f>
        <v>17000</v>
      </c>
      <c r="AT22" s="31">
        <f>'2.2 Boundary incompleteness'!AT22</f>
        <v>52248</v>
      </c>
      <c r="AU22" s="31">
        <f>'2.2 Boundary incompleteness'!AU22</f>
        <v>4385</v>
      </c>
      <c r="AV22" s="31">
        <f>'2.2 Boundary incompleteness'!AV22</f>
        <v>51000</v>
      </c>
      <c r="AW22" s="685">
        <f>'2.2 Boundary incompleteness'!AW22</f>
        <v>47759</v>
      </c>
      <c r="AX22" s="697">
        <f>'2.4 Carbon intensities'!$J$34*'3.2 Emission predictors'!AX31/POWER(10,6)</f>
        <v>6418.7868972842625</v>
      </c>
      <c r="AY22" s="697">
        <f>'2.4 Carbon intensities'!$J$34*'3.2 Emission predictors'!AY31/POWER(10,6)</f>
        <v>88054.335118772884</v>
      </c>
      <c r="AZ22" s="687">
        <f>'2.2 Boundary incompleteness'!AZ22</f>
        <v>14266.738554083093</v>
      </c>
      <c r="BA22" s="687">
        <f>'2.2 Boundary incompleteness'!BA22</f>
        <v>14420.684205135709</v>
      </c>
      <c r="BB22" s="31">
        <f>'2.2 Boundary incompleteness'!BB22</f>
        <v>32119</v>
      </c>
      <c r="BC22" s="687">
        <f>'2.2 Boundary incompleteness'!BC22</f>
        <v>1498.2</v>
      </c>
      <c r="BD22" s="31">
        <f>'2.2 Boundary incompleteness'!BD22</f>
        <v>60968</v>
      </c>
      <c r="BE22" s="687">
        <f>'2.2 Boundary incompleteness'!BE22</f>
        <v>58335.469670251885</v>
      </c>
      <c r="BF22" s="31">
        <f>'2.2 Boundary incompleteness'!BF22</f>
        <v>19588</v>
      </c>
      <c r="BG22" s="687">
        <f>'2.2 Boundary incompleteness'!BG22</f>
        <v>2947.5490097184065</v>
      </c>
      <c r="BH22" s="685">
        <f>'2.2 Boundary incompleteness'!BH22</f>
        <v>17835</v>
      </c>
      <c r="BI22" s="17"/>
      <c r="BJ22" s="645">
        <f t="shared" si="2"/>
        <v>4.7261621157125004E-2</v>
      </c>
      <c r="BK22" s="646">
        <f t="shared" si="3"/>
        <v>3.779788509705828E-3</v>
      </c>
      <c r="BL22" s="647">
        <f t="shared" si="4"/>
        <v>3543952.1188193662</v>
      </c>
      <c r="BM22" s="648">
        <f t="shared" si="5"/>
        <v>2340043.5751134134</v>
      </c>
      <c r="BN22" s="649">
        <f>BL22-'3.1 Emission data'!BN23</f>
        <v>1552813.408819366</v>
      </c>
      <c r="BO22" s="650">
        <f>BM22-'3.1 Emission data'!BO23</f>
        <v>988620.18511341349</v>
      </c>
      <c r="BP22" s="160"/>
      <c r="BQ22" s="43"/>
      <c r="BR22" s="243" t="str">
        <f t="shared" si="6"/>
        <v>Upstream leased assets</v>
      </c>
      <c r="BS22" s="164">
        <f t="shared" si="8"/>
        <v>140593.14407108785</v>
      </c>
      <c r="BT22" s="164">
        <f t="shared" si="7"/>
        <v>796623.56074754475</v>
      </c>
      <c r="BU22" s="43">
        <f t="shared" si="9"/>
        <v>3.5553962620118768E-3</v>
      </c>
      <c r="BV22" s="43">
        <f t="shared" si="10"/>
        <v>2.265272907493239E-3</v>
      </c>
      <c r="BW22" s="17"/>
      <c r="BX22" s="43"/>
      <c r="BY22" s="43"/>
      <c r="BZ22" s="17"/>
      <c r="CA22" s="17"/>
      <c r="CB22" s="17"/>
      <c r="CC22" s="17"/>
      <c r="CD22" s="17"/>
      <c r="CE22" s="17"/>
      <c r="CF22" s="17"/>
      <c r="CG22" s="17"/>
      <c r="CH22" s="17"/>
      <c r="CI22" s="17"/>
      <c r="CJ22" s="17"/>
      <c r="CK22" s="17"/>
      <c r="CL22" s="17"/>
      <c r="CM22" s="17"/>
      <c r="CN22" s="17"/>
      <c r="CO22" s="17"/>
      <c r="CP22" s="17"/>
      <c r="CQ22" s="76"/>
      <c r="CR22" s="17"/>
      <c r="CS22" s="76"/>
      <c r="CT22" s="17"/>
      <c r="CU22" s="17"/>
      <c r="CV22" s="17"/>
      <c r="CW22" s="17"/>
      <c r="CX22" s="17"/>
      <c r="CY22" s="17"/>
      <c r="CZ22" s="17"/>
      <c r="DA22" s="17"/>
      <c r="DB22" s="17"/>
      <c r="DC22" s="17"/>
      <c r="DD22" s="17"/>
      <c r="DE22" s="76"/>
      <c r="DF22" s="17"/>
      <c r="DG22" s="17"/>
      <c r="DH22" s="17"/>
      <c r="DI22" s="17"/>
      <c r="DJ22" s="17"/>
      <c r="DK22" s="17"/>
      <c r="DL22" s="17"/>
      <c r="DM22" s="17"/>
      <c r="DN22" s="17"/>
      <c r="DO22" s="17"/>
      <c r="DP22" s="17"/>
      <c r="DQ22" s="17"/>
      <c r="DR22" s="17"/>
      <c r="DS22" s="17"/>
      <c r="DT22" s="17"/>
      <c r="DU22" s="17"/>
      <c r="DV22" s="92"/>
      <c r="DW22" s="92"/>
      <c r="DX22" s="26"/>
      <c r="DY22" s="26"/>
      <c r="DZ22" s="83"/>
      <c r="EA22" s="83"/>
    </row>
    <row r="23" spans="2:205">
      <c r="C23" s="831"/>
      <c r="D23" s="5" t="s">
        <v>9</v>
      </c>
      <c r="E23" s="31">
        <f>'2.2 Boundary incompleteness'!E23</f>
        <v>330000</v>
      </c>
      <c r="F23" s="31">
        <f>'2.2 Boundary incompleteness'!F23</f>
        <v>150467</v>
      </c>
      <c r="G23" s="38">
        <f>'2.2 Boundary incompleteness'!G23</f>
        <v>122800</v>
      </c>
      <c r="H23" s="687">
        <f>'2.2 Boundary incompleteness'!H23</f>
        <v>96587.074938510006</v>
      </c>
      <c r="I23" s="31">
        <f>'2.2 Boundary incompleteness'!I23</f>
        <v>47620</v>
      </c>
      <c r="J23" s="697">
        <f>'2.4 Carbon intensities'!$J$14*'3.2 Emission predictors'!J10</f>
        <v>310555.7028776143</v>
      </c>
      <c r="K23" s="31">
        <f>'2.2 Boundary incompleteness'!K23</f>
        <v>280026</v>
      </c>
      <c r="L23" s="31">
        <f>'2.2 Boundary incompleteness'!L23</f>
        <v>26000</v>
      </c>
      <c r="M23" s="31">
        <f>'2.2 Boundary incompleteness'!M23</f>
        <v>10603</v>
      </c>
      <c r="N23" s="31">
        <f>'2.2 Boundary incompleteness'!N23</f>
        <v>42653</v>
      </c>
      <c r="O23" s="31">
        <f>'2.2 Boundary incompleteness'!O23</f>
        <v>57762</v>
      </c>
      <c r="P23" s="31">
        <f>'2.2 Boundary incompleteness'!P23</f>
        <v>225687</v>
      </c>
      <c r="Q23" s="31">
        <f>'2.2 Boundary incompleteness'!Q23</f>
        <v>107383</v>
      </c>
      <c r="R23" s="31">
        <f>'2.2 Boundary incompleteness'!R23</f>
        <v>15932</v>
      </c>
      <c r="S23" s="31">
        <f>'2.2 Boundary incompleteness'!S23</f>
        <v>79160</v>
      </c>
      <c r="T23" s="31">
        <f>'2.2 Boundary incompleteness'!T23</f>
        <v>21235.14</v>
      </c>
      <c r="U23" s="31">
        <f>'2.2 Boundary incompleteness'!U23</f>
        <v>19971</v>
      </c>
      <c r="V23" s="31">
        <f>'2.2 Boundary incompleteness'!V23</f>
        <v>18965.150000000001</v>
      </c>
      <c r="W23" s="697">
        <f>'2.4 Carbon intensities'!$J$14*'3.2 Emission predictors'!W10</f>
        <v>5719.428392303691</v>
      </c>
      <c r="X23" s="31">
        <f>'2.2 Boundary incompleteness'!X23</f>
        <v>13090</v>
      </c>
      <c r="Y23" s="697">
        <f>'2.4 Carbon intensities'!$J$14*'3.2 Emission predictors'!Y10</f>
        <v>2805.7043867077218</v>
      </c>
      <c r="Z23" s="51">
        <f>'2.2 Boundary incompleteness'!Z23</f>
        <v>2827.34</v>
      </c>
      <c r="AA23" s="46">
        <f>'2.2 Boundary incompleteness'!AA23</f>
        <v>183200</v>
      </c>
      <c r="AB23" s="687">
        <f>'2.2 Boundary incompleteness'!AB23</f>
        <v>180017.44186046513</v>
      </c>
      <c r="AC23" s="31">
        <f>'2.2 Boundary incompleteness'!AC23</f>
        <v>81394</v>
      </c>
      <c r="AD23" s="696">
        <f>'2.4 Carbon intensities'!$J$35*'3.2 Emission predictors'!AD10</f>
        <v>501744.18604651163</v>
      </c>
      <c r="AE23" s="31">
        <f>'2.2 Boundary incompleteness'!AE23</f>
        <v>200000</v>
      </c>
      <c r="AF23" s="696">
        <f>'2.4 Carbon intensities'!$J$35*'3.2 Emission predictors'!AF10</f>
        <v>74418.604651162794</v>
      </c>
      <c r="AG23" s="31">
        <f>'2.2 Boundary incompleteness'!AG23</f>
        <v>247936</v>
      </c>
      <c r="AH23" s="697">
        <f>'2.4 Carbon intensities'!$J$35*'3.2 Emission predictors'!AH10</f>
        <v>46511.627906976748</v>
      </c>
      <c r="AI23" s="31">
        <f>'2.2 Boundary incompleteness'!AI23</f>
        <v>68000</v>
      </c>
      <c r="AJ23" s="31">
        <f>'2.2 Boundary incompleteness'!AJ23</f>
        <v>34730</v>
      </c>
      <c r="AK23" s="697">
        <f>'2.4 Carbon intensities'!$J$35*'3.2 Emission predictors'!AK10</f>
        <v>26860.465116279072</v>
      </c>
      <c r="AL23" s="696">
        <f>'2.4 Carbon intensities'!$J$35*'3.2 Emission predictors'!AL10</f>
        <v>35930.232558139534</v>
      </c>
      <c r="AM23" s="687">
        <f>'2.2 Boundary incompleteness'!AM23</f>
        <v>39636.627906976748</v>
      </c>
      <c r="AN23" s="31">
        <f>'2.2 Boundary incompleteness'!AN23</f>
        <v>118400</v>
      </c>
      <c r="AO23" s="31">
        <f>'2.2 Boundary incompleteness'!AO23</f>
        <v>27668</v>
      </c>
      <c r="AP23" s="31">
        <f>'2.2 Boundary incompleteness'!AP23</f>
        <v>23600</v>
      </c>
      <c r="AQ23" s="31">
        <f>'2.2 Boundary incompleteness'!AQ23</f>
        <v>61000</v>
      </c>
      <c r="AR23" s="696">
        <f>'2.4 Carbon intensities'!$J$35*'3.2 Emission predictors'!AR10</f>
        <v>42790.69767441861</v>
      </c>
      <c r="AS23" s="31">
        <f>'2.2 Boundary incompleteness'!AS23</f>
        <v>25000</v>
      </c>
      <c r="AT23" s="687">
        <f>'2.2 Boundary incompleteness'!AT23</f>
        <v>60919.186046511633</v>
      </c>
      <c r="AU23" s="697">
        <f>'2.4 Carbon intensities'!$J$35*'3.2 Emission predictors'!AU10</f>
        <v>14370.930232558141</v>
      </c>
      <c r="AV23" s="31">
        <f>'2.2 Boundary incompleteness'!AV23</f>
        <v>16000</v>
      </c>
      <c r="AW23" s="697">
        <f>'2.4 Carbon intensities'!$J$35*'3.2 Emission predictors'!AW10</f>
        <v>6104.6511627906984</v>
      </c>
      <c r="AX23" s="697">
        <f>'2.4 Carbon intensities'!$J$35*'3.2 Emission predictors'!AX10</f>
        <v>21751.162790697676</v>
      </c>
      <c r="AY23" s="697">
        <f>'2.4 Carbon intensities'!$J$35*'3.2 Emission predictors'!AY10</f>
        <v>100578.48837209302</v>
      </c>
      <c r="AZ23" s="687">
        <f>'2.2 Boundary incompleteness'!AZ23</f>
        <v>48255.813953488374</v>
      </c>
      <c r="BA23" s="697">
        <f>'2.4 Carbon intensities'!$J$35*'3.2 Emission predictors'!BA10</f>
        <v>20401.162790697676</v>
      </c>
      <c r="BB23" s="697">
        <f>'2.4 Carbon intensities'!$J$35*'3.2 Emission predictors'!BB10</f>
        <v>116279.06976744186</v>
      </c>
      <c r="BC23" s="31">
        <f>'2.2 Boundary incompleteness'!BC23</f>
        <v>173</v>
      </c>
      <c r="BD23" s="697">
        <f>'2.4 Carbon intensities'!$J$35*'3.2 Emission predictors'!BD10</f>
        <v>116279.06976744186</v>
      </c>
      <c r="BE23" s="697">
        <f>'2.4 Carbon intensities'!$J$35*'3.2 Emission predictors'!BE10</f>
        <v>46511.627906976748</v>
      </c>
      <c r="BF23" s="31">
        <f>'2.2 Boundary incompleteness'!BF23</f>
        <v>13811</v>
      </c>
      <c r="BG23" s="31">
        <f>'2.2 Boundary incompleteness'!BG23</f>
        <v>2243</v>
      </c>
      <c r="BH23" s="697">
        <f>'2.4 Carbon intensities'!$J$35*'3.2 Emission predictors'!BH10</f>
        <v>7500</v>
      </c>
      <c r="BI23" s="17"/>
      <c r="BJ23" s="645">
        <f t="shared" si="2"/>
        <v>2.6509667386891922E-2</v>
      </c>
      <c r="BK23" s="646">
        <f t="shared" si="3"/>
        <v>4.2158653657867664E-3</v>
      </c>
      <c r="BL23" s="647">
        <f t="shared" si="4"/>
        <v>1987849.5405951354</v>
      </c>
      <c r="BM23" s="648">
        <f t="shared" si="5"/>
        <v>2610016.0465116282</v>
      </c>
      <c r="BN23" s="649">
        <f>BL23-'3.1 Emission data'!BN24</f>
        <v>1236351.0505951354</v>
      </c>
      <c r="BO23" s="650">
        <f>BM23-'3.1 Emission data'!BO24</f>
        <v>1628525.0465116282</v>
      </c>
      <c r="BP23" s="160"/>
      <c r="BQ23" s="43"/>
      <c r="BR23" s="243" t="str">
        <f t="shared" si="6"/>
        <v>Upstream transportation and distribution</v>
      </c>
      <c r="BS23" s="164">
        <f t="shared" si="8"/>
        <v>78963.544473743765</v>
      </c>
      <c r="BT23" s="164">
        <f t="shared" si="7"/>
        <v>4134565.4532042956</v>
      </c>
      <c r="BU23" s="43">
        <f t="shared" si="9"/>
        <v>1.9968732665598811E-3</v>
      </c>
      <c r="BV23" s="43">
        <f t="shared" si="10"/>
        <v>1.1757019961363304E-2</v>
      </c>
      <c r="BW23" s="17"/>
      <c r="BX23" s="43"/>
      <c r="BY23" s="43"/>
      <c r="BZ23" s="17"/>
      <c r="CA23" s="17"/>
      <c r="CB23" s="17"/>
      <c r="CC23" s="17"/>
      <c r="CD23" s="17"/>
      <c r="CE23" s="17"/>
      <c r="CF23" s="17"/>
      <c r="CG23" s="17"/>
      <c r="CH23" s="17"/>
      <c r="CI23" s="17"/>
      <c r="CJ23" s="17"/>
      <c r="CK23" s="17"/>
      <c r="CL23" s="17"/>
      <c r="CM23" s="17"/>
      <c r="CN23" s="17"/>
      <c r="CO23" s="17"/>
      <c r="CP23" s="17"/>
      <c r="CQ23" s="76"/>
      <c r="CR23" s="17"/>
      <c r="CS23" s="76"/>
      <c r="CT23" s="17"/>
      <c r="CU23" s="17"/>
      <c r="CV23" s="17"/>
      <c r="CW23" s="17"/>
      <c r="CX23" s="17"/>
      <c r="CY23" s="76"/>
      <c r="CZ23" s="17"/>
      <c r="DA23" s="17"/>
      <c r="DB23" s="17"/>
      <c r="DC23" s="17"/>
      <c r="DD23" s="17"/>
      <c r="DE23" s="76"/>
      <c r="DF23" s="17"/>
      <c r="DG23" s="17"/>
      <c r="DH23" s="17"/>
      <c r="DI23" s="17"/>
      <c r="DJ23" s="17"/>
      <c r="DK23" s="17"/>
      <c r="DL23" s="17"/>
      <c r="DM23" s="17"/>
      <c r="DN23" s="17"/>
      <c r="DO23" s="17"/>
      <c r="DP23" s="17"/>
      <c r="DQ23" s="17"/>
      <c r="DR23" s="17"/>
      <c r="DS23" s="17"/>
      <c r="DT23" s="17"/>
      <c r="DU23" s="17"/>
      <c r="DV23" s="92"/>
      <c r="DW23" s="92"/>
      <c r="DX23" s="26"/>
      <c r="DY23" s="26"/>
      <c r="DZ23" s="83"/>
      <c r="EA23" s="83"/>
    </row>
    <row r="24" spans="2:205">
      <c r="C24" s="831"/>
      <c r="D24" s="5" t="s">
        <v>10</v>
      </c>
      <c r="E24" s="31">
        <f>'2.2 Boundary incompleteness'!E24</f>
        <v>0</v>
      </c>
      <c r="F24" s="31">
        <f>'2.2 Boundary incompleteness'!F24</f>
        <v>0</v>
      </c>
      <c r="G24" s="38">
        <f>'2.2 Boundary incompleteness'!G24</f>
        <v>0</v>
      </c>
      <c r="H24" s="31">
        <f>'2.2 Boundary incompleteness'!H24</f>
        <v>0</v>
      </c>
      <c r="I24" s="31">
        <f>'2.2 Boundary incompleteness'!I24</f>
        <v>0</v>
      </c>
      <c r="J24" s="31">
        <f>'2.2 Boundary incompleteness'!J24</f>
        <v>0</v>
      </c>
      <c r="K24" s="31">
        <f>'2.2 Boundary incompleteness'!K24</f>
        <v>0</v>
      </c>
      <c r="L24" s="31">
        <f>'2.2 Boundary incompleteness'!L24</f>
        <v>127090</v>
      </c>
      <c r="M24" s="31">
        <f>'2.2 Boundary incompleteness'!M24</f>
        <v>2384.138459304721</v>
      </c>
      <c r="N24" s="31">
        <f>'2.2 Boundary incompleteness'!N24</f>
        <v>1356</v>
      </c>
      <c r="O24" s="31">
        <f>'2.2 Boundary incompleteness'!O24</f>
        <v>3959</v>
      </c>
      <c r="P24" s="31">
        <f>'2.2 Boundary incompleteness'!P24</f>
        <v>0</v>
      </c>
      <c r="Q24" s="697">
        <f>'2.4 Carbon intensities'!$J15*'3.2 Emission predictors'!Q$31/POWER(10,6)</f>
        <v>5582.9016477406485</v>
      </c>
      <c r="R24" s="31">
        <f>'2.2 Boundary incompleteness'!R24</f>
        <v>0</v>
      </c>
      <c r="S24" s="31">
        <f>'2.2 Boundary incompleteness'!S24</f>
        <v>24302</v>
      </c>
      <c r="T24" s="31">
        <f>'2.2 Boundary incompleteness'!T24</f>
        <v>0</v>
      </c>
      <c r="U24" s="31">
        <f>'2.2 Boundary incompleteness'!U24</f>
        <v>0</v>
      </c>
      <c r="V24" s="31">
        <f>'2.2 Boundary incompleteness'!V24</f>
        <v>0</v>
      </c>
      <c r="W24" s="697">
        <f>'2.4 Carbon intensities'!$J15*'3.2 Emission predictors'!W$31/POWER(10,6)</f>
        <v>1095.6121287980898</v>
      </c>
      <c r="X24" s="31">
        <f>'2.2 Boundary incompleteness'!X24</f>
        <v>21</v>
      </c>
      <c r="Y24" s="697">
        <f>'2.4 Carbon intensities'!$J15*'3.2 Emission predictors'!Y$31/POWER(10,6)</f>
        <v>481.49183524437427</v>
      </c>
      <c r="Z24" s="51">
        <f>'2.2 Boundary incompleteness'!Z24</f>
        <v>0</v>
      </c>
      <c r="AA24" s="46">
        <f>'2.2 Boundary incompleteness'!AA24</f>
        <v>0</v>
      </c>
      <c r="AB24" s="687">
        <f>'2.2 Boundary incompleteness'!AB24</f>
        <v>211086.4557887174</v>
      </c>
      <c r="AC24" s="31">
        <f>'2.2 Boundary incompleteness'!AC24</f>
        <v>0</v>
      </c>
      <c r="AD24" s="696">
        <f>'2.4 Carbon intensities'!$J$36*'3.2 Emission predictors'!AD31/POWER(10,6)</f>
        <v>214924.26125769745</v>
      </c>
      <c r="AE24" s="31">
        <f>'2.2 Boundary incompleteness'!AE24</f>
        <v>0</v>
      </c>
      <c r="AF24" s="696">
        <f>'2.4 Carbon intensities'!$J$36*'3.2 Emission predictors'!AF31/POWER(10,6)</f>
        <v>114071.59650932829</v>
      </c>
      <c r="AG24" s="31">
        <f>'2.2 Boundary incompleteness'!AG24</f>
        <v>0</v>
      </c>
      <c r="AH24" s="697">
        <f>'2.4 Carbon intensities'!$J$36*'3.2 Emission predictors'!AH31/POWER(10,6)</f>
        <v>14455.533768988129</v>
      </c>
      <c r="AI24" s="71">
        <f>'2.2 Boundary incompleteness'!AI24</f>
        <v>281000</v>
      </c>
      <c r="AJ24" s="696">
        <f>'2.4 Carbon intensities'!$J$36*'3.2 Emission predictors'!AJ31/POWER(10,6)</f>
        <v>14711.132835062215</v>
      </c>
      <c r="AK24" s="697">
        <f>'2.4 Carbon intensities'!$J$36*'3.2 Emission predictors'!AK31/POWER(10,6)</f>
        <v>10303.13562227225</v>
      </c>
      <c r="AL24" s="696">
        <f>'2.4 Carbon intensities'!$J$36*'3.2 Emission predictors'!AL31/POWER(10,6)</f>
        <v>20597.696526989403</v>
      </c>
      <c r="AM24" s="71">
        <f>'2.2 Boundary incompleteness'!AM24</f>
        <v>0</v>
      </c>
      <c r="AN24" s="31">
        <f>'2.2 Boundary incompleteness'!AN24</f>
        <v>0</v>
      </c>
      <c r="AO24" s="31">
        <f>'2.2 Boundary incompleteness'!AO24</f>
        <v>110</v>
      </c>
      <c r="AP24" s="31">
        <f>'2.2 Boundary incompleteness'!AP24</f>
        <v>0</v>
      </c>
      <c r="AQ24" s="31">
        <f>'2.2 Boundary incompleteness'!AQ24</f>
        <v>0</v>
      </c>
      <c r="AR24" s="696">
        <f>'2.4 Carbon intensities'!$J$36*'3.2 Emission predictors'!AR31/POWER(10,6)</f>
        <v>7753.9947969038976</v>
      </c>
      <c r="AS24" s="31">
        <f>'2.2 Boundary incompleteness'!AS24</f>
        <v>2500</v>
      </c>
      <c r="AT24" s="31">
        <f>'2.2 Boundary incompleteness'!AT24</f>
        <v>0</v>
      </c>
      <c r="AU24" s="31">
        <f>'2.2 Boundary incompleteness'!AU24</f>
        <v>0</v>
      </c>
      <c r="AV24" s="31">
        <f>'2.2 Boundary incompleteness'!AV24</f>
        <v>0</v>
      </c>
      <c r="AW24" s="31">
        <f>'2.2 Boundary incompleteness'!AW24</f>
        <v>0</v>
      </c>
      <c r="AX24" s="697">
        <f>'2.4 Carbon intensities'!$J$36*'3.2 Emission predictors'!AX31/POWER(10,6)</f>
        <v>4029.3541010323415</v>
      </c>
      <c r="AY24" s="697">
        <f>'2.4 Carbon intensities'!$J$36*'3.2 Emission predictors'!AY31/POWER(10,6)</f>
        <v>55275.56873318502</v>
      </c>
      <c r="AZ24" s="697">
        <f>'2.4 Carbon intensities'!$J$36*'3.2 Emission predictors'!AZ31/POWER(10,6)</f>
        <v>8955.8576131531463</v>
      </c>
      <c r="BA24" s="31">
        <f>'2.2 Boundary incompleteness'!BA24</f>
        <v>2461</v>
      </c>
      <c r="BB24" s="31">
        <f>'2.2 Boundary incompleteness'!BB24</f>
        <v>0</v>
      </c>
      <c r="BC24" s="697">
        <f>'2.4 Carbon intensities'!$J$36*'3.2 Emission predictors'!BC31/POWER(10,6)</f>
        <v>40018.579346905251</v>
      </c>
      <c r="BD24" s="697">
        <f>'2.4 Carbon intensities'!$J$36*'3.2 Emission predictors'!BD31/POWER(10,6)</f>
        <v>22828.366786925344</v>
      </c>
      <c r="BE24" s="697">
        <f>'2.4 Carbon intensities'!$J$36*'3.2 Emission predictors'!BE31/POWER(10,6)</f>
        <v>36619.733247559096</v>
      </c>
      <c r="BF24" s="31">
        <f>'2.2 Boundary incompleteness'!BF24</f>
        <v>14116</v>
      </c>
      <c r="BG24" s="31">
        <f>'2.2 Boundary incompleteness'!BG24</f>
        <v>4175</v>
      </c>
      <c r="BH24" s="697">
        <f>'2.4 Carbon intensities'!$J$36*'3.2 Emission predictors'!BH31/POWER(10,6)</f>
        <v>4415.2938128252754</v>
      </c>
      <c r="BI24" s="17"/>
      <c r="BJ24" s="645">
        <f t="shared" si="2"/>
        <v>2.2173807146944687E-3</v>
      </c>
      <c r="BK24" s="646">
        <f t="shared" si="3"/>
        <v>1.7516062783324658E-3</v>
      </c>
      <c r="BL24" s="647">
        <f t="shared" si="4"/>
        <v>166272.14407108785</v>
      </c>
      <c r="BM24" s="648">
        <f t="shared" si="5"/>
        <v>1084408.5607475447</v>
      </c>
      <c r="BN24" s="649">
        <f>BL24-'3.1 Emission data'!BN25</f>
        <v>140593.14407108785</v>
      </c>
      <c r="BO24" s="650">
        <f>BM24-'3.1 Emission data'!BO25</f>
        <v>796623.56074754475</v>
      </c>
      <c r="BP24" s="160"/>
      <c r="BQ24" s="43"/>
      <c r="BR24" s="243" t="str">
        <f t="shared" si="6"/>
        <v>Other (upstream)</v>
      </c>
      <c r="BS24" s="164">
        <f t="shared" si="8"/>
        <v>56368</v>
      </c>
      <c r="BT24" s="164">
        <f t="shared" si="7"/>
        <v>0</v>
      </c>
      <c r="BU24" s="43">
        <f t="shared" si="9"/>
        <v>1.4254647893481365E-3</v>
      </c>
      <c r="BV24" s="43">
        <f t="shared" si="10"/>
        <v>0</v>
      </c>
      <c r="BW24" s="17"/>
      <c r="BX24" s="43"/>
      <c r="BY24" s="43"/>
      <c r="BZ24" s="17"/>
      <c r="CA24" s="17"/>
      <c r="CB24" s="17"/>
      <c r="CC24" s="17"/>
      <c r="CD24" s="17"/>
      <c r="CE24" s="17"/>
      <c r="CF24" s="17"/>
      <c r="CG24" s="17"/>
      <c r="CH24" s="17"/>
      <c r="CI24" s="17"/>
      <c r="CJ24" s="17"/>
      <c r="CK24" s="17"/>
      <c r="CL24" s="17"/>
      <c r="CM24" s="17"/>
      <c r="CN24" s="17"/>
      <c r="CO24" s="17"/>
      <c r="CP24" s="17"/>
      <c r="CQ24" s="76"/>
      <c r="CR24" s="17"/>
      <c r="CS24" s="76"/>
      <c r="CT24" s="17"/>
      <c r="CU24" s="17"/>
      <c r="CV24" s="17"/>
      <c r="CW24" s="76"/>
      <c r="CX24" s="17"/>
      <c r="CY24" s="76"/>
      <c r="CZ24" s="17"/>
      <c r="DA24" s="17"/>
      <c r="DB24" s="17"/>
      <c r="DC24" s="17"/>
      <c r="DD24" s="17"/>
      <c r="DE24" s="76"/>
      <c r="DF24" s="17"/>
      <c r="DG24" s="17"/>
      <c r="DH24" s="17"/>
      <c r="DI24" s="17"/>
      <c r="DJ24" s="17"/>
      <c r="DK24" s="17"/>
      <c r="DL24" s="17"/>
      <c r="DM24" s="17"/>
      <c r="DN24" s="17"/>
      <c r="DO24" s="17"/>
      <c r="DP24" s="17"/>
      <c r="DQ24" s="17"/>
      <c r="DR24" s="17"/>
      <c r="DS24" s="17"/>
      <c r="DT24" s="17"/>
      <c r="DU24" s="17"/>
      <c r="DV24" s="92"/>
      <c r="DW24" s="92"/>
      <c r="DX24" s="26"/>
      <c r="DY24" s="26"/>
      <c r="DZ24" s="83"/>
      <c r="EA24" s="83"/>
    </row>
    <row r="25" spans="2:205">
      <c r="B25" s="40"/>
      <c r="C25" s="831"/>
      <c r="D25" s="16" t="s">
        <v>23</v>
      </c>
      <c r="E25" s="34">
        <f>'2.2 Boundary incompleteness'!E25</f>
        <v>0</v>
      </c>
      <c r="F25" s="34" t="str">
        <f>'2.2 Boundary incompleteness'!F25</f>
        <v>-</v>
      </c>
      <c r="G25" s="668">
        <f>'2.2 Boundary incompleteness'!G25</f>
        <v>0</v>
      </c>
      <c r="H25" s="39">
        <f>'2.2 Boundary incompleteness'!H25</f>
        <v>0</v>
      </c>
      <c r="I25" s="39">
        <f>'2.2 Boundary incompleteness'!I25</f>
        <v>56368</v>
      </c>
      <c r="J25" s="39">
        <f>'2.2 Boundary incompleteness'!J25</f>
        <v>0</v>
      </c>
      <c r="K25" s="39">
        <f>'2.2 Boundary incompleteness'!K25</f>
        <v>0</v>
      </c>
      <c r="L25" s="39">
        <f>'2.2 Boundary incompleteness'!L25</f>
        <v>0</v>
      </c>
      <c r="M25" s="39">
        <f>'2.2 Boundary incompleteness'!M25</f>
        <v>0</v>
      </c>
      <c r="N25" s="39">
        <f>'2.2 Boundary incompleteness'!N25</f>
        <v>0</v>
      </c>
      <c r="O25" s="39">
        <f>'2.2 Boundary incompleteness'!O25</f>
        <v>0</v>
      </c>
      <c r="P25" s="39">
        <f>'2.2 Boundary incompleteness'!P25</f>
        <v>0</v>
      </c>
      <c r="Q25" s="39">
        <f>'2.2 Boundary incompleteness'!Q25</f>
        <v>0</v>
      </c>
      <c r="R25" s="39">
        <f>'2.2 Boundary incompleteness'!R25</f>
        <v>0</v>
      </c>
      <c r="S25" s="39">
        <f>'2.2 Boundary incompleteness'!S25</f>
        <v>0</v>
      </c>
      <c r="T25" s="39">
        <f>'2.2 Boundary incompleteness'!T25</f>
        <v>0</v>
      </c>
      <c r="U25" s="39">
        <f>'2.2 Boundary incompleteness'!U25</f>
        <v>0</v>
      </c>
      <c r="V25" s="39">
        <f>'2.2 Boundary incompleteness'!V25</f>
        <v>0</v>
      </c>
      <c r="W25" s="39">
        <f>'2.2 Boundary incompleteness'!W25</f>
        <v>0</v>
      </c>
      <c r="X25" s="39">
        <f>'2.2 Boundary incompleteness'!X25</f>
        <v>0</v>
      </c>
      <c r="Y25" s="39">
        <f>'2.2 Boundary incompleteness'!Y25</f>
        <v>0</v>
      </c>
      <c r="Z25" s="181">
        <f>'2.2 Boundary incompleteness'!Z25</f>
        <v>0</v>
      </c>
      <c r="AA25" s="189">
        <f>'2.2 Boundary incompleteness'!AA25</f>
        <v>0</v>
      </c>
      <c r="AB25" s="34">
        <f>'2.2 Boundary incompleteness'!AB25</f>
        <v>0</v>
      </c>
      <c r="AC25" s="39">
        <f>'2.2 Boundary incompleteness'!AC25</f>
        <v>0</v>
      </c>
      <c r="AD25" s="678">
        <v>0</v>
      </c>
      <c r="AE25" s="39">
        <f>'2.2 Boundary incompleteness'!AE25</f>
        <v>3080000</v>
      </c>
      <c r="AF25" s="668">
        <f>'2.2 Boundary incompleteness'!AF25</f>
        <v>0</v>
      </c>
      <c r="AG25" s="39">
        <f>'2.2 Boundary incompleteness'!AG25</f>
        <v>0</v>
      </c>
      <c r="AH25" s="39">
        <f>'2.2 Boundary incompleteness'!AH25</f>
        <v>0</v>
      </c>
      <c r="AI25" s="72">
        <f>'2.2 Boundary incompleteness'!AI25</f>
        <v>0</v>
      </c>
      <c r="AJ25" s="72">
        <f>'2.2 Boundary incompleteness'!AJ25</f>
        <v>0</v>
      </c>
      <c r="AK25" s="32">
        <v>0</v>
      </c>
      <c r="AL25" s="72">
        <f>'2.2 Boundary incompleteness'!AL25</f>
        <v>0</v>
      </c>
      <c r="AM25" s="72">
        <f>'2.2 Boundary incompleteness'!AM25</f>
        <v>0</v>
      </c>
      <c r="AN25" s="39">
        <f>'2.2 Boundary incompleteness'!AN25</f>
        <v>0</v>
      </c>
      <c r="AO25" s="39">
        <f>'2.2 Boundary incompleteness'!AO25</f>
        <v>0</v>
      </c>
      <c r="AP25" s="39">
        <f>'2.2 Boundary incompleteness'!AP25</f>
        <v>0</v>
      </c>
      <c r="AQ25" s="39">
        <f>'2.2 Boundary incompleteness'!AQ25</f>
        <v>0</v>
      </c>
      <c r="AR25" s="39">
        <f>'2.2 Boundary incompleteness'!AR25</f>
        <v>0</v>
      </c>
      <c r="AS25" s="39">
        <f>'2.2 Boundary incompleteness'!AS25</f>
        <v>0</v>
      </c>
      <c r="AT25" s="39">
        <f>'2.2 Boundary incompleteness'!AT25</f>
        <v>0</v>
      </c>
      <c r="AU25" s="39">
        <f>'2.2 Boundary incompleteness'!AU25</f>
        <v>0</v>
      </c>
      <c r="AV25" s="39">
        <f>'2.2 Boundary incompleteness'!AV25</f>
        <v>0</v>
      </c>
      <c r="AW25" s="39">
        <f>'2.2 Boundary incompleteness'!AW25</f>
        <v>0</v>
      </c>
      <c r="AX25" s="39">
        <f>'2.2 Boundary incompleteness'!AX25</f>
        <v>0</v>
      </c>
      <c r="AY25" s="39">
        <v>0</v>
      </c>
      <c r="AZ25" s="39">
        <f>'2.2 Boundary incompleteness'!AZ25</f>
        <v>0</v>
      </c>
      <c r="BA25" s="39">
        <f>'2.2 Boundary incompleteness'!BA25</f>
        <v>0</v>
      </c>
      <c r="BB25" s="39">
        <f>'2.2 Boundary incompleteness'!BB25</f>
        <v>0</v>
      </c>
      <c r="BC25" s="39">
        <f>'2.2 Boundary incompleteness'!BC25</f>
        <v>0</v>
      </c>
      <c r="BD25" s="39">
        <f>'2.2 Boundary incompleteness'!BD25</f>
        <v>0</v>
      </c>
      <c r="BE25" s="39">
        <f>'2.2 Boundary incompleteness'!BE25</f>
        <v>0</v>
      </c>
      <c r="BF25" s="39">
        <f>'2.2 Boundary incompleteness'!BF25</f>
        <v>0</v>
      </c>
      <c r="BG25" s="39">
        <f>'2.2 Boundary incompleteness'!BG25</f>
        <v>0</v>
      </c>
      <c r="BH25" s="39">
        <f>'2.2 Boundary incompleteness'!BH25</f>
        <v>0</v>
      </c>
      <c r="BI25" s="17"/>
      <c r="BJ25" s="645">
        <f t="shared" si="2"/>
        <v>7.5171530880398089E-4</v>
      </c>
      <c r="BK25" s="646">
        <f t="shared" si="3"/>
        <v>4.975013599620561E-3</v>
      </c>
      <c r="BL25" s="647">
        <f t="shared" si="4"/>
        <v>56368</v>
      </c>
      <c r="BM25" s="648">
        <f t="shared" si="5"/>
        <v>3080000</v>
      </c>
      <c r="BN25" s="649">
        <f>BL25-'3.1 Emission data'!BN26</f>
        <v>56368</v>
      </c>
      <c r="BO25" s="650">
        <f>BM25-'3.1 Emission data'!BO26</f>
        <v>0</v>
      </c>
      <c r="BP25" s="160"/>
      <c r="BQ25" s="43"/>
      <c r="BR25" s="243" t="str">
        <f t="shared" si="6"/>
        <v>Waste generated in operations</v>
      </c>
      <c r="BS25" s="164">
        <f t="shared" si="8"/>
        <v>18528.792716607582</v>
      </c>
      <c r="BT25" s="164">
        <f t="shared" si="7"/>
        <v>1001527.2231295446</v>
      </c>
      <c r="BU25" s="43">
        <f t="shared" si="9"/>
        <v>4.6856623628041289E-4</v>
      </c>
      <c r="BV25" s="43">
        <f t="shared" si="10"/>
        <v>2.8479354571729391E-3</v>
      </c>
      <c r="BW25" s="17"/>
      <c r="BX25" s="43"/>
      <c r="BY25" s="43"/>
      <c r="BZ25" s="17"/>
      <c r="CA25" s="17"/>
      <c r="CB25" s="17"/>
      <c r="CC25" s="17"/>
      <c r="CD25" s="17"/>
      <c r="CE25" s="17"/>
      <c r="CF25" s="17"/>
      <c r="CG25" s="17"/>
      <c r="CH25" s="17"/>
      <c r="CI25" s="17"/>
      <c r="CJ25" s="17"/>
      <c r="CK25" s="17"/>
      <c r="CL25" s="17"/>
      <c r="CM25" s="17"/>
      <c r="CN25" s="17"/>
      <c r="CO25" s="17"/>
      <c r="CP25" s="17"/>
      <c r="CQ25" s="76"/>
      <c r="CR25" s="17"/>
      <c r="CS25" s="76"/>
      <c r="CT25" s="17"/>
      <c r="CU25" s="17"/>
      <c r="CV25" s="17"/>
      <c r="CW25" s="17"/>
      <c r="CX25" s="17"/>
      <c r="CY25" s="17"/>
      <c r="CZ25" s="17"/>
      <c r="DA25" s="17"/>
      <c r="DB25" s="17"/>
      <c r="DC25" s="17"/>
      <c r="DD25" s="17"/>
      <c r="DE25" s="17"/>
      <c r="DF25" s="17"/>
      <c r="DG25" s="17"/>
      <c r="DH25" s="17"/>
      <c r="DI25" s="17"/>
      <c r="DJ25" s="17"/>
      <c r="DK25" s="17"/>
      <c r="DL25" s="17"/>
      <c r="DM25" s="17"/>
      <c r="DN25" s="17"/>
      <c r="DO25" s="17"/>
      <c r="DP25" s="17"/>
      <c r="DQ25" s="17"/>
      <c r="DR25" s="17"/>
      <c r="DS25" s="17"/>
      <c r="DT25" s="17"/>
      <c r="DU25" s="17"/>
      <c r="DV25" s="92"/>
      <c r="DW25" s="92"/>
      <c r="DX25" s="26"/>
      <c r="DY25" s="26"/>
      <c r="DZ25" s="83"/>
      <c r="EA25" s="83"/>
    </row>
    <row r="26" spans="2:205" ht="14.5" customHeight="1">
      <c r="C26" s="831" t="s">
        <v>20</v>
      </c>
      <c r="D26" s="7" t="s">
        <v>11</v>
      </c>
      <c r="E26" s="35">
        <f>'2.2 Boundary incompleteness'!E26</f>
        <v>100000</v>
      </c>
      <c r="F26" s="35">
        <f>'2.2 Boundary incompleteness'!F26</f>
        <v>237500</v>
      </c>
      <c r="G26" s="698">
        <f>'2.4 Carbon intensities'!$J16*'3.2 Emission predictors'!G$12/POWER(10,6)</f>
        <v>48080.411873986086</v>
      </c>
      <c r="H26" s="35">
        <f>'2.2 Boundary incompleteness'!H26</f>
        <v>37874</v>
      </c>
      <c r="I26" s="35">
        <f>'2.2 Boundary incompleteness'!I26</f>
        <v>10937</v>
      </c>
      <c r="J26" s="31">
        <f>'2.2 Boundary incompleteness'!J26</f>
        <v>0</v>
      </c>
      <c r="K26" s="31">
        <f>'2.2 Boundary incompleteness'!K26</f>
        <v>0</v>
      </c>
      <c r="L26" s="31">
        <f>'2.2 Boundary incompleteness'!L26</f>
        <v>0</v>
      </c>
      <c r="M26" s="31">
        <f>'2.2 Boundary incompleteness'!M26</f>
        <v>0</v>
      </c>
      <c r="N26" s="31">
        <f>'2.2 Boundary incompleteness'!N26</f>
        <v>0</v>
      </c>
      <c r="O26" s="31">
        <f>'2.2 Boundary incompleteness'!O26</f>
        <v>0</v>
      </c>
      <c r="P26" s="31">
        <f>'2.2 Boundary incompleteness'!P26</f>
        <v>0</v>
      </c>
      <c r="Q26" s="31">
        <f>'2.2 Boundary incompleteness'!Q26</f>
        <v>0</v>
      </c>
      <c r="R26" s="35">
        <f>'2.2 Boundary incompleteness'!R26</f>
        <v>930</v>
      </c>
      <c r="S26" s="31">
        <f>'2.2 Boundary incompleteness'!S26</f>
        <v>0</v>
      </c>
      <c r="T26" s="31">
        <f>'2.2 Boundary incompleteness'!T26</f>
        <v>0</v>
      </c>
      <c r="U26" s="697">
        <f>'2.4 Carbon intensities'!$J16*'3.2 Emission predictors'!U$12/POWER(10,6)</f>
        <v>1906.7567232858862</v>
      </c>
      <c r="V26" s="35">
        <f>'2.2 Boundary incompleteness'!V26</f>
        <v>0</v>
      </c>
      <c r="W26" s="31">
        <f>'2.2 Boundary incompleteness'!W26</f>
        <v>0</v>
      </c>
      <c r="X26" s="35">
        <f>'2.2 Boundary incompleteness'!X26</f>
        <v>7</v>
      </c>
      <c r="Y26" s="697">
        <f>'2.4 Carbon intensities'!$J16*'3.2 Emission predictors'!Y$12/POWER(10,6)</f>
        <v>655.67080502040938</v>
      </c>
      <c r="Z26" s="51">
        <f>'2.2 Boundary incompleteness'!Z26</f>
        <v>0</v>
      </c>
      <c r="AA26" s="190">
        <f>'2.2 Boundary incompleteness'!AA26</f>
        <v>900000</v>
      </c>
      <c r="AB26" s="35">
        <f>'2.2 Boundary incompleteness'!AB26</f>
        <v>7800000</v>
      </c>
      <c r="AC26" s="35">
        <f>'2.2 Boundary incompleteness'!AC26</f>
        <v>83396</v>
      </c>
      <c r="AD26" s="702">
        <f>'2.4 Carbon intensities'!$J37*'3.2 Emission predictors'!AD$12/POWER(10,6)</f>
        <v>249537.09019327126</v>
      </c>
      <c r="AE26" s="35">
        <f>'2.2 Boundary incompleteness'!AE26</f>
        <v>900000</v>
      </c>
      <c r="AF26" s="696">
        <f>'2.4 Carbon intensities'!$J37*'3.2 Emission predictors'!AF$12/POWER(10,6)</f>
        <v>128463.28561202576</v>
      </c>
      <c r="AG26" s="35">
        <f>'2.2 Boundary incompleteness'!AG26</f>
        <v>323853</v>
      </c>
      <c r="AH26" s="697">
        <f>IFERROR('2.4 Carbon intensities'!$J37*'3.2 Emission predictors'!AH$12/POWER(10,6),"")</f>
        <v>19894.756621331424</v>
      </c>
      <c r="AI26" s="35">
        <f>'2.2 Boundary incompleteness'!AI26</f>
        <v>550</v>
      </c>
      <c r="AJ26" s="697">
        <f>IFERROR('2.4 Carbon intensities'!$J37*'3.2 Emission predictors'!AJ$12/POWER(10,6),"")</f>
        <v>20036.862025769504</v>
      </c>
      <c r="AK26" s="703">
        <f>IFERROR('2.4 Carbon intensities'!$J37*'3.2 Emission predictors'!AK$12/POWER(10,6),"")</f>
        <v>14375.382712956334</v>
      </c>
      <c r="AL26" s="696">
        <f>IFERROR('2.4 Carbon intensities'!$J37*'3.2 Emission predictors'!AL$12/POWER(10,6),"")</f>
        <v>29340.502854330709</v>
      </c>
      <c r="AM26" s="690">
        <f>'2.2 Boundary incompleteness'!AM26</f>
        <v>20605.283643521831</v>
      </c>
      <c r="AN26" s="704">
        <f>IFERROR('2.4 Carbon intensities'!$J37*'3.2 Emission predictors'!AN$12/POWER(10,6),0)</f>
        <v>37800.037580529701</v>
      </c>
      <c r="AO26" s="35">
        <f>'2.2 Boundary incompleteness'!AO26</f>
        <v>28</v>
      </c>
      <c r="AP26" s="704">
        <f>IFERROR('2.4 Carbon intensities'!$J37*'3.2 Emission predictors'!AP$12/POWER(10,6),0)</f>
        <v>71052.702219040802</v>
      </c>
      <c r="AQ26" s="704">
        <f>IFERROR('2.4 Carbon intensities'!$J37*'3.2 Emission predictors'!AQ$12/POWER(10,6),"")</f>
        <v>34247.402469577661</v>
      </c>
      <c r="AR26" s="696">
        <f>IFERROR('2.4 Carbon intensities'!$J37*'3.2 Emission predictors'!AR$12/POWER(10,6),"")</f>
        <v>11652.643163922692</v>
      </c>
      <c r="AS26" s="35">
        <f>'2.2 Boundary incompleteness'!AS26</f>
        <v>8000</v>
      </c>
      <c r="AT26" s="704">
        <f>IFERROR('2.4 Carbon intensities'!$J37*'3.2 Emission predictors'!AT$12/POWER(10,6),0)</f>
        <v>17763.175554760201</v>
      </c>
      <c r="AU26" s="697">
        <f>IFERROR('2.4 Carbon intensities'!$J37*'3.2 Emission predictors'!AU$12/POWER(10,6),"")</f>
        <v>11794.748568360774</v>
      </c>
      <c r="AV26" s="35">
        <f>'2.2 Boundary incompleteness'!AV26</f>
        <v>1000</v>
      </c>
      <c r="AW26" s="704">
        <f>IFERROR('2.4 Carbon intensities'!$J37*'3.2 Emission predictors'!AW$12/POWER(10,6),0)</f>
        <v>8810.5350751610586</v>
      </c>
      <c r="AX26" s="697">
        <f>IFERROR('2.4 Carbon intensities'!$J37*'3.2 Emission predictors'!AX$12/POWER(10,6),0)</f>
        <v>7247.375626342161</v>
      </c>
      <c r="AY26" s="697">
        <f>IFERROR('2.4 Carbon intensities'!$J37*'3.2 Emission predictors'!AY$12/POWER(10,6),"")</f>
        <v>63094.799570508221</v>
      </c>
      <c r="AZ26" s="686">
        <f>'2.2 Boundary incompleteness'!AZ26</f>
        <v>38562</v>
      </c>
      <c r="BA26" s="799">
        <f>'2.2 Boundary incompleteness'!BA26</f>
        <v>2083</v>
      </c>
      <c r="BB26" s="697">
        <f>IFERROR('2.4 Carbon intensities'!$J37*'3.2 Emission predictors'!BB$12/POWER(10,6),0)</f>
        <v>37247.247557265568</v>
      </c>
      <c r="BC26" s="35">
        <f>'2.2 Boundary incompleteness'!BC26</f>
        <v>1977</v>
      </c>
      <c r="BD26" s="697">
        <f>IFERROR('2.4 Carbon intensities'!$J37*'3.2 Emission predictors'!BD$12/POWER(10,6),"")</f>
        <v>31398.780269076593</v>
      </c>
      <c r="BE26" s="35">
        <f>'2.2 Boundary incompleteness'!BE26</f>
        <v>130787.49</v>
      </c>
      <c r="BF26" s="704">
        <f>IFERROR('2.4 Carbon intensities'!$J37*'3.2 Emission predictors'!BF$12/POWER(10,6),0)</f>
        <v>10231.589119541874</v>
      </c>
      <c r="BG26" s="35">
        <f>'2.2 Boundary incompleteness'!BG26</f>
        <v>2641</v>
      </c>
      <c r="BH26" s="35">
        <f>'2.2 Boundary incompleteness'!BH26</f>
        <v>11457</v>
      </c>
      <c r="BI26" s="17"/>
      <c r="BJ26" s="645">
        <f>SUM(E26:Z26)/SUM($E$16:$Z$16)</f>
        <v>5.8396474518118196E-3</v>
      </c>
      <c r="BK26" s="646">
        <f t="shared" si="3"/>
        <v>1.7814633189665887E-2</v>
      </c>
      <c r="BL26" s="647">
        <f t="shared" si="4"/>
        <v>437890.83940229239</v>
      </c>
      <c r="BM26" s="648">
        <f t="shared" si="5"/>
        <v>11028928.690437296</v>
      </c>
      <c r="BN26" s="649">
        <f>BL26-'3.1 Emission data'!BN27</f>
        <v>100383.83940229239</v>
      </c>
      <c r="BO26" s="650">
        <f>BM26-'3.1 Emission data'!BO27</f>
        <v>924057.20043729618</v>
      </c>
      <c r="BP26" s="160"/>
      <c r="BQ26" s="43"/>
      <c r="BR26" s="243" t="str">
        <f t="shared" ref="BR26:BR31" si="11">INDEX($D$26:$D$32,MATCH(LARGE($BN$26:$BN$32,ROW(BN1)),$BN$26:$BN$32,0))</f>
        <v>Use of sold products</v>
      </c>
      <c r="BS26" s="164">
        <f t="shared" si="8"/>
        <v>20440637.836277496</v>
      </c>
      <c r="BT26" s="164">
        <f t="shared" si="7"/>
        <v>153298782.25053045</v>
      </c>
      <c r="BU26" s="43">
        <f t="shared" si="9"/>
        <v>0.51691402049799273</v>
      </c>
      <c r="BV26" s="43">
        <f t="shared" si="10"/>
        <v>0.43591929148814385</v>
      </c>
      <c r="BW26" s="17"/>
      <c r="BX26" s="43"/>
      <c r="BY26" s="43"/>
      <c r="BZ26" s="17"/>
      <c r="CA26" s="17"/>
      <c r="CB26" s="17"/>
      <c r="CC26" s="17"/>
      <c r="CD26" s="17"/>
      <c r="CE26" s="17"/>
      <c r="CF26" s="17"/>
      <c r="CG26" s="17"/>
      <c r="CH26" s="17"/>
      <c r="CI26" s="17"/>
      <c r="CJ26" s="17"/>
      <c r="CK26" s="17"/>
      <c r="CL26" s="17"/>
      <c r="CM26" s="17"/>
      <c r="CN26" s="17"/>
      <c r="CO26" s="17"/>
      <c r="CP26" s="17"/>
      <c r="CQ26" s="76"/>
      <c r="CR26" s="17"/>
      <c r="CS26" s="76"/>
      <c r="CT26" s="17"/>
      <c r="CU26" s="17"/>
      <c r="CV26" s="17"/>
      <c r="CW26" s="17"/>
      <c r="CX26" s="17"/>
      <c r="CY26" s="76"/>
      <c r="CZ26" s="17"/>
      <c r="DA26" s="17"/>
      <c r="DB26" s="17"/>
      <c r="DC26" s="17"/>
      <c r="DD26" s="17"/>
      <c r="DE26" s="76"/>
      <c r="DF26" s="17"/>
      <c r="DG26" s="17"/>
      <c r="DH26" s="17"/>
      <c r="DI26" s="17"/>
      <c r="DJ26" s="17"/>
      <c r="DK26" s="17"/>
      <c r="DL26" s="17"/>
      <c r="DM26" s="17"/>
      <c r="DN26" s="64"/>
      <c r="DO26" s="17"/>
      <c r="DP26" s="17"/>
      <c r="DQ26" s="17"/>
      <c r="DR26" s="17"/>
      <c r="DS26" s="17"/>
      <c r="DT26" s="17"/>
      <c r="DU26" s="17"/>
      <c r="DV26" s="92"/>
      <c r="DW26" s="92"/>
      <c r="DX26" s="26"/>
      <c r="DY26" s="26"/>
      <c r="DZ26" s="83"/>
      <c r="EA26" s="83"/>
    </row>
    <row r="27" spans="2:205">
      <c r="C27" s="831"/>
      <c r="D27" s="5" t="s">
        <v>12</v>
      </c>
      <c r="E27" s="38">
        <f>'2.2 Boundary incompleteness'!E27</f>
        <v>0</v>
      </c>
      <c r="F27" s="31">
        <f>'2.2 Boundary incompleteness'!F27</f>
        <v>0</v>
      </c>
      <c r="G27" s="38">
        <f>'2.2 Boundary incompleteness'!G27</f>
        <v>0</v>
      </c>
      <c r="H27" s="31">
        <f>'2.2 Boundary incompleteness'!H27</f>
        <v>0</v>
      </c>
      <c r="I27" s="31">
        <f>'2.2 Boundary incompleteness'!I27</f>
        <v>0</v>
      </c>
      <c r="J27" s="31">
        <f>'2.2 Boundary incompleteness'!J27</f>
        <v>0</v>
      </c>
      <c r="K27" s="31">
        <f>'2.2 Boundary incompleteness'!K27</f>
        <v>0</v>
      </c>
      <c r="L27" s="31">
        <f>'2.2 Boundary incompleteness'!L27</f>
        <v>0</v>
      </c>
      <c r="M27" s="31">
        <f>'2.2 Boundary incompleteness'!M27</f>
        <v>0</v>
      </c>
      <c r="N27" s="31">
        <f>'2.2 Boundary incompleteness'!N27</f>
        <v>0</v>
      </c>
      <c r="O27" s="31">
        <f>'2.2 Boundary incompleteness'!O27</f>
        <v>0</v>
      </c>
      <c r="P27" s="31">
        <f>'2.2 Boundary incompleteness'!P27</f>
        <v>0</v>
      </c>
      <c r="Q27" s="31">
        <f>'2.2 Boundary incompleteness'!Q27</f>
        <v>0</v>
      </c>
      <c r="R27" s="31">
        <f>'2.2 Boundary incompleteness'!R27</f>
        <v>0</v>
      </c>
      <c r="S27" s="31">
        <f>'2.2 Boundary incompleteness'!S27</f>
        <v>0</v>
      </c>
      <c r="T27" s="31">
        <f>'2.2 Boundary incompleteness'!T27</f>
        <v>0</v>
      </c>
      <c r="U27" s="31">
        <f>'2.2 Boundary incompleteness'!U27</f>
        <v>0</v>
      </c>
      <c r="V27" s="31">
        <f>'2.2 Boundary incompleteness'!V27</f>
        <v>0</v>
      </c>
      <c r="W27" s="31">
        <f>'2.2 Boundary incompleteness'!W27</f>
        <v>0</v>
      </c>
      <c r="X27" s="31">
        <f>'2.2 Boundary incompleteness'!X27</f>
        <v>0</v>
      </c>
      <c r="Y27" s="697">
        <f>IFERROR('2.4 Carbon intensities'!$J17*'3.2 Emission predictors'!Y$12/POWER(10,6),0)</f>
        <v>0</v>
      </c>
      <c r="Z27" s="51">
        <f>'2.2 Boundary incompleteness'!Z27</f>
        <v>0</v>
      </c>
      <c r="AA27" s="46">
        <f>'2.2 Boundary incompleteness'!AA27</f>
        <v>0</v>
      </c>
      <c r="AB27" s="31">
        <f>'2.2 Boundary incompleteness'!AB27</f>
        <v>3500000</v>
      </c>
      <c r="AC27" s="31">
        <f>'2.2 Boundary incompleteness'!AC27</f>
        <v>0</v>
      </c>
      <c r="AD27" s="696">
        <f>'2.4 Carbon intensities'!$J38*'3.2 Emission predictors'!AD$12/POWER(10,6)</f>
        <v>95999.894673646297</v>
      </c>
      <c r="AE27" s="31">
        <f>'2.2 Boundary incompleteness'!AE27</f>
        <v>3978048.7804878051</v>
      </c>
      <c r="AF27" s="696">
        <f>'2.4 Carbon intensities'!$J38*'3.2 Emission predictors'!AF$12/POWER(10,6)</f>
        <v>49421.358078004698</v>
      </c>
      <c r="AG27" s="31">
        <f>'2.2 Boundary incompleteness'!AG27</f>
        <v>0</v>
      </c>
      <c r="AH27" s="697">
        <f>IFERROR('2.4 Carbon intensities'!$J38*'3.2 Emission predictors'!AH$12/POWER(10,6),0)</f>
        <v>7653.7501448237363</v>
      </c>
      <c r="AI27" s="31">
        <f>'2.2 Boundary incompleteness'!AI27</f>
        <v>23000</v>
      </c>
      <c r="AJ27" s="696">
        <f>IFERROR('2.4 Carbon intensities'!$J38*'3.2 Emission predictors'!AJ$12/POWER(10,6),"")</f>
        <v>7708.419788715335</v>
      </c>
      <c r="AK27" s="697">
        <f>IFERROR('2.4 Carbon intensities'!$J38*'3.2 Emission predictors'!AK$12/POWER(10,6),"")</f>
        <v>5530.3811760740655</v>
      </c>
      <c r="AL27" s="696">
        <f>IFERROR('2.4 Carbon intensities'!$J38*'3.2 Emission predictors'!AL$12/POWER(10,6),"")</f>
        <v>11287.641374298264</v>
      </c>
      <c r="AM27" s="31">
        <f>'2.2 Boundary incompleteness'!AM27</f>
        <v>0</v>
      </c>
      <c r="AN27" s="31">
        <f>'2.2 Boundary incompleteness'!AN27</f>
        <v>0</v>
      </c>
      <c r="AO27" s="697">
        <f>IFERROR('2.4 Carbon intensities'!$J38*'3.2 Emission predictors'!AO$12/POWER(10,6),"")</f>
        <v>8145.7769398481196</v>
      </c>
      <c r="AP27" s="31">
        <f>'2.2 Boundary incompleteness'!AP27</f>
        <v>0</v>
      </c>
      <c r="AQ27" s="31">
        <f>'2.2 Boundary incompleteness'!AQ27</f>
        <v>0</v>
      </c>
      <c r="AR27" s="696">
        <f>IFERROR('2.4 Carbon intensities'!$J38*'3.2 Emission predictors'!AR$12/POWER(10,6),"")</f>
        <v>4482.9107991110459</v>
      </c>
      <c r="AS27" s="31">
        <f>'2.2 Boundary incompleteness'!AS27</f>
        <v>2200</v>
      </c>
      <c r="AT27" s="704">
        <f>IFERROR('2.4 Carbon intensities'!$J38*'3.2 Emission predictors'!AT$12/POWER(10,6),0)</f>
        <v>6833.705486449765</v>
      </c>
      <c r="AU27" s="697">
        <f>IFERROR('2.4 Carbon intensities'!$J38*'3.2 Emission predictors'!AU$12/POWER(10,6),0)</f>
        <v>4537.5804430026437</v>
      </c>
      <c r="AV27" s="31">
        <f>'2.2 Boundary incompleteness'!AV27</f>
        <v>12000</v>
      </c>
      <c r="AW27" s="704">
        <f>IFERROR('2.4 Carbon intensities'!$J38*'3.2 Emission predictors'!AW$12/POWER(10,6),0)</f>
        <v>3389.5179212790831</v>
      </c>
      <c r="AX27" s="697">
        <f>IFERROR('2.4 Carbon intensities'!$J38*'3.2 Emission predictors'!AX$12/POWER(10,6),0)</f>
        <v>2788.1518384715041</v>
      </c>
      <c r="AY27" s="697">
        <f>IFERROR('2.4 Carbon intensities'!$J38*'3.2 Emission predictors'!AY$12/POWER(10,6),"")</f>
        <v>24273.321887869562</v>
      </c>
      <c r="AZ27" s="31">
        <f>'2.2 Boundary incompleteness'!AZ27</f>
        <v>0</v>
      </c>
      <c r="BA27" s="697">
        <f>IFERROR('2.4 Carbon intensities'!$J38*'3.2 Emission predictors'!BA$12/POWER(10,6),0)</f>
        <v>4318.9018674362515</v>
      </c>
      <c r="BB27" s="697">
        <f>IFERROR('2.4 Carbon intensities'!$J38*'3.2 Emission predictors'!BB$12/POWER(10,6),0)</f>
        <v>14329.460360426783</v>
      </c>
      <c r="BC27" s="31">
        <f>'2.2 Boundary incompleteness'!BC27</f>
        <v>9718</v>
      </c>
      <c r="BD27" s="697">
        <f>IFERROR('2.4 Carbon intensities'!$J38*'3.2 Emission predictors'!BD$12/POWER(10,6),0)</f>
        <v>12079.485243567195</v>
      </c>
      <c r="BE27" s="705">
        <f>IFERROR('2.4 Carbon intensities'!$J38*'3.2 Emission predictors'!BE$12/POWER(10,6),0)</f>
        <v>16127.544948021445</v>
      </c>
      <c r="BF27" s="704">
        <f>IFERROR('2.4 Carbon intensities'!$J38*'3.2 Emission predictors'!BF$12/POWER(10,6),0)</f>
        <v>3936.2143601950647</v>
      </c>
      <c r="BG27" s="31">
        <f>'2.2 Boundary incompleteness'!BG27</f>
        <v>0</v>
      </c>
      <c r="BH27" s="697">
        <f>IFERROR('2.4 Carbon intensities'!$J38*'3.2 Emission predictors'!BH$12/POWER(10,6),0)</f>
        <v>2120.088790116175</v>
      </c>
      <c r="BI27" s="17"/>
      <c r="BJ27" s="645">
        <f t="shared" si="2"/>
        <v>0</v>
      </c>
      <c r="BK27" s="646">
        <f t="shared" si="3"/>
        <v>1.2615101419797806E-2</v>
      </c>
      <c r="BL27" s="647">
        <f t="shared" si="4"/>
        <v>0</v>
      </c>
      <c r="BM27" s="648">
        <f t="shared" si="5"/>
        <v>7809930.8866091613</v>
      </c>
      <c r="BN27" s="649">
        <f>BL27-'3.1 Emission data'!BN28</f>
        <v>0</v>
      </c>
      <c r="BO27" s="650">
        <f>BM27-'3.1 Emission data'!BO28</f>
        <v>3794682.1061213561</v>
      </c>
      <c r="BP27" s="160"/>
      <c r="BQ27" s="43"/>
      <c r="BR27" s="243" t="str">
        <f t="shared" si="11"/>
        <v>Downstream transportation and distribution</v>
      </c>
      <c r="BS27" s="164">
        <f t="shared" si="8"/>
        <v>100383.83940229239</v>
      </c>
      <c r="BT27" s="164">
        <f t="shared" si="7"/>
        <v>924057.20043729618</v>
      </c>
      <c r="BU27" s="43">
        <f t="shared" si="9"/>
        <v>2.5385613909939308E-3</v>
      </c>
      <c r="BV27" s="43">
        <f t="shared" si="10"/>
        <v>2.6276422695311399E-3</v>
      </c>
      <c r="BW27" s="17"/>
      <c r="BX27" s="43"/>
      <c r="BY27" s="43"/>
      <c r="BZ27" s="17"/>
      <c r="CA27" s="17"/>
      <c r="CB27" s="17"/>
      <c r="CC27" s="17"/>
      <c r="CD27" s="17"/>
      <c r="CE27" s="17"/>
      <c r="CF27" s="17"/>
      <c r="CG27" s="17"/>
      <c r="CH27" s="17"/>
      <c r="CI27" s="17"/>
      <c r="CJ27" s="17"/>
      <c r="CK27" s="17"/>
      <c r="CL27" s="17"/>
      <c r="CM27" s="17"/>
      <c r="CN27" s="17"/>
      <c r="CO27" s="17"/>
      <c r="CP27" s="17"/>
      <c r="CQ27" s="76"/>
      <c r="CR27" s="17"/>
      <c r="CS27" s="76"/>
      <c r="CT27" s="17"/>
      <c r="CU27" s="17"/>
      <c r="CV27" s="17"/>
      <c r="CW27" s="76"/>
      <c r="CX27" s="17"/>
      <c r="CY27" s="76"/>
      <c r="CZ27" s="17"/>
      <c r="DA27" s="17"/>
      <c r="DB27" s="17"/>
      <c r="DC27" s="17"/>
      <c r="DD27" s="17"/>
      <c r="DE27" s="76"/>
      <c r="DF27" s="17"/>
      <c r="DG27" s="17"/>
      <c r="DH27" s="17"/>
      <c r="DI27" s="17"/>
      <c r="DJ27" s="17"/>
      <c r="DK27" s="17"/>
      <c r="DL27" s="17"/>
      <c r="DM27" s="17"/>
      <c r="DN27" s="17"/>
      <c r="DO27" s="17"/>
      <c r="DP27" s="17"/>
      <c r="DQ27" s="17"/>
      <c r="DR27" s="64"/>
      <c r="DS27" s="17"/>
      <c r="DT27" s="17"/>
      <c r="DU27" s="17"/>
      <c r="DV27" s="92"/>
      <c r="DW27" s="92"/>
      <c r="DX27" s="26"/>
      <c r="DY27" s="26"/>
      <c r="DZ27" s="83"/>
      <c r="EA27" s="83"/>
    </row>
    <row r="28" spans="2:205">
      <c r="C28" s="831"/>
      <c r="D28" s="5" t="s">
        <v>13</v>
      </c>
      <c r="E28" s="31">
        <f>'2.2 Boundary incompleteness'!E28</f>
        <v>4784000</v>
      </c>
      <c r="F28" s="31">
        <f>'2.2 Boundary incompleteness'!F28</f>
        <v>3290695.2248960566</v>
      </c>
      <c r="G28" s="688">
        <f>'2.2 Boundary incompleteness'!G28</f>
        <v>3185285.9560067682</v>
      </c>
      <c r="H28" s="697">
        <f>'2.4 Carbon intensities'!$J18*'3.2 Emission predictors'!H$12/POWER(10,6)</f>
        <v>1602761.4213197969</v>
      </c>
      <c r="I28" s="31">
        <f>'2.2 Boundary incompleteness'!I28</f>
        <v>11721451</v>
      </c>
      <c r="J28" s="31">
        <f>'2.2 Boundary incompleteness'!J28</f>
        <v>0</v>
      </c>
      <c r="K28" s="697">
        <f>'2.4 Carbon intensities'!$J18*'3.2 Emission predictors'!K$12/POWER(10,6)</f>
        <v>845901.86125211511</v>
      </c>
      <c r="L28" s="31">
        <f>'2.2 Boundary incompleteness'!L28</f>
        <v>18000</v>
      </c>
      <c r="M28" s="31">
        <f>'2.2 Boundary incompleteness'!M28</f>
        <v>0</v>
      </c>
      <c r="N28" s="697">
        <f>'2.4 Carbon intensities'!$J18*'3.2 Emission predictors'!N$12/POWER(10,6)</f>
        <v>364263.9593908629</v>
      </c>
      <c r="O28" s="697">
        <f>'2.4 Carbon intensities'!$J18*'3.2 Emission predictors'!O$12/POWER(10,6)</f>
        <v>469495.76988155668</v>
      </c>
      <c r="P28" s="31">
        <f>'2.2 Boundary incompleteness'!P28</f>
        <v>0</v>
      </c>
      <c r="Q28" s="31">
        <f>'2.2 Boundary incompleteness'!Q28</f>
        <v>900463</v>
      </c>
      <c r="R28" s="31">
        <f>'2.2 Boundary incompleteness'!R28</f>
        <v>0</v>
      </c>
      <c r="S28" s="697">
        <f>'2.4 Carbon intensities'!$J18*'3.2 Emission predictors'!S$12/POWER(10,6)</f>
        <v>339979.69543147209</v>
      </c>
      <c r="T28" s="697">
        <f>'2.4 Carbon intensities'!$J18*'3.2 Emission predictors'!T$12/POWER(10,6)</f>
        <v>339979.69543147209</v>
      </c>
      <c r="U28" s="697">
        <f>'2.4 Carbon intensities'!$J18*'3.2 Emission predictors'!U$12/POWER(10,6)</f>
        <v>126320.99384094754</v>
      </c>
      <c r="V28" s="697">
        <f>'2.4 Carbon intensities'!$J18*'3.2 Emission predictors'!V$12/POWER(10,6)</f>
        <v>202368.86632825719</v>
      </c>
      <c r="W28" s="697">
        <f>'2.4 Carbon intensities'!$J18*'3.2 Emission predictors'!W$12/POWER(10,6)</f>
        <v>105231.81049069374</v>
      </c>
      <c r="X28" s="31">
        <f>'2.2 Boundary incompleteness'!X28</f>
        <v>0</v>
      </c>
      <c r="Y28" s="697">
        <f>'2.4 Carbon intensities'!$J18*'3.2 Emission predictors'!Y$12/POWER(10,6)</f>
        <v>43437.627208121827</v>
      </c>
      <c r="Z28" s="689">
        <f>'2.2 Boundary incompleteness'!Z28</f>
        <v>182131.97969543145</v>
      </c>
      <c r="AA28" s="46">
        <f>'2.2 Boundary incompleteness'!AA28</f>
        <v>4700000</v>
      </c>
      <c r="AB28" s="31">
        <f>'2.2 Boundary incompleteness'!AB28</f>
        <v>17000000</v>
      </c>
      <c r="AC28" s="31">
        <f>'2.2 Boundary incompleteness'!AC28</f>
        <v>37865598</v>
      </c>
      <c r="AD28" s="696">
        <f>'2.4 Carbon intensities'!$J39*'3.2 Emission predictors'!AD$12/POWER(10,6)</f>
        <v>37744273.137254909</v>
      </c>
      <c r="AE28" s="31">
        <f>'2.2 Boundary incompleteness'!AE28</f>
        <v>19321951.219512194</v>
      </c>
      <c r="AF28" s="38">
        <f>'2.2 Boundary incompleteness'!AF28</f>
        <v>13650000</v>
      </c>
      <c r="AG28" s="31">
        <f>'2.2 Boundary incompleteness'!AG28</f>
        <v>6577305</v>
      </c>
      <c r="AH28" s="697">
        <f>IFERROR('2.4 Carbon intensities'!$J39*'3.2 Emission predictors'!AH$12/POWER(10,6),"")</f>
        <v>3009224.5098039219</v>
      </c>
      <c r="AI28" s="31">
        <f>'2.2 Boundary incompleteness'!AI28</f>
        <v>3649000</v>
      </c>
      <c r="AJ28" s="697">
        <f>IFERROR('2.4 Carbon intensities'!$J39*'3.2 Emission predictors'!AJ$12/POWER(10,6),0)</f>
        <v>3030718.9705882357</v>
      </c>
      <c r="AK28" s="697">
        <f>IFERROR('2.4 Carbon intensities'!$J39*'3.2 Emission predictors'!AK$12/POWER(10,6),"")</f>
        <v>2174379.6529411767</v>
      </c>
      <c r="AL28" s="696">
        <f>IFERROR('2.4 Carbon intensities'!$J39*'3.2 Emission predictors'!AL$12/POWER(10,6),"")</f>
        <v>4437961.3181372546</v>
      </c>
      <c r="AM28" s="697">
        <f>IFERROR('2.4 Carbon intensities'!$J39*'3.2 Emission predictors'!AM$12/POWER(10,6),"")</f>
        <v>3116696.8137254906</v>
      </c>
      <c r="AN28" s="31">
        <f>'2.2 Boundary incompleteness'!AN28</f>
        <v>38410000</v>
      </c>
      <c r="AO28" s="31">
        <f>'2.2 Boundary incompleteness'!AO28</f>
        <v>609252</v>
      </c>
      <c r="AP28" s="31">
        <f>'2.2 Boundary incompleteness'!AP28</f>
        <v>12885000</v>
      </c>
      <c r="AQ28" s="31">
        <f>'2.2 Boundary incompleteness'!AQ28</f>
        <v>32000000</v>
      </c>
      <c r="AR28" s="696">
        <f>IFERROR('2.4 Carbon intensities'!$J39*'3.2 Emission predictors'!AR$12/POWER(10,6),"")</f>
        <v>1762545.7843137255</v>
      </c>
      <c r="AS28" s="31">
        <f>'2.2 Boundary incompleteness'!AS28</f>
        <v>15000000</v>
      </c>
      <c r="AT28" s="31">
        <f>'2.2 Boundary incompleteness'!AT28</f>
        <v>12521378</v>
      </c>
      <c r="AU28" s="31">
        <f>'2.2 Boundary incompleteness'!AU28</f>
        <v>614883</v>
      </c>
      <c r="AV28" s="31">
        <f>'2.2 Boundary incompleteness'!AV28</f>
        <v>4183000</v>
      </c>
      <c r="AW28" s="704">
        <f>IFERROR('2.4 Carbon intensities'!$J39*'3.2 Emission predictors'!AW$12/POWER(10,6),0)</f>
        <v>1332656.5686274511</v>
      </c>
      <c r="AX28" s="697">
        <f>IFERROR('2.4 Carbon intensities'!$J39*'3.2 Emission predictors'!AX$12/POWER(10,6),0)</f>
        <v>1096217.5000000002</v>
      </c>
      <c r="AY28" s="697">
        <f>IFERROR('2.4 Carbon intensities'!$J39*'3.2 Emission predictors'!AY$12/POWER(10,6),"")</f>
        <v>9543540.5882352944</v>
      </c>
      <c r="AZ28" s="687">
        <f>'2.2 Boundary incompleteness'!AZ28</f>
        <v>1698062.4019607843</v>
      </c>
      <c r="BA28" s="31">
        <f>'2.2 Boundary incompleteness'!BA28</f>
        <v>10751864</v>
      </c>
      <c r="BB28" s="697">
        <f>IFERROR('2.4 Carbon intensities'!$J39*'3.2 Emission predictors'!BB$12/POWER(10,6),0)</f>
        <v>5633913.1161764711</v>
      </c>
      <c r="BC28" s="31">
        <f>'2.2 Boundary incompleteness'!BC28</f>
        <v>915824</v>
      </c>
      <c r="BD28" s="697">
        <f>IFERROR('2.4 Carbon intensities'!$J39*'3.2 Emission predictors'!BD$12/POWER(10,6),0)</f>
        <v>4749290.52725098</v>
      </c>
      <c r="BE28" s="705">
        <f>IFERROR('2.4 Carbon intensities'!$J39*'3.2 Emission predictors'!BE$12/POWER(10,6),0)</f>
        <v>6340865.9313725494</v>
      </c>
      <c r="BF28" s="58">
        <f>'2.2 Boundary incompleteness'!BF28</f>
        <v>93288.490926456536</v>
      </c>
      <c r="BG28" s="58">
        <f>'2.2 Boundary incompleteness'!BG28</f>
        <v>1336063</v>
      </c>
      <c r="BH28" s="697">
        <f>IFERROR('2.4 Carbon intensities'!$J39*'3.2 Emission predictors'!BH$12/POWER(10,6),0)</f>
        <v>833555.18921568641</v>
      </c>
      <c r="BI28" s="17"/>
      <c r="BJ28" s="645">
        <f t="shared" si="2"/>
        <v>0.38036208996439191</v>
      </c>
      <c r="BK28" s="646">
        <f t="shared" si="3"/>
        <v>0.51460427550724874</v>
      </c>
      <c r="BL28" s="647">
        <f t="shared" si="4"/>
        <v>28521768.861173552</v>
      </c>
      <c r="BM28" s="648">
        <f t="shared" si="5"/>
        <v>318588308.72004265</v>
      </c>
      <c r="BN28" s="649">
        <f>BL28-'3.1 Emission data'!BN29</f>
        <v>20440637.836277496</v>
      </c>
      <c r="BO28" s="650">
        <f>BM28-'3.1 Emission data'!BO29</f>
        <v>153298782.25053045</v>
      </c>
      <c r="BP28" s="160"/>
      <c r="BQ28" s="43"/>
      <c r="BR28" s="243" t="str">
        <f t="shared" si="11"/>
        <v>Investments</v>
      </c>
      <c r="BS28" s="164">
        <f t="shared" si="8"/>
        <v>50699.715816315787</v>
      </c>
      <c r="BT28" s="164">
        <f t="shared" si="7"/>
        <v>152977.70971121549</v>
      </c>
      <c r="BU28" s="43">
        <f t="shared" si="9"/>
        <v>1.2821221211700782E-3</v>
      </c>
      <c r="BV28" s="43">
        <f t="shared" si="10"/>
        <v>4.350062919730809E-4</v>
      </c>
      <c r="BW28" s="17"/>
      <c r="BX28" s="43"/>
      <c r="BY28" s="43"/>
      <c r="BZ28" s="17"/>
      <c r="CA28" s="17"/>
      <c r="CB28" s="17"/>
      <c r="CC28" s="17"/>
      <c r="CD28" s="17"/>
      <c r="CE28" s="17"/>
      <c r="CF28" s="17"/>
      <c r="CG28" s="17"/>
      <c r="CH28" s="17"/>
      <c r="CI28" s="17"/>
      <c r="CJ28" s="17"/>
      <c r="CK28" s="17"/>
      <c r="CL28" s="17"/>
      <c r="CM28" s="17"/>
      <c r="CN28" s="17"/>
      <c r="CO28" s="17"/>
      <c r="CP28" s="17"/>
      <c r="CQ28" s="76"/>
      <c r="CR28" s="17"/>
      <c r="CS28" s="76"/>
      <c r="CT28" s="17"/>
      <c r="CU28" s="17"/>
      <c r="CV28" s="17"/>
      <c r="CW28" s="17"/>
      <c r="CX28" s="17"/>
      <c r="CY28" s="76"/>
      <c r="CZ28" s="17"/>
      <c r="DA28" s="17"/>
      <c r="DB28" s="17"/>
      <c r="DC28" s="17"/>
      <c r="DD28" s="17"/>
      <c r="DE28" s="76"/>
      <c r="DF28" s="17"/>
      <c r="DG28" s="17"/>
      <c r="DH28" s="17"/>
      <c r="DI28" s="17"/>
      <c r="DJ28" s="17"/>
      <c r="DK28" s="17"/>
      <c r="DL28" s="17"/>
      <c r="DM28" s="17"/>
      <c r="DN28" s="17"/>
      <c r="DO28" s="17"/>
      <c r="DP28" s="17"/>
      <c r="DQ28" s="17"/>
      <c r="DR28" s="64"/>
      <c r="DS28" s="64"/>
      <c r="DT28" s="64"/>
      <c r="DU28" s="17"/>
      <c r="DV28" s="92"/>
      <c r="DW28" s="92"/>
      <c r="DX28" s="26"/>
      <c r="DY28" s="26"/>
      <c r="DZ28" s="83"/>
      <c r="EA28" s="83"/>
    </row>
    <row r="29" spans="2:205">
      <c r="C29" s="831"/>
      <c r="D29" s="5" t="s">
        <v>81</v>
      </c>
      <c r="E29" s="31">
        <f>'2.2 Boundary incompleteness'!E29</f>
        <v>90000</v>
      </c>
      <c r="F29" s="31">
        <f>'2.2 Boundary incompleteness'!F29</f>
        <v>61906.891772710092</v>
      </c>
      <c r="G29" s="698">
        <f>'2.4 Carbon intensities'!$J19*'3.2 Emission predictors'!G$12/POWER(10,6)</f>
        <v>17920.585067563079</v>
      </c>
      <c r="H29" s="697">
        <f>'2.4 Carbon intensities'!$J19*'3.2 Emission predictors'!H$12/POWER(10,6)</f>
        <v>9017.2194240851077</v>
      </c>
      <c r="I29" s="31">
        <f>'2.2 Boundary incompleteness'!I29</f>
        <v>0</v>
      </c>
      <c r="J29" s="31">
        <f>'2.2 Boundary incompleteness'!J29</f>
        <v>0</v>
      </c>
      <c r="K29" s="31">
        <f>'2.2 Boundary incompleteness'!K29</f>
        <v>0</v>
      </c>
      <c r="L29" s="31">
        <f>'2.2 Boundary incompleteness'!L29</f>
        <v>0</v>
      </c>
      <c r="M29" s="31">
        <f>'2.2 Boundary incompleteness'!M29</f>
        <v>0</v>
      </c>
      <c r="N29" s="31">
        <f>'2.2 Boundary incompleteness'!N29</f>
        <v>0</v>
      </c>
      <c r="O29" s="31">
        <f>'2.2 Boundary incompleteness'!O29</f>
        <v>0</v>
      </c>
      <c r="P29" s="31">
        <f>'2.2 Boundary incompleteness'!P29</f>
        <v>0</v>
      </c>
      <c r="Q29" s="31">
        <f>'2.2 Boundary incompleteness'!Q29</f>
        <v>0</v>
      </c>
      <c r="R29" s="31">
        <f>'2.2 Boundary incompleteness'!R29</f>
        <v>0</v>
      </c>
      <c r="S29" s="31">
        <f>'2.2 Boundary incompleteness'!S29</f>
        <v>0</v>
      </c>
      <c r="T29" s="31">
        <f>'2.2 Boundary incompleteness'!T29</f>
        <v>0</v>
      </c>
      <c r="U29" s="697">
        <f>'2.4 Carbon intensities'!$J19*'3.2 Emission predictors'!U$12/POWER(10,6)</f>
        <v>710.68850558828842</v>
      </c>
      <c r="V29" s="31">
        <f>'2.2 Boundary incompleteness'!V29</f>
        <v>0</v>
      </c>
      <c r="W29" s="31">
        <f>'2.2 Boundary incompleteness'!W29</f>
        <v>0</v>
      </c>
      <c r="X29" s="31">
        <f>'2.2 Boundary incompleteness'!X29</f>
        <v>2</v>
      </c>
      <c r="Y29" s="697">
        <f>'2.4 Carbon intensities'!$J19*'3.2 Emission predictors'!Y$12/POWER(10,6)</f>
        <v>244.38235821443021</v>
      </c>
      <c r="Z29" s="51">
        <f>'2.2 Boundary incompleteness'!Z29</f>
        <v>15.93</v>
      </c>
      <c r="AA29" s="46">
        <f>'2.2 Boundary incompleteness'!AA29</f>
        <v>50000</v>
      </c>
      <c r="AB29" s="31">
        <f>'2.2 Boundary incompleteness'!AB29</f>
        <v>800000</v>
      </c>
      <c r="AC29" s="31">
        <f>'2.2 Boundary incompleteness'!AC29</f>
        <v>272</v>
      </c>
      <c r="AD29" s="696">
        <f>'2.4 Carbon intensities'!$J40*'3.2 Emission predictors'!AD$12/POWER(10,6)</f>
        <v>373884.37464230438</v>
      </c>
      <c r="AE29" s="31">
        <f>'2.2 Boundary incompleteness'!AE29</f>
        <v>200000</v>
      </c>
      <c r="AF29" s="696">
        <f>'2.4 Carbon intensities'!$J40*'3.2 Emission predictors'!AF$12/POWER(10,6)</f>
        <v>192478.06074979677</v>
      </c>
      <c r="AG29" s="31">
        <f>'2.2 Boundary incompleteness'!AG29</f>
        <v>26047</v>
      </c>
      <c r="AH29" s="697">
        <f>IFERROR('2.4 Carbon intensities'!$J40*'3.2 Emission predictors'!AH$12/POWER(10,6),0)</f>
        <v>29808.549231163219</v>
      </c>
      <c r="AI29" s="31">
        <f>'2.2 Boundary incompleteness'!AI29</f>
        <v>950</v>
      </c>
      <c r="AJ29" s="31">
        <f>'2.2 Boundary incompleteness'!AJ29</f>
        <v>350</v>
      </c>
      <c r="AK29" s="697">
        <f>IFERROR('2.4 Carbon intensities'!$J40*'3.2 Emission predictors'!AK$12/POWER(10,6),"")</f>
        <v>21538.806001603367</v>
      </c>
      <c r="AL29" s="696">
        <f>IFERROR('2.4 Carbon intensities'!$J40*'3.2 Emission predictors'!AL$12/POWER(10,6),"")</f>
        <v>43961.222569701924</v>
      </c>
      <c r="AM29" s="31">
        <f>'2.2 Boundary incompleteness'!AM29</f>
        <v>0</v>
      </c>
      <c r="AN29" s="697">
        <f>IFERROR('2.4 Carbon intensities'!$J40*'3.2 Emission predictors'!AN$12/POWER(10,6),0)</f>
        <v>56636.243539210111</v>
      </c>
      <c r="AO29" s="31">
        <f>'2.2 Boundary incompleteness'!AO29</f>
        <v>9174</v>
      </c>
      <c r="AP29" s="31">
        <f>'2.2 Boundary incompleteness'!AP29</f>
        <v>273500</v>
      </c>
      <c r="AQ29" s="697">
        <f>IFERROR('2.4 Carbon intensities'!$J40*'3.2 Emission predictors'!AQ$12/POWER(10,6),0)</f>
        <v>51313.288319359541</v>
      </c>
      <c r="AR29" s="696">
        <f>IFERROR('2.4 Carbon intensities'!$J40*'3.2 Emission predictors'!AR$12/POWER(10,6),"")</f>
        <v>17459.293121109888</v>
      </c>
      <c r="AS29" s="31">
        <f>'2.2 Boundary incompleteness'!AS29</f>
        <v>50000</v>
      </c>
      <c r="AT29" s="697">
        <f>IFERROR('2.4 Carbon intensities'!$J40*'3.2 Emission predictors'!AT$12/POWER(10,6),0)</f>
        <v>26614.776099252871</v>
      </c>
      <c r="AU29" s="31">
        <f>'2.2 Boundary incompleteness'!AU29</f>
        <v>8456068</v>
      </c>
      <c r="AV29" s="31">
        <f>'2.2 Boundary incompleteness'!AV29</f>
        <v>5000</v>
      </c>
      <c r="AW29" s="704">
        <f>IFERROR('2.4 Carbon intensities'!$J40*'3.2 Emission predictors'!AW$12/POWER(10,6),0)</f>
        <v>13200.928945229425</v>
      </c>
      <c r="AX29" s="697">
        <f>IFERROR('2.4 Carbon intensities'!$J40*'3.2 Emission predictors'!AX$12/POWER(10,6),0)</f>
        <v>10858.828648495173</v>
      </c>
      <c r="AY29" s="697">
        <f>IFERROR('2.4 Carbon intensities'!$J40*'3.2 Emission predictors'!AY$12/POWER(10,6),"")</f>
        <v>94535.684704546205</v>
      </c>
      <c r="AZ29" s="697">
        <f>IFERROR('2.4 Carbon intensities'!$J40*'3.2 Emission predictors'!AZ$12/POWER(10,6),"")</f>
        <v>16820.538494727814</v>
      </c>
      <c r="BA29" s="31">
        <f>'2.2 Boundary incompleteness'!BA29</f>
        <v>107179</v>
      </c>
      <c r="BB29" s="697">
        <f>IFERROR('2.4 Carbon intensities'!$J40*'3.2 Emission predictors'!BB$12/POWER(10,6),0)</f>
        <v>55807.991707001369</v>
      </c>
      <c r="BC29" s="31">
        <f>'2.2 Boundary incompleteness'!BC29</f>
        <v>149635</v>
      </c>
      <c r="BD29" s="697">
        <f>IFERROR('2.4 Carbon intensities'!$J40*'3.2 Emission predictors'!BD$12/POWER(10,6),0)</f>
        <v>47045.163972787966</v>
      </c>
      <c r="BE29" s="705">
        <f>IFERROR('2.4 Carbon intensities'!$J40*'3.2 Emission predictors'!BE$12/POWER(10,6),0)</f>
        <v>62810.871594236778</v>
      </c>
      <c r="BF29" s="58">
        <f>'2.2 Boundary incompleteness'!BF29</f>
        <v>2057</v>
      </c>
      <c r="BG29" s="58">
        <f>'2.2 Boundary incompleteness'!BG29</f>
        <v>16073</v>
      </c>
      <c r="BH29" s="697">
        <f>IFERROR('2.4 Carbon intensities'!$J40*'3.2 Emission predictors'!BH$12/POWER(10,6),0)</f>
        <v>8256.9681370322105</v>
      </c>
      <c r="BI29" s="17"/>
      <c r="BJ29" s="645">
        <f t="shared" si="2"/>
        <v>2.3980222063070579E-3</v>
      </c>
      <c r="BK29" s="646">
        <f t="shared" si="3"/>
        <v>1.820295545335307E-2</v>
      </c>
      <c r="BL29" s="647">
        <f t="shared" si="4"/>
        <v>179817.69712816097</v>
      </c>
      <c r="BM29" s="648">
        <f t="shared" si="5"/>
        <v>11269336.590477558</v>
      </c>
      <c r="BN29" s="649">
        <f>BL29-'3.1 Emission data'!BN30</f>
        <v>27892.875355450902</v>
      </c>
      <c r="BO29" s="650">
        <f>BM29-'3.1 Emission data'!BO30</f>
        <v>10639542.590477558</v>
      </c>
      <c r="BP29" s="160"/>
      <c r="BQ29" s="43"/>
      <c r="BR29" s="243" t="str">
        <f t="shared" si="11"/>
        <v>End of life treatment of sold products</v>
      </c>
      <c r="BS29" s="164">
        <f t="shared" si="8"/>
        <v>27892.875355450902</v>
      </c>
      <c r="BT29" s="164">
        <f t="shared" si="7"/>
        <v>10639542.590477558</v>
      </c>
      <c r="BU29" s="43">
        <f t="shared" si="9"/>
        <v>7.0537027556187288E-4</v>
      </c>
      <c r="BV29" s="43">
        <f t="shared" si="10"/>
        <v>3.025452518089301E-2</v>
      </c>
      <c r="BW29" s="17"/>
      <c r="BX29" s="43"/>
      <c r="BY29" s="43"/>
      <c r="BZ29" s="17"/>
      <c r="CA29" s="17"/>
      <c r="CB29" s="17"/>
      <c r="CC29" s="17"/>
      <c r="CD29" s="17"/>
      <c r="CE29" s="17"/>
      <c r="CF29" s="17"/>
      <c r="CG29" s="17"/>
      <c r="CH29" s="17"/>
      <c r="CI29" s="17"/>
      <c r="CJ29" s="17"/>
      <c r="CK29" s="17"/>
      <c r="CL29" s="17"/>
      <c r="CM29" s="17"/>
      <c r="CN29" s="17"/>
      <c r="CO29" s="17"/>
      <c r="CP29" s="17"/>
      <c r="CQ29" s="76"/>
      <c r="CR29" s="17"/>
      <c r="CS29" s="76"/>
      <c r="CT29" s="17"/>
      <c r="CU29" s="17"/>
      <c r="CV29" s="17"/>
      <c r="CW29" s="17"/>
      <c r="CX29" s="17"/>
      <c r="CY29" s="76"/>
      <c r="CZ29" s="17"/>
      <c r="DA29" s="17"/>
      <c r="DB29" s="17"/>
      <c r="DC29" s="17"/>
      <c r="DD29" s="17"/>
      <c r="DE29" s="76"/>
      <c r="DF29" s="17"/>
      <c r="DG29" s="17"/>
      <c r="DH29" s="17"/>
      <c r="DI29" s="17"/>
      <c r="DJ29" s="17"/>
      <c r="DK29" s="17"/>
      <c r="DL29" s="17"/>
      <c r="DM29" s="17"/>
      <c r="DN29" s="17"/>
      <c r="DO29" s="17"/>
      <c r="DP29" s="17"/>
      <c r="DQ29" s="17"/>
      <c r="DR29" s="64"/>
      <c r="DS29" s="64"/>
      <c r="DT29" s="64"/>
      <c r="DU29" s="17"/>
      <c r="DV29" s="92"/>
      <c r="DW29" s="92"/>
      <c r="DX29" s="26"/>
      <c r="DY29" s="26"/>
      <c r="DZ29" s="83"/>
      <c r="EA29" s="83"/>
    </row>
    <row r="30" spans="2:205">
      <c r="C30" s="831"/>
      <c r="D30" s="5" t="s">
        <v>14</v>
      </c>
      <c r="E30" s="31">
        <f>'2.2 Boundary incompleteness'!E30</f>
        <v>1690</v>
      </c>
      <c r="F30" s="31">
        <f>'2.2 Boundary incompleteness'!F30</f>
        <v>0</v>
      </c>
      <c r="G30" s="38">
        <f>'2.2 Boundary incompleteness'!G30</f>
        <v>0</v>
      </c>
      <c r="H30" s="31">
        <f>'2.2 Boundary incompleteness'!H30</f>
        <v>11653</v>
      </c>
      <c r="I30" s="31">
        <f>'2.2 Boundary incompleteness'!I30</f>
        <v>0</v>
      </c>
      <c r="J30" s="31">
        <f>'2.2 Boundary incompleteness'!J30</f>
        <v>0</v>
      </c>
      <c r="K30" s="31">
        <f>'2.2 Boundary incompleteness'!K30</f>
        <v>0</v>
      </c>
      <c r="L30" s="31">
        <f>'2.2 Boundary incompleteness'!L30</f>
        <v>0</v>
      </c>
      <c r="M30" s="31">
        <f>'2.2 Boundary incompleteness'!M30</f>
        <v>0</v>
      </c>
      <c r="N30" s="31">
        <f>'2.2 Boundary incompleteness'!N30</f>
        <v>0</v>
      </c>
      <c r="O30" s="697">
        <f>'2.4 Carbon intensities'!$J20*'3.2 Emission predictors'!O$12/POWER(10,6)</f>
        <v>1789.6797672152998</v>
      </c>
      <c r="P30" s="31">
        <f>'2.2 Boundary incompleteness'!P30</f>
        <v>0</v>
      </c>
      <c r="Q30" s="31">
        <f>'2.2 Boundary incompleteness'!Q30</f>
        <v>0</v>
      </c>
      <c r="R30" s="697">
        <f>'2.4 Carbon intensities'!$J20*'3.2 Emission predictors'!R$12/POWER(10,6)</f>
        <v>925.69643131825853</v>
      </c>
      <c r="S30" s="31">
        <f>'2.2 Boundary incompleteness'!S30</f>
        <v>0</v>
      </c>
      <c r="T30" s="31">
        <f>'2.2 Boundary incompleteness'!T30</f>
        <v>0</v>
      </c>
      <c r="U30" s="31">
        <f>'2.2 Boundary incompleteness'!U30</f>
        <v>0</v>
      </c>
      <c r="V30" s="31">
        <f>'2.2 Boundary incompleteness'!V30</f>
        <v>0</v>
      </c>
      <c r="W30" s="31">
        <f>'2.2 Boundary incompleteness'!W30</f>
        <v>0</v>
      </c>
      <c r="X30" s="31">
        <f>'2.2 Boundary incompleteness'!X30</f>
        <v>0</v>
      </c>
      <c r="Y30" s="697">
        <f>'2.4 Carbon intensities'!$J20*'3.2 Emission predictors'!Y$12/POWER(10,6)</f>
        <v>165.58070921454387</v>
      </c>
      <c r="Z30" s="700">
        <f>'2.4 Carbon intensities'!$J20*'3.2 Emission predictors'!Z$12/POWER(10,6)</f>
        <v>694.27232348869381</v>
      </c>
      <c r="AA30" s="46">
        <f>'2.2 Boundary incompleteness'!AA30</f>
        <v>0</v>
      </c>
      <c r="AB30" s="31">
        <f>'2.2 Boundary incompleteness'!AB30</f>
        <v>5300</v>
      </c>
      <c r="AC30" s="31">
        <f>'2.2 Boundary incompleteness'!AC30</f>
        <v>0</v>
      </c>
      <c r="AD30" s="696">
        <f>'2.4 Carbon intensities'!$J41*'3.2 Emission predictors'!AD$12/POWER(10,6)</f>
        <v>18792.872996935857</v>
      </c>
      <c r="AE30" s="697">
        <f>IFERROR('2.4 Carbon intensities'!$J41*'3.2 Emission predictors'!AE$12/POWER(10,6),0)</f>
        <v>6282.1278184517923</v>
      </c>
      <c r="AF30" s="696">
        <f>'2.4 Carbon intensities'!$J41*'3.2 Emission predictors'!AF$12/POWER(10,6)</f>
        <v>9674.6908822494388</v>
      </c>
      <c r="AG30" s="31">
        <f>'2.2 Boundary incompleteness'!AG30</f>
        <v>0</v>
      </c>
      <c r="AH30" s="697">
        <f>IFERROR('2.4 Carbon intensities'!$J41*'3.2 Emission predictors'!AH$12/POWER(10,6),0)</f>
        <v>1498.2928357465946</v>
      </c>
      <c r="AI30" s="71">
        <f>'2.2 Boundary incompleteness'!AI30</f>
        <v>0</v>
      </c>
      <c r="AJ30" s="71">
        <f>'2.2 Boundary incompleteness'!AJ30</f>
        <v>0</v>
      </c>
      <c r="AK30" s="697">
        <f>IFERROR('2.4 Carbon intensities'!$J41*'3.2 Emission predictors'!AK$12/POWER(10,6),"")</f>
        <v>1082.6235947437538</v>
      </c>
      <c r="AL30" s="71">
        <f>'2.2 Boundary incompleteness'!AL30</f>
        <v>0</v>
      </c>
      <c r="AM30" s="71">
        <f>'2.2 Boundary incompleteness'!AM30</f>
        <v>0</v>
      </c>
      <c r="AN30" s="697">
        <f>IFERROR('2.4 Carbon intensities'!$J41*'3.2 Emission predictors'!AN$12/POWER(10,6),0)</f>
        <v>2846.7563879185295</v>
      </c>
      <c r="AO30" s="31">
        <f>'2.2 Boundary incompleteness'!AO30</f>
        <v>0</v>
      </c>
      <c r="AP30" s="697">
        <f>IFERROR('2.4 Carbon intensities'!$J41*'3.2 Emission predictors'!AP$12/POWER(10,6),0)</f>
        <v>5351.0458419521237</v>
      </c>
      <c r="AQ30" s="697">
        <f>IFERROR('2.4 Carbon intensities'!$J41*'3.2 Emission predictors'!AQ$12/POWER(10,6),0)</f>
        <v>2579.2040958209232</v>
      </c>
      <c r="AR30" s="696">
        <f>IFERROR('2.4 Carbon intensities'!$J41*'3.2 Emission predictors'!AR$12/POWER(10,6),0)</f>
        <v>877.57151808014817</v>
      </c>
      <c r="AS30" s="71">
        <f>'2.2 Boundary incompleteness'!AS30</f>
        <v>0</v>
      </c>
      <c r="AT30" s="71">
        <f>'2.2 Boundary incompleteness'!AT30</f>
        <v>0</v>
      </c>
      <c r="AU30" s="697">
        <f>IFERROR('2.4 Carbon intensities'!$J41*'3.2 Emission predictors'!AU$12/POWER(10,6),0)</f>
        <v>888.27360976405248</v>
      </c>
      <c r="AV30" s="71">
        <f>'2.2 Boundary incompleteness'!AV30</f>
        <v>5000</v>
      </c>
      <c r="AW30" s="71">
        <f>'2.2 Boundary incompleteness'!AW30</f>
        <v>0</v>
      </c>
      <c r="AX30" s="697">
        <f>IFERROR('2.4 Carbon intensities'!$J41*'3.2 Emission predictors'!AX$12/POWER(10,6),0)</f>
        <v>545.80667587911648</v>
      </c>
      <c r="AY30" s="697">
        <f>IFERROR('2.4 Carbon intensities'!$J41*'3.2 Emission predictors'!AY$12/POWER(10,6),"")</f>
        <v>4751.7287076534849</v>
      </c>
      <c r="AZ30" s="31">
        <f>'2.2 Boundary incompleteness'!AZ30</f>
        <v>6497.75</v>
      </c>
      <c r="BA30" s="697">
        <f>IFERROR('2.4 Carbon intensities'!$J41*'3.2 Emission predictors'!BA$12/POWER(10,6),0)</f>
        <v>845.46524302843545</v>
      </c>
      <c r="BB30" s="697">
        <f>IFERROR('2.4 Carbon intensities'!$J41*'3.2 Emission predictors'!BB$12/POWER(10,6),0)</f>
        <v>2805.1252512681422</v>
      </c>
      <c r="BC30" s="31">
        <f>'2.2 Boundary incompleteness'!BC30</f>
        <v>0</v>
      </c>
      <c r="BD30" s="697">
        <f>IFERROR('2.4 Carbon intensities'!$J41*'3.2 Emission predictors'!BD$12/POWER(10,6),0)</f>
        <v>2364.6716782600483</v>
      </c>
      <c r="BE30" s="705">
        <f>IFERROR('2.4 Carbon intensities'!$J41*'3.2 Emission predictors'!BE$12/POWER(10,6),0)</f>
        <v>3157.1170467517527</v>
      </c>
      <c r="BF30" s="31">
        <f>'2.2 Boundary incompleteness'!BF30</f>
        <v>111.5090735434575</v>
      </c>
      <c r="BG30" s="71">
        <f>'2.2 Boundary incompleteness'!BG30</f>
        <v>0</v>
      </c>
      <c r="BH30" s="697">
        <f>IFERROR('2.4 Carbon intensities'!$J41*'3.2 Emission predictors'!BH$12/POWER(10,6),0)</f>
        <v>415.02711550180669</v>
      </c>
      <c r="BI30" s="17"/>
      <c r="BJ30" s="645">
        <f t="shared" si="2"/>
        <v>2.2561900211069588E-4</v>
      </c>
      <c r="BK30" s="646">
        <f t="shared" si="3"/>
        <v>1.3191484448298759E-4</v>
      </c>
      <c r="BL30" s="647">
        <f t="shared" si="4"/>
        <v>16918.229231236797</v>
      </c>
      <c r="BM30" s="648">
        <f t="shared" si="5"/>
        <v>81667.660373549457</v>
      </c>
      <c r="BN30" s="649">
        <f>BL30-'3.1 Emission data'!BN31</f>
        <v>15228.229231236797</v>
      </c>
      <c r="BO30" s="650">
        <f>BM30-'3.1 Emission data'!BO31</f>
        <v>70169.910373549457</v>
      </c>
      <c r="BP30" s="160"/>
      <c r="BQ30" s="43"/>
      <c r="BR30" s="243" t="str">
        <f t="shared" si="11"/>
        <v>Downstream leased assets</v>
      </c>
      <c r="BS30" s="164">
        <f t="shared" si="8"/>
        <v>15228.229231236797</v>
      </c>
      <c r="BT30" s="164">
        <f t="shared" si="7"/>
        <v>70169.910373549457</v>
      </c>
      <c r="BU30" s="43">
        <f t="shared" si="9"/>
        <v>3.8509978309058502E-4</v>
      </c>
      <c r="BV30" s="43">
        <f t="shared" si="10"/>
        <v>1.9953464185928582E-4</v>
      </c>
      <c r="BW30" s="17"/>
      <c r="BX30" s="43"/>
      <c r="BY30" s="43"/>
      <c r="BZ30" s="17"/>
      <c r="CA30" s="17"/>
      <c r="CB30" s="17"/>
      <c r="CC30" s="17"/>
      <c r="CD30" s="17"/>
      <c r="CE30" s="17"/>
      <c r="CF30" s="17"/>
      <c r="CG30" s="17"/>
      <c r="CH30" s="17"/>
      <c r="CI30" s="17"/>
      <c r="CJ30" s="17"/>
      <c r="CK30" s="17"/>
      <c r="CL30" s="17"/>
      <c r="CM30" s="17"/>
      <c r="CN30" s="17"/>
      <c r="CO30" s="17"/>
      <c r="CP30" s="17"/>
      <c r="CQ30" s="76"/>
      <c r="CR30" s="17"/>
      <c r="CS30" s="76"/>
      <c r="CT30" s="17"/>
      <c r="CU30" s="17"/>
      <c r="CV30" s="17"/>
      <c r="CW30" s="17"/>
      <c r="CX30" s="17"/>
      <c r="CY30" s="17"/>
      <c r="CZ30" s="17"/>
      <c r="DA30" s="17"/>
      <c r="DB30" s="17"/>
      <c r="DC30" s="17"/>
      <c r="DD30" s="17"/>
      <c r="DE30" s="76"/>
      <c r="DF30" s="17"/>
      <c r="DG30" s="17"/>
      <c r="DH30" s="17"/>
      <c r="DI30" s="17"/>
      <c r="DJ30" s="17"/>
      <c r="DK30" s="17"/>
      <c r="DL30" s="17"/>
      <c r="DM30" s="17"/>
      <c r="DN30" s="17"/>
      <c r="DO30" s="17"/>
      <c r="DP30" s="17"/>
      <c r="DQ30" s="17"/>
      <c r="DR30" s="64"/>
      <c r="DS30" s="17"/>
      <c r="DT30" s="17"/>
      <c r="DU30" s="17"/>
      <c r="DV30" s="92"/>
      <c r="DW30" s="92"/>
      <c r="DX30" s="26"/>
      <c r="DY30" s="26"/>
      <c r="DZ30" s="83"/>
      <c r="EA30" s="83"/>
    </row>
    <row r="31" spans="2:205">
      <c r="C31" s="831"/>
      <c r="D31" s="5" t="s">
        <v>15</v>
      </c>
      <c r="E31" s="38">
        <f>'2.2 Boundary incompleteness'!E31</f>
        <v>0</v>
      </c>
      <c r="F31" s="38">
        <f>'2.2 Boundary incompleteness'!F31</f>
        <v>0</v>
      </c>
      <c r="G31" s="38">
        <f>'2.2 Boundary incompleteness'!G31</f>
        <v>0</v>
      </c>
      <c r="H31" s="38">
        <f>'2.2 Boundary incompleteness'!H31</f>
        <v>0</v>
      </c>
      <c r="I31" s="31">
        <f>'2.2 Boundary incompleteness'!I31</f>
        <v>0</v>
      </c>
      <c r="J31" s="38">
        <f>'2.2 Boundary incompleteness'!J31</f>
        <v>0</v>
      </c>
      <c r="K31" s="38">
        <f>'2.2 Boundary incompleteness'!K31</f>
        <v>0</v>
      </c>
      <c r="L31" s="38">
        <f>'2.2 Boundary incompleteness'!L31</f>
        <v>0</v>
      </c>
      <c r="M31" s="38">
        <f>'2.2 Boundary incompleteness'!M31</f>
        <v>0</v>
      </c>
      <c r="N31" s="38">
        <f>'2.2 Boundary incompleteness'!N31</f>
        <v>0</v>
      </c>
      <c r="O31" s="38">
        <f>'2.2 Boundary incompleteness'!O31</f>
        <v>0</v>
      </c>
      <c r="P31" s="38">
        <f>'2.2 Boundary incompleteness'!P31</f>
        <v>0</v>
      </c>
      <c r="Q31" s="38">
        <f>'2.2 Boundary incompleteness'!Q31</f>
        <v>0</v>
      </c>
      <c r="R31" s="38">
        <f>'2.2 Boundary incompleteness'!R31</f>
        <v>0</v>
      </c>
      <c r="S31" s="38">
        <f>'2.2 Boundary incompleteness'!S31</f>
        <v>0</v>
      </c>
      <c r="T31" s="38">
        <f>'2.2 Boundary incompleteness'!T31</f>
        <v>0</v>
      </c>
      <c r="U31" s="38">
        <f>'2.2 Boundary incompleteness'!U31</f>
        <v>0</v>
      </c>
      <c r="V31" s="38">
        <f>'2.2 Boundary incompleteness'!V31</f>
        <v>0</v>
      </c>
      <c r="W31" s="38">
        <f>'2.2 Boundary incompleteness'!W31</f>
        <v>0</v>
      </c>
      <c r="X31" s="38">
        <f>'2.2 Boundary incompleteness'!X31</f>
        <v>0</v>
      </c>
      <c r="Y31" s="697">
        <f>IFERROR('2.4 Carbon intensities'!$J21*'3.2 Emission predictors'!Y$12/POWER(10,6),0)</f>
        <v>0</v>
      </c>
      <c r="Z31" s="182">
        <f>'2.2 Boundary incompleteness'!Z31</f>
        <v>0</v>
      </c>
      <c r="AA31" s="191">
        <f>'2.2 Boundary incompleteness'!AA31</f>
        <v>0</v>
      </c>
      <c r="AB31" s="38">
        <f>'2.2 Boundary incompleteness'!AB31</f>
        <v>0</v>
      </c>
      <c r="AC31" s="38">
        <f>'2.2 Boundary incompleteness'!AC31</f>
        <v>0</v>
      </c>
      <c r="AD31" s="696" t="str">
        <f>IFERROR('2.4 Carbon intensities'!$J42*'3.2 Emission predictors'!AD$12/POWER(10,6),"")</f>
        <v/>
      </c>
      <c r="AE31" s="38">
        <f>'2.2 Boundary incompleteness'!AE31</f>
        <v>0</v>
      </c>
      <c r="AF31" s="696">
        <f>IFERROR('2.4 Carbon intensities'!$J42*'3.2 Emission predictors'!AF$12/POWER(10,6),0)</f>
        <v>0</v>
      </c>
      <c r="AG31" s="38">
        <f>'2.2 Boundary incompleteness'!AG31</f>
        <v>0</v>
      </c>
      <c r="AH31" s="38">
        <f>'2.2 Boundary incompleteness'!AH31</f>
        <v>0</v>
      </c>
      <c r="AI31" s="73">
        <f>'2.2 Boundary incompleteness'!AI31</f>
        <v>0</v>
      </c>
      <c r="AJ31" s="73">
        <f>'2.2 Boundary incompleteness'!AJ31</f>
        <v>0</v>
      </c>
      <c r="AK31" s="697">
        <f>IFERROR('2.4 Carbon intensities'!$J42*'3.2 Emission predictors'!AK$12/POWER(10,6),0)</f>
        <v>0</v>
      </c>
      <c r="AL31" s="73">
        <f>'2.2 Boundary incompleteness'!AL31</f>
        <v>0</v>
      </c>
      <c r="AM31" s="73">
        <f>'2.2 Boundary incompleteness'!AM31</f>
        <v>0</v>
      </c>
      <c r="AN31" s="38">
        <f>'2.2 Boundary incompleteness'!AN31</f>
        <v>0</v>
      </c>
      <c r="AO31" s="38">
        <f>'2.2 Boundary incompleteness'!AO31</f>
        <v>0</v>
      </c>
      <c r="AP31" s="38">
        <f>'2.2 Boundary incompleteness'!AP31</f>
        <v>0</v>
      </c>
      <c r="AQ31" s="696">
        <f>IFERROR('2.4 Carbon intensities'!$J42*'3.2 Emission predictors'!AQ$12/POWER(10,6),0)</f>
        <v>0</v>
      </c>
      <c r="AR31" s="696">
        <f>IFERROR('2.4 Carbon intensities'!$J42*'3.2 Emission predictors'!AR$12/POWER(10,6),0)</f>
        <v>0</v>
      </c>
      <c r="AS31" s="73">
        <f>'2.2 Boundary incompleteness'!AS31</f>
        <v>0</v>
      </c>
      <c r="AT31" s="73">
        <f>'2.2 Boundary incompleteness'!AT31</f>
        <v>0</v>
      </c>
      <c r="AU31" s="73">
        <f>'2.2 Boundary incompleteness'!AU31</f>
        <v>0</v>
      </c>
      <c r="AV31" s="73">
        <f>'2.2 Boundary incompleteness'!AV31</f>
        <v>0</v>
      </c>
      <c r="AW31" s="73">
        <f>'2.2 Boundary incompleteness'!AW31</f>
        <v>0</v>
      </c>
      <c r="AX31" s="697">
        <f>IFERROR('2.4 Carbon intensities'!$J42*'3.2 Emission predictors'!AX$12/POWER(10,6),0)</f>
        <v>0</v>
      </c>
      <c r="AY31" s="697">
        <f>IFERROR('2.4 Carbon intensities'!$J42*'3.2 Emission predictors'!AY$12/POWER(10,6),0)</f>
        <v>0</v>
      </c>
      <c r="AZ31" s="73">
        <f>'2.2 Boundary incompleteness'!AZ31</f>
        <v>0</v>
      </c>
      <c r="BA31" s="697">
        <f>IFERROR('2.4 Carbon intensities'!$J42*'3.2 Emission predictors'!BA$12/POWER(10,6),0)</f>
        <v>0</v>
      </c>
      <c r="BB31" s="38">
        <f>'2.2 Boundary incompleteness'!BB31</f>
        <v>0</v>
      </c>
      <c r="BC31" s="31">
        <f>'2.2 Boundary incompleteness'!BC31</f>
        <v>0</v>
      </c>
      <c r="BD31" s="697">
        <f>IFERROR('2.4 Carbon intensities'!$J42*'3.2 Emission predictors'!BD$12/POWER(10,6),0)</f>
        <v>0</v>
      </c>
      <c r="BE31" s="31">
        <f>'2.2 Boundary incompleteness'!BE31</f>
        <v>0</v>
      </c>
      <c r="BF31" s="73">
        <f>'2.2 Boundary incompleteness'!BF31</f>
        <v>0</v>
      </c>
      <c r="BG31" s="73">
        <f>'2.2 Boundary incompleteness'!BG31</f>
        <v>0</v>
      </c>
      <c r="BH31" s="73">
        <f>'2.2 Boundary incompleteness'!BH31</f>
        <v>0</v>
      </c>
      <c r="BI31" s="76"/>
      <c r="BJ31" s="645">
        <f t="shared" si="2"/>
        <v>0</v>
      </c>
      <c r="BK31" s="646">
        <f t="shared" si="3"/>
        <v>0</v>
      </c>
      <c r="BL31" s="647">
        <f t="shared" si="4"/>
        <v>0</v>
      </c>
      <c r="BM31" s="648">
        <f t="shared" si="5"/>
        <v>0</v>
      </c>
      <c r="BN31" s="649">
        <f>BL31-'3.1 Emission data'!BN32</f>
        <v>0</v>
      </c>
      <c r="BO31" s="650">
        <f>BM31-'3.1 Emission data'!BO32</f>
        <v>0</v>
      </c>
      <c r="BP31" s="160"/>
      <c r="BQ31" s="43"/>
      <c r="BR31" s="243" t="str">
        <f t="shared" si="11"/>
        <v>Processing of sold products</v>
      </c>
      <c r="BS31" s="164">
        <f t="shared" si="8"/>
        <v>0</v>
      </c>
      <c r="BT31" s="164">
        <f t="shared" si="7"/>
        <v>3794682.1061213561</v>
      </c>
      <c r="BU31" s="43">
        <f t="shared" si="9"/>
        <v>0</v>
      </c>
      <c r="BV31" s="43">
        <f t="shared" si="10"/>
        <v>1.0790530171464785E-2</v>
      </c>
      <c r="BW31" s="76"/>
      <c r="BX31" s="718"/>
      <c r="BY31" s="718"/>
      <c r="BZ31" s="76"/>
      <c r="CA31" s="76"/>
      <c r="CB31" s="76"/>
      <c r="CC31" s="76"/>
      <c r="CD31" s="76"/>
      <c r="CE31" s="76"/>
      <c r="CF31" s="76"/>
      <c r="CG31" s="76"/>
      <c r="CH31" s="76"/>
      <c r="CI31" s="76"/>
      <c r="CJ31" s="76"/>
      <c r="CK31" s="76"/>
      <c r="CL31" s="17"/>
      <c r="CM31" s="76"/>
      <c r="CN31" s="76"/>
      <c r="CO31" s="76"/>
      <c r="CP31" s="76"/>
      <c r="CQ31" s="76"/>
      <c r="CR31" s="76"/>
      <c r="CS31" s="76"/>
      <c r="CT31" s="76"/>
      <c r="CU31" s="76"/>
      <c r="CV31" s="76"/>
      <c r="CW31" s="76"/>
      <c r="CX31" s="17"/>
      <c r="CY31" s="76"/>
      <c r="CZ31" s="76"/>
      <c r="DA31" s="76"/>
      <c r="DB31" s="76"/>
      <c r="DC31" s="76"/>
      <c r="DD31" s="76"/>
      <c r="DE31" s="76"/>
      <c r="DF31" s="76"/>
      <c r="DG31" s="76"/>
      <c r="DH31" s="76"/>
      <c r="DI31" s="76"/>
      <c r="DJ31" s="76"/>
      <c r="DK31" s="17"/>
      <c r="DL31" s="17"/>
      <c r="DM31" s="76"/>
      <c r="DN31" s="17"/>
      <c r="DO31" s="76"/>
      <c r="DP31" s="17"/>
      <c r="DQ31" s="17"/>
      <c r="DR31" s="17"/>
      <c r="DS31" s="76"/>
      <c r="DT31" s="76"/>
      <c r="DU31" s="76"/>
      <c r="DV31" s="92"/>
      <c r="DW31" s="92"/>
      <c r="DX31" s="26"/>
      <c r="DY31" s="26"/>
      <c r="DZ31" s="83"/>
      <c r="EA31" s="83"/>
    </row>
    <row r="32" spans="2:205">
      <c r="C32" s="831"/>
      <c r="D32" s="10" t="s">
        <v>16</v>
      </c>
      <c r="E32" s="696">
        <f>'2.4 Carbon intensities'!$J22*'3.2 Emission predictors'!E$12/POWER(10,6)</f>
        <v>19845.157894736843</v>
      </c>
      <c r="F32" s="38">
        <f>'2.2 Boundary incompleteness'!F32</f>
        <v>0</v>
      </c>
      <c r="G32" s="699">
        <f>'2.4 Carbon intensities'!$J22*'3.2 Emission predictors'!G$12/POWER(10,6)</f>
        <v>13213.315789473685</v>
      </c>
      <c r="H32" s="696">
        <f>'2.4 Carbon intensities'!$J22*'3.2 Emission predictors'!H$12/POWER(10,6)</f>
        <v>6648.6315789473683</v>
      </c>
      <c r="I32" s="31">
        <f>'2.2 Boundary incompleteness'!I32</f>
        <v>0</v>
      </c>
      <c r="J32" s="697">
        <f>'2.4 Carbon intensities'!$J22*'3.2 Emission predictors'!J$12/POWER(10,6)</f>
        <v>7135.5263157894733</v>
      </c>
      <c r="K32" s="31">
        <f>'2.2 Boundary incompleteness'!K32</f>
        <v>0</v>
      </c>
      <c r="L32" s="31">
        <f>'2.2 Boundary incompleteness'!L32</f>
        <v>2233</v>
      </c>
      <c r="M32" s="31">
        <f>'2.2 Boundary incompleteness'!M32</f>
        <v>0</v>
      </c>
      <c r="N32" s="31">
        <f>'2.2 Boundary incompleteness'!N32</f>
        <v>0</v>
      </c>
      <c r="O32" s="31">
        <f>'2.2 Boundary incompleteness'!O32</f>
        <v>0</v>
      </c>
      <c r="P32" s="31">
        <f>'2.2 Boundary incompleteness'!P32</f>
        <v>0</v>
      </c>
      <c r="Q32" s="31">
        <f>'2.2 Boundary incompleteness'!Q32</f>
        <v>0</v>
      </c>
      <c r="R32" s="697">
        <f>'2.4 Carbon intensities'!$J22*'3.2 Emission predictors'!R$12/POWER(10,6)</f>
        <v>1007.3684210526316</v>
      </c>
      <c r="S32" s="31">
        <f>'2.2 Boundary incompleteness'!S32</f>
        <v>0</v>
      </c>
      <c r="T32" s="31">
        <f>'2.2 Boundary incompleteness'!T32</f>
        <v>0</v>
      </c>
      <c r="U32" s="31">
        <f>'2.2 Boundary incompleteness'!U32</f>
        <v>0</v>
      </c>
      <c r="V32" s="31">
        <f>'2.2 Boundary incompleteness'!V32</f>
        <v>0</v>
      </c>
      <c r="W32" s="697">
        <f>'2.4 Carbon intensities'!$J22*'3.2 Emission predictors'!W$12/POWER(10,6)</f>
        <v>436.5263157894737</v>
      </c>
      <c r="X32" s="31">
        <f>'2.2 Boundary incompleteness'!X32</f>
        <v>0</v>
      </c>
      <c r="Y32" s="697">
        <f>'2.4 Carbon intensities'!$J22*'3.2 Emission predictors'!Y$12/POWER(10,6)</f>
        <v>180.18950052631578</v>
      </c>
      <c r="Z32" s="51">
        <f>'2.2 Boundary incompleteness'!Z32</f>
        <v>0</v>
      </c>
      <c r="AA32" s="191">
        <f>'2.2 Boundary incompleteness'!AA32</f>
        <v>0</v>
      </c>
      <c r="AB32" s="31">
        <f>'2.2 Boundary incompleteness'!AB32</f>
        <v>43000</v>
      </c>
      <c r="AC32" s="38">
        <f>'2.2 Boundary incompleteness'!AC32</f>
        <v>0</v>
      </c>
      <c r="AD32" s="696">
        <f>'2.4 Carbon intensities'!$J43*'3.2 Emission predictors'!AD$12/POWER(10,6)</f>
        <v>33736.710468719153</v>
      </c>
      <c r="AE32" s="31">
        <f>'2.2 Boundary incompleteness'!AE32</f>
        <v>0</v>
      </c>
      <c r="AF32" s="696">
        <f>'2.4 Carbon intensities'!$J43*'3.2 Emission predictors'!AF$12/POWER(10,6)</f>
        <v>17367.873726493228</v>
      </c>
      <c r="AG32" s="697">
        <f>IFERROR('2.4 Carbon intensities'!$J43*'3.2 Emission predictors'!AG$12/POWER(10,6),0)</f>
        <v>5878.9484074191687</v>
      </c>
      <c r="AH32" s="697">
        <f>IFERROR('2.4 Carbon intensities'!$J43*'3.2 Emission predictors'!AH$12/POWER(10,6),0)</f>
        <v>2689.7149576427569</v>
      </c>
      <c r="AI32" s="73">
        <f>'2.2 Boundary incompleteness'!AI32</f>
        <v>0</v>
      </c>
      <c r="AJ32" s="73">
        <f>'2.2 Boundary incompleteness'!AJ32</f>
        <v>0</v>
      </c>
      <c r="AK32" s="697">
        <f>IFERROR('2.4 Carbon intensities'!$J43*'3.2 Emission predictors'!AK$12/POWER(10,6),"")</f>
        <v>1943.5111793938663</v>
      </c>
      <c r="AL32" s="696">
        <f>IFERROR('2.4 Carbon intensities'!$J43*'3.2 Emission predictors'!AL$12/POWER(10,6),"")</f>
        <v>3966.7531950321431</v>
      </c>
      <c r="AM32" s="73">
        <f>'2.2 Boundary incompleteness'!AM32</f>
        <v>0</v>
      </c>
      <c r="AN32" s="697">
        <f>IFERROR('2.4 Carbon intensities'!$J43*'3.2 Emission predictors'!AN$12/POWER(10,6),0)</f>
        <v>5110.4584195212383</v>
      </c>
      <c r="AO32" s="73">
        <f>'2.2 Boundary incompleteness'!AO32</f>
        <v>0</v>
      </c>
      <c r="AP32" s="31">
        <f>'2.2 Boundary incompleteness'!AP32</f>
        <v>0</v>
      </c>
      <c r="AQ32" s="73" t="str">
        <f>'2.2 Boundary incompleteness'!AQ32</f>
        <v>incl. In other categories</v>
      </c>
      <c r="AR32" s="696">
        <f>IFERROR('2.4 Carbon intensities'!$J43*'3.2 Emission predictors'!AR$12/POWER(10,6),0)</f>
        <v>1575.4044751907575</v>
      </c>
      <c r="AS32" s="73">
        <f>'2.2 Boundary incompleteness'!AS32</f>
        <v>0</v>
      </c>
      <c r="AT32" s="73">
        <f>'2.2 Boundary incompleteness'!AT32</f>
        <v>0</v>
      </c>
      <c r="AU32" s="696">
        <f>IFERROR('2.4 Carbon intensities'!$J43*'3.2 Emission predictors'!AU$12/POWER(10,6),0)</f>
        <v>1594.6167248882059</v>
      </c>
      <c r="AV32" s="31">
        <f>'2.2 Boundary incompleteness'!AV32</f>
        <v>5000</v>
      </c>
      <c r="AW32" s="696">
        <f>IFERROR('2.4 Carbon intensities'!$J43*'3.2 Emission predictors'!AW$12/POWER(10,6),0)</f>
        <v>1191.1594812417925</v>
      </c>
      <c r="AX32" s="697">
        <f>IFERROR('2.4 Carbon intensities'!$J43*'3.2 Emission predictors'!AX$12/POWER(10,6),0)</f>
        <v>979.82473456986145</v>
      </c>
      <c r="AY32" s="697">
        <f>IFERROR('2.4 Carbon intensities'!$J43*'3.2 Emission predictors'!AY$12/POWER(10,6),"")</f>
        <v>8530.23886566703</v>
      </c>
      <c r="AZ32" s="73">
        <f>'2.2 Boundary incompleteness'!AZ32</f>
        <v>0</v>
      </c>
      <c r="BA32" s="31">
        <f>'2.2 Boundary incompleteness'!BA32</f>
        <v>326</v>
      </c>
      <c r="BB32" s="697">
        <f>IFERROR('2.4 Carbon intensities'!$J43*'3.2 Emission predictors'!BB$12/POWER(10,6),0)</f>
        <v>5035.722768198164</v>
      </c>
      <c r="BC32" s="697">
        <f>IFERROR('2.4 Carbon intensities'!$J43*'3.2 Emission predictors'!BC$12/POWER(10,6),"")</f>
        <v>6167.132152880893</v>
      </c>
      <c r="BD32" s="697">
        <f>IFERROR('2.4 Carbon intensities'!$J43*'3.2 Emission predictors'!BD$12/POWER(10,6),0)</f>
        <v>4245.0264936099356</v>
      </c>
      <c r="BE32" s="697">
        <f>IFERROR('2.4 Carbon intensities'!$J43*'3.2 Emission predictors'!BE$12/POWER(10,6),"")</f>
        <v>5667.6136607472381</v>
      </c>
      <c r="BF32" s="31">
        <f>'2.2 Boundary incompleteness'!BF32</f>
        <v>3971</v>
      </c>
      <c r="BG32" s="73">
        <f>'2.2 Boundary incompleteness'!BG32</f>
        <v>0</v>
      </c>
      <c r="BH32" s="73">
        <f>'2.2 Boundary incompleteness'!BH32</f>
        <v>0</v>
      </c>
      <c r="BI32" s="76"/>
      <c r="BJ32" s="645">
        <f t="shared" si="2"/>
        <v>6.7612390950780408E-4</v>
      </c>
      <c r="BK32" s="646">
        <f t="shared" si="3"/>
        <v>2.551757318994176E-4</v>
      </c>
      <c r="BL32" s="647">
        <f t="shared" si="4"/>
        <v>50699.715816315787</v>
      </c>
      <c r="BM32" s="648">
        <f t="shared" si="5"/>
        <v>157977.70971121549</v>
      </c>
      <c r="BN32" s="649">
        <f>BL32-'3.1 Emission data'!BN33</f>
        <v>50699.715816315787</v>
      </c>
      <c r="BO32" s="650">
        <f>BM32-'3.1 Emission data'!BO33</f>
        <v>152977.70971121549</v>
      </c>
      <c r="BP32" s="160"/>
      <c r="BQ32" s="43"/>
      <c r="BR32" s="243" t="s">
        <v>1027</v>
      </c>
      <c r="BS32" s="164">
        <v>0</v>
      </c>
      <c r="BT32" s="164">
        <v>0</v>
      </c>
      <c r="BU32" s="43">
        <f t="shared" si="9"/>
        <v>0</v>
      </c>
      <c r="BV32" s="43">
        <f t="shared" si="10"/>
        <v>0</v>
      </c>
      <c r="BW32" s="17"/>
      <c r="BX32" s="43"/>
      <c r="BY32" s="43"/>
      <c r="BZ32" s="17"/>
      <c r="CA32" s="17"/>
      <c r="CB32" s="17"/>
      <c r="CC32" s="17"/>
      <c r="CD32" s="17"/>
      <c r="CE32" s="17"/>
      <c r="CF32" s="17"/>
      <c r="CG32" s="17"/>
      <c r="CH32" s="17"/>
      <c r="CI32" s="17"/>
      <c r="CJ32" s="17"/>
      <c r="CK32" s="17"/>
      <c r="CL32" s="17"/>
      <c r="CM32" s="17"/>
      <c r="CN32" s="76"/>
      <c r="CO32" s="17"/>
      <c r="CP32" s="76"/>
      <c r="CQ32" s="76"/>
      <c r="CR32" s="17"/>
      <c r="CS32" s="76"/>
      <c r="CT32" s="17"/>
      <c r="CU32" s="17"/>
      <c r="CV32" s="76"/>
      <c r="CW32" s="76"/>
      <c r="CX32" s="17"/>
      <c r="CY32" s="76"/>
      <c r="CZ32" s="76"/>
      <c r="DA32" s="17"/>
      <c r="DB32" s="76"/>
      <c r="DC32" s="17"/>
      <c r="DD32" s="76"/>
      <c r="DE32" s="76"/>
      <c r="DF32" s="76"/>
      <c r="DG32" s="76"/>
      <c r="DH32" s="76"/>
      <c r="DI32" s="17"/>
      <c r="DJ32" s="76"/>
      <c r="DK32" s="17"/>
      <c r="DL32" s="17"/>
      <c r="DM32" s="76"/>
      <c r="DN32" s="17"/>
      <c r="DO32" s="17"/>
      <c r="DP32" s="17"/>
      <c r="DQ32" s="17"/>
      <c r="DR32" s="17"/>
      <c r="DS32" s="17"/>
      <c r="DT32" s="76"/>
      <c r="DU32" s="76"/>
      <c r="DV32" s="92"/>
      <c r="DW32" s="92"/>
      <c r="DX32" s="26"/>
      <c r="DY32" s="26"/>
      <c r="DZ32" s="83"/>
      <c r="EA32" s="83"/>
    </row>
    <row r="33" spans="1:132" s="83" customFormat="1" ht="15" thickBot="1">
      <c r="A33" s="244"/>
      <c r="C33" s="374" t="s">
        <v>847</v>
      </c>
      <c r="D33" s="378"/>
      <c r="E33" s="483">
        <f t="shared" ref="E33:AJ33" si="12">E16+E12+E11</f>
        <v>18369129.643134184</v>
      </c>
      <c r="F33" s="483">
        <f t="shared" si="12"/>
        <v>15319682.187242646</v>
      </c>
      <c r="G33" s="484">
        <f t="shared" si="12"/>
        <v>8626651.9808913097</v>
      </c>
      <c r="H33" s="483">
        <f t="shared" si="12"/>
        <v>3860524.3472613399</v>
      </c>
      <c r="I33" s="483">
        <f t="shared" si="12"/>
        <v>13578959</v>
      </c>
      <c r="J33" s="483">
        <f t="shared" si="12"/>
        <v>3226431.5822052467</v>
      </c>
      <c r="K33" s="483">
        <f t="shared" si="12"/>
        <v>2497810.1881527677</v>
      </c>
      <c r="L33" s="483">
        <f t="shared" si="12"/>
        <v>1088974</v>
      </c>
      <c r="M33" s="483">
        <f t="shared" si="12"/>
        <v>574033.76</v>
      </c>
      <c r="N33" s="483">
        <f t="shared" si="12"/>
        <v>762077.67939086282</v>
      </c>
      <c r="O33" s="483">
        <f t="shared" si="12"/>
        <v>1288057.8461069856</v>
      </c>
      <c r="P33" s="483">
        <f t="shared" si="12"/>
        <v>1275382.7389894105</v>
      </c>
      <c r="Q33" s="483">
        <f t="shared" si="12"/>
        <v>5328019.901647741</v>
      </c>
      <c r="R33" s="483">
        <f t="shared" si="12"/>
        <v>62297.26879241698</v>
      </c>
      <c r="S33" s="483">
        <f t="shared" si="12"/>
        <v>854131.01043046615</v>
      </c>
      <c r="T33" s="483">
        <f t="shared" si="12"/>
        <v>931658.16269331111</v>
      </c>
      <c r="U33" s="483">
        <f t="shared" si="12"/>
        <v>371259.01512893004</v>
      </c>
      <c r="V33" s="483">
        <f t="shared" si="12"/>
        <v>513573.48483930476</v>
      </c>
      <c r="W33" s="483">
        <f t="shared" si="12"/>
        <v>295458.50726949458</v>
      </c>
      <c r="X33" s="483">
        <f t="shared" si="12"/>
        <v>249109</v>
      </c>
      <c r="Y33" s="483">
        <f t="shared" si="12"/>
        <v>112857.99746265404</v>
      </c>
      <c r="Z33" s="485">
        <f t="shared" si="12"/>
        <v>365549.13810543279</v>
      </c>
      <c r="AA33" s="486">
        <f t="shared" si="12"/>
        <v>29254804.700677417</v>
      </c>
      <c r="AB33" s="483">
        <f t="shared" si="12"/>
        <v>85945859.999580264</v>
      </c>
      <c r="AC33" s="483">
        <f t="shared" si="12"/>
        <v>45936640.283805139</v>
      </c>
      <c r="AD33" s="484">
        <f t="shared" si="12"/>
        <v>85749338.881819844</v>
      </c>
      <c r="AE33" s="483">
        <f t="shared" si="12"/>
        <v>48743954.529067375</v>
      </c>
      <c r="AF33" s="484">
        <f t="shared" si="12"/>
        <v>34269378.474383481</v>
      </c>
      <c r="AG33" s="483">
        <f t="shared" si="12"/>
        <v>10297392.948407419</v>
      </c>
      <c r="AH33" s="483">
        <f t="shared" si="12"/>
        <v>6626683.0863863546</v>
      </c>
      <c r="AI33" s="483">
        <f t="shared" si="12"/>
        <v>7233946.7543269964</v>
      </c>
      <c r="AJ33" s="483">
        <f t="shared" si="12"/>
        <v>9123146.3140919413</v>
      </c>
      <c r="AK33" s="483">
        <f t="shared" ref="AK33:BH33" si="13">AK16+AK12+AK11</f>
        <v>7532804.7216574</v>
      </c>
      <c r="AL33" s="483">
        <f t="shared" si="13"/>
        <v>9652822.509996755</v>
      </c>
      <c r="AM33" s="483">
        <f t="shared" si="13"/>
        <v>17956265.321372282</v>
      </c>
      <c r="AN33" s="483">
        <f t="shared" si="13"/>
        <v>45522458.639687963</v>
      </c>
      <c r="AO33" s="483">
        <f t="shared" si="13"/>
        <v>5775713.9949045032</v>
      </c>
      <c r="AP33" s="483">
        <f t="shared" si="13"/>
        <v>24139754.972045865</v>
      </c>
      <c r="AQ33" s="483">
        <f t="shared" si="13"/>
        <v>37475074.589684419</v>
      </c>
      <c r="AR33" s="483">
        <f t="shared" si="13"/>
        <v>3669534.8152256021</v>
      </c>
      <c r="AS33" s="483">
        <f t="shared" si="13"/>
        <v>17951973</v>
      </c>
      <c r="AT33" s="483">
        <f t="shared" si="13"/>
        <v>23935727.843186975</v>
      </c>
      <c r="AU33" s="483">
        <f t="shared" si="13"/>
        <v>12935367.766841756</v>
      </c>
      <c r="AV33" s="483">
        <f t="shared" si="13"/>
        <v>10421027.373441519</v>
      </c>
      <c r="AW33" s="483">
        <f t="shared" si="13"/>
        <v>2620729.2060545306</v>
      </c>
      <c r="AX33" s="483">
        <f t="shared" si="13"/>
        <v>2326967.4121598005</v>
      </c>
      <c r="AY33" s="483">
        <f t="shared" si="13"/>
        <v>20197285.058004156</v>
      </c>
      <c r="AZ33" s="483">
        <f t="shared" si="13"/>
        <v>3831577.4454174177</v>
      </c>
      <c r="BA33" s="483">
        <f t="shared" si="13"/>
        <v>13762279.582305128</v>
      </c>
      <c r="BB33" s="483">
        <f t="shared" si="13"/>
        <v>12505914.669063913</v>
      </c>
      <c r="BC33" s="483">
        <f t="shared" si="13"/>
        <v>9795961.5308523569</v>
      </c>
      <c r="BD33" s="483">
        <f t="shared" si="13"/>
        <v>9917916.4972014222</v>
      </c>
      <c r="BE33" s="483">
        <f t="shared" si="13"/>
        <v>13126861.216183217</v>
      </c>
      <c r="BF33" s="483">
        <f t="shared" si="13"/>
        <v>600458.8034797369</v>
      </c>
      <c r="BG33" s="483">
        <f t="shared" si="13"/>
        <v>1521415.1381020022</v>
      </c>
      <c r="BH33" s="483">
        <f t="shared" si="13"/>
        <v>1743980.4476567945</v>
      </c>
      <c r="BI33" s="104"/>
      <c r="BJ33" s="651"/>
      <c r="BK33" s="652"/>
      <c r="BL33" s="653">
        <f>SUM(BL17:BL32)</f>
        <v>74985834.849744514</v>
      </c>
      <c r="BM33" s="654">
        <f>SUM(BM17:BM32)</f>
        <v>619093785.03707182</v>
      </c>
      <c r="BN33" s="655">
        <f>SUM(BN17:BN32)</f>
        <v>39543593.374745518</v>
      </c>
      <c r="BO33" s="656">
        <f>SUM(BO17:BO32)</f>
        <v>351667809.25707173</v>
      </c>
      <c r="BP33" s="177"/>
      <c r="BQ33" s="43"/>
      <c r="BR33" s="43"/>
      <c r="BS33" s="40">
        <f>SUM(BS17:BS32)</f>
        <v>39543593.374745525</v>
      </c>
      <c r="BT33" s="40">
        <f>SUM(BT17:BT32)</f>
        <v>351667809.25707179</v>
      </c>
      <c r="DW33" s="92"/>
      <c r="DX33" s="92"/>
      <c r="DY33" s="26"/>
    </row>
    <row r="34" spans="1:132">
      <c r="B34" s="25"/>
      <c r="C34" s="12"/>
      <c r="D34" s="19"/>
      <c r="E34" s="33"/>
      <c r="F34" s="33"/>
      <c r="G34" s="376"/>
      <c r="H34" s="33"/>
      <c r="I34" s="381"/>
      <c r="J34" s="33"/>
      <c r="K34" s="33"/>
      <c r="L34" s="33"/>
      <c r="M34" s="33"/>
      <c r="N34" s="33"/>
      <c r="O34" s="33"/>
      <c r="P34" s="33"/>
      <c r="Q34" s="33"/>
      <c r="R34" s="33"/>
      <c r="S34" s="33"/>
      <c r="T34" s="33"/>
      <c r="U34" s="33"/>
      <c r="V34" s="33"/>
      <c r="W34" s="33"/>
      <c r="X34" s="33"/>
      <c r="Y34" s="33"/>
      <c r="Z34" s="17"/>
      <c r="AA34" s="192"/>
      <c r="AB34" s="377"/>
      <c r="AC34" s="33"/>
      <c r="AD34" s="376"/>
      <c r="AE34" s="33"/>
      <c r="AF34" s="376"/>
      <c r="AG34" s="381"/>
      <c r="AH34" s="381"/>
      <c r="AI34" s="33"/>
      <c r="AJ34" s="33"/>
      <c r="AK34" s="33"/>
      <c r="AL34" s="33"/>
      <c r="AM34" s="33"/>
      <c r="AN34" s="381"/>
      <c r="AO34" s="381"/>
      <c r="AP34" s="33"/>
      <c r="AQ34" s="33"/>
      <c r="AR34" s="33"/>
      <c r="AS34" s="33"/>
      <c r="AT34" s="33"/>
      <c r="AU34" s="381"/>
      <c r="AV34" s="381"/>
      <c r="AW34" s="381"/>
      <c r="AX34" s="381"/>
      <c r="AY34" s="33"/>
      <c r="AZ34" s="33"/>
      <c r="BA34" s="33"/>
      <c r="BB34" s="33"/>
      <c r="BC34" s="381"/>
      <c r="BD34" s="381"/>
      <c r="BE34" s="381"/>
      <c r="BF34" s="381"/>
      <c r="BG34" s="381"/>
      <c r="BH34" s="381"/>
      <c r="BI34" s="44"/>
      <c r="BK34" s="44"/>
      <c r="BL34" s="159"/>
      <c r="BM34" s="159"/>
      <c r="BN34" s="264"/>
      <c r="BO34" s="263"/>
      <c r="BP34" s="177"/>
      <c r="BQ34" s="43"/>
      <c r="BR34" s="4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83"/>
      <c r="DQ34" s="83"/>
      <c r="DR34" s="83"/>
      <c r="DS34" s="83"/>
      <c r="DT34" s="83"/>
      <c r="DU34" s="83"/>
      <c r="DV34" s="83"/>
      <c r="DY34" s="83"/>
      <c r="DZ34" s="83"/>
      <c r="EA34" s="83"/>
      <c r="EB34" s="83"/>
    </row>
    <row r="35" spans="1:132">
      <c r="B35" s="25"/>
      <c r="C35" s="12" t="s">
        <v>841</v>
      </c>
      <c r="D35" s="10"/>
      <c r="E35" s="487">
        <f>'3.1 Emission data'!E35</f>
        <v>17608572</v>
      </c>
      <c r="F35" s="488">
        <f>'3.1 Emission data'!F35</f>
        <v>15027224</v>
      </c>
      <c r="G35" s="489">
        <f>'3.1 Emission data'!G35</f>
        <v>1417346</v>
      </c>
      <c r="H35" s="490">
        <f>'3.1 Emission data'!H35</f>
        <v>379532</v>
      </c>
      <c r="I35" s="487">
        <f>'3.1 Emission data'!I35</f>
        <v>734000</v>
      </c>
      <c r="J35" s="487">
        <f>'3.1 Emission data'!J35</f>
        <v>1189794</v>
      </c>
      <c r="K35" s="487">
        <f>'3.1 Emission data'!K35</f>
        <v>437366</v>
      </c>
      <c r="L35" s="490">
        <f>'3.1 Emission data'!L35</f>
        <v>317668</v>
      </c>
      <c r="M35" s="490">
        <f>'3.1 Emission data'!M35</f>
        <v>111091</v>
      </c>
      <c r="N35" s="487">
        <f>'3.1 Emission data'!N35</f>
        <v>397813.72</v>
      </c>
      <c r="O35" s="487">
        <f>'3.1 Emission data'!O35</f>
        <v>479586</v>
      </c>
      <c r="P35" s="487">
        <f>'3.1 Emission data'!P35</f>
        <v>474346.88</v>
      </c>
      <c r="Q35" s="487">
        <f>'3.1 Emission data'!Q35</f>
        <v>94058</v>
      </c>
      <c r="R35" s="487">
        <f>'3.1 Emission data'!R35</f>
        <v>9667</v>
      </c>
      <c r="S35" s="487">
        <f>'3.1 Emission data'!S35</f>
        <v>514151.314998994</v>
      </c>
      <c r="T35" s="487">
        <f>'3.1 Emission data'!T35</f>
        <v>183688.72</v>
      </c>
      <c r="U35" s="487">
        <f>'3.1 Emission data'!U35</f>
        <v>101443.41</v>
      </c>
      <c r="V35" s="487">
        <f>'3.1 Emission data'!V35</f>
        <v>150167.55000000002</v>
      </c>
      <c r="W35" s="491">
        <f>'3.1 Emission data'!W35</f>
        <v>13550</v>
      </c>
      <c r="X35" s="487">
        <f>'3.1 Emission data'!X35</f>
        <v>177772</v>
      </c>
      <c r="Y35" s="487">
        <f>'3.1 Emission data'!Y35</f>
        <v>2087.83</v>
      </c>
      <c r="Z35" s="490">
        <f>'3.1 Emission data'!Z35</f>
        <v>187109.63999999998</v>
      </c>
      <c r="AA35" s="489">
        <f>'3.1 Emission data'!AA35</f>
        <v>25133820</v>
      </c>
      <c r="AB35" s="488">
        <f>'3.1 Emission data'!AB35</f>
        <v>31081000</v>
      </c>
      <c r="AC35" s="487">
        <f>'3.1 Emission data'!AC35</f>
        <v>246312</v>
      </c>
      <c r="AD35" s="488">
        <f>'3.1 Emission data'!AD35</f>
        <v>8400975.8099999987</v>
      </c>
      <c r="AE35" s="487">
        <f>'3.1 Emission data'!AE35</f>
        <v>48679600</v>
      </c>
      <c r="AF35" s="488">
        <f>'3.1 Emission data'!AF35</f>
        <v>18015427</v>
      </c>
      <c r="AG35" s="487">
        <f>'3.1 Emission data'!AG35</f>
        <v>10291514</v>
      </c>
      <c r="AH35" s="487">
        <f>'3.1 Emission data'!AH35</f>
        <v>676719</v>
      </c>
      <c r="AI35" s="487">
        <f>'3.1 Emission data'!AI35</f>
        <v>7023200</v>
      </c>
      <c r="AJ35" s="487">
        <f>'3.1 Emission data'!AJ35</f>
        <v>1599399</v>
      </c>
      <c r="AK35" s="488">
        <f>'3.1 Emission data'!AK35</f>
        <v>2408882</v>
      </c>
      <c r="AL35" s="487">
        <f>'3.1 Emission data'!AL35</f>
        <v>1153798.6000000001</v>
      </c>
      <c r="AM35" s="491">
        <f>'3.1 Emission data'!AM35</f>
        <v>11027516</v>
      </c>
      <c r="AN35" s="487">
        <f>'3.1 Emission data'!AN35</f>
        <v>45176326.969999999</v>
      </c>
      <c r="AO35" s="487">
        <f>'3.1 Emission data'!AO35</f>
        <v>5749487</v>
      </c>
      <c r="AP35" s="487">
        <f>'3.1 Emission data'!AP35</f>
        <v>15837180</v>
      </c>
      <c r="AQ35" s="487">
        <f>'3.1 Emission data'!AQ35</f>
        <v>32225090</v>
      </c>
      <c r="AR35" s="491">
        <f>'3.1 Emission data'!AR35</f>
        <v>346117</v>
      </c>
      <c r="AS35" s="487">
        <f>'3.1 Emission data'!AS35</f>
        <v>17951973</v>
      </c>
      <c r="AT35" s="487">
        <f>'3.1 Emission data'!AT35</f>
        <v>23832041</v>
      </c>
      <c r="AU35" s="488">
        <f>'3.1 Emission data'!AU35</f>
        <v>1107511</v>
      </c>
      <c r="AV35" s="487">
        <f>'3.1 Emission data'!AV35</f>
        <v>5733417</v>
      </c>
      <c r="AW35" s="487">
        <f>'3.1 Emission data'!AW35</f>
        <v>101886</v>
      </c>
      <c r="AX35" s="487">
        <f>'3.1 Emission data'!AX35</f>
        <v>405770</v>
      </c>
      <c r="AY35" s="491">
        <f>'3.1 Emission data'!AY35</f>
        <v>677411.14</v>
      </c>
      <c r="AZ35" s="487">
        <f>'3.1 Emission data'!AZ35</f>
        <v>840046.22</v>
      </c>
      <c r="BA35" s="487">
        <f>'3.1 Emission data'!BA35</f>
        <v>177830</v>
      </c>
      <c r="BB35" s="487">
        <f>'3.1 Emission data'!BB35</f>
        <v>1150804</v>
      </c>
      <c r="BC35" s="487">
        <f>'3.1 Emission data'!BC35</f>
        <v>282796</v>
      </c>
      <c r="BD35" s="487">
        <f>'3.1 Emission data'!BD35</f>
        <v>792390</v>
      </c>
      <c r="BE35" s="487">
        <f>'3.1 Emission data'!BE35</f>
        <v>569447.91</v>
      </c>
      <c r="BF35" s="488">
        <f>'3.1 Emission data'!BF35</f>
        <v>146238</v>
      </c>
      <c r="BG35" s="487">
        <f>'3.1 Emission data'!BG35</f>
        <v>1516748.02</v>
      </c>
      <c r="BH35" s="487">
        <f>'3.1 Emission data'!BH35</f>
        <v>74535.600000000006</v>
      </c>
      <c r="BI35" s="17"/>
      <c r="BK35" s="17"/>
      <c r="BL35" s="159"/>
      <c r="BM35" s="159"/>
      <c r="BN35" s="234" t="s">
        <v>19</v>
      </c>
      <c r="BO35" s="621">
        <f>SUM(BN17:BN25)+SUM(BO17:BO25)</f>
        <v>201696348.368083</v>
      </c>
      <c r="BP35" s="67"/>
      <c r="BR35" s="67"/>
      <c r="BS35" s="40"/>
      <c r="BT35" s="83"/>
      <c r="BU35" s="83"/>
      <c r="BV35" s="83"/>
      <c r="BW35" s="83"/>
      <c r="BX35" s="83"/>
      <c r="BY35" s="83"/>
      <c r="BZ35" s="83"/>
      <c r="CA35" s="83"/>
      <c r="CB35" s="83"/>
      <c r="CC35" s="83"/>
      <c r="CD35" s="83"/>
      <c r="CE35" s="83"/>
      <c r="CF35" s="83"/>
      <c r="CG35" s="83"/>
      <c r="CH35" s="83"/>
      <c r="CI35" s="83"/>
      <c r="CJ35" s="83"/>
      <c r="CK35" s="83"/>
      <c r="CL35" s="83"/>
      <c r="CM35" s="83"/>
      <c r="CN35" s="83"/>
      <c r="CO35" s="83"/>
      <c r="CP35" s="83"/>
      <c r="CQ35" s="83"/>
      <c r="CR35" s="83"/>
      <c r="CS35" s="83"/>
      <c r="CT35" s="83"/>
      <c r="CU35" s="83"/>
      <c r="CV35" s="83"/>
      <c r="CW35" s="83"/>
      <c r="CX35" s="83"/>
      <c r="CY35" s="83"/>
      <c r="CZ35" s="83"/>
      <c r="DA35" s="83"/>
      <c r="DB35" s="83"/>
      <c r="DC35" s="83"/>
      <c r="DD35" s="83"/>
      <c r="DE35" s="83"/>
      <c r="DF35" s="83"/>
      <c r="DG35" s="83"/>
      <c r="DH35" s="83"/>
      <c r="DI35" s="83"/>
      <c r="DJ35" s="83"/>
      <c r="DK35" s="83"/>
      <c r="DL35" s="83"/>
      <c r="DM35" s="83"/>
      <c r="DN35" s="83"/>
      <c r="DO35" s="83"/>
      <c r="DP35" s="83"/>
      <c r="DQ35" s="83"/>
      <c r="DR35" s="83"/>
      <c r="DS35" s="83"/>
      <c r="DT35" s="83"/>
      <c r="DU35" s="83"/>
      <c r="DV35" s="92"/>
      <c r="DW35" s="92"/>
      <c r="DX35" s="92"/>
      <c r="DY35" s="40"/>
      <c r="DZ35" s="83"/>
      <c r="EA35" s="83"/>
      <c r="EB35" s="83"/>
    </row>
    <row r="36" spans="1:132" s="83" customFormat="1" ht="15" thickBot="1">
      <c r="A36" s="244"/>
      <c r="C36" s="374" t="s">
        <v>1042</v>
      </c>
      <c r="D36" s="375"/>
      <c r="E36" s="492">
        <f>E16-'2.2 Boundary incompleteness'!E16</f>
        <v>19845.157894738019</v>
      </c>
      <c r="F36" s="492">
        <f>F16-'2.2 Boundary incompleteness'!F16</f>
        <v>292458.18724264577</v>
      </c>
      <c r="G36" s="492">
        <f>G16-'2.2 Boundary incompleteness'!G16</f>
        <v>776328.6233354006</v>
      </c>
      <c r="H36" s="493">
        <f>H16-'2.2 Boundary incompleteness'!H16</f>
        <v>1618427.2723228298</v>
      </c>
      <c r="I36" s="494">
        <f>I16-'2.2 Boundary incompleteness'!I16</f>
        <v>0</v>
      </c>
      <c r="J36" s="495">
        <f>J16-'2.2 Boundary incompleteness'!J16</f>
        <v>1182016.3038398284</v>
      </c>
      <c r="K36" s="495">
        <f>K16-'2.2 Boundary incompleteness'!K16</f>
        <v>845901.86125211511</v>
      </c>
      <c r="L36" s="495">
        <f>L16-'2.2 Boundary incompleteness'!L16</f>
        <v>0</v>
      </c>
      <c r="M36" s="495">
        <f>M16-'2.2 Boundary incompleteness'!M16</f>
        <v>0</v>
      </c>
      <c r="N36" s="492">
        <f>N16-'2.2 Boundary incompleteness'!N16</f>
        <v>364263.95939086284</v>
      </c>
      <c r="O36" s="495">
        <f>O16-'2.2 Boundary incompleteness'!O16</f>
        <v>804339.66610698565</v>
      </c>
      <c r="P36" s="495">
        <f>P16-'2.2 Boundary incompleteness'!P16</f>
        <v>73656.179123026086</v>
      </c>
      <c r="Q36" s="495">
        <f>Q16-'2.2 Boundary incompleteness'!Q16</f>
        <v>5582.901647740975</v>
      </c>
      <c r="R36" s="495">
        <f>R16-'2.2 Boundary incompleteness'!R16</f>
        <v>24171.26879241698</v>
      </c>
      <c r="S36" s="495">
        <f>S16-'2.2 Boundary incompleteness'!S16</f>
        <v>339979.69543147215</v>
      </c>
      <c r="T36" s="495">
        <f>T16-'2.2 Boundary incompleteness'!T16</f>
        <v>674215.02631760365</v>
      </c>
      <c r="U36" s="495">
        <f>U16-'2.2 Boundary incompleteness'!U16</f>
        <v>269815.60512893007</v>
      </c>
      <c r="V36" s="495">
        <f>V16-'2.2 Boundary incompleteness'!V16</f>
        <v>202368.86632825719</v>
      </c>
      <c r="W36" s="493">
        <f>W16-'2.2 Boundary incompleteness'!W16</f>
        <v>255686.50726949458</v>
      </c>
      <c r="X36" s="495">
        <f>X16-'2.2 Boundary incompleteness'!X16</f>
        <v>0</v>
      </c>
      <c r="Y36" s="495">
        <f>Y16-'2.2 Boundary incompleteness'!Y16</f>
        <v>101193.26090327636</v>
      </c>
      <c r="Z36" s="494">
        <f>Z16-'2.2 Boundary incompleteness'!Z16</f>
        <v>2743.3184100013459</v>
      </c>
      <c r="AA36" s="496">
        <f>AA16-'2.2 Boundary incompleteness'!AA16</f>
        <v>4120984.7006774172</v>
      </c>
      <c r="AB36" s="492">
        <f>AB16-'2.2 Boundary incompleteness'!AB16</f>
        <v>0</v>
      </c>
      <c r="AC36" s="495">
        <f>AC16-'2.2 Boundary incompleteness'!AC16</f>
        <v>0</v>
      </c>
      <c r="AD36" s="492">
        <f>AD16-'2.2 Boundary incompleteness'!AD16</f>
        <v>77348363.071819842</v>
      </c>
      <c r="AE36" s="495">
        <f>AE16-'2.2 Boundary incompleteness'!AE16</f>
        <v>42156.222118064761</v>
      </c>
      <c r="AF36" s="492">
        <f>AF16-'2.2 Boundary incompleteness'!AF16</f>
        <v>1672593.8474377878</v>
      </c>
      <c r="AG36" s="495">
        <f>AG16-'2.2 Boundary incompleteness'!AG16</f>
        <v>5878.9484074190259</v>
      </c>
      <c r="AH36" s="495">
        <f>AH16-'2.2 Boundary incompleteness'!AH16</f>
        <v>5949964.0863863546</v>
      </c>
      <c r="AI36" s="495">
        <f>AI16-'2.2 Boundary incompleteness'!AI16</f>
        <v>0</v>
      </c>
      <c r="AJ36" s="495">
        <f>AJ16-'2.2 Boundary incompleteness'!AJ16</f>
        <v>3073175.3852377823</v>
      </c>
      <c r="AK36" s="492">
        <f>AK16-'2.2 Boundary incompleteness'!AK16</f>
        <v>5123922.7216574</v>
      </c>
      <c r="AL36" s="495">
        <f>AL16-'2.2 Boundary incompleteness'!AL16</f>
        <v>8466211.6474686712</v>
      </c>
      <c r="AM36" s="493">
        <f>AM16-'2.2 Boundary incompleteness'!AM16</f>
        <v>3493839.3274250589</v>
      </c>
      <c r="AN36" s="495">
        <f>AN16-'2.2 Boundary incompleteness'!AN16</f>
        <v>264193.63445129246</v>
      </c>
      <c r="AO36" s="495">
        <f>AO16-'2.2 Boundary incompleteness'!AO16</f>
        <v>8145.7769398475066</v>
      </c>
      <c r="AP36" s="495">
        <f>AP16-'2.2 Boundary incompleteness'!AP16</f>
        <v>76403.74806099385</v>
      </c>
      <c r="AQ36" s="495">
        <f>AQ16-'2.2 Boundary incompleteness'!AQ16</f>
        <v>5249984.5896844193</v>
      </c>
      <c r="AR36" s="493">
        <f>AR16-'2.2 Boundary incompleteness'!AR16</f>
        <v>3323417.8152256021</v>
      </c>
      <c r="AS36" s="495">
        <f>AS16-'2.2 Boundary incompleteness'!AS16</f>
        <v>0</v>
      </c>
      <c r="AT36" s="495">
        <f>AT16-'2.2 Boundary incompleteness'!AT16</f>
        <v>51211.657140463591</v>
      </c>
      <c r="AU36" s="492">
        <f>AU16-'2.2 Boundary incompleteness'!AU16</f>
        <v>520659.58706699312</v>
      </c>
      <c r="AV36" s="495">
        <f>AV16-'2.2 Boundary incompleteness'!AV16</f>
        <v>0</v>
      </c>
      <c r="AW36" s="495">
        <f>AW16-'2.2 Boundary incompleteness'!AW16</f>
        <v>1473574.2811183329</v>
      </c>
      <c r="AX36" s="495">
        <f>AX16-'2.2 Boundary incompleteness'!AX16</f>
        <v>1921197.4121598003</v>
      </c>
      <c r="AY36" s="493">
        <f>AY16-'2.2 Boundary incompleteness'!AY16</f>
        <v>19519873.918004155</v>
      </c>
      <c r="AZ36" s="495">
        <f>AZ16-'2.2 Boundary incompleteness'!AZ16</f>
        <v>112479.9516574475</v>
      </c>
      <c r="BA36" s="495">
        <f>BA16-'2.2 Boundary incompleteness'!BA16</f>
        <v>25565.529901163653</v>
      </c>
      <c r="BB36" s="495">
        <f>BB16-'2.2 Boundary incompleteness'!BB16</f>
        <v>11355110.669063913</v>
      </c>
      <c r="BC36" s="495">
        <f>BC16-'2.2 Boundary incompleteness'!BC16</f>
        <v>82421.830852357671</v>
      </c>
      <c r="BD36" s="495">
        <f>BD16-'2.2 Boundary incompleteness'!BD16</f>
        <v>9125526.4972014222</v>
      </c>
      <c r="BE36" s="495">
        <f>BE16-'2.2 Boundary incompleteness'!BE16</f>
        <v>12504569.346512966</v>
      </c>
      <c r="BF36" s="492">
        <f>BF16-'2.2 Boundary incompleteness'!BF16</f>
        <v>14167.803479736904</v>
      </c>
      <c r="BG36" s="495">
        <f>BG16-'2.2 Boundary incompleteness'!BG16</f>
        <v>1982.5690922837239</v>
      </c>
      <c r="BH36" s="495">
        <f>BH16-'2.2 Boundary incompleteness'!BH16</f>
        <v>1612925.4476567945</v>
      </c>
      <c r="BI36" s="17"/>
      <c r="BJ36" s="49"/>
      <c r="BK36" s="17"/>
      <c r="BL36" s="17"/>
      <c r="BM36" s="17"/>
      <c r="BN36" s="235" t="s">
        <v>73</v>
      </c>
      <c r="BO36" s="622">
        <f>SUM(BN26:BN32)+SUM(BO26:BO32)</f>
        <v>189515054.26373419</v>
      </c>
      <c r="BP36" s="17"/>
      <c r="BR36" s="17"/>
      <c r="DV36" s="92"/>
      <c r="DW36" s="92"/>
      <c r="DX36" s="92"/>
      <c r="DY36" s="40"/>
      <c r="DZ36" s="40"/>
    </row>
    <row r="37" spans="1:132">
      <c r="C37" s="12"/>
      <c r="D37" s="19"/>
      <c r="E37" s="33"/>
      <c r="F37" s="33"/>
      <c r="G37" s="55"/>
      <c r="H37" s="55"/>
      <c r="I37" s="55"/>
      <c r="J37" s="55"/>
      <c r="K37" s="55"/>
      <c r="L37" s="55"/>
      <c r="M37" s="55"/>
      <c r="N37" s="55"/>
      <c r="O37" s="55"/>
      <c r="P37" s="55"/>
      <c r="Q37" s="55"/>
      <c r="R37" s="55"/>
      <c r="S37" s="55"/>
      <c r="T37" s="55"/>
      <c r="U37" s="55"/>
      <c r="V37" s="55"/>
      <c r="W37" s="55"/>
      <c r="X37" s="55"/>
      <c r="Y37" s="55"/>
      <c r="Z37" s="64"/>
      <c r="AA37" s="192"/>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64"/>
      <c r="BK37" s="64"/>
      <c r="BL37" s="64"/>
      <c r="BM37" s="64"/>
      <c r="BN37" s="17"/>
      <c r="BO37" s="17"/>
      <c r="BP37" s="17"/>
      <c r="BQ37" s="17"/>
      <c r="BR37" s="64"/>
      <c r="BS37" s="64"/>
      <c r="BT37" s="64"/>
      <c r="BU37" s="83"/>
      <c r="BV37" s="83"/>
      <c r="BW37" s="83"/>
      <c r="BX37" s="83"/>
      <c r="BY37" s="83"/>
      <c r="BZ37" s="83"/>
      <c r="CA37" s="83"/>
      <c r="CB37" s="83"/>
      <c r="CC37" s="83"/>
      <c r="CD37" s="83"/>
      <c r="CE37" s="83"/>
      <c r="CF37" s="83"/>
      <c r="CG37" s="83"/>
      <c r="CH37" s="83"/>
      <c r="CI37" s="83"/>
      <c r="CJ37" s="83"/>
      <c r="CK37" s="83"/>
      <c r="CL37" s="83"/>
      <c r="CM37" s="83"/>
      <c r="CN37" s="83"/>
      <c r="CO37" s="83"/>
      <c r="CP37" s="83"/>
      <c r="CQ37" s="83"/>
      <c r="CR37" s="83"/>
      <c r="CS37" s="83"/>
      <c r="CT37" s="83"/>
      <c r="CU37" s="83"/>
      <c r="CV37" s="83"/>
      <c r="CW37" s="83"/>
      <c r="CX37" s="83"/>
      <c r="CY37" s="83"/>
      <c r="CZ37" s="83"/>
      <c r="DA37" s="83"/>
      <c r="DB37" s="83"/>
      <c r="DC37" s="83"/>
      <c r="DD37" s="83"/>
      <c r="DE37" s="83"/>
      <c r="DF37" s="83"/>
      <c r="DG37" s="83"/>
      <c r="DH37" s="83"/>
      <c r="DI37" s="83"/>
      <c r="DJ37" s="83"/>
      <c r="DK37" s="83"/>
      <c r="DL37" s="83"/>
      <c r="DM37" s="83"/>
      <c r="DN37" s="83"/>
      <c r="DO37" s="83"/>
      <c r="DP37" s="83"/>
      <c r="DQ37" s="83"/>
      <c r="DR37" s="83"/>
      <c r="DS37" s="83"/>
      <c r="DT37" s="83"/>
      <c r="DU37" s="83"/>
      <c r="DV37" s="83"/>
      <c r="DY37" s="83"/>
      <c r="DZ37" s="83"/>
      <c r="EA37" s="83"/>
      <c r="EB37" s="83"/>
    </row>
    <row r="38" spans="1:132">
      <c r="C38" s="12"/>
      <c r="D38" s="19"/>
      <c r="E38" s="33"/>
      <c r="F38" s="33"/>
      <c r="G38" s="55"/>
      <c r="H38" s="55"/>
      <c r="I38" s="55"/>
      <c r="J38" s="55"/>
      <c r="K38" s="55"/>
      <c r="L38" s="55"/>
      <c r="M38" s="55"/>
      <c r="N38" s="55"/>
      <c r="O38" s="55"/>
      <c r="P38" s="55"/>
      <c r="Q38" s="55"/>
      <c r="R38" s="55"/>
      <c r="S38" s="55"/>
      <c r="T38" s="55"/>
      <c r="U38" s="55"/>
      <c r="V38" s="55"/>
      <c r="W38" s="55"/>
      <c r="X38" s="55"/>
      <c r="Y38" s="55"/>
      <c r="Z38" s="64"/>
      <c r="AA38" s="499">
        <f>AA18/AA16</f>
        <v>0.13492562251181484</v>
      </c>
      <c r="AB38" s="497">
        <f>AB18/AB16</f>
        <v>8.8977184352279984E-2</v>
      </c>
      <c r="AC38" s="497">
        <f>AC18/AC16</f>
        <v>8.7589653003620506E-4</v>
      </c>
      <c r="AD38" s="66"/>
      <c r="AE38" s="497">
        <f t="shared" ref="AE38:AL38" si="14">AE18/AE16</f>
        <v>4.1224912078376722E-3</v>
      </c>
      <c r="AF38" s="497">
        <f t="shared" si="14"/>
        <v>8.3494821310031372E-3</v>
      </c>
      <c r="AG38" s="497">
        <f t="shared" si="14"/>
        <v>8.9856759115493224E-3</v>
      </c>
      <c r="AH38" s="497">
        <f t="shared" si="14"/>
        <v>3.6916289511357968E-2</v>
      </c>
      <c r="AI38" s="497">
        <f t="shared" si="14"/>
        <v>9.8164222105774374E-4</v>
      </c>
      <c r="AJ38" s="497">
        <f t="shared" si="14"/>
        <v>9.4672105569771889E-2</v>
      </c>
      <c r="AK38" s="497">
        <f t="shared" si="14"/>
        <v>8.3036322213615121E-2</v>
      </c>
      <c r="AL38" s="497">
        <f t="shared" si="14"/>
        <v>2.3171362305795203E-2</v>
      </c>
      <c r="AM38" s="55"/>
      <c r="AN38" s="501">
        <f t="shared" ref="AN38:AW38" si="15">AN18/AN16</f>
        <v>8.8444604341984083E-3</v>
      </c>
      <c r="AO38" s="501">
        <f t="shared" si="15"/>
        <v>4.44270663936496E-2</v>
      </c>
      <c r="AP38" s="501">
        <f t="shared" si="15"/>
        <v>5.288767762651839E-3</v>
      </c>
      <c r="AQ38" s="501">
        <f t="shared" si="15"/>
        <v>2.881688805026194E-3</v>
      </c>
      <c r="AR38" s="501">
        <f t="shared" si="15"/>
        <v>2.2041982397015995E-2</v>
      </c>
      <c r="AS38" s="501">
        <f t="shared" si="15"/>
        <v>1.19115685153421E-2</v>
      </c>
      <c r="AT38" s="501">
        <f t="shared" si="15"/>
        <v>2.8156702829374467E-2</v>
      </c>
      <c r="AU38" s="501">
        <f t="shared" si="15"/>
        <v>4.1196782021724269E-2</v>
      </c>
      <c r="AV38" s="501">
        <f t="shared" si="15"/>
        <v>3.3558356729143611E-2</v>
      </c>
      <c r="AW38" s="501">
        <f t="shared" si="15"/>
        <v>1.6198660835409499E-2</v>
      </c>
      <c r="AX38" s="90"/>
      <c r="AY38" s="90">
        <f t="shared" ref="AY38:BH38" si="16">AY18/AY16</f>
        <v>1.0304825139213204E-2</v>
      </c>
      <c r="AZ38" s="90">
        <f t="shared" si="16"/>
        <v>2.4717723319879738E-2</v>
      </c>
      <c r="BA38" s="90">
        <f t="shared" si="16"/>
        <v>9.5218432823725007E-3</v>
      </c>
      <c r="BB38" s="90">
        <f t="shared" si="16"/>
        <v>1.2785866349998782E-2</v>
      </c>
      <c r="BC38" s="90">
        <f t="shared" si="16"/>
        <v>7.1479887298783667E-7</v>
      </c>
      <c r="BD38" s="90">
        <f t="shared" si="16"/>
        <v>1.7971418768381771E-2</v>
      </c>
      <c r="BE38" s="90">
        <f t="shared" si="16"/>
        <v>8.7189920701322907E-3</v>
      </c>
      <c r="BF38" s="90">
        <f t="shared" si="16"/>
        <v>0.39454374527259467</v>
      </c>
      <c r="BG38" s="90">
        <f t="shared" si="16"/>
        <v>2.0056232472296445E-3</v>
      </c>
      <c r="BH38" s="90">
        <f t="shared" si="16"/>
        <v>1.864816050401101E-2</v>
      </c>
      <c r="BI38" s="103"/>
      <c r="BK38" s="103"/>
      <c r="BL38" s="103"/>
      <c r="BM38" s="103"/>
      <c r="BN38" s="64"/>
      <c r="BO38" s="64"/>
      <c r="BP38" s="64"/>
      <c r="BQ38" s="64"/>
      <c r="BR38" s="103"/>
      <c r="BS38" s="64"/>
      <c r="BT38" s="64"/>
      <c r="BU38" s="83"/>
      <c r="BV38" s="83"/>
      <c r="BW38" s="83"/>
      <c r="BX38" s="83"/>
      <c r="BY38" s="83"/>
      <c r="BZ38" s="83"/>
      <c r="CA38" s="83"/>
      <c r="CB38" s="83"/>
      <c r="CC38" s="83"/>
      <c r="CD38" s="83"/>
      <c r="CE38" s="83"/>
      <c r="CF38" s="83"/>
      <c r="CG38" s="83"/>
      <c r="CH38" s="83"/>
      <c r="CI38" s="83"/>
      <c r="CJ38" s="83"/>
      <c r="CK38" s="83"/>
      <c r="CL38" s="83"/>
      <c r="CM38" s="83"/>
      <c r="CN38" s="83"/>
      <c r="CO38" s="83"/>
      <c r="CP38" s="83"/>
      <c r="CQ38" s="83"/>
      <c r="CR38" s="83"/>
      <c r="CS38" s="83"/>
      <c r="CT38" s="83"/>
      <c r="CU38" s="83"/>
      <c r="CV38" s="83"/>
      <c r="CW38" s="83"/>
      <c r="CX38" s="83"/>
      <c r="CY38" s="83"/>
      <c r="CZ38" s="83"/>
      <c r="DA38" s="83"/>
      <c r="DB38" s="83"/>
      <c r="DC38" s="83"/>
      <c r="DD38" s="83"/>
      <c r="DE38" s="83"/>
      <c r="DF38" s="83"/>
      <c r="DG38" s="83"/>
      <c r="DH38" s="83"/>
      <c r="DI38" s="83"/>
      <c r="DJ38" s="83"/>
      <c r="DK38" s="83"/>
      <c r="DL38" s="83"/>
      <c r="DM38" s="83"/>
      <c r="DN38" s="83"/>
      <c r="DO38" s="83"/>
      <c r="DP38" s="83"/>
      <c r="DQ38" s="83"/>
      <c r="DR38" s="83"/>
      <c r="DS38" s="83"/>
      <c r="DT38" s="83"/>
      <c r="DU38" s="83"/>
      <c r="DV38" s="40"/>
      <c r="DW38" s="40"/>
      <c r="DX38" s="40"/>
      <c r="DY38" s="40"/>
      <c r="DZ38" s="83"/>
      <c r="EA38" s="83"/>
      <c r="EB38" s="83"/>
    </row>
    <row r="39" spans="1:132">
      <c r="C39" s="832" t="s">
        <v>1096</v>
      </c>
      <c r="D39" s="19" t="s">
        <v>1095</v>
      </c>
      <c r="E39" s="497">
        <f t="shared" ref="E39:X39" si="17">E19/E16</f>
        <v>3.0395006357360754E-2</v>
      </c>
      <c r="F39" s="497">
        <f t="shared" si="17"/>
        <v>1.9793676142053095E-2</v>
      </c>
      <c r="G39" s="497">
        <f t="shared" si="17"/>
        <v>7.033861717323979E-2</v>
      </c>
      <c r="H39" s="497">
        <f t="shared" si="17"/>
        <v>6.2473564519926012E-3</v>
      </c>
      <c r="I39" s="497">
        <f t="shared" si="17"/>
        <v>5.9699265847020034E-3</v>
      </c>
      <c r="J39" s="497">
        <f t="shared" si="17"/>
        <v>0</v>
      </c>
      <c r="K39" s="497">
        <f t="shared" si="17"/>
        <v>8.3087909385928416E-2</v>
      </c>
      <c r="L39" s="497">
        <f t="shared" si="17"/>
        <v>7.3291115462924772E-2</v>
      </c>
      <c r="M39" s="497">
        <f t="shared" si="17"/>
        <v>2.8800174522106831E-2</v>
      </c>
      <c r="N39" s="497">
        <f t="shared" si="17"/>
        <v>2.537895752043836E-2</v>
      </c>
      <c r="O39" s="497">
        <f t="shared" si="17"/>
        <v>1.9042989952742621E-2</v>
      </c>
      <c r="P39" s="497">
        <f t="shared" si="17"/>
        <v>1.9639065289712657E-2</v>
      </c>
      <c r="Q39" s="497">
        <f t="shared" si="17"/>
        <v>1.7400394139538665E-2</v>
      </c>
      <c r="R39" s="497">
        <f t="shared" si="17"/>
        <v>0</v>
      </c>
      <c r="S39" s="497">
        <f t="shared" si="17"/>
        <v>0.10403736886905282</v>
      </c>
      <c r="T39" s="497">
        <f t="shared" si="17"/>
        <v>5.8913690704593777E-2</v>
      </c>
      <c r="U39" s="497">
        <f t="shared" si="17"/>
        <v>1.9080700259283184E-2</v>
      </c>
      <c r="V39" s="497">
        <f t="shared" si="17"/>
        <v>0</v>
      </c>
      <c r="W39" s="497">
        <f t="shared" si="17"/>
        <v>0</v>
      </c>
      <c r="X39" s="497">
        <f t="shared" si="17"/>
        <v>1.5622082782021414E-2</v>
      </c>
      <c r="Y39" s="55"/>
      <c r="Z39" s="498">
        <f>Z19/Z16</f>
        <v>1.9108530766630362E-2</v>
      </c>
      <c r="AA39" s="500">
        <f>AA19/AA16</f>
        <v>1.0511836405925662E-3</v>
      </c>
      <c r="AB39" s="501">
        <f>AB19/AB16</f>
        <v>9.4669058167774142E-3</v>
      </c>
      <c r="AC39" s="501">
        <f>AC19/AC16</f>
        <v>8.7550257357591897E-4</v>
      </c>
      <c r="AD39" s="55"/>
      <c r="AE39" s="501">
        <f t="shared" ref="AE39:AL39" si="18">AE19/AE16</f>
        <v>2.0612456039188361E-3</v>
      </c>
      <c r="AF39" s="501">
        <f t="shared" si="18"/>
        <v>4.1309775332279862E-3</v>
      </c>
      <c r="AG39" s="501">
        <f t="shared" si="18"/>
        <v>9.3510559595495566E-3</v>
      </c>
      <c r="AH39" s="501">
        <f t="shared" si="18"/>
        <v>3.0615064288427196E-2</v>
      </c>
      <c r="AI39" s="501">
        <f t="shared" si="18"/>
        <v>1.1257219664065414E-2</v>
      </c>
      <c r="AJ39" s="501">
        <f t="shared" si="18"/>
        <v>1.2666560428139788E-2</v>
      </c>
      <c r="AK39" s="501">
        <f t="shared" si="18"/>
        <v>0.13756292572607626</v>
      </c>
      <c r="AL39" s="501">
        <f t="shared" si="18"/>
        <v>2.8866860475974535E-2</v>
      </c>
      <c r="AM39" s="90"/>
      <c r="AN39" s="501">
        <f t="shared" ref="AN39:AW39" si="19">AN19/AN16</f>
        <v>3.132066967388018E-3</v>
      </c>
      <c r="AO39" s="501">
        <f t="shared" si="19"/>
        <v>3.3885822572274439E-2</v>
      </c>
      <c r="AP39" s="501">
        <f t="shared" si="19"/>
        <v>5.0191443080852753E-4</v>
      </c>
      <c r="AQ39" s="501">
        <f t="shared" si="19"/>
        <v>1.0525235297790579E-3</v>
      </c>
      <c r="AR39" s="501">
        <f t="shared" si="19"/>
        <v>2.8088589925659949E-2</v>
      </c>
      <c r="AS39" s="501">
        <f t="shared" si="19"/>
        <v>1.1315990089574995E-2</v>
      </c>
      <c r="AT39" s="501">
        <f t="shared" si="19"/>
        <v>3.1524753551031154E-2</v>
      </c>
      <c r="AU39" s="501">
        <f t="shared" si="19"/>
        <v>6.6636277887878265E-2</v>
      </c>
      <c r="AV39" s="501">
        <f t="shared" si="19"/>
        <v>1.592769767144428E-2</v>
      </c>
      <c r="AW39" s="501">
        <f t="shared" si="19"/>
        <v>9.3284285071513415E-3</v>
      </c>
      <c r="AX39" s="55"/>
      <c r="AY39" s="90">
        <f t="shared" ref="AY39:BD39" si="20">AY19/AY16</f>
        <v>5.2346883320301442E-3</v>
      </c>
      <c r="AZ39" s="90">
        <f t="shared" si="20"/>
        <v>2.6663072183008372E-2</v>
      </c>
      <c r="BA39" s="90">
        <f t="shared" si="20"/>
        <v>1.5488960279559297E-2</v>
      </c>
      <c r="BB39" s="90">
        <f t="shared" si="20"/>
        <v>1.9057992337710227E-2</v>
      </c>
      <c r="BC39" s="90">
        <f t="shared" si="20"/>
        <v>3.8090495992162236E-3</v>
      </c>
      <c r="BD39" s="90">
        <f t="shared" si="20"/>
        <v>1.7566040159101081E-2</v>
      </c>
      <c r="BE39" s="90"/>
      <c r="BF39" s="90">
        <f>BF19/BF16</f>
        <v>9.9248716722650215E-3</v>
      </c>
      <c r="BG39" s="90">
        <f>BG19/BG16</f>
        <v>1.3088501187371142E-3</v>
      </c>
      <c r="BH39" s="90">
        <f>BH19/BH16</f>
        <v>1.1413012580830479E-2</v>
      </c>
      <c r="BI39" s="103"/>
      <c r="BK39" s="103"/>
      <c r="BL39" s="103"/>
      <c r="BM39" s="103"/>
      <c r="BN39" s="103"/>
      <c r="BO39" s="103"/>
      <c r="BP39" s="103"/>
      <c r="BQ39" s="103"/>
      <c r="BR39" s="103"/>
      <c r="BS39" s="64"/>
      <c r="BT39" s="64"/>
      <c r="BU39" s="83"/>
      <c r="BV39" s="83"/>
      <c r="BW39" s="83"/>
      <c r="BX39" s="83"/>
      <c r="BY39" s="83"/>
      <c r="BZ39" s="83"/>
      <c r="CA39" s="83"/>
      <c r="CB39" s="83"/>
      <c r="CC39" s="83"/>
      <c r="CD39" s="83"/>
      <c r="CE39" s="83"/>
      <c r="CF39" s="83"/>
      <c r="CG39" s="83"/>
      <c r="CH39" s="83"/>
      <c r="CI39" s="83"/>
      <c r="CJ39" s="83"/>
      <c r="CK39" s="83"/>
      <c r="CL39" s="83"/>
      <c r="CM39" s="83"/>
      <c r="CN39" s="83"/>
      <c r="CO39" s="83"/>
      <c r="CP39" s="83"/>
      <c r="CQ39" s="83"/>
      <c r="CR39" s="83"/>
      <c r="CS39" s="83"/>
      <c r="CT39" s="83"/>
      <c r="CU39" s="83"/>
      <c r="CV39" s="83"/>
      <c r="CW39" s="83"/>
      <c r="CX39" s="83"/>
      <c r="CY39" s="83"/>
      <c r="CZ39" s="83"/>
      <c r="DA39" s="83"/>
      <c r="DB39" s="83"/>
      <c r="DC39" s="83"/>
      <c r="DD39" s="83"/>
      <c r="DE39" s="83"/>
      <c r="DF39" s="83"/>
      <c r="DG39" s="83"/>
      <c r="DH39" s="83"/>
      <c r="DI39" s="83"/>
      <c r="DJ39" s="83"/>
      <c r="DK39" s="83"/>
      <c r="DL39" s="83"/>
      <c r="DM39" s="83"/>
      <c r="DN39" s="83"/>
      <c r="DO39" s="83"/>
      <c r="DP39" s="83"/>
      <c r="DQ39" s="83"/>
      <c r="DR39" s="83"/>
      <c r="DS39" s="83"/>
      <c r="DT39" s="83"/>
      <c r="DU39" s="83"/>
      <c r="DV39" s="83"/>
      <c r="DY39" s="83"/>
      <c r="DZ39" s="83"/>
      <c r="EA39" s="83"/>
      <c r="EB39" s="83"/>
    </row>
    <row r="40" spans="1:132">
      <c r="C40" s="832"/>
      <c r="D40" s="19" t="s">
        <v>838</v>
      </c>
      <c r="E40" s="33"/>
      <c r="F40" s="33"/>
      <c r="G40" s="55"/>
      <c r="H40" s="55"/>
      <c r="I40" s="55"/>
      <c r="J40" s="55"/>
      <c r="K40" s="55"/>
      <c r="L40" s="55"/>
      <c r="M40" s="55"/>
      <c r="N40" s="55"/>
      <c r="O40" s="55"/>
      <c r="P40" s="55"/>
      <c r="Q40" s="55"/>
      <c r="R40" s="55"/>
      <c r="S40" s="55"/>
      <c r="T40" s="55"/>
      <c r="U40" s="55"/>
      <c r="V40" s="55"/>
      <c r="W40" s="55"/>
      <c r="X40" s="55"/>
      <c r="Y40" s="90"/>
      <c r="Z40" s="64"/>
      <c r="AA40" s="192"/>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64"/>
      <c r="BK40" s="64"/>
      <c r="BL40" s="64"/>
      <c r="BM40" s="64"/>
      <c r="BN40" s="103"/>
      <c r="BO40" s="103"/>
      <c r="BP40" s="103"/>
      <c r="BQ40" s="103"/>
      <c r="BR40" s="64"/>
      <c r="BS40" s="64"/>
      <c r="BT40" s="64"/>
      <c r="BU40" s="83"/>
      <c r="BV40" s="83"/>
      <c r="BW40" s="83"/>
      <c r="BX40" s="83"/>
      <c r="BY40" s="83"/>
      <c r="BZ40" s="83"/>
      <c r="CA40" s="83"/>
      <c r="CB40" s="83"/>
      <c r="CC40" s="83"/>
      <c r="CD40" s="83"/>
      <c r="CE40" s="83"/>
      <c r="CF40" s="83"/>
      <c r="CG40" s="83"/>
      <c r="CH40" s="83"/>
      <c r="CI40" s="83"/>
      <c r="CJ40" s="83"/>
      <c r="CK40" s="83"/>
      <c r="CL40" s="83"/>
      <c r="CM40" s="83"/>
      <c r="CN40" s="83"/>
      <c r="CO40" s="83"/>
      <c r="CP40" s="83"/>
      <c r="CQ40" s="83"/>
      <c r="CR40" s="83"/>
      <c r="CS40" s="83"/>
      <c r="CT40" s="83"/>
      <c r="CU40" s="83"/>
      <c r="CV40" s="83"/>
      <c r="CW40" s="83"/>
      <c r="CX40" s="83"/>
      <c r="CY40" s="83"/>
      <c r="CZ40" s="83"/>
      <c r="DA40" s="83"/>
      <c r="DB40" s="83"/>
      <c r="DC40" s="83"/>
      <c r="DD40" s="83"/>
      <c r="DE40" s="83"/>
      <c r="DF40" s="83"/>
      <c r="DG40" s="83"/>
      <c r="DH40" s="83"/>
      <c r="DI40" s="83"/>
      <c r="DJ40" s="83"/>
      <c r="DK40" s="83"/>
      <c r="DL40" s="83"/>
      <c r="DM40" s="83"/>
      <c r="DN40" s="83"/>
      <c r="DO40" s="83"/>
      <c r="DP40" s="83"/>
      <c r="DQ40" s="83"/>
      <c r="DR40" s="83"/>
      <c r="DS40" s="83"/>
      <c r="DT40" s="83"/>
      <c r="DU40" s="83"/>
      <c r="DV40" s="83"/>
      <c r="DY40" s="83"/>
      <c r="DZ40" s="83"/>
      <c r="EA40" s="83"/>
      <c r="EB40" s="83"/>
    </row>
    <row r="41" spans="1:132" ht="15" thickBot="1">
      <c r="C41" s="11"/>
      <c r="D41" s="9"/>
      <c r="E41" s="37"/>
      <c r="F41" s="37"/>
      <c r="G41" s="37"/>
      <c r="H41" s="37"/>
      <c r="I41" s="37"/>
      <c r="J41" s="37"/>
      <c r="K41" s="37"/>
      <c r="L41" s="37"/>
      <c r="M41" s="37"/>
      <c r="N41" s="37"/>
      <c r="O41" s="37"/>
      <c r="P41" s="37"/>
      <c r="Q41" s="37"/>
      <c r="R41" s="37"/>
      <c r="S41" s="37"/>
      <c r="T41" s="37"/>
      <c r="U41" s="37"/>
      <c r="V41" s="37"/>
      <c r="W41" s="37"/>
      <c r="X41" s="37"/>
      <c r="Y41" s="37"/>
      <c r="Z41" s="183"/>
      <c r="AA41" s="193"/>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65"/>
      <c r="BK41" s="65"/>
      <c r="BL41" s="65"/>
      <c r="BM41" s="65"/>
      <c r="BN41" s="64"/>
      <c r="BO41" s="64"/>
      <c r="BP41" s="64"/>
      <c r="BQ41" s="64"/>
      <c r="BR41" s="65"/>
      <c r="BS41" s="65"/>
      <c r="BT41" s="65"/>
      <c r="BU41" s="3"/>
      <c r="BV41" s="83"/>
      <c r="BW41" s="83"/>
      <c r="BX41" s="83"/>
      <c r="BY41" s="83"/>
      <c r="BZ41" s="83"/>
      <c r="CA41" s="83"/>
      <c r="CB41" s="83"/>
      <c r="CC41" s="83"/>
      <c r="CD41" s="83"/>
      <c r="CE41" s="83"/>
      <c r="CF41" s="83"/>
      <c r="CG41" s="83"/>
      <c r="CH41" s="83"/>
      <c r="CI41" s="83"/>
      <c r="CJ41" s="83"/>
      <c r="CK41" s="83"/>
      <c r="CL41" s="83"/>
      <c r="CM41" s="83"/>
      <c r="CN41" s="83"/>
      <c r="CO41" s="83"/>
      <c r="CP41" s="83"/>
      <c r="CQ41" s="83"/>
      <c r="CR41" s="83"/>
      <c r="CS41" s="83"/>
      <c r="CT41" s="83"/>
      <c r="CU41" s="83"/>
      <c r="CV41" s="83"/>
      <c r="CW41" s="83"/>
      <c r="CX41" s="83"/>
      <c r="CY41" s="83"/>
      <c r="CZ41" s="83"/>
      <c r="DA41" s="83"/>
      <c r="DB41" s="83"/>
      <c r="DC41" s="83"/>
      <c r="DD41" s="83"/>
      <c r="DE41" s="83"/>
      <c r="DF41" s="83"/>
      <c r="DG41" s="83"/>
      <c r="DH41" s="83"/>
      <c r="DI41" s="83"/>
      <c r="DJ41" s="83"/>
      <c r="DK41" s="83"/>
      <c r="DL41" s="83"/>
      <c r="DM41" s="83"/>
      <c r="DN41" s="83"/>
      <c r="DO41" s="83"/>
      <c r="DP41" s="83"/>
      <c r="DQ41" s="83"/>
      <c r="DR41" s="83"/>
      <c r="DS41" s="83"/>
      <c r="DT41" s="83"/>
      <c r="DU41" s="83"/>
      <c r="DV41" s="85"/>
      <c r="DY41" s="83"/>
      <c r="DZ41" s="83"/>
      <c r="EA41" s="83"/>
      <c r="EB41" s="83"/>
    </row>
    <row r="42" spans="1:132" ht="15" thickTop="1">
      <c r="BN42" s="65"/>
      <c r="BO42" s="65"/>
      <c r="BP42" s="65"/>
      <c r="BQ42" s="65"/>
      <c r="BS42" s="83"/>
      <c r="BT42" s="83"/>
      <c r="BU42" s="83"/>
      <c r="BV42" s="83"/>
      <c r="BW42" s="83"/>
      <c r="BX42" s="83"/>
      <c r="BY42" s="83"/>
      <c r="BZ42" s="83"/>
      <c r="CA42" s="83"/>
      <c r="CB42" s="83"/>
      <c r="CC42" s="83"/>
      <c r="CD42" s="83"/>
      <c r="CE42" s="83"/>
      <c r="CF42" s="83"/>
      <c r="CG42" s="83"/>
      <c r="CH42" s="83"/>
      <c r="CI42" s="83"/>
      <c r="CJ42" s="83"/>
      <c r="CK42" s="83"/>
      <c r="CL42" s="83"/>
      <c r="CM42" s="83"/>
      <c r="CN42" s="83"/>
      <c r="CO42" s="83"/>
      <c r="CP42" s="83"/>
      <c r="CQ42" s="83"/>
      <c r="CR42" s="83"/>
      <c r="CS42" s="83"/>
      <c r="CT42" s="83"/>
      <c r="CU42" s="83"/>
      <c r="CV42" s="83"/>
      <c r="CW42" s="83"/>
      <c r="CX42" s="83"/>
      <c r="CY42" s="83"/>
      <c r="CZ42" s="83"/>
      <c r="DA42" s="83"/>
      <c r="DB42" s="83"/>
      <c r="DC42" s="83"/>
      <c r="DD42" s="83"/>
      <c r="DE42" s="83"/>
      <c r="DF42" s="83"/>
      <c r="DG42" s="83"/>
      <c r="DH42" s="83"/>
      <c r="DI42" s="83"/>
      <c r="DJ42" s="83"/>
      <c r="DK42" s="83"/>
      <c r="DL42" s="83"/>
      <c r="DM42" s="83"/>
      <c r="DN42" s="83"/>
      <c r="DO42" s="83"/>
      <c r="DP42" s="83"/>
      <c r="DQ42" s="83"/>
      <c r="DR42" s="83"/>
      <c r="DS42" s="83"/>
      <c r="DT42" s="83"/>
      <c r="DU42" s="83"/>
      <c r="DV42" s="85"/>
      <c r="DY42" s="83"/>
      <c r="DZ42" s="83"/>
      <c r="EA42" s="83"/>
      <c r="EB42" s="83"/>
    </row>
    <row r="43" spans="1:132">
      <c r="BS43" s="83"/>
      <c r="BT43" s="83"/>
      <c r="BU43" s="83"/>
      <c r="BV43" s="83"/>
      <c r="BW43" s="83"/>
      <c r="BX43" s="83"/>
      <c r="BY43" s="83"/>
      <c r="BZ43" s="83"/>
      <c r="CA43" s="83"/>
      <c r="CB43" s="83"/>
      <c r="CC43" s="83"/>
      <c r="CD43" s="83"/>
      <c r="CE43" s="83"/>
      <c r="CF43" s="83"/>
      <c r="CG43" s="83"/>
      <c r="CH43" s="83"/>
      <c r="CI43" s="83"/>
      <c r="CJ43" s="83"/>
      <c r="CK43" s="83"/>
      <c r="CL43" s="83"/>
      <c r="CM43" s="83"/>
      <c r="CN43" s="83"/>
      <c r="CO43" s="83"/>
      <c r="CP43" s="83"/>
      <c r="CQ43" s="83"/>
      <c r="CR43" s="83"/>
      <c r="CS43" s="83"/>
      <c r="CT43" s="83"/>
      <c r="CU43" s="83"/>
      <c r="CV43" s="83"/>
      <c r="CW43" s="83"/>
      <c r="CX43" s="83"/>
      <c r="CY43" s="83"/>
      <c r="CZ43" s="83"/>
      <c r="DA43" s="83"/>
      <c r="DB43" s="83"/>
      <c r="DC43" s="83"/>
      <c r="DD43" s="83"/>
      <c r="DE43" s="83"/>
      <c r="DF43" s="83"/>
      <c r="DG43" s="83"/>
      <c r="DH43" s="83"/>
      <c r="DI43" s="83"/>
      <c r="DJ43" s="83"/>
      <c r="DK43" s="83"/>
      <c r="DL43" s="83"/>
      <c r="DM43" s="83"/>
      <c r="DN43" s="83"/>
      <c r="DO43" s="83"/>
      <c r="DP43" s="83"/>
      <c r="DQ43" s="83"/>
      <c r="DR43" s="83"/>
      <c r="DS43" s="83"/>
      <c r="DT43" s="83"/>
      <c r="DU43" s="83"/>
      <c r="DV43" s="85"/>
      <c r="DX43" s="92"/>
      <c r="DY43" s="83"/>
      <c r="DZ43" s="83"/>
      <c r="EA43" s="83"/>
      <c r="EB43" s="83"/>
    </row>
    <row r="44" spans="1:132">
      <c r="D44" s="22" t="s">
        <v>1183</v>
      </c>
      <c r="E44" s="693" t="s">
        <v>1092</v>
      </c>
      <c r="F44" s="2" t="s">
        <v>1650</v>
      </c>
      <c r="G44" s="47"/>
      <c r="AA44" s="17"/>
      <c r="BS44" s="83"/>
      <c r="BT44" s="83"/>
      <c r="BU44" s="83"/>
      <c r="BV44" s="83"/>
      <c r="BW44" s="83"/>
      <c r="BX44" s="83"/>
      <c r="BY44" s="83"/>
      <c r="BZ44" s="83"/>
      <c r="CA44" s="83"/>
      <c r="CB44" s="83"/>
      <c r="CC44" s="83"/>
      <c r="CD44" s="83"/>
      <c r="CE44" s="83"/>
      <c r="CF44" s="83"/>
      <c r="CG44" s="83"/>
      <c r="CH44" s="83"/>
      <c r="CI44" s="83"/>
      <c r="CJ44" s="83"/>
      <c r="CK44" s="83"/>
      <c r="CL44" s="83"/>
      <c r="CM44" s="83"/>
      <c r="CN44" s="83"/>
      <c r="CO44" s="83"/>
      <c r="CP44" s="83"/>
      <c r="CQ44" s="83"/>
      <c r="CR44" s="83"/>
      <c r="CS44" s="83"/>
      <c r="CT44" s="83"/>
      <c r="CU44" s="83"/>
      <c r="CV44" s="83"/>
      <c r="CW44" s="83"/>
      <c r="CX44" s="83"/>
      <c r="CY44" s="83"/>
      <c r="CZ44" s="83"/>
      <c r="DA44" s="83"/>
      <c r="DB44" s="83"/>
      <c r="DC44" s="83"/>
      <c r="DD44" s="83"/>
      <c r="DE44" s="83"/>
      <c r="DF44" s="83"/>
      <c r="DG44" s="83"/>
      <c r="DH44" s="83"/>
      <c r="DI44" s="83"/>
      <c r="DJ44" s="83"/>
      <c r="DK44" s="83"/>
      <c r="DL44" s="83"/>
      <c r="DM44" s="83"/>
      <c r="DN44" s="83"/>
      <c r="DO44" s="83"/>
      <c r="DP44" s="83"/>
      <c r="DQ44" s="83"/>
      <c r="DR44" s="83"/>
      <c r="DS44" s="83"/>
      <c r="DT44" s="83"/>
      <c r="DU44" s="83"/>
      <c r="DV44" s="85"/>
      <c r="DX44" s="92"/>
      <c r="DY44" s="83"/>
      <c r="DZ44" s="83"/>
      <c r="EA44" s="83"/>
      <c r="EB44" s="83"/>
    </row>
    <row r="45" spans="1:132">
      <c r="E45" s="694" t="s">
        <v>1113</v>
      </c>
      <c r="F45" s="2" t="s">
        <v>1097</v>
      </c>
      <c r="G45" s="47"/>
      <c r="AA45" s="17"/>
      <c r="BT45" s="49"/>
      <c r="BU45" s="49"/>
    </row>
    <row r="46" spans="1:132">
      <c r="E46" s="695" t="s">
        <v>1094</v>
      </c>
      <c r="F46" s="83" t="s">
        <v>1649</v>
      </c>
      <c r="G46" s="83"/>
      <c r="AA46" s="17"/>
      <c r="BT46" s="49"/>
      <c r="BU46" s="49"/>
    </row>
    <row r="47" spans="1:132">
      <c r="E47" s="684" t="s">
        <v>1114</v>
      </c>
      <c r="F47" s="83" t="s">
        <v>1647</v>
      </c>
      <c r="G47" s="4"/>
      <c r="BT47" s="49"/>
      <c r="BU47" s="49"/>
    </row>
    <row r="48" spans="1:132">
      <c r="AQ48" s="83"/>
    </row>
    <row r="51" spans="3:3">
      <c r="C51" s="2" t="s">
        <v>288</v>
      </c>
    </row>
  </sheetData>
  <mergeCells count="8">
    <mergeCell ref="E5:Z5"/>
    <mergeCell ref="AA5:BH5"/>
    <mergeCell ref="C39:C40"/>
    <mergeCell ref="C17:C25"/>
    <mergeCell ref="C26:C32"/>
    <mergeCell ref="BN16:BO16"/>
    <mergeCell ref="BJ16:BK16"/>
    <mergeCell ref="BL16:BM16"/>
  </mergeCells>
  <pageMargins left="0.7" right="0.7" top="0.78740157499999996" bottom="0.78740157499999996"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tint="0.59999389629810485"/>
  </sheetPr>
  <dimension ref="A1:BU47"/>
  <sheetViews>
    <sheetView showGridLines="0" zoomScale="40" zoomScaleNormal="40" workbookViewId="0">
      <pane xSplit="4" ySplit="7" topLeftCell="E8" activePane="bottomRight" state="frozen"/>
      <selection activeCell="AH46" sqref="AH46"/>
      <selection pane="topRight" activeCell="AH46" sqref="AH46"/>
      <selection pane="bottomLeft" activeCell="AH46" sqref="AH46"/>
      <selection pane="bottomRight" activeCell="E9" sqref="E9"/>
    </sheetView>
  </sheetViews>
  <sheetFormatPr defaultColWidth="10.90625" defaultRowHeight="14.5"/>
  <cols>
    <col min="1" max="1" width="3.54296875" style="244" customWidth="1"/>
    <col min="2" max="2" width="15" style="2" bestFit="1" customWidth="1"/>
    <col min="3" max="3" width="38" style="2" customWidth="1"/>
    <col min="4" max="4" width="39.7265625" style="2" customWidth="1"/>
    <col min="5" max="5" width="58.26953125" style="13" bestFit="1" customWidth="1"/>
    <col min="6" max="6" width="19.90625" style="13" customWidth="1"/>
    <col min="7" max="7" width="20.453125" style="2" customWidth="1"/>
    <col min="8" max="10" width="17.90625" style="2" customWidth="1"/>
    <col min="11" max="12" width="17.90625" style="70" customWidth="1"/>
    <col min="13" max="13" width="17.90625" style="83" customWidth="1"/>
    <col min="14" max="20" width="17.90625" style="70" customWidth="1"/>
    <col min="21" max="21" width="17.90625" style="83" customWidth="1"/>
    <col min="22" max="24" width="17.90625" style="70" customWidth="1"/>
    <col min="25" max="25" width="17.90625" style="83" customWidth="1"/>
    <col min="26" max="26" width="17.90625" style="70" customWidth="1"/>
    <col min="27" max="27" width="29.54296875" style="13" bestFit="1" customWidth="1"/>
    <col min="28" max="28" width="32.453125" style="13" customWidth="1"/>
    <col min="29" max="29" width="17.90625" style="2" customWidth="1"/>
    <col min="30" max="30" width="25.6328125" style="13" bestFit="1" customWidth="1"/>
    <col min="31" max="31" width="17.90625" style="2" customWidth="1"/>
    <col min="32" max="32" width="29.81640625" style="2" customWidth="1"/>
    <col min="33" max="33" width="17.90625" style="2" customWidth="1"/>
    <col min="34" max="34" width="17.90625" style="70" customWidth="1"/>
    <col min="35" max="35" width="17.90625" style="2" customWidth="1"/>
    <col min="36" max="39" width="17.90625" style="70" customWidth="1"/>
    <col min="40" max="40" width="17.90625" style="2" customWidth="1"/>
    <col min="41" max="41" width="17.90625" style="70" customWidth="1"/>
    <col min="42" max="42" width="17.90625" style="2" customWidth="1"/>
    <col min="43" max="47" width="17.90625" style="70" customWidth="1"/>
    <col min="48" max="48" width="17.90625" style="2" customWidth="1"/>
    <col min="49" max="50" width="17.90625" style="70" customWidth="1"/>
    <col min="51" max="51" width="17.90625" style="2" customWidth="1"/>
    <col min="52" max="53" width="17.90625" style="70" customWidth="1"/>
    <col min="54" max="54" width="17.90625" style="83" customWidth="1"/>
    <col min="55" max="55" width="17.90625" style="2" customWidth="1"/>
    <col min="56" max="56" width="17.90625" style="70" customWidth="1"/>
    <col min="57" max="57" width="17.90625" style="2" customWidth="1"/>
    <col min="58" max="59" width="17.90625" style="70" customWidth="1"/>
    <col min="60" max="60" width="17.90625" style="83" customWidth="1"/>
    <col min="61" max="61" width="17.90625" style="2" customWidth="1"/>
    <col min="62" max="62" width="15.7265625" style="2" bestFit="1" customWidth="1"/>
    <col min="63" max="63" width="16.26953125" style="2" bestFit="1" customWidth="1"/>
    <col min="64" max="64" width="14.26953125" style="2" bestFit="1" customWidth="1"/>
    <col min="65" max="65" width="14.08984375" style="2" bestFit="1" customWidth="1"/>
    <col min="66" max="66" width="10.90625" style="2"/>
    <col min="67" max="67" width="17.08984375" style="2" customWidth="1"/>
    <col min="68" max="68" width="11.7265625" style="2" customWidth="1"/>
    <col min="69" max="69" width="14.08984375" style="2" bestFit="1" customWidth="1"/>
    <col min="70" max="70" width="15.81640625" style="2" customWidth="1"/>
    <col min="71" max="71" width="14.08984375" style="2" bestFit="1" customWidth="1"/>
    <col min="72" max="16384" width="10.90625" style="2"/>
  </cols>
  <sheetData>
    <row r="1" spans="1:73" s="244" customFormat="1">
      <c r="E1" s="260"/>
      <c r="F1" s="260"/>
      <c r="AA1" s="260"/>
      <c r="AB1" s="260"/>
      <c r="AD1" s="260"/>
    </row>
    <row r="2" spans="1:73" s="83" customFormat="1">
      <c r="A2" s="244"/>
      <c r="E2" s="13"/>
      <c r="F2" s="13"/>
      <c r="AA2" s="13"/>
      <c r="AB2" s="13"/>
      <c r="AD2" s="13"/>
    </row>
    <row r="3" spans="1:73" s="83" customFormat="1" ht="15.5">
      <c r="A3" s="244"/>
      <c r="B3" s="244"/>
      <c r="C3" s="265" t="s">
        <v>292</v>
      </c>
      <c r="E3" s="13"/>
      <c r="F3" s="13"/>
      <c r="AA3" s="13"/>
      <c r="AB3" s="13"/>
      <c r="AD3" s="13"/>
    </row>
    <row r="4" spans="1:73" s="83" customFormat="1">
      <c r="A4" s="244"/>
      <c r="E4" s="13"/>
      <c r="F4" s="13"/>
      <c r="AA4" s="13"/>
      <c r="AB4" s="13"/>
      <c r="AD4" s="13"/>
    </row>
    <row r="5" spans="1:73">
      <c r="B5" s="3"/>
      <c r="E5" s="827" t="s">
        <v>1100</v>
      </c>
      <c r="F5" s="827"/>
      <c r="G5" s="827"/>
      <c r="H5" s="827"/>
      <c r="I5" s="827"/>
      <c r="J5" s="827"/>
      <c r="K5" s="827"/>
      <c r="L5" s="827"/>
      <c r="M5" s="827"/>
      <c r="N5" s="827"/>
      <c r="O5" s="827"/>
      <c r="P5" s="827"/>
      <c r="Q5" s="827"/>
      <c r="R5" s="827"/>
      <c r="S5" s="827"/>
      <c r="T5" s="827"/>
      <c r="U5" s="827"/>
      <c r="V5" s="827"/>
      <c r="W5" s="827"/>
      <c r="X5" s="827"/>
      <c r="Y5" s="827"/>
      <c r="Z5" s="827"/>
      <c r="AA5" s="824" t="s">
        <v>1103</v>
      </c>
      <c r="AB5" s="825"/>
      <c r="AC5" s="825"/>
      <c r="AD5" s="825"/>
      <c r="AE5" s="825"/>
      <c r="AF5" s="825"/>
      <c r="AG5" s="825"/>
      <c r="AH5" s="825"/>
      <c r="AI5" s="825"/>
      <c r="AJ5" s="825"/>
      <c r="AK5" s="825"/>
      <c r="AL5" s="825"/>
      <c r="AM5" s="825"/>
      <c r="AN5" s="825"/>
      <c r="AO5" s="825"/>
      <c r="AP5" s="825"/>
      <c r="AQ5" s="825"/>
      <c r="AR5" s="825"/>
      <c r="AS5" s="825"/>
      <c r="AT5" s="825"/>
      <c r="AU5" s="825"/>
      <c r="AV5" s="825"/>
      <c r="AW5" s="825"/>
      <c r="AX5" s="825"/>
      <c r="AY5" s="825"/>
      <c r="AZ5" s="825"/>
      <c r="BA5" s="825"/>
      <c r="BB5" s="825"/>
      <c r="BC5" s="825"/>
      <c r="BD5" s="825"/>
      <c r="BE5" s="825"/>
      <c r="BF5" s="825"/>
      <c r="BG5" s="825"/>
      <c r="BH5" s="825"/>
    </row>
    <row r="6" spans="1:73">
      <c r="B6" s="3"/>
      <c r="AA6" s="184"/>
      <c r="AC6" s="83"/>
      <c r="AE6" s="83"/>
      <c r="AF6" s="83"/>
      <c r="AG6" s="83"/>
      <c r="AH6" s="83"/>
      <c r="AI6" s="83"/>
      <c r="AJ6" s="83"/>
      <c r="AK6" s="83"/>
      <c r="AL6" s="83"/>
      <c r="AM6" s="83"/>
      <c r="AN6" s="83"/>
      <c r="AO6" s="83"/>
      <c r="AP6" s="83"/>
      <c r="AQ6" s="83"/>
      <c r="AR6" s="83"/>
      <c r="AS6" s="83"/>
      <c r="AT6" s="83"/>
      <c r="AU6" s="83"/>
      <c r="AV6" s="83"/>
      <c r="AW6" s="83"/>
      <c r="AX6" s="83"/>
      <c r="AY6" s="83"/>
      <c r="AZ6" s="83"/>
      <c r="BA6" s="83"/>
      <c r="BC6" s="83"/>
      <c r="BD6" s="83"/>
      <c r="BE6" s="83"/>
      <c r="BF6" s="83"/>
      <c r="BG6" s="83"/>
    </row>
    <row r="7" spans="1:73">
      <c r="C7" s="3" t="s">
        <v>3</v>
      </c>
      <c r="E7" s="79" t="str">
        <f>'3.1 Emission data'!E7</f>
        <v>Microsoft Corporation</v>
      </c>
      <c r="F7" s="79" t="str">
        <f>'3.1 Emission data'!F7</f>
        <v>Alphabet, Inc.</v>
      </c>
      <c r="G7" s="79" t="str">
        <f>'3.1 Emission data'!G7</f>
        <v>International Business Machines (IBM)</v>
      </c>
      <c r="H7" s="79" t="str">
        <f>'3.1 Emission data'!H7</f>
        <v>Oracle Corporation</v>
      </c>
      <c r="I7" s="79" t="str">
        <f>'3.1 Emission data'!I7</f>
        <v>SAP SE</v>
      </c>
      <c r="J7" s="79" t="str">
        <f>'3.1 Emission data'!J7</f>
        <v>Accenture</v>
      </c>
      <c r="K7" s="79" t="str">
        <f>'3.1 Emission data'!K7</f>
        <v>Tata Consultancy Services</v>
      </c>
      <c r="L7" s="79" t="str">
        <f>'3.1 Emission data'!L7</f>
        <v>Salesforce.com, Inc.</v>
      </c>
      <c r="M7" s="79" t="str">
        <f>'3.1 Emission data'!M7</f>
        <v>Adobe, Inc.</v>
      </c>
      <c r="N7" s="79" t="str">
        <f>'3.1 Emission data'!N7</f>
        <v>VMware, Inc</v>
      </c>
      <c r="O7" s="79" t="str">
        <f>'3.1 Emission data'!O7</f>
        <v>Infosys Limited</v>
      </c>
      <c r="P7" s="79" t="str">
        <f>'3.1 Emission data'!P7</f>
        <v>Capgemini SE</v>
      </c>
      <c r="Q7" s="79" t="str">
        <f>'3.1 Emission data'!Q7</f>
        <v>Atos SE</v>
      </c>
      <c r="R7" s="79" t="str">
        <f>'3.1 Emission data'!R7</f>
        <v>Intuit Inc.</v>
      </c>
      <c r="S7" s="79" t="str">
        <f>'3.1 Emission data'!S7</f>
        <v>Wipro</v>
      </c>
      <c r="T7" s="79" t="str">
        <f>'3.1 Emission data'!T7</f>
        <v>HCL Technologies</v>
      </c>
      <c r="U7" s="79" t="str">
        <f>'3.1 Emission data'!U7</f>
        <v>Synopsys, Inc.</v>
      </c>
      <c r="V7" s="79" t="str">
        <f>'3.1 Emission data'!V7</f>
        <v>Tech Mahindra</v>
      </c>
      <c r="W7" s="79" t="str">
        <f>'3.1 Emission data'!W7</f>
        <v>ServiceNow Inc</v>
      </c>
      <c r="X7" s="79" t="str">
        <f>'3.1 Emission data'!X7</f>
        <v>Autodesk, Inc.</v>
      </c>
      <c r="Y7" s="79" t="str">
        <f>'3.1 Emission data'!Y7</f>
        <v>Shopify Inc</v>
      </c>
      <c r="Z7" s="79" t="str">
        <f>'3.1 Emission data'!Z7</f>
        <v>Nomura Research Institute, Ltd.</v>
      </c>
      <c r="AA7" s="196" t="str">
        <f>'3.1 Emission data'!AA7</f>
        <v>Apple Inc.</v>
      </c>
      <c r="AB7" s="79" t="str">
        <f>'3.1 Emission data'!AB7</f>
        <v>Samsung Electronics</v>
      </c>
      <c r="AC7" s="79" t="str">
        <f>'3.1 Emission data'!AC7</f>
        <v>Cisco Systems, Inc.</v>
      </c>
      <c r="AD7" s="79" t="str">
        <f>'3.1 Emission data'!AD7</f>
        <v>Hon Hai Precision Industry</v>
      </c>
      <c r="AE7" s="79" t="str">
        <f>'3.1 Emission data'!AE7</f>
        <v>HP Inc</v>
      </c>
      <c r="AF7" s="79" t="str">
        <f>'3.1 Emission data'!AF7</f>
        <v>Dell Technologies</v>
      </c>
      <c r="AG7" s="79" t="str">
        <f>'3.1 Emission data'!AG7</f>
        <v>Hewlett Packard Enterprise Company</v>
      </c>
      <c r="AH7" s="79" t="str">
        <f>'3.1 Emission data'!AH7</f>
        <v>TE Connectivity</v>
      </c>
      <c r="AI7" s="79" t="str">
        <f>'3.1 Emission data'!AI7</f>
        <v>Fujitsu Limited</v>
      </c>
      <c r="AJ7" s="79" t="str">
        <f>'3.1 Emission data'!AJ7</f>
        <v>Murata Mfg. Co.</v>
      </c>
      <c r="AK7" s="79" t="str">
        <f>'3.1 Emission data'!AK7</f>
        <v>Corning Incorporated</v>
      </c>
      <c r="AL7" s="79" t="str">
        <f>'3.1 Emission data'!AL7</f>
        <v>Western Digital Corp</v>
      </c>
      <c r="AM7" s="79" t="str">
        <f>'3.1 Emission data'!AM7</f>
        <v>BOE Technology Group Co.,Ltd.</v>
      </c>
      <c r="AN7" s="79" t="str">
        <f>'3.1 Emission data'!AN7</f>
        <v>Nokia Group</v>
      </c>
      <c r="AO7" s="79" t="str">
        <f>'3.1 Emission data'!AO7</f>
        <v>Kyocera Corporation</v>
      </c>
      <c r="AP7" s="79" t="str">
        <f>'3.1 Emission data'!AP7</f>
        <v>Lenovo Group</v>
      </c>
      <c r="AQ7" s="79" t="str">
        <f>'3.1 Emission data'!AQ7</f>
        <v>Ericsson</v>
      </c>
      <c r="AR7" s="79" t="str">
        <f>'3.1 Emission data'!AR7</f>
        <v>Amphenol Corporation</v>
      </c>
      <c r="AS7" s="79" t="str">
        <f>'3.1 Emission data'!AS7</f>
        <v>Seagate Technology PLC</v>
      </c>
      <c r="AT7" s="79" t="str">
        <f>'3.1 Emission data'!AT7</f>
        <v>TDK Corporation</v>
      </c>
      <c r="AU7" s="79" t="str">
        <f>'3.1 Emission data'!AU7</f>
        <v>Samsung SDI</v>
      </c>
      <c r="AV7" s="79" t="str">
        <f>'3.1 Emission data'!AV7</f>
        <v>NEC Corporation</v>
      </c>
      <c r="AW7" s="79" t="str">
        <f>'3.1 Emission data'!AW7</f>
        <v>NetApp Inc.</v>
      </c>
      <c r="AX7" s="79" t="str">
        <f>'3.1 Emission data'!AX7</f>
        <v>Hoya Corporation</v>
      </c>
      <c r="AY7" s="79" t="str">
        <f>'3.1 Emission data'!AY7</f>
        <v>Pegatron Corporation</v>
      </c>
      <c r="AZ7" s="79" t="str">
        <f>'3.1 Emission data'!AZ7</f>
        <v>Delta Electronics, Inc.</v>
      </c>
      <c r="BA7" s="79" t="str">
        <f>'3.1 Emission data'!BA7</f>
        <v>OMRON Corporation</v>
      </c>
      <c r="BB7" s="79" t="str">
        <f>'3.1 Emission data'!BB7</f>
        <v>Flex Ltd.</v>
      </c>
      <c r="BC7" s="79" t="str">
        <f>'3.1 Emission data'!BC7</f>
        <v>Compal Electronics</v>
      </c>
      <c r="BD7" s="79" t="str">
        <f>'3.1 Emission data'!BD7</f>
        <v>Jabil Inc.</v>
      </c>
      <c r="BE7" s="79" t="str">
        <f>'3.1 Emission data'!BE7</f>
        <v>Wistron Corp</v>
      </c>
      <c r="BF7" s="79" t="str">
        <f>'3.1 Emission data'!BF7</f>
        <v>Olympus Corporation</v>
      </c>
      <c r="BG7" s="79" t="str">
        <f>'3.1 Emission data'!BG7</f>
        <v>Arista Networks</v>
      </c>
      <c r="BH7" s="79" t="str">
        <f>'3.1 Emission data'!BH7</f>
        <v>Keysight Technologies Inc</v>
      </c>
    </row>
    <row r="8" spans="1:73" s="4" customFormat="1">
      <c r="A8" s="259"/>
      <c r="C8" s="28" t="s">
        <v>1041</v>
      </c>
      <c r="E8" s="27" t="str">
        <f>'3.1 Emission data'!E8</f>
        <v>2017-07-01</v>
      </c>
      <c r="F8" s="27" t="str">
        <f>'3.1 Emission data'!F8</f>
        <v>2018-01-01</v>
      </c>
      <c r="G8" s="27" t="str">
        <f>'3.1 Emission data'!G8</f>
        <v>2018-01-01</v>
      </c>
      <c r="H8" s="27" t="str">
        <f>'3.1 Emission data'!H8</f>
        <v>2018-01-01</v>
      </c>
      <c r="I8" s="27" t="str">
        <f>'3.1 Emission data'!I8</f>
        <v>2018-01-01</v>
      </c>
      <c r="J8" s="27" t="str">
        <f>'3.1 Emission data'!J8</f>
        <v>2017-09-01</v>
      </c>
      <c r="K8" s="27" t="str">
        <f>'3.1 Emission data'!K8</f>
        <v>2018-04-01</v>
      </c>
      <c r="L8" s="27" t="str">
        <f>'3.1 Emission data'!L8</f>
        <v>2018-02-01</v>
      </c>
      <c r="M8" s="27" t="str">
        <f>'3.1 Emission data'!M8</f>
        <v>2017-12-01</v>
      </c>
      <c r="N8" s="27" t="str">
        <f>'3.1 Emission data'!N8</f>
        <v>2018-02-01</v>
      </c>
      <c r="O8" s="27" t="str">
        <f>'3.1 Emission data'!O8</f>
        <v>2018-04-01</v>
      </c>
      <c r="P8" s="27" t="str">
        <f>'3.1 Emission data'!P8</f>
        <v>2018-01-01</v>
      </c>
      <c r="Q8" s="27" t="str">
        <f>'3.1 Emission data'!Q8</f>
        <v>2018-01-01</v>
      </c>
      <c r="R8" s="27" t="str">
        <f>'3.1 Emission data'!R8</f>
        <v>2017-08-01</v>
      </c>
      <c r="S8" s="27" t="str">
        <f>'3.1 Emission data'!S8</f>
        <v>2018-04-01</v>
      </c>
      <c r="T8" s="27" t="str">
        <f>'3.1 Emission data'!T8</f>
        <v>2017-04-01</v>
      </c>
      <c r="U8" s="27" t="str">
        <f>'3.1 Emission data'!U8</f>
        <v>2018-01-01</v>
      </c>
      <c r="V8" s="27" t="str">
        <f>'3.1 Emission data'!V8</f>
        <v>2018-04-01</v>
      </c>
      <c r="W8" s="27" t="str">
        <f>'3.1 Emission data'!W8</f>
        <v>2018-01-01</v>
      </c>
      <c r="X8" s="27" t="str">
        <f>'3.1 Emission data'!X8</f>
        <v>2018-02-01</v>
      </c>
      <c r="Y8" s="27" t="str">
        <f>'3.1 Emission data'!Y8</f>
        <v>2018-01-01</v>
      </c>
      <c r="Z8" s="27" t="str">
        <f>'3.1 Emission data'!Z8</f>
        <v>2018-04-01</v>
      </c>
      <c r="AA8" s="186" t="str">
        <f>'3.1 Emission data'!AA8</f>
        <v>2017-09-29</v>
      </c>
      <c r="AB8" s="27" t="str">
        <f>'3.1 Emission data'!AB8</f>
        <v>2018-01-01</v>
      </c>
      <c r="AC8" s="27" t="str">
        <f>'3.1 Emission data'!AC8</f>
        <v>2017-08-01</v>
      </c>
      <c r="AD8" s="27" t="str">
        <f>'3.1 Emission data'!AD8</f>
        <v>2018-01-01</v>
      </c>
      <c r="AE8" s="27" t="str">
        <f>'3.1 Emission data'!AE8</f>
        <v>2017-11-01</v>
      </c>
      <c r="AF8" s="27" t="str">
        <f>'3.1 Emission data'!AF8</f>
        <v>2018-02-01</v>
      </c>
      <c r="AG8" s="27" t="str">
        <f>'3.1 Emission data'!AG8</f>
        <v>2017-11-01</v>
      </c>
      <c r="AH8" s="30" t="str">
        <f>'3.1 Emission data'!AH8</f>
        <v>2017-09-30</v>
      </c>
      <c r="AI8" s="210" t="s">
        <v>27</v>
      </c>
      <c r="AJ8" s="210" t="str">
        <f>'3.1 Emission data'!AJ8</f>
        <v>2018-04-01</v>
      </c>
      <c r="AK8" s="210" t="str">
        <f>'3.1 Emission data'!AK8</f>
        <v>2017-01-01</v>
      </c>
      <c r="AL8" s="210" t="str">
        <f>'3.1 Emission data'!AL8</f>
        <v>2018-01-01</v>
      </c>
      <c r="AM8" s="210" t="str">
        <f>'3.1 Emission data'!AM8</f>
        <v>2018-01-01</v>
      </c>
      <c r="AN8" s="30" t="str">
        <f>'3.1 Emission data'!AN8</f>
        <v>2018-01-01</v>
      </c>
      <c r="AO8" s="30" t="str">
        <f>'3.1 Emission data'!AO8</f>
        <v>2018-04-01</v>
      </c>
      <c r="AP8" s="30" t="s">
        <v>27</v>
      </c>
      <c r="AQ8" s="30" t="str">
        <f>'3.1 Emission data'!AQ8</f>
        <v>2018-01-01</v>
      </c>
      <c r="AR8" s="30" t="str">
        <f>'3.1 Emission data'!AR8</f>
        <v>2018-01-01</v>
      </c>
      <c r="AS8" s="30" t="str">
        <f>'3.1 Emission data'!AS8</f>
        <v>2018-01-01</v>
      </c>
      <c r="AT8" s="30" t="str">
        <f>'3.1 Emission data'!AT8</f>
        <v>2018-04-01</v>
      </c>
      <c r="AU8" s="30" t="str">
        <f>'3.1 Emission data'!AU8</f>
        <v>2018-01-01</v>
      </c>
      <c r="AV8" s="30" t="str">
        <f>'3.1 Emission data'!AV8</f>
        <v>2018-04-01</v>
      </c>
      <c r="AW8" s="30" t="str">
        <f>'3.1 Emission data'!AW8</f>
        <v>2018-01-01</v>
      </c>
      <c r="AX8" s="30" t="str">
        <f>'3.1 Emission data'!AX8</f>
        <v>2018-04-01</v>
      </c>
      <c r="AY8" s="30">
        <v>2018</v>
      </c>
      <c r="AZ8" s="30" t="str">
        <f>'3.1 Emission data'!AZ8</f>
        <v>2018-01-01</v>
      </c>
      <c r="BA8" s="30" t="str">
        <f>'3.1 Emission data'!BA8</f>
        <v>2018-04-01</v>
      </c>
      <c r="BB8" s="30" t="str">
        <f>'3.1 Emission data'!BB8</f>
        <v>2018-01-01</v>
      </c>
      <c r="BC8" s="30" t="str">
        <f>'3.1 Emission data'!BC8</f>
        <v>2018-01-01</v>
      </c>
      <c r="BD8" s="30" t="str">
        <f>'3.1 Emission data'!BD8</f>
        <v>2017-09-01</v>
      </c>
      <c r="BE8" s="30" t="str">
        <f>'3.1 Emission data'!BE8</f>
        <v>2018-01-01</v>
      </c>
      <c r="BF8" s="30" t="str">
        <f>'3.1 Emission data'!BF8</f>
        <v>2018-04-01</v>
      </c>
      <c r="BG8" s="30" t="str">
        <f>'3.1 Emission data'!BG8</f>
        <v>2018-01-01</v>
      </c>
      <c r="BH8" s="30" t="str">
        <f>'3.1 Emission data'!BH8</f>
        <v>2017-11-01</v>
      </c>
    </row>
    <row r="9" spans="1:73" s="4" customFormat="1">
      <c r="A9" s="259"/>
      <c r="C9" s="28"/>
      <c r="E9" s="27" t="str">
        <f>'3.1 Emission data'!E9</f>
        <v>2018-06-30</v>
      </c>
      <c r="F9" s="27" t="str">
        <f>'3.1 Emission data'!F9</f>
        <v>2018-12-31</v>
      </c>
      <c r="G9" s="27" t="str">
        <f>'3.1 Emission data'!G9</f>
        <v>2018-12-31</v>
      </c>
      <c r="H9" s="27" t="str">
        <f>'3.1 Emission data'!H9</f>
        <v>2018-12-31</v>
      </c>
      <c r="I9" s="27" t="str">
        <f>'3.1 Emission data'!I9</f>
        <v>2018-12-31</v>
      </c>
      <c r="J9" s="27" t="str">
        <f>'3.1 Emission data'!J9</f>
        <v>2018-08-31</v>
      </c>
      <c r="K9" s="27" t="str">
        <f>'3.1 Emission data'!K9</f>
        <v>2019-03-31</v>
      </c>
      <c r="L9" s="27" t="str">
        <f>'3.1 Emission data'!L9</f>
        <v>2019-01-31</v>
      </c>
      <c r="M9" s="27" t="str">
        <f>'3.1 Emission data'!M9</f>
        <v>2018-11-30</v>
      </c>
      <c r="N9" s="27" t="str">
        <f>'3.1 Emission data'!N9</f>
        <v>2019-01-31</v>
      </c>
      <c r="O9" s="27" t="str">
        <f>'3.1 Emission data'!O9</f>
        <v>2019-03-31</v>
      </c>
      <c r="P9" s="27" t="str">
        <f>'3.1 Emission data'!P9</f>
        <v>2018-12-31</v>
      </c>
      <c r="Q9" s="27" t="str">
        <f>'3.1 Emission data'!Q9</f>
        <v>2018-12-31</v>
      </c>
      <c r="R9" s="27" t="str">
        <f>'3.1 Emission data'!R9</f>
        <v>2018-07-31</v>
      </c>
      <c r="S9" s="27" t="str">
        <f>'3.1 Emission data'!S9</f>
        <v>2019-03-31</v>
      </c>
      <c r="T9" s="27" t="str">
        <f>'3.1 Emission data'!T9</f>
        <v>2018-03-31</v>
      </c>
      <c r="U9" s="27" t="str">
        <f>'3.1 Emission data'!U9</f>
        <v>2018-12-31</v>
      </c>
      <c r="V9" s="27" t="str">
        <f>'3.1 Emission data'!V9</f>
        <v>2019-03-31</v>
      </c>
      <c r="W9" s="27" t="str">
        <f>'3.1 Emission data'!W9</f>
        <v>2018-12-31</v>
      </c>
      <c r="X9" s="27" t="str">
        <f>'3.1 Emission data'!X9</f>
        <v>2019-01-31</v>
      </c>
      <c r="Y9" s="27" t="str">
        <f>'3.1 Emission data'!Y9</f>
        <v>2018-12-31</v>
      </c>
      <c r="Z9" s="27" t="str">
        <f>'3.1 Emission data'!Z9</f>
        <v>2019-03-31</v>
      </c>
      <c r="AA9" s="186" t="str">
        <f>'3.1 Emission data'!AA9</f>
        <v>2018-09-29</v>
      </c>
      <c r="AB9" s="27" t="str">
        <f>'3.1 Emission data'!AB9</f>
        <v>2018-12-31</v>
      </c>
      <c r="AC9" s="27" t="str">
        <f>'3.1 Emission data'!AC9</f>
        <v>2018-07-31</v>
      </c>
      <c r="AD9" s="27" t="str">
        <f>'3.1 Emission data'!AD9</f>
        <v>2018-12-31</v>
      </c>
      <c r="AE9" s="27" t="str">
        <f>'3.1 Emission data'!AE9</f>
        <v>2018-10-31</v>
      </c>
      <c r="AF9" s="27" t="str">
        <f>'3.1 Emission data'!AF9</f>
        <v>2019-01-31</v>
      </c>
      <c r="AG9" s="27" t="str">
        <f>'3.1 Emission data'!AG9</f>
        <v>2018-10-31</v>
      </c>
      <c r="AH9" s="30" t="str">
        <f>'3.1 Emission data'!AH9</f>
        <v>2018-09-29</v>
      </c>
      <c r="AI9" s="30"/>
      <c r="AJ9" s="30" t="str">
        <f>'3.1 Emission data'!AJ9</f>
        <v>2019-03-31</v>
      </c>
      <c r="AK9" s="30" t="str">
        <f>'3.1 Emission data'!AK9</f>
        <v>2017-12-31</v>
      </c>
      <c r="AL9" s="30" t="str">
        <f>'3.1 Emission data'!AL9</f>
        <v>2018-12-31</v>
      </c>
      <c r="AM9" s="30" t="str">
        <f>'3.1 Emission data'!AM9</f>
        <v>2018-12-31</v>
      </c>
      <c r="AN9" s="30"/>
      <c r="AO9" s="30" t="str">
        <f>'3.1 Emission data'!AO9</f>
        <v>2019-03-31</v>
      </c>
      <c r="AP9" s="30"/>
      <c r="AQ9" s="30" t="str">
        <f>'3.1 Emission data'!AQ9</f>
        <v>2018-12-31</v>
      </c>
      <c r="AR9" s="30" t="str">
        <f>'3.1 Emission data'!AR9</f>
        <v>2018-12-31</v>
      </c>
      <c r="AS9" s="30" t="str">
        <f>'3.1 Emission data'!AS9</f>
        <v>2018-12-31</v>
      </c>
      <c r="AT9" s="30" t="str">
        <f>'3.1 Emission data'!AT9</f>
        <v>2019-03-31</v>
      </c>
      <c r="AU9" s="30" t="str">
        <f>'3.1 Emission data'!AU9</f>
        <v>2018-12-31</v>
      </c>
      <c r="AV9" s="30"/>
      <c r="AW9" s="30" t="str">
        <f>'3.1 Emission data'!AW9</f>
        <v>2018-12-31</v>
      </c>
      <c r="AX9" s="30" t="str">
        <f>'3.1 Emission data'!AX9</f>
        <v>2019-03-31</v>
      </c>
      <c r="AY9" s="30"/>
      <c r="AZ9" s="30" t="str">
        <f>'3.1 Emission data'!AZ9</f>
        <v>2018-12-31</v>
      </c>
      <c r="BA9" s="30" t="str">
        <f>'3.1 Emission data'!BA9</f>
        <v>2019-03-31</v>
      </c>
      <c r="BB9" s="30" t="str">
        <f>'3.1 Emission data'!BB9</f>
        <v>2018-12-31</v>
      </c>
      <c r="BC9" s="30"/>
      <c r="BD9" s="30" t="str">
        <f>'3.1 Emission data'!BD9</f>
        <v>2018-08-31</v>
      </c>
      <c r="BE9" s="30"/>
      <c r="BF9" s="30" t="str">
        <f>'3.1 Emission data'!BF9</f>
        <v>2019-03-31</v>
      </c>
      <c r="BG9" s="30" t="str">
        <f>'3.1 Emission data'!BG9</f>
        <v>2018-12-31</v>
      </c>
      <c r="BH9" s="30" t="str">
        <f>'3.1 Emission data'!BH9</f>
        <v>2018-10-31</v>
      </c>
    </row>
    <row r="10" spans="1:73" ht="15" thickBot="1">
      <c r="C10" s="8"/>
      <c r="D10" s="8"/>
      <c r="E10" s="14" t="s">
        <v>71</v>
      </c>
      <c r="F10" s="14" t="s">
        <v>71</v>
      </c>
      <c r="G10" s="14" t="s">
        <v>71</v>
      </c>
      <c r="H10" s="14" t="s">
        <v>71</v>
      </c>
      <c r="I10" s="14" t="s">
        <v>71</v>
      </c>
      <c r="J10" s="14" t="s">
        <v>71</v>
      </c>
      <c r="K10" s="14" t="s">
        <v>71</v>
      </c>
      <c r="L10" s="14" t="s">
        <v>71</v>
      </c>
      <c r="M10" s="14" t="s">
        <v>71</v>
      </c>
      <c r="N10" s="14" t="s">
        <v>71</v>
      </c>
      <c r="O10" s="14" t="s">
        <v>71</v>
      </c>
      <c r="P10" s="14" t="s">
        <v>71</v>
      </c>
      <c r="Q10" s="14" t="s">
        <v>71</v>
      </c>
      <c r="R10" s="14" t="s">
        <v>71</v>
      </c>
      <c r="S10" s="14" t="s">
        <v>71</v>
      </c>
      <c r="T10" s="14" t="s">
        <v>71</v>
      </c>
      <c r="U10" s="14" t="s">
        <v>71</v>
      </c>
      <c r="V10" s="14" t="s">
        <v>71</v>
      </c>
      <c r="W10" s="14" t="s">
        <v>71</v>
      </c>
      <c r="X10" s="14" t="s">
        <v>71</v>
      </c>
      <c r="Y10" s="14" t="s">
        <v>71</v>
      </c>
      <c r="Z10" s="14" t="s">
        <v>71</v>
      </c>
      <c r="AA10" s="187" t="s">
        <v>71</v>
      </c>
      <c r="AB10" s="14" t="s">
        <v>71</v>
      </c>
      <c r="AC10" s="14" t="s">
        <v>71</v>
      </c>
      <c r="AD10" s="14" t="s">
        <v>71</v>
      </c>
      <c r="AE10" s="14" t="s">
        <v>71</v>
      </c>
      <c r="AF10" s="14" t="s">
        <v>71</v>
      </c>
      <c r="AG10" s="14" t="s">
        <v>71</v>
      </c>
      <c r="AH10" s="21" t="s">
        <v>71</v>
      </c>
      <c r="AI10" s="21" t="s">
        <v>71</v>
      </c>
      <c r="AJ10" s="21" t="s">
        <v>71</v>
      </c>
      <c r="AK10" s="21" t="s">
        <v>71</v>
      </c>
      <c r="AL10" s="21" t="s">
        <v>71</v>
      </c>
      <c r="AM10" s="21" t="s">
        <v>71</v>
      </c>
      <c r="AN10" s="21" t="s">
        <v>71</v>
      </c>
      <c r="AO10" s="21" t="s">
        <v>71</v>
      </c>
      <c r="AP10" s="21" t="s">
        <v>71</v>
      </c>
      <c r="AQ10" s="21" t="s">
        <v>71</v>
      </c>
      <c r="AR10" s="21" t="s">
        <v>71</v>
      </c>
      <c r="AS10" s="21" t="s">
        <v>71</v>
      </c>
      <c r="AT10" s="21" t="s">
        <v>71</v>
      </c>
      <c r="AU10" s="21" t="s">
        <v>71</v>
      </c>
      <c r="AV10" s="21" t="s">
        <v>71</v>
      </c>
      <c r="AW10" s="21" t="s">
        <v>71</v>
      </c>
      <c r="AX10" s="21" t="s">
        <v>71</v>
      </c>
      <c r="AY10" s="21" t="s">
        <v>71</v>
      </c>
      <c r="AZ10" s="21" t="s">
        <v>71</v>
      </c>
      <c r="BA10" s="21" t="s">
        <v>71</v>
      </c>
      <c r="BB10" s="21" t="s">
        <v>71</v>
      </c>
      <c r="BC10" s="21" t="s">
        <v>71</v>
      </c>
      <c r="BD10" s="21" t="s">
        <v>71</v>
      </c>
      <c r="BE10" s="21" t="s">
        <v>71</v>
      </c>
      <c r="BF10" s="21" t="s">
        <v>71</v>
      </c>
      <c r="BG10" s="21" t="s">
        <v>71</v>
      </c>
      <c r="BH10" s="21" t="s">
        <v>71</v>
      </c>
      <c r="BT10" s="26"/>
    </row>
    <row r="11" spans="1:73" s="83" customFormat="1" ht="15.5" thickTop="1" thickBot="1">
      <c r="A11" s="244"/>
      <c r="C11" s="219" t="s">
        <v>1144</v>
      </c>
      <c r="D11" s="219"/>
      <c r="E11" s="367">
        <f>'3.1 Emission data'!E11</f>
        <v>90723</v>
      </c>
      <c r="F11" s="367">
        <f>'3.1 Emission data'!F11</f>
        <v>63521</v>
      </c>
      <c r="G11" s="367">
        <f>'3.1 Emission data'!G11</f>
        <v>124633</v>
      </c>
      <c r="H11" s="367">
        <f>'3.1 Emission data'!H11</f>
        <v>17084</v>
      </c>
      <c r="I11" s="367">
        <f>'3.1 Emission data'!I11</f>
        <v>144163</v>
      </c>
      <c r="J11" s="367">
        <f>'3.1 Emission data'!J11</f>
        <v>22183</v>
      </c>
      <c r="K11" s="367">
        <f>'3.1 Emission data'!K11</f>
        <v>27375</v>
      </c>
      <c r="L11" s="367">
        <f>'3.1 Emission data'!L11</f>
        <v>4701</v>
      </c>
      <c r="M11" s="367">
        <f>'3.1 Emission data'!M11</f>
        <v>12119</v>
      </c>
      <c r="N11" s="367">
        <f>'3.1 Emission data'!N11</f>
        <v>4454</v>
      </c>
      <c r="O11" s="367">
        <f>'3.1 Emission data'!O11</f>
        <v>12532</v>
      </c>
      <c r="P11" s="367">
        <f>'3.1 Emission data'!P11</f>
        <v>7343.41</v>
      </c>
      <c r="Q11" s="367">
        <f>'3.1 Emission data'!Q11</f>
        <v>30383</v>
      </c>
      <c r="R11" s="367">
        <f>'3.1 Emission data'!R11</f>
        <v>2045</v>
      </c>
      <c r="S11" s="367">
        <f>'3.1 Emission data'!S11</f>
        <v>13424</v>
      </c>
      <c r="T11" s="367">
        <f>'3.1 Emission data'!T11</f>
        <v>10146.959999999999</v>
      </c>
      <c r="U11" s="367">
        <f>'3.1 Emission data'!U11</f>
        <v>4739.3100000000004</v>
      </c>
      <c r="V11" s="367">
        <f>'3.1 Emission data'!V11</f>
        <v>2561.04</v>
      </c>
      <c r="W11" s="367">
        <f>'3.1 Emission data'!W11</f>
        <v>0</v>
      </c>
      <c r="X11" s="367">
        <f>'3.1 Emission data'!X11</f>
        <v>2655</v>
      </c>
      <c r="Y11" s="367">
        <f>'3.1 Emission data'!Y11</f>
        <v>1081.22</v>
      </c>
      <c r="Z11" s="143">
        <f>'3.1 Emission data'!Z11</f>
        <v>1704.88</v>
      </c>
      <c r="AA11" s="369">
        <f>'3.1 Emission data'!AA11</f>
        <v>54590</v>
      </c>
      <c r="AB11" s="367">
        <f>'3.1 Emission data'!AB11</f>
        <v>4855000</v>
      </c>
      <c r="AC11" s="367">
        <f>'3.1 Emission data'!AC11</f>
        <v>41171</v>
      </c>
      <c r="AD11" s="368">
        <f>'3.1 Emission data'!AD11</f>
        <v>99499</v>
      </c>
      <c r="AE11" s="367">
        <f>'3.1 Emission data'!AE11</f>
        <v>65900</v>
      </c>
      <c r="AF11" s="368">
        <f>'3.1 Emission data'!AF11</f>
        <v>58965</v>
      </c>
      <c r="AG11" s="367">
        <f>'3.1 Emission data'!AG11</f>
        <v>67657</v>
      </c>
      <c r="AH11" s="367">
        <f>'3.1 Emission data'!AH11</f>
        <v>148227</v>
      </c>
      <c r="AI11" s="367">
        <f>'3.1 Emission data'!AI11</f>
        <v>147000</v>
      </c>
      <c r="AJ11" s="367">
        <f>'3.1 Emission data'!AJ11</f>
        <v>311647</v>
      </c>
      <c r="AK11" s="367">
        <f>'3.1 Emission data'!AK11</f>
        <v>593561</v>
      </c>
      <c r="AL11" s="367">
        <f>'3.1 Emission data'!AL11</f>
        <v>46269.3</v>
      </c>
      <c r="AM11" s="367">
        <f>'3.1 Emission data'!AM11</f>
        <v>6308208</v>
      </c>
      <c r="AN11" s="367">
        <f>'3.1 Emission data'!AN11</f>
        <v>135012.28</v>
      </c>
      <c r="AO11" s="367">
        <f>'3.1 Emission data'!AO11</f>
        <v>135747</v>
      </c>
      <c r="AP11" s="367">
        <f>'3.1 Emission data'!AP11</f>
        <v>6031</v>
      </c>
      <c r="AQ11" s="367">
        <f>'3.1 Emission data'!AQ11</f>
        <v>54000</v>
      </c>
      <c r="AR11" s="367">
        <f>'3.1 Emission data'!AR11</f>
        <v>67197</v>
      </c>
      <c r="AS11" s="367">
        <f>'3.1 Emission data'!AS11</f>
        <v>259307</v>
      </c>
      <c r="AT11" s="367">
        <f>'3.1 Emission data'!AT11</f>
        <v>120978</v>
      </c>
      <c r="AU11" s="367">
        <f>'3.1 Emission data'!AU11</f>
        <v>154704</v>
      </c>
      <c r="AV11" s="367">
        <f>'3.1 Emission data'!AV11</f>
        <v>53923</v>
      </c>
      <c r="AW11" s="367">
        <f>'3.1 Emission data'!AW11</f>
        <v>5354</v>
      </c>
      <c r="AX11" s="367">
        <f>'3.1 Emission data'!AX11</f>
        <v>22379</v>
      </c>
      <c r="AY11" s="367">
        <f>'3.1 Emission data'!AY11</f>
        <v>38828.61</v>
      </c>
      <c r="AZ11" s="367">
        <f>'3.1 Emission data'!AZ11</f>
        <v>25670</v>
      </c>
      <c r="BA11" s="367">
        <f>'3.1 Emission data'!BA11</f>
        <v>43826</v>
      </c>
      <c r="BB11" s="367">
        <f>'3.1 Emission data'!BB11</f>
        <v>82432</v>
      </c>
      <c r="BC11" s="367">
        <f>'3.1 Emission data'!BC11</f>
        <v>20068</v>
      </c>
      <c r="BD11" s="367">
        <f>'3.1 Emission data'!BD11</f>
        <v>46351</v>
      </c>
      <c r="BE11" s="367">
        <f>'3.1 Emission data'!BE11</f>
        <v>27308.29</v>
      </c>
      <c r="BF11" s="367">
        <f>'3.1 Emission data'!BF11</f>
        <v>16211</v>
      </c>
      <c r="BG11" s="367">
        <f>'3.1 Emission data'!BG11</f>
        <v>801.23</v>
      </c>
      <c r="BH11" s="367">
        <f>'3.1 Emission data'!BH11</f>
        <v>7446.3</v>
      </c>
      <c r="BI11" s="40"/>
      <c r="BT11" s="26"/>
    </row>
    <row r="12" spans="1:73" s="83" customFormat="1">
      <c r="A12" s="244"/>
      <c r="C12" s="215" t="s">
        <v>1145</v>
      </c>
      <c r="D12" s="216"/>
      <c r="E12" s="370">
        <f>'3.1 Emission data'!E12</f>
        <v>183329</v>
      </c>
      <c r="F12" s="370">
        <f>'3.1 Emission data'!F12</f>
        <v>684236</v>
      </c>
      <c r="G12" s="370">
        <f>'3.1 Emission data'!G12</f>
        <v>963304</v>
      </c>
      <c r="H12" s="370">
        <f>'3.1 Emission data'!H12</f>
        <v>362448</v>
      </c>
      <c r="I12" s="370">
        <f>'3.1 Emission data'!I12</f>
        <v>82538</v>
      </c>
      <c r="J12" s="370">
        <f>'3.1 Emission data'!J12</f>
        <v>218855</v>
      </c>
      <c r="K12" s="370">
        <f>'3.1 Emission data'!K12</f>
        <v>409991</v>
      </c>
      <c r="L12" s="370">
        <f>'3.1 Emission data'!L12</f>
        <v>157967</v>
      </c>
      <c r="M12" s="370">
        <f>'3.1 Emission data'!M12</f>
        <v>47871</v>
      </c>
      <c r="N12" s="370">
        <f>'3.1 Emission data'!N12</f>
        <v>15237</v>
      </c>
      <c r="O12" s="370">
        <f>'3.1 Emission data'!O12</f>
        <v>124026</v>
      </c>
      <c r="P12" s="370">
        <f>'3.1 Emission data'!P12</f>
        <v>128802.32</v>
      </c>
      <c r="Q12" s="370">
        <f>'3.1 Emission data'!Q12</f>
        <v>63675</v>
      </c>
      <c r="R12" s="370">
        <f>'3.1 Emission data'!R12</f>
        <v>7622</v>
      </c>
      <c r="S12" s="370">
        <f>'3.1 Emission data'!S12</f>
        <v>103866</v>
      </c>
      <c r="T12" s="370">
        <f>'3.1 Emission data'!T12</f>
        <v>173541.76000000001</v>
      </c>
      <c r="U12" s="370">
        <f>'3.1 Emission data'!U12</f>
        <v>51171.74</v>
      </c>
      <c r="V12" s="370">
        <f>'3.1 Emission data'!V12</f>
        <v>108418.24000000001</v>
      </c>
      <c r="W12" s="370">
        <f>'3.1 Emission data'!W12</f>
        <v>13550</v>
      </c>
      <c r="X12" s="370">
        <f>'3.1 Emission data'!X12</f>
        <v>72</v>
      </c>
      <c r="Y12" s="370">
        <f>'3.1 Emission data'!Y12</f>
        <v>1006.61</v>
      </c>
      <c r="Z12" s="372">
        <f>'3.1 Emission data'!Z12</f>
        <v>64694.1</v>
      </c>
      <c r="AA12" s="373">
        <f>'3.1 Emission data'!AA12</f>
        <v>8730</v>
      </c>
      <c r="AB12" s="370">
        <f>'3.1 Emission data'!AB12</f>
        <v>10318000</v>
      </c>
      <c r="AC12" s="370">
        <f>'3.1 Emission data'!AC12</f>
        <v>205141</v>
      </c>
      <c r="AD12" s="371">
        <f>'3.1 Emission data'!AD12</f>
        <v>8301476.8099999996</v>
      </c>
      <c r="AE12" s="370">
        <f>'3.1 Emission data'!AE12</f>
        <v>163700</v>
      </c>
      <c r="AF12" s="371">
        <f>'3.1 Emission data'!AF12</f>
        <v>313836</v>
      </c>
      <c r="AG12" s="370">
        <f>'3.1 Emission data'!AG12</f>
        <v>204558</v>
      </c>
      <c r="AH12" s="370">
        <f>'3.1 Emission data'!AH12</f>
        <v>504972</v>
      </c>
      <c r="AI12" s="370">
        <f>'3.1 Emission data'!AI12</f>
        <v>771000</v>
      </c>
      <c r="AJ12" s="370">
        <f>'3.1 Emission data'!AJ12</f>
        <v>1287752</v>
      </c>
      <c r="AK12" s="370">
        <f>'3.1 Emission data'!AK12</f>
        <v>1815321</v>
      </c>
      <c r="AL12" s="370">
        <f>'3.1 Emission data'!AL12</f>
        <v>1107529.3</v>
      </c>
      <c r="AM12" s="370">
        <f>'3.1 Emission data'!AM12</f>
        <v>4719308</v>
      </c>
      <c r="AN12" s="370">
        <f>'3.1 Emission data'!AN12</f>
        <v>364914.69</v>
      </c>
      <c r="AO12" s="370">
        <f>'3.1 Emission data'!AO12</f>
        <v>875349</v>
      </c>
      <c r="AP12" s="370">
        <f>'3.1 Emission data'!AP12</f>
        <v>26029</v>
      </c>
      <c r="AQ12" s="370">
        <f>'3.1 Emission data'!AQ12</f>
        <v>90</v>
      </c>
      <c r="AR12" s="370">
        <f>'3.1 Emission data'!AR12</f>
        <v>278920</v>
      </c>
      <c r="AS12" s="370">
        <f>'3.1 Emission data'!AS12</f>
        <v>902266</v>
      </c>
      <c r="AT12" s="370">
        <f>'3.1 Emission data'!AT12</f>
        <v>1548755</v>
      </c>
      <c r="AU12" s="370">
        <f>'3.1 Emission data'!AU12</f>
        <v>947860</v>
      </c>
      <c r="AV12" s="370">
        <f>'3.1 Emission data'!AV12</f>
        <v>384494</v>
      </c>
      <c r="AW12" s="370">
        <f>'3.1 Emission data'!AW12</f>
        <v>96532</v>
      </c>
      <c r="AX12" s="370">
        <f>'3.1 Emission data'!AX12</f>
        <v>383391</v>
      </c>
      <c r="AY12" s="370">
        <f>'3.1 Emission data'!AY12</f>
        <v>638582.53</v>
      </c>
      <c r="AZ12" s="370">
        <f>'3.1 Emission data'!AZ12</f>
        <v>298159</v>
      </c>
      <c r="BA12" s="370">
        <f>'3.1 Emission data'!BA12</f>
        <v>134004</v>
      </c>
      <c r="BB12" s="370">
        <f>'3.1 Emission data'!BB12</f>
        <v>784009</v>
      </c>
      <c r="BC12" s="370">
        <f>'3.1 Emission data'!BC12</f>
        <v>262728</v>
      </c>
      <c r="BD12" s="370">
        <f>'3.1 Emission data'!BD12</f>
        <v>685071</v>
      </c>
      <c r="BE12" s="370">
        <f>'3.1 Emission data'!BE12</f>
        <v>402983.06</v>
      </c>
      <c r="BF12" s="370">
        <f>'3.1 Emission data'!BF12</f>
        <v>77541</v>
      </c>
      <c r="BG12" s="370">
        <f>'3.1 Emission data'!BG12</f>
        <v>5872.79</v>
      </c>
      <c r="BH12" s="370">
        <f>'3.1 Emission data'!BH12</f>
        <v>67089.3</v>
      </c>
      <c r="BI12" s="40"/>
      <c r="BJ12" s="91"/>
      <c r="BT12" s="26"/>
    </row>
    <row r="13" spans="1:73" s="83" customFormat="1">
      <c r="A13" s="244"/>
      <c r="D13" s="5" t="s">
        <v>17</v>
      </c>
      <c r="E13" s="31">
        <f>'3.1 Emission data'!E13</f>
        <v>183329</v>
      </c>
      <c r="F13" s="31">
        <f>'3.1 Emission data'!F13</f>
        <v>684236</v>
      </c>
      <c r="G13" s="31">
        <f>'3.1 Emission data'!G13</f>
        <v>963304</v>
      </c>
      <c r="H13" s="31">
        <f>'3.1 Emission data'!H13</f>
        <v>362448</v>
      </c>
      <c r="I13" s="31">
        <f>'3.1 Emission data'!I13</f>
        <v>82538</v>
      </c>
      <c r="J13" s="31">
        <f>'3.1 Emission data'!J13</f>
        <v>218855</v>
      </c>
      <c r="K13" s="31">
        <f>'3.1 Emission data'!K13</f>
        <v>409991</v>
      </c>
      <c r="L13" s="31">
        <f>'3.1 Emission data'!L13</f>
        <v>157967</v>
      </c>
      <c r="M13" s="31">
        <f>'3.1 Emission data'!M13</f>
        <v>47871</v>
      </c>
      <c r="N13" s="31">
        <f>'3.1 Emission data'!N13</f>
        <v>15237</v>
      </c>
      <c r="O13" s="31">
        <f>'3.1 Emission data'!O13</f>
        <v>0</v>
      </c>
      <c r="P13" s="31">
        <f>'3.1 Emission data'!P13</f>
        <v>128802.32</v>
      </c>
      <c r="Q13" s="31">
        <f>'3.1 Emission data'!Q13</f>
        <v>0</v>
      </c>
      <c r="R13" s="31">
        <f>'3.1 Emission data'!R13</f>
        <v>7622</v>
      </c>
      <c r="S13" s="31">
        <f>'3.1 Emission data'!S13</f>
        <v>0</v>
      </c>
      <c r="T13" s="31">
        <f>'3.1 Emission data'!T13</f>
        <v>0</v>
      </c>
      <c r="U13" s="31">
        <f>'3.1 Emission data'!U13</f>
        <v>51171.74</v>
      </c>
      <c r="V13" s="31">
        <f>'3.1 Emission data'!V13</f>
        <v>0</v>
      </c>
      <c r="W13" s="31">
        <f>'3.1 Emission data'!W13</f>
        <v>0</v>
      </c>
      <c r="X13" s="31">
        <f>'3.1 Emission data'!X13</f>
        <v>72</v>
      </c>
      <c r="Y13" s="31">
        <f>'3.1 Emission data'!Y13</f>
        <v>0</v>
      </c>
      <c r="Z13" s="51">
        <f>'3.1 Emission data'!Z13</f>
        <v>64694.1</v>
      </c>
      <c r="AA13" s="46">
        <f>'3.1 Emission data'!AA13</f>
        <v>8730</v>
      </c>
      <c r="AB13" s="31">
        <f>'3.1 Emission data'!AB13</f>
        <v>0</v>
      </c>
      <c r="AC13" s="31">
        <f>'3.1 Emission data'!AC13</f>
        <v>205141</v>
      </c>
      <c r="AD13" s="36">
        <f>'3.1 Emission data'!AD13</f>
        <v>0</v>
      </c>
      <c r="AE13" s="31">
        <f>'3.1 Emission data'!AE13</f>
        <v>163700</v>
      </c>
      <c r="AF13" s="36">
        <f>'3.1 Emission data'!AF13</f>
        <v>313836</v>
      </c>
      <c r="AG13" s="31">
        <f>'3.1 Emission data'!AG13</f>
        <v>204558</v>
      </c>
      <c r="AH13" s="31">
        <f>'3.1 Emission data'!AH13</f>
        <v>0</v>
      </c>
      <c r="AI13" s="31">
        <f>'3.1 Emission data'!AI13</f>
        <v>771000</v>
      </c>
      <c r="AJ13" s="31">
        <f>'3.1 Emission data'!AJ13</f>
        <v>1287752</v>
      </c>
      <c r="AK13" s="31">
        <f>'3.1 Emission data'!AK13</f>
        <v>0</v>
      </c>
      <c r="AL13" s="31">
        <f>'3.1 Emission data'!AL13</f>
        <v>1107529.3</v>
      </c>
      <c r="AM13" s="31">
        <f>'3.1 Emission data'!AM13</f>
        <v>0</v>
      </c>
      <c r="AN13" s="31">
        <f>'3.1 Emission data'!AN13</f>
        <v>364914.69</v>
      </c>
      <c r="AO13" s="31">
        <f>'3.1 Emission data'!AO13</f>
        <v>875349</v>
      </c>
      <c r="AP13" s="31">
        <f>'3.1 Emission data'!AP13</f>
        <v>26029</v>
      </c>
      <c r="AQ13" s="31">
        <f>'3.1 Emission data'!AQ13</f>
        <v>90</v>
      </c>
      <c r="AR13" s="31">
        <f>'3.1 Emission data'!AR13</f>
        <v>0</v>
      </c>
      <c r="AS13" s="31">
        <f>'3.1 Emission data'!AS13</f>
        <v>902266</v>
      </c>
      <c r="AT13" s="31">
        <f>'3.1 Emission data'!AT13</f>
        <v>1548755</v>
      </c>
      <c r="AU13" s="31">
        <f>'3.1 Emission data'!AU13</f>
        <v>0</v>
      </c>
      <c r="AV13" s="31">
        <f>'3.1 Emission data'!AV13</f>
        <v>384494</v>
      </c>
      <c r="AW13" s="31">
        <f>'3.1 Emission data'!AW13</f>
        <v>0</v>
      </c>
      <c r="AX13" s="31">
        <f>'3.1 Emission data'!AX13</f>
        <v>0</v>
      </c>
      <c r="AY13" s="31">
        <f>'3.1 Emission data'!AY13</f>
        <v>0</v>
      </c>
      <c r="AZ13" s="31">
        <f>'3.1 Emission data'!AZ13</f>
        <v>298159</v>
      </c>
      <c r="BA13" s="31">
        <f>'3.1 Emission data'!BA13</f>
        <v>134004</v>
      </c>
      <c r="BB13" s="31">
        <f>'3.1 Emission data'!BB13</f>
        <v>784009</v>
      </c>
      <c r="BC13" s="31">
        <f>'3.1 Emission data'!BC13</f>
        <v>0</v>
      </c>
      <c r="BD13" s="31">
        <f>'3.1 Emission data'!BD13</f>
        <v>0</v>
      </c>
      <c r="BE13" s="31">
        <f>'3.1 Emission data'!BE13</f>
        <v>0</v>
      </c>
      <c r="BF13" s="31">
        <f>'3.1 Emission data'!BF13</f>
        <v>77541</v>
      </c>
      <c r="BG13" s="31">
        <f>'3.1 Emission data'!BG13</f>
        <v>0</v>
      </c>
      <c r="BH13" s="31">
        <f>'3.1 Emission data'!BH13</f>
        <v>0</v>
      </c>
      <c r="BT13" s="26"/>
    </row>
    <row r="14" spans="1:73" s="83" customFormat="1" ht="15" thickBot="1">
      <c r="A14" s="244"/>
      <c r="B14" s="40"/>
      <c r="D14" s="10" t="s">
        <v>18</v>
      </c>
      <c r="E14" s="32">
        <f>'3.1 Emission data'!E14</f>
        <v>3000523</v>
      </c>
      <c r="F14" s="32">
        <f>'3.1 Emission data'!F14</f>
        <v>4344686</v>
      </c>
      <c r="G14" s="32">
        <f>'3.1 Emission data'!G14</f>
        <v>1133030</v>
      </c>
      <c r="H14" s="32">
        <f>'3.1 Emission data'!H14</f>
        <v>489917</v>
      </c>
      <c r="I14" s="32">
        <f>'3.1 Emission data'!I14</f>
        <v>157086</v>
      </c>
      <c r="J14" s="32">
        <f>'3.1 Emission data'!J14</f>
        <v>282026</v>
      </c>
      <c r="K14" s="32">
        <f>'3.1 Emission data'!K14</f>
        <v>453391</v>
      </c>
      <c r="L14" s="32">
        <f>'3.1 Emission data'!L14</f>
        <v>280961</v>
      </c>
      <c r="M14" s="32">
        <f>'3.1 Emission data'!M14</f>
        <v>58874</v>
      </c>
      <c r="N14" s="32">
        <f>'3.1 Emission data'!N14</f>
        <v>67524</v>
      </c>
      <c r="O14" s="32">
        <f>'3.1 Emission data'!O14</f>
        <v>124026</v>
      </c>
      <c r="P14" s="32">
        <f>'3.1 Emission data'!P14</f>
        <v>154642.98000000001</v>
      </c>
      <c r="Q14" s="32">
        <f>'3.1 Emission data'!Q14</f>
        <v>63675</v>
      </c>
      <c r="R14" s="32">
        <f>'3.1 Emission data'!R14</f>
        <v>18883</v>
      </c>
      <c r="S14" s="32">
        <f>'3.1 Emission data'!S14</f>
        <v>103866</v>
      </c>
      <c r="T14" s="32">
        <f>'3.1 Emission data'!T14</f>
        <v>173541.76000000001</v>
      </c>
      <c r="U14" s="32">
        <f>'3.1 Emission data'!U14</f>
        <v>54035.15</v>
      </c>
      <c r="V14" s="32">
        <f>'3.1 Emission data'!V14</f>
        <v>108418.24000000001</v>
      </c>
      <c r="W14" s="32">
        <f>'3.1 Emission data'!W14</f>
        <v>13550</v>
      </c>
      <c r="X14" s="32">
        <f>'3.1 Emission data'!X14</f>
        <v>10956</v>
      </c>
      <c r="Y14" s="32">
        <f>'3.1 Emission data'!Y14</f>
        <v>1006.61</v>
      </c>
      <c r="Z14" s="57">
        <f>'3.1 Emission data'!Z14</f>
        <v>65047.03</v>
      </c>
      <c r="AA14" s="188">
        <f>'3.1 Emission data'!AA14</f>
        <v>0</v>
      </c>
      <c r="AB14" s="32">
        <f>'3.1 Emission data'!AB14</f>
        <v>10318000</v>
      </c>
      <c r="AC14" s="32">
        <f>'3.1 Emission data'!AC14</f>
        <v>666708</v>
      </c>
      <c r="AD14" s="38">
        <f>'3.1 Emission data'!AD14</f>
        <v>8301476.8099999996</v>
      </c>
      <c r="AE14" s="32">
        <f>'3.1 Emission data'!AE14</f>
        <v>252300</v>
      </c>
      <c r="AF14" s="38">
        <f>'3.1 Emission data'!AF14</f>
        <v>436381</v>
      </c>
      <c r="AG14" s="32">
        <f>'3.1 Emission data'!AG14</f>
        <v>335361</v>
      </c>
      <c r="AH14" s="32">
        <f>'3.1 Emission data'!AH14</f>
        <v>504972</v>
      </c>
      <c r="AI14" s="32">
        <f>'3.1 Emission data'!AI14</f>
        <v>808000</v>
      </c>
      <c r="AJ14" s="32">
        <f>'3.1 Emission data'!AJ14</f>
        <v>1319997</v>
      </c>
      <c r="AK14" s="32">
        <f>'3.1 Emission data'!AK14</f>
        <v>1815321</v>
      </c>
      <c r="AL14" s="32">
        <f>'3.1 Emission data'!AL14</f>
        <v>1110284.6000000001</v>
      </c>
      <c r="AM14" s="32">
        <f>'3.1 Emission data'!AM14</f>
        <v>4719308</v>
      </c>
      <c r="AN14" s="32">
        <f>'3.1 Emission data'!AN14</f>
        <v>436944.31</v>
      </c>
      <c r="AO14" s="32">
        <f>'3.1 Emission data'!AO14</f>
        <v>897555</v>
      </c>
      <c r="AP14" s="32">
        <f>'3.1 Emission data'!AP14</f>
        <v>201321</v>
      </c>
      <c r="AQ14" s="32">
        <f>'3.1 Emission data'!AQ14</f>
        <v>133910</v>
      </c>
      <c r="AR14" s="32">
        <f>'3.1 Emission data'!AR14</f>
        <v>278920</v>
      </c>
      <c r="AS14" s="32">
        <f>'3.1 Emission data'!AS14</f>
        <v>890010</v>
      </c>
      <c r="AT14" s="32">
        <f>'3.1 Emission data'!AT14</f>
        <v>1566113</v>
      </c>
      <c r="AU14" s="32">
        <f>'3.1 Emission data'!AU14</f>
        <v>947860</v>
      </c>
      <c r="AV14" s="32">
        <f>'3.1 Emission data'!AV14</f>
        <v>403535</v>
      </c>
      <c r="AW14" s="32">
        <f>'3.1 Emission data'!AW14</f>
        <v>96532</v>
      </c>
      <c r="AX14" s="32">
        <f>'3.1 Emission data'!AX14</f>
        <v>383391</v>
      </c>
      <c r="AY14" s="32">
        <f>'3.1 Emission data'!AY14</f>
        <v>638582.53</v>
      </c>
      <c r="AZ14" s="32">
        <f>'3.1 Emission data'!AZ14</f>
        <v>370846</v>
      </c>
      <c r="BA14" s="32">
        <f>'3.1 Emission data'!BA14</f>
        <v>56727</v>
      </c>
      <c r="BB14" s="32">
        <f>'3.1 Emission data'!BB14</f>
        <v>822750</v>
      </c>
      <c r="BC14" s="32">
        <f>'3.1 Emission data'!BC14</f>
        <v>262728</v>
      </c>
      <c r="BD14" s="32">
        <f>'3.1 Emission data'!BD14</f>
        <v>685071</v>
      </c>
      <c r="BE14" s="32">
        <f>'3.1 Emission data'!BE14</f>
        <v>402983.06</v>
      </c>
      <c r="BF14" s="32">
        <f>'3.1 Emission data'!BF14</f>
        <v>84703</v>
      </c>
      <c r="BG14" s="32">
        <f>'3.1 Emission data'!BG14</f>
        <v>5872.79</v>
      </c>
      <c r="BH14" s="32">
        <f>'3.1 Emission data'!BH14</f>
        <v>67089.3</v>
      </c>
    </row>
    <row r="15" spans="1:73" s="83" customFormat="1" ht="15.5" thickTop="1" thickBot="1">
      <c r="A15" s="244"/>
      <c r="C15" s="217" t="s">
        <v>22</v>
      </c>
      <c r="D15" s="218"/>
      <c r="E15" s="475">
        <f>'3.1 Emission data'!E15</f>
        <v>274052</v>
      </c>
      <c r="F15" s="475">
        <f>'3.1 Emission data'!F15</f>
        <v>747757</v>
      </c>
      <c r="G15" s="475">
        <f>'3.1 Emission data'!G15</f>
        <v>1087937</v>
      </c>
      <c r="H15" s="475">
        <f>'3.1 Emission data'!H15</f>
        <v>379532</v>
      </c>
      <c r="I15" s="475">
        <f>'3.1 Emission data'!I15</f>
        <v>226701</v>
      </c>
      <c r="J15" s="475">
        <f>'3.1 Emission data'!J15</f>
        <v>241038</v>
      </c>
      <c r="K15" s="475">
        <f>'3.1 Emission data'!K15</f>
        <v>437366</v>
      </c>
      <c r="L15" s="475">
        <f>'3.1 Emission data'!L15</f>
        <v>162668</v>
      </c>
      <c r="M15" s="475">
        <f>'3.1 Emission data'!M15</f>
        <v>59990</v>
      </c>
      <c r="N15" s="475">
        <f>'3.1 Emission data'!N15</f>
        <v>19691</v>
      </c>
      <c r="O15" s="475">
        <f>'3.1 Emission data'!O15</f>
        <v>136558</v>
      </c>
      <c r="P15" s="475">
        <f>'3.1 Emission data'!P15</f>
        <v>136145.73000000001</v>
      </c>
      <c r="Q15" s="475">
        <f>'3.1 Emission data'!Q15</f>
        <v>94058</v>
      </c>
      <c r="R15" s="475">
        <f>'3.1 Emission data'!R15</f>
        <v>9667</v>
      </c>
      <c r="S15" s="475">
        <f>'3.1 Emission data'!S15</f>
        <v>117290</v>
      </c>
      <c r="T15" s="475">
        <f>'3.1 Emission data'!T15</f>
        <v>183688.72</v>
      </c>
      <c r="U15" s="475">
        <f>'3.1 Emission data'!U15</f>
        <v>55911.049999999996</v>
      </c>
      <c r="V15" s="475">
        <f>'3.1 Emission data'!V15</f>
        <v>110979.28</v>
      </c>
      <c r="W15" s="475">
        <f>'3.1 Emission data'!W15</f>
        <v>13550</v>
      </c>
      <c r="X15" s="475">
        <f>'3.1 Emission data'!X15</f>
        <v>2727</v>
      </c>
      <c r="Y15" s="475">
        <f>'3.1 Emission data'!Y15</f>
        <v>2087.83</v>
      </c>
      <c r="Z15" s="477">
        <f>'3.1 Emission data'!Z15</f>
        <v>66398.98</v>
      </c>
      <c r="AA15" s="478">
        <f>'3.1 Emission data'!AA15</f>
        <v>63320</v>
      </c>
      <c r="AB15" s="475">
        <f>'3.1 Emission data'!AB15</f>
        <v>15173000</v>
      </c>
      <c r="AC15" s="475">
        <f>'3.1 Emission data'!AC15</f>
        <v>246312</v>
      </c>
      <c r="AD15" s="476">
        <f>'3.1 Emission data'!AD15</f>
        <v>8400975.8099999987</v>
      </c>
      <c r="AE15" s="475">
        <f>'3.1 Emission data'!AE15</f>
        <v>229600</v>
      </c>
      <c r="AF15" s="476">
        <f>'3.1 Emission data'!AF15</f>
        <v>372801</v>
      </c>
      <c r="AG15" s="475">
        <f>'3.1 Emission data'!AG15</f>
        <v>272215</v>
      </c>
      <c r="AH15" s="475">
        <f>'3.1 Emission data'!AH15</f>
        <v>653199</v>
      </c>
      <c r="AI15" s="475">
        <f>'3.1 Emission data'!AI15</f>
        <v>918000</v>
      </c>
      <c r="AJ15" s="475">
        <f>'3.1 Emission data'!AJ15</f>
        <v>1599399</v>
      </c>
      <c r="AK15" s="475">
        <f>'3.1 Emission data'!AK15</f>
        <v>2408882</v>
      </c>
      <c r="AL15" s="475">
        <f>'3.1 Emission data'!AL15</f>
        <v>1153798.6000000001</v>
      </c>
      <c r="AM15" s="475">
        <f>'3.1 Emission data'!AM15</f>
        <v>11027516</v>
      </c>
      <c r="AN15" s="475">
        <f>'3.1 Emission data'!AN15</f>
        <v>499926.97</v>
      </c>
      <c r="AO15" s="475">
        <f>'3.1 Emission data'!AO15</f>
        <v>1011096</v>
      </c>
      <c r="AP15" s="475">
        <f>'3.1 Emission data'!AP15</f>
        <v>32060</v>
      </c>
      <c r="AQ15" s="475">
        <f>'3.1 Emission data'!AQ15</f>
        <v>54090</v>
      </c>
      <c r="AR15" s="475">
        <f>'3.1 Emission data'!AR15</f>
        <v>346117</v>
      </c>
      <c r="AS15" s="475">
        <f>'3.1 Emission data'!AS15</f>
        <v>1161573</v>
      </c>
      <c r="AT15" s="475">
        <f>'3.1 Emission data'!AT15</f>
        <v>1669733</v>
      </c>
      <c r="AU15" s="475">
        <f>'3.1 Emission data'!AU15</f>
        <v>1102564</v>
      </c>
      <c r="AV15" s="475">
        <f>'3.1 Emission data'!AV15</f>
        <v>438417</v>
      </c>
      <c r="AW15" s="475">
        <f>'3.1 Emission data'!AW15</f>
        <v>101886</v>
      </c>
      <c r="AX15" s="475">
        <f>'3.1 Emission data'!AX15</f>
        <v>405770</v>
      </c>
      <c r="AY15" s="475">
        <f>'3.1 Emission data'!AY15</f>
        <v>677411.14</v>
      </c>
      <c r="AZ15" s="475">
        <f>'3.1 Emission data'!AZ15</f>
        <v>323829</v>
      </c>
      <c r="BA15" s="475">
        <f>'3.1 Emission data'!BA15</f>
        <v>177830</v>
      </c>
      <c r="BB15" s="475">
        <f>'3.1 Emission data'!BB15</f>
        <v>866441</v>
      </c>
      <c r="BC15" s="475">
        <f>'3.1 Emission data'!BC15</f>
        <v>282796</v>
      </c>
      <c r="BD15" s="475">
        <f>'3.1 Emission data'!BD15</f>
        <v>731422</v>
      </c>
      <c r="BE15" s="475">
        <f>'3.1 Emission data'!BE15</f>
        <v>430291.35</v>
      </c>
      <c r="BF15" s="475">
        <f>'3.1 Emission data'!BF15</f>
        <v>93752</v>
      </c>
      <c r="BG15" s="475">
        <f>'3.1 Emission data'!BG15</f>
        <v>6674.02</v>
      </c>
      <c r="BH15" s="475">
        <f>'3.1 Emission data'!BH15</f>
        <v>74535.600000000006</v>
      </c>
    </row>
    <row r="16" spans="1:73" s="83" customFormat="1" ht="15" thickTop="1">
      <c r="A16" s="244"/>
      <c r="C16" s="379" t="s">
        <v>1146</v>
      </c>
      <c r="D16" s="380"/>
      <c r="E16" s="710">
        <f>SUM(E17:E32)</f>
        <v>18075232.485239446</v>
      </c>
      <c r="F16" s="479">
        <f t="shared" ref="F16:K16" si="0">SUM(F17:F32)</f>
        <v>14279467</v>
      </c>
      <c r="G16" s="479">
        <f>SUM(G17:G32)</f>
        <v>6762386.35755591</v>
      </c>
      <c r="H16" s="479">
        <f t="shared" si="0"/>
        <v>1862565.0749385101</v>
      </c>
      <c r="I16" s="479">
        <f t="shared" si="0"/>
        <v>13352258</v>
      </c>
      <c r="J16" s="479">
        <f>SUM(J17:J32)</f>
        <v>1803377.2783654183</v>
      </c>
      <c r="K16" s="479">
        <f t="shared" si="0"/>
        <v>1214542.3269006526</v>
      </c>
      <c r="L16" s="479">
        <f t="shared" ref="L16:Z16" si="1">SUM(L17:L32)</f>
        <v>926306</v>
      </c>
      <c r="M16" s="479">
        <f>SUM(M17:M32)</f>
        <v>514043.76</v>
      </c>
      <c r="N16" s="479">
        <f>SUM(N17:N32)</f>
        <v>378122.72</v>
      </c>
      <c r="O16" s="479">
        <f t="shared" si="1"/>
        <v>347160.18</v>
      </c>
      <c r="P16" s="479">
        <f t="shared" si="1"/>
        <v>1065580.8298663844</v>
      </c>
      <c r="Q16" s="479">
        <f t="shared" si="1"/>
        <v>5228379</v>
      </c>
      <c r="R16" s="479">
        <f t="shared" si="1"/>
        <v>28459</v>
      </c>
      <c r="S16" s="479">
        <f t="shared" si="1"/>
        <v>396861.314998994</v>
      </c>
      <c r="T16" s="479">
        <f t="shared" si="1"/>
        <v>73754.416375707457</v>
      </c>
      <c r="U16" s="479">
        <f>SUM(U17:U32)</f>
        <v>45532.36</v>
      </c>
      <c r="V16" s="479">
        <f t="shared" si="1"/>
        <v>200225.33851104759</v>
      </c>
      <c r="W16" s="479">
        <f t="shared" si="1"/>
        <v>26222</v>
      </c>
      <c r="X16" s="479">
        <f t="shared" si="1"/>
        <v>246382</v>
      </c>
      <c r="Y16" s="479">
        <f>SUM(Y17:Y32)</f>
        <v>9576.9065593776686</v>
      </c>
      <c r="Z16" s="481">
        <f t="shared" si="1"/>
        <v>296406.83969543147</v>
      </c>
      <c r="AA16" s="482">
        <f t="shared" ref="AA16:BH16" si="2">SUM(AA17:AA32)</f>
        <v>25070500</v>
      </c>
      <c r="AB16" s="479">
        <f t="shared" si="2"/>
        <v>70772859.999580264</v>
      </c>
      <c r="AC16" s="479">
        <f t="shared" si="2"/>
        <v>45690328.283805139</v>
      </c>
      <c r="AD16" s="480">
        <f t="shared" si="2"/>
        <v>0</v>
      </c>
      <c r="AE16" s="479">
        <f t="shared" si="2"/>
        <v>48472198.30694931</v>
      </c>
      <c r="AF16" s="480">
        <f t="shared" si="2"/>
        <v>32223983.626945693</v>
      </c>
      <c r="AG16" s="479">
        <f t="shared" si="2"/>
        <v>10019299</v>
      </c>
      <c r="AH16" s="479">
        <f t="shared" si="2"/>
        <v>23520</v>
      </c>
      <c r="AI16" s="479">
        <f t="shared" si="2"/>
        <v>6315946.7543269964</v>
      </c>
      <c r="AJ16" s="479">
        <f t="shared" si="2"/>
        <v>4450571.9288541591</v>
      </c>
      <c r="AK16" s="479">
        <f t="shared" si="2"/>
        <v>0</v>
      </c>
      <c r="AL16" s="479">
        <f t="shared" si="2"/>
        <v>32812.262528082028</v>
      </c>
      <c r="AM16" s="479">
        <f t="shared" si="2"/>
        <v>3434909.9939472219</v>
      </c>
      <c r="AN16" s="479">
        <f t="shared" si="2"/>
        <v>44758338.035236672</v>
      </c>
      <c r="AO16" s="479">
        <f t="shared" si="2"/>
        <v>4756472.2179646557</v>
      </c>
      <c r="AP16" s="479">
        <f t="shared" si="2"/>
        <v>24031291.223984871</v>
      </c>
      <c r="AQ16" s="479">
        <f t="shared" si="2"/>
        <v>32171000</v>
      </c>
      <c r="AR16" s="479">
        <f t="shared" si="2"/>
        <v>0</v>
      </c>
      <c r="AS16" s="479">
        <f t="shared" si="2"/>
        <v>16790400</v>
      </c>
      <c r="AT16" s="479">
        <f t="shared" si="2"/>
        <v>22214783.186046511</v>
      </c>
      <c r="AU16" s="479">
        <f t="shared" si="2"/>
        <v>11312144.179774763</v>
      </c>
      <c r="AV16" s="479">
        <f t="shared" si="2"/>
        <v>9982610.3734415192</v>
      </c>
      <c r="AW16" s="479">
        <f t="shared" si="2"/>
        <v>1045268.9249361977</v>
      </c>
      <c r="AX16" s="479">
        <f t="shared" si="2"/>
        <v>0</v>
      </c>
      <c r="AY16" s="479">
        <f t="shared" si="2"/>
        <v>0</v>
      </c>
      <c r="AZ16" s="479">
        <f t="shared" si="2"/>
        <v>3395268.4937599702</v>
      </c>
      <c r="BA16" s="479">
        <f t="shared" si="2"/>
        <v>13558884.052403964</v>
      </c>
      <c r="BB16" s="479">
        <f t="shared" si="2"/>
        <v>284363</v>
      </c>
      <c r="BC16" s="479">
        <f t="shared" si="2"/>
        <v>9430743.6999999993</v>
      </c>
      <c r="BD16" s="479">
        <f t="shared" si="2"/>
        <v>60968</v>
      </c>
      <c r="BE16" s="479">
        <f t="shared" si="2"/>
        <v>192000.51967025187</v>
      </c>
      <c r="BF16" s="479">
        <f t="shared" si="2"/>
        <v>492539</v>
      </c>
      <c r="BG16" s="479">
        <f t="shared" si="2"/>
        <v>1512758.5490097185</v>
      </c>
      <c r="BH16" s="479">
        <f t="shared" si="2"/>
        <v>56519.4</v>
      </c>
      <c r="BU16" s="26"/>
    </row>
    <row r="17" spans="1:61" ht="17" customHeight="1">
      <c r="C17" s="831" t="s">
        <v>19</v>
      </c>
      <c r="D17" s="706" t="s">
        <v>4</v>
      </c>
      <c r="E17" s="31">
        <f>'3.1 Emission data'!E18</f>
        <v>11000000</v>
      </c>
      <c r="F17" s="31">
        <f>'3.1 Emission data'!F18</f>
        <v>7566397.8833312336</v>
      </c>
      <c r="G17" s="688">
        <f>('3.2 Emission predictors'!G31*'2.4 Carbon intensities'!$J$8)/POWER(10,6)</f>
        <v>2465947.61453006</v>
      </c>
      <c r="H17" s="31">
        <f>'3.1 Emission data'!H18</f>
        <v>1355224</v>
      </c>
      <c r="I17" s="31">
        <f>'3.1 Emission data'!I18</f>
        <v>713864</v>
      </c>
      <c r="J17" s="688">
        <f>('3.2 Emission predictors'!J31*'2.4 Carbon intensities'!$J$8)/POWER(10,6)</f>
        <v>1308449.2783654183</v>
      </c>
      <c r="K17" s="688">
        <f>('3.2 Emission predictors'!K31*'2.4 Carbon intensities'!$J$8)/POWER(10,6)</f>
        <v>559449.89239749394</v>
      </c>
      <c r="L17" s="31">
        <f>'3.1 Emission data'!L18</f>
        <v>406579</v>
      </c>
      <c r="M17" s="31">
        <f>'3.1 Emission data'!M18</f>
        <v>359426.45488221699</v>
      </c>
      <c r="N17" s="31">
        <f>'3.1 Emission data'!N18</f>
        <v>204427</v>
      </c>
      <c r="O17" s="697">
        <f>'3.1 Emission data'!O18</f>
        <v>0</v>
      </c>
      <c r="P17" s="688">
        <f>('3.2 Emission predictors'!P31*'2.4 Carbon intensities'!$J$8)/POWER(10,6)</f>
        <v>501692.67986638437</v>
      </c>
      <c r="Q17" s="31">
        <f>'3.1 Emission data'!Q18</f>
        <v>3282922.9178505349</v>
      </c>
      <c r="R17" s="31">
        <f>'3.1 Emission data'!R18</f>
        <v>3480</v>
      </c>
      <c r="S17" s="31">
        <f>'3.1 Emission data'!S18</f>
        <v>82246</v>
      </c>
      <c r="T17" s="697">
        <f>'3.1 Emission data'!T18</f>
        <v>0</v>
      </c>
      <c r="U17" s="697">
        <f>'3.1 Emission data'!U18</f>
        <v>0</v>
      </c>
      <c r="V17" s="687">
        <f>('3.2 Emission predictors'!V31*'2.4 Carbon intensities'!$J$8)/POWER(10,6)</f>
        <v>147994.98236937192</v>
      </c>
      <c r="W17" s="697">
        <f>'3.1 Emission data'!W18</f>
        <v>0</v>
      </c>
      <c r="X17" s="31">
        <f>'3.1 Emission data'!X18</f>
        <v>104637</v>
      </c>
      <c r="Y17" s="697">
        <f>'3.1 Emission data'!Y18</f>
        <v>0</v>
      </c>
      <c r="Z17" s="51">
        <f>'3.1 Emission data'!Z18</f>
        <v>84470.44</v>
      </c>
      <c r="AA17" s="46">
        <f>'3.1 Emission data'!AA18</f>
        <v>18500000</v>
      </c>
      <c r="AB17" s="687">
        <f>('3.2 Emission predictors'!AB$31*'2.4 Carbon intensities'!$J29)/POWER(10,6)</f>
        <v>33775286.290610321</v>
      </c>
      <c r="AC17" s="687">
        <f>('3.2 Emission predictors'!AC$31*'2.4 Carbon intensities'!$J29)/POWER(10,6)</f>
        <v>7324452.2838051412</v>
      </c>
      <c r="AD17" s="696">
        <f>'3.1 Emission data'!AD18</f>
        <v>0</v>
      </c>
      <c r="AE17" s="31">
        <f>'3.1 Emission data'!AE18</f>
        <v>18600000</v>
      </c>
      <c r="AF17" s="688">
        <f>('3.2 Emission predictors'!AF31*'2.4 Carbon intensities'!$J$29)/POWER(10,6)</f>
        <v>18252240.842898648</v>
      </c>
      <c r="AG17" s="31">
        <f>'3.1 Emission data'!AG18</f>
        <v>2272300</v>
      </c>
      <c r="AH17" s="697">
        <f>'3.1 Emission data'!AH18</f>
        <v>0</v>
      </c>
      <c r="AI17" s="31">
        <f>'3.1 Emission data'!AI18</f>
        <v>1840000</v>
      </c>
      <c r="AJ17" s="31">
        <f>'3.1 Emission data'!AJ18</f>
        <v>3379889</v>
      </c>
      <c r="AK17" s="697">
        <f>'3.1 Emission data'!AK18</f>
        <v>0</v>
      </c>
      <c r="AL17" s="696">
        <f>'3.1 Emission data'!AL18</f>
        <v>0</v>
      </c>
      <c r="AM17" s="687">
        <f>('3.2 Emission predictors'!AM31*'2.4 Carbon intensities'!$J$29)/POWER(10,6)</f>
        <v>2706893.9682508758</v>
      </c>
      <c r="AN17" s="687">
        <f>('3.2 Emission predictors'!AN31*'2.4 Carbon intensities'!$J$29)/POWER(10,6)</f>
        <v>5365938.0352366734</v>
      </c>
      <c r="AO17" s="31">
        <f>'3.1 Emission data'!AO18</f>
        <v>3645685</v>
      </c>
      <c r="AP17" s="687">
        <f>('3.2 Emission predictors'!AP31*'2.4 Carbon intensities'!$J$29)/POWER(10,6)</f>
        <v>10021171.223984871</v>
      </c>
      <c r="AQ17" s="697">
        <f>'3.1 Emission data'!AQ18</f>
        <v>0</v>
      </c>
      <c r="AR17" s="696">
        <f>'3.1 Emission data'!AR18</f>
        <v>0</v>
      </c>
      <c r="AS17" s="31">
        <f>'3.1 Emission data'!AS18</f>
        <v>1200000</v>
      </c>
      <c r="AT17" s="31">
        <f>'3.1 Emission data'!AT18</f>
        <v>7964779</v>
      </c>
      <c r="AU17" s="687">
        <f>('3.2 Emission predictors'!AU31*'2.4 Carbon intensities'!$J$29)/POWER(10,6)</f>
        <v>1380235.6357521408</v>
      </c>
      <c r="AV17" s="687">
        <f>('3.2 Emission predictors'!AV31*'2.4 Carbon intensities'!$J$29)/POWER(10,6)</f>
        <v>5122610.3734415192</v>
      </c>
      <c r="AW17" s="687">
        <f>('3.2 Emission predictors'!AW31*'2.4 Carbon intensities'!$J$29)/POWER(10,6)</f>
        <v>997509.9249361977</v>
      </c>
      <c r="AX17" s="697">
        <f>'3.1 Emission data'!AX18</f>
        <v>0</v>
      </c>
      <c r="AY17" s="697">
        <f>'3.1 Emission data'!AY18</f>
        <v>0</v>
      </c>
      <c r="AZ17" s="687">
        <f>('3.2 Emission predictors'!AZ31*'2.4 Carbon intensities'!$J$29)/POWER(10,6)</f>
        <v>1432998.8806338066</v>
      </c>
      <c r="BA17" s="31">
        <f>'3.1 Emission data'!BA18</f>
        <v>2275908</v>
      </c>
      <c r="BB17" s="697">
        <f>'3.1 Emission data'!BB18</f>
        <v>0</v>
      </c>
      <c r="BC17" s="31">
        <f>'3.1 Emission data'!BC18</f>
        <v>8351229</v>
      </c>
      <c r="BD17" s="697">
        <f>'3.1 Emission data'!BD18</f>
        <v>0</v>
      </c>
      <c r="BE17" s="697">
        <f>'3.1 Emission data'!BE18</f>
        <v>0</v>
      </c>
      <c r="BF17" s="31">
        <f>'3.1 Emission data'!BF18</f>
        <v>83100</v>
      </c>
      <c r="BG17" s="31">
        <f>'3.1 Emission data'!BG18</f>
        <v>106760</v>
      </c>
      <c r="BH17" s="697">
        <f>'3.1 Emission data'!BH18</f>
        <v>0</v>
      </c>
      <c r="BI17" s="40"/>
    </row>
    <row r="18" spans="1:61">
      <c r="C18" s="831"/>
      <c r="D18" s="382" t="s">
        <v>5</v>
      </c>
      <c r="E18" s="31">
        <f>'3.1 Emission data'!E19</f>
        <v>500000</v>
      </c>
      <c r="F18" s="31">
        <f>'3.1 Emission data'!F19</f>
        <v>2422000</v>
      </c>
      <c r="G18" s="698">
        <f>'3.1 Emission data'!G19</f>
        <v>0</v>
      </c>
      <c r="H18" s="31">
        <f>'3.1 Emission data'!H19</f>
        <v>136405</v>
      </c>
      <c r="I18" s="31">
        <f>'3.1 Emission data'!I19</f>
        <v>403231</v>
      </c>
      <c r="J18" s="697">
        <f>'3.1 Emission data'!J19</f>
        <v>0</v>
      </c>
      <c r="K18" s="31">
        <f>'3.1 Emission data'!K19</f>
        <v>71691</v>
      </c>
      <c r="L18" s="31">
        <f>'3.1 Emission data'!L19</f>
        <v>145178</v>
      </c>
      <c r="M18" s="31">
        <f>'3.1 Emission data'!M19</f>
        <v>86240.4066584783</v>
      </c>
      <c r="N18" s="31">
        <f>'3.1 Emission data'!N19</f>
        <v>49050</v>
      </c>
      <c r="O18" s="31">
        <f>'3.1 Emission data'!O19</f>
        <v>187469</v>
      </c>
      <c r="P18" s="697">
        <f>'3.1 Emission data'!P19</f>
        <v>0</v>
      </c>
      <c r="Q18" s="31">
        <f>'3.1 Emission data'!Q19</f>
        <v>787701.08214946534</v>
      </c>
      <c r="R18" s="697">
        <f>'3.1 Emission data'!R19</f>
        <v>0</v>
      </c>
      <c r="S18" s="31">
        <f>'3.1 Emission data'!S19</f>
        <v>15915.314998993992</v>
      </c>
      <c r="T18" s="697">
        <f>'3.1 Emission data'!T19</f>
        <v>0</v>
      </c>
      <c r="U18" s="697">
        <f>'3.1 Emission data'!U19</f>
        <v>0</v>
      </c>
      <c r="V18" s="31">
        <f>'3.1 Emission data'!V19</f>
        <v>0</v>
      </c>
      <c r="W18" s="697">
        <f>'3.1 Emission data'!W19</f>
        <v>0</v>
      </c>
      <c r="X18" s="31">
        <f>'3.1 Emission data'!X19</f>
        <v>23213</v>
      </c>
      <c r="Y18" s="697">
        <f>'3.1 Emission data'!Y19</f>
        <v>0</v>
      </c>
      <c r="Z18" s="51">
        <f>'3.1 Emission data'!Z19</f>
        <v>12802.77</v>
      </c>
      <c r="AA18" s="701">
        <f>'3.1 Emission data'!AA19</f>
        <v>0</v>
      </c>
      <c r="AB18" s="687">
        <f>('3.2 Emission predictors'!AB14*'2.4 Carbon intensities'!$J30)/POWER(10,6)</f>
        <v>6297169.8113207547</v>
      </c>
      <c r="AC18" s="31">
        <f>'3.1 Emission data'!AC19</f>
        <v>40020</v>
      </c>
      <c r="AD18" s="696">
        <f>'3.1 Emission data'!AD19</f>
        <v>0</v>
      </c>
      <c r="AE18" s="31">
        <f>'3.1 Emission data'!AE19</f>
        <v>200000</v>
      </c>
      <c r="AF18" s="696">
        <f>'3.1 Emission data'!AF19</f>
        <v>0</v>
      </c>
      <c r="AG18" s="31">
        <f>'3.1 Emission data'!AG19</f>
        <v>90083</v>
      </c>
      <c r="AH18" s="697">
        <f>'3.1 Emission data'!AH19</f>
        <v>0</v>
      </c>
      <c r="AI18" s="31">
        <f>'3.1 Emission data'!AI19</f>
        <v>6200</v>
      </c>
      <c r="AJ18" s="31">
        <f>'3.1 Emission data'!AJ19</f>
        <v>712289</v>
      </c>
      <c r="AK18" s="697">
        <f>'3.1 Emission data'!AK19</f>
        <v>0</v>
      </c>
      <c r="AL18" s="696">
        <f>'3.1 Emission data'!AL19</f>
        <v>0</v>
      </c>
      <c r="AM18" s="696">
        <f>'3.1 Emission data'!AM19</f>
        <v>0</v>
      </c>
      <c r="AN18" s="31">
        <f>'3.1 Emission data'!AN19</f>
        <v>398200</v>
      </c>
      <c r="AO18" s="31">
        <f>'3.1 Emission data'!AO19</f>
        <v>211678</v>
      </c>
      <c r="AP18" s="31">
        <f>'3.1 Emission data'!AP19</f>
        <v>127500</v>
      </c>
      <c r="AQ18" s="697">
        <f>'3.1 Emission data'!AQ19</f>
        <v>0</v>
      </c>
      <c r="AR18" s="696">
        <f>'3.1 Emission data'!AR19</f>
        <v>0</v>
      </c>
      <c r="AS18" s="31">
        <f>'3.1 Emission data'!AS19</f>
        <v>200000</v>
      </c>
      <c r="AT18" s="31">
        <f>'3.1 Emission data'!AT19</f>
        <v>626937</v>
      </c>
      <c r="AU18" s="697">
        <f>'3.1 Emission data'!AU19</f>
        <v>0</v>
      </c>
      <c r="AV18" s="31">
        <f>'3.1 Emission data'!AV19</f>
        <v>335000</v>
      </c>
      <c r="AW18" s="697">
        <f>'3.1 Emission data'!AW19</f>
        <v>0</v>
      </c>
      <c r="AX18" s="697">
        <f>'3.1 Emission data'!AX19</f>
        <v>0</v>
      </c>
      <c r="AY18" s="697">
        <f>'3.1 Emission data'!AY19</f>
        <v>0</v>
      </c>
      <c r="AZ18" s="697">
        <f>'3.1 Emission data'!AZ19</f>
        <v>0</v>
      </c>
      <c r="BA18" s="31">
        <f>'3.1 Emission data'!BA19</f>
        <v>129349</v>
      </c>
      <c r="BB18" s="697">
        <f>'3.1 Emission data'!BB19</f>
        <v>0</v>
      </c>
      <c r="BC18" s="31">
        <f>'3.1 Emission data'!BC19</f>
        <v>6.8</v>
      </c>
      <c r="BD18" s="697">
        <f>'3.1 Emission data'!BD19</f>
        <v>0</v>
      </c>
      <c r="BE18" s="697">
        <f>'3.1 Emission data'!BE19</f>
        <v>0</v>
      </c>
      <c r="BF18" s="31">
        <f>'3.1 Emission data'!BF19</f>
        <v>199918</v>
      </c>
      <c r="BG18" s="31">
        <f>'3.1 Emission data'!BG19</f>
        <v>3038</v>
      </c>
      <c r="BH18" s="697">
        <f>'3.1 Emission data'!BH19</f>
        <v>0</v>
      </c>
      <c r="BI18" s="40"/>
    </row>
    <row r="19" spans="1:61" ht="19" customHeight="1">
      <c r="C19" s="831"/>
      <c r="D19" s="297" t="s">
        <v>838</v>
      </c>
      <c r="E19" s="31">
        <f>'3.1 Emission data'!E20</f>
        <v>550000</v>
      </c>
      <c r="F19" s="696">
        <f>'3.1 Emission data'!F20</f>
        <v>0</v>
      </c>
      <c r="G19" s="688">
        <f>('3.2 Emission predictors'!G34*'2.4 Carbon intensities'!$J$10)</f>
        <v>530262.78701908165</v>
      </c>
      <c r="H19" s="31">
        <f>'3.1 Emission data'!H20</f>
        <v>21747</v>
      </c>
      <c r="I19" s="31">
        <f>'3.1 Emission data'!I20</f>
        <v>79712</v>
      </c>
      <c r="J19" s="31">
        <f>'3.1 Emission data'!J20</f>
        <v>0</v>
      </c>
      <c r="K19" s="31">
        <f>'3.1 Emission data'!K20</f>
        <v>171198</v>
      </c>
      <c r="L19" s="31">
        <f>'3.1 Emission data'!L20</f>
        <v>67890</v>
      </c>
      <c r="M19" s="31">
        <f>'3.1 Emission data'!M20</f>
        <v>14804.55</v>
      </c>
      <c r="N19" s="31">
        <f>'3.1 Emission data'!N20</f>
        <v>18841</v>
      </c>
      <c r="O19" s="31">
        <f>'3.1 Emission data'!O20</f>
        <v>21928</v>
      </c>
      <c r="P19" s="31">
        <f>'3.1 Emission data'!P20</f>
        <v>22373.55</v>
      </c>
      <c r="Q19" s="31">
        <f>'3.1 Emission data'!Q20</f>
        <v>91073</v>
      </c>
      <c r="R19" s="31">
        <f>'3.1 Emission data'!R20</f>
        <v>0</v>
      </c>
      <c r="S19" s="31">
        <f>'3.1 Emission data'!S20</f>
        <v>76659</v>
      </c>
      <c r="T19" s="697">
        <f>'3.1 Emission data'!T20</f>
        <v>0</v>
      </c>
      <c r="U19" s="31">
        <f>'3.1 Emission data'!U20</f>
        <v>6017.06</v>
      </c>
      <c r="V19" s="31">
        <f>'3.1 Emission data'!V20</f>
        <v>0</v>
      </c>
      <c r="W19" s="697">
        <f>'3.1 Emission data'!W20</f>
        <v>0</v>
      </c>
      <c r="X19" s="31">
        <f>'3.1 Emission data'!X20</f>
        <v>3849</v>
      </c>
      <c r="Y19" s="697">
        <f>'3.1 Emission data'!Y20</f>
        <v>0</v>
      </c>
      <c r="Z19" s="51">
        <f>'3.1 Emission data'!Z20</f>
        <v>5716.32</v>
      </c>
      <c r="AA19" s="701">
        <f>'3.1 Emission data'!AA20</f>
        <v>0</v>
      </c>
      <c r="AB19" s="31">
        <f>'3.1 Emission data'!AB20</f>
        <v>670000</v>
      </c>
      <c r="AC19" s="31">
        <f>'3.1 Emission data'!AC20</f>
        <v>40002</v>
      </c>
      <c r="AD19" s="696">
        <f>'3.1 Emission data'!AD20</f>
        <v>0</v>
      </c>
      <c r="AE19" s="31">
        <f>'3.1 Emission data'!AE20</f>
        <v>100000</v>
      </c>
      <c r="AF19" s="38">
        <f>'3.1 Emission data'!AF20</f>
        <v>140026</v>
      </c>
      <c r="AG19" s="31">
        <f>'3.1 Emission data'!AG20</f>
        <v>93746</v>
      </c>
      <c r="AH19" s="697">
        <f>'3.1 Emission data'!AH20</f>
        <v>0</v>
      </c>
      <c r="AI19" s="31">
        <f>'3.1 Emission data'!AI20</f>
        <v>71100</v>
      </c>
      <c r="AJ19" s="31">
        <f>'3.1 Emission data'!AJ20</f>
        <v>95300</v>
      </c>
      <c r="AK19" s="697">
        <f>'3.1 Emission data'!AK20</f>
        <v>0</v>
      </c>
      <c r="AL19" s="696">
        <f>'3.1 Emission data'!AL20</f>
        <v>0</v>
      </c>
      <c r="AM19" s="687">
        <f>('3.2 Emission predictors'!AM34*'2.4 Carbon intensities'!$J$31)</f>
        <v>640824.65238382679</v>
      </c>
      <c r="AN19" s="697">
        <f>'3.1 Emission data'!AN20</f>
        <v>0</v>
      </c>
      <c r="AO19" s="31">
        <f>'3.1 Emission data'!AO20</f>
        <v>161453</v>
      </c>
      <c r="AP19" s="31">
        <f>'3.1 Emission data'!AP20</f>
        <v>12100</v>
      </c>
      <c r="AQ19" s="697">
        <f>'3.1 Emission data'!AQ20</f>
        <v>0</v>
      </c>
      <c r="AR19" s="696">
        <f>'3.1 Emission data'!AR20</f>
        <v>0</v>
      </c>
      <c r="AS19" s="31">
        <f>'3.1 Emission data'!AS20</f>
        <v>190000</v>
      </c>
      <c r="AT19" s="31">
        <f>'3.1 Emission data'!AT20</f>
        <v>701930</v>
      </c>
      <c r="AU19" s="31">
        <f>'3.1 Emission data'!AU20</f>
        <v>788494</v>
      </c>
      <c r="AV19" s="31">
        <f>'3.1 Emission data'!AV20</f>
        <v>159000</v>
      </c>
      <c r="AW19" s="697">
        <f>'3.1 Emission data'!AW20</f>
        <v>0</v>
      </c>
      <c r="AX19" s="697">
        <f>'3.1 Emission data'!AX20</f>
        <v>0</v>
      </c>
      <c r="AY19" s="697">
        <f>'3.1 Emission data'!AY20</f>
        <v>0</v>
      </c>
      <c r="AZ19" s="685">
        <f>'3.1 Emission data'!AZ20</f>
        <v>93527.35</v>
      </c>
      <c r="BA19" s="31">
        <f>'3.1 Emission data'!BA20</f>
        <v>210409</v>
      </c>
      <c r="BB19" s="31">
        <f>'3.1 Emission data'!BB20</f>
        <v>221825</v>
      </c>
      <c r="BC19" s="697">
        <f>'3.1 Emission data'!BC20</f>
        <v>0</v>
      </c>
      <c r="BD19" s="697">
        <f>'3.1 Emission data'!BD20</f>
        <v>0</v>
      </c>
      <c r="BE19" s="31">
        <f>'3.1 Emission data'!BE20</f>
        <v>0</v>
      </c>
      <c r="BF19" s="31">
        <f>'3.1 Emission data'!BF20</f>
        <v>5029</v>
      </c>
      <c r="BG19" s="697">
        <f>'3.1 Emission data'!BG20</f>
        <v>0</v>
      </c>
      <c r="BH19" s="697">
        <f>'3.1 Emission data'!BH20</f>
        <v>0</v>
      </c>
      <c r="BI19" s="40"/>
    </row>
    <row r="20" spans="1:61">
      <c r="C20" s="831"/>
      <c r="D20" s="382" t="s">
        <v>6</v>
      </c>
      <c r="E20" s="31">
        <f>'3.1 Emission data'!E21</f>
        <v>100000</v>
      </c>
      <c r="F20" s="31">
        <f>'3.1 Emission data'!F21</f>
        <v>237500</v>
      </c>
      <c r="G20" s="698">
        <f>'3.1 Emission data'!G21</f>
        <v>0</v>
      </c>
      <c r="H20" s="31">
        <f>'3.1 Emission data'!H21</f>
        <v>9468</v>
      </c>
      <c r="I20" s="31">
        <f>'3.1 Emission data'!I21</f>
        <v>0</v>
      </c>
      <c r="J20" s="31">
        <f>'3.1 Emission data'!J21</f>
        <v>0</v>
      </c>
      <c r="K20" s="31">
        <f>'3.1 Emission data'!K21</f>
        <v>3350</v>
      </c>
      <c r="L20" s="31">
        <f>'3.1 Emission data'!L21</f>
        <v>4032</v>
      </c>
      <c r="M20" s="31">
        <f>'3.1 Emission data'!M21</f>
        <v>0</v>
      </c>
      <c r="N20" s="31">
        <f>'3.1 Emission data'!N21</f>
        <v>3408</v>
      </c>
      <c r="O20" s="31">
        <f>'3.1 Emission data'!O21</f>
        <v>0</v>
      </c>
      <c r="P20" s="697">
        <f>'3.1 Emission data'!P21</f>
        <v>0</v>
      </c>
      <c r="Q20" s="31">
        <f>'3.1 Emission data'!Q21</f>
        <v>18356</v>
      </c>
      <c r="R20" s="31">
        <f>'3.1 Emission data'!R21</f>
        <v>0</v>
      </c>
      <c r="S20" s="31">
        <f>'3.1 Emission data'!S21</f>
        <v>0</v>
      </c>
      <c r="T20" s="31">
        <f>'3.1 Emission data'!T21</f>
        <v>0</v>
      </c>
      <c r="U20" s="31">
        <f>'3.1 Emission data'!U21</f>
        <v>523.77</v>
      </c>
      <c r="V20" s="31">
        <f>'3.1 Emission data'!V21</f>
        <v>0</v>
      </c>
      <c r="W20" s="697">
        <f>'3.1 Emission data'!W21</f>
        <v>0</v>
      </c>
      <c r="X20" s="31">
        <f>'3.1 Emission data'!X21</f>
        <v>7942</v>
      </c>
      <c r="Y20" s="697">
        <f>'3.1 Emission data'!Y21</f>
        <v>0</v>
      </c>
      <c r="Z20" s="700">
        <f>'3.1 Emission data'!Z21</f>
        <v>0</v>
      </c>
      <c r="AA20" s="46">
        <f>'3.1 Emission data'!AA21</f>
        <v>400000</v>
      </c>
      <c r="AB20" s="31">
        <f>'3.1 Emission data'!AB21</f>
        <v>11000</v>
      </c>
      <c r="AC20" s="31">
        <f>'3.1 Emission data'!AC21</f>
        <v>36598</v>
      </c>
      <c r="AD20" s="696">
        <f>'3.1 Emission data'!AD21</f>
        <v>0</v>
      </c>
      <c r="AE20" s="31">
        <f>'3.1 Emission data'!AE21</f>
        <v>1800000</v>
      </c>
      <c r="AF20" s="696">
        <f>'3.1 Emission data'!AF21</f>
        <v>0</v>
      </c>
      <c r="AG20" s="31">
        <f>'3.1 Emission data'!AG21</f>
        <v>318186</v>
      </c>
      <c r="AH20" s="697">
        <f>'3.1 Emission data'!AH21</f>
        <v>0</v>
      </c>
      <c r="AI20" s="687">
        <f>('3.2 Emission predictors'!AI$31*'2.4 Carbon intensities'!$J32)/POWER(10,6)</f>
        <v>278246.75432699634</v>
      </c>
      <c r="AJ20" s="31">
        <f>'3.1 Emission data'!AJ21</f>
        <v>162682</v>
      </c>
      <c r="AK20" s="697">
        <f>'3.1 Emission data'!AK21</f>
        <v>0</v>
      </c>
      <c r="AL20" s="696">
        <f>'3.1 Emission data'!AL21</f>
        <v>0</v>
      </c>
      <c r="AM20" s="697">
        <f>'3.1 Emission data'!AM21</f>
        <v>0</v>
      </c>
      <c r="AN20" s="31">
        <f>'3.1 Emission data'!AN21</f>
        <v>384300</v>
      </c>
      <c r="AO20" s="31">
        <f>'3.1 Emission data'!AO21</f>
        <v>45927</v>
      </c>
      <c r="AP20" s="31">
        <f>'3.1 Emission data'!AP21</f>
        <v>633000</v>
      </c>
      <c r="AQ20" s="697">
        <f>'3.1 Emission data'!AQ21</f>
        <v>0</v>
      </c>
      <c r="AR20" s="696">
        <f>'3.1 Emission data'!AR21</f>
        <v>0</v>
      </c>
      <c r="AS20" s="31">
        <f>'3.1 Emission data'!AS21</f>
        <v>90000</v>
      </c>
      <c r="AT20" s="31">
        <f>'3.1 Emission data'!AT21</f>
        <v>277621</v>
      </c>
      <c r="AU20" s="687">
        <f>('3.2 Emission predictors'!AU$31*'2.4 Carbon intensities'!$J32)/POWER(10,6)</f>
        <v>55427.544022622824</v>
      </c>
      <c r="AV20" s="31">
        <f>'3.1 Emission data'!AV21</f>
        <v>80000</v>
      </c>
      <c r="AW20" s="697">
        <f>'3.1 Emission data'!AW21</f>
        <v>0</v>
      </c>
      <c r="AX20" s="697">
        <f>'3.1 Emission data'!AX21</f>
        <v>0</v>
      </c>
      <c r="AY20" s="697">
        <f>'3.1 Emission data'!AY21</f>
        <v>0</v>
      </c>
      <c r="AZ20" s="687">
        <f>('3.2 Emission predictors'!AZ$31*'2.4 Carbon intensities'!$J32)/POWER(10,6)</f>
        <v>57546.411991758599</v>
      </c>
      <c r="BA20" s="687">
        <f>('3.2 Emission predictors'!BA$31*'2.4 Carbon intensities'!$J32)/POWER(10,6)</f>
        <v>58167.368198829339</v>
      </c>
      <c r="BB20" s="697">
        <f>'3.1 Emission data'!BB21</f>
        <v>0</v>
      </c>
      <c r="BC20" s="31">
        <f>'3.1 Emission data'!BC21</f>
        <v>96.7</v>
      </c>
      <c r="BD20" s="697">
        <f>'3.1 Emission data'!BD21</f>
        <v>0</v>
      </c>
      <c r="BE20" s="31">
        <f>'3.1 Emission data'!BE21</f>
        <v>2877.56</v>
      </c>
      <c r="BF20" s="31">
        <f>'3.1 Emission data'!BF21</f>
        <v>52486</v>
      </c>
      <c r="BG20" s="31">
        <f>'3.1 Emission data'!BG21</f>
        <v>38784</v>
      </c>
      <c r="BH20" s="31">
        <f>'3.1 Emission data'!BH21</f>
        <v>20665</v>
      </c>
      <c r="BI20" s="40"/>
    </row>
    <row r="21" spans="1:61">
      <c r="C21" s="831"/>
      <c r="D21" s="382" t="s">
        <v>7</v>
      </c>
      <c r="E21" s="31">
        <f>'3.1 Emission data'!E22</f>
        <v>600</v>
      </c>
      <c r="F21" s="697">
        <f>'3.1 Emission data'!F22</f>
        <v>0</v>
      </c>
      <c r="G21" s="698">
        <f>'3.1 Emission data'!G22</f>
        <v>0</v>
      </c>
      <c r="H21" s="31">
        <f>'3.1 Emission data'!H22</f>
        <v>762</v>
      </c>
      <c r="I21" s="31">
        <f>'3.1 Emission data'!I22</f>
        <v>1909</v>
      </c>
      <c r="J21" s="697">
        <f>'3.1 Emission data'!J22</f>
        <v>0</v>
      </c>
      <c r="K21" s="31">
        <f>'3.1 Emission data'!K22</f>
        <v>3145</v>
      </c>
      <c r="L21" s="31">
        <f>'3.1 Emission data'!L22</f>
        <v>304</v>
      </c>
      <c r="M21" s="31">
        <f>'3.1 Emission data'!M22</f>
        <v>87.21</v>
      </c>
      <c r="N21" s="31">
        <f>'3.1 Emission data'!N22</f>
        <v>306.72000000000003</v>
      </c>
      <c r="O21" s="31">
        <f>'3.1 Emission data'!O22</f>
        <v>173.18</v>
      </c>
      <c r="P21" s="31">
        <f>'3.1 Emission data'!P22</f>
        <v>399.53</v>
      </c>
      <c r="Q21" s="31">
        <f>'3.1 Emission data'!Q22</f>
        <v>3475</v>
      </c>
      <c r="R21" s="697">
        <f>'3.1 Emission data'!R22</f>
        <v>0</v>
      </c>
      <c r="S21" s="31">
        <f>'3.1 Emission data'!S22</f>
        <v>760</v>
      </c>
      <c r="T21" s="697">
        <f>'3.1 Emission data'!T22</f>
        <v>0</v>
      </c>
      <c r="U21" s="31">
        <f>'3.1 Emission data'!U22</f>
        <v>484.25</v>
      </c>
      <c r="V21" s="31">
        <f>'3.1 Emission data'!V22</f>
        <v>17.600000000000001</v>
      </c>
      <c r="W21" s="697">
        <f>'3.1 Emission data'!W22</f>
        <v>0</v>
      </c>
      <c r="X21" s="31">
        <f>'3.1 Emission data'!X22</f>
        <v>684</v>
      </c>
      <c r="Y21" s="697">
        <f>'3.1 Emission data'!Y22</f>
        <v>0</v>
      </c>
      <c r="Z21" s="700">
        <f>'3.1 Emission data'!Z22</f>
        <v>0</v>
      </c>
      <c r="AA21" s="701">
        <f>'3.1 Emission data'!AA22</f>
        <v>0</v>
      </c>
      <c r="AB21" s="31">
        <f>'3.1 Emission data'!AB22</f>
        <v>370000</v>
      </c>
      <c r="AC21" s="31">
        <f>'3.1 Emission data'!AC22</f>
        <v>1096</v>
      </c>
      <c r="AD21" s="696">
        <f>'3.1 Emission data'!AD22</f>
        <v>0</v>
      </c>
      <c r="AE21" s="697">
        <f>'3.1 Emission data'!AE22</f>
        <v>0</v>
      </c>
      <c r="AF21" s="696">
        <f>'3.1 Emission data'!AF22</f>
        <v>0</v>
      </c>
      <c r="AG21" s="31">
        <f>'3.1 Emission data'!AG22</f>
        <v>1290</v>
      </c>
      <c r="AH21" s="697">
        <f>'3.1 Emission data'!AH22</f>
        <v>0</v>
      </c>
      <c r="AI21" s="31">
        <f>'3.1 Emission data'!AI22</f>
        <v>4900</v>
      </c>
      <c r="AJ21" s="31">
        <f>'3.1 Emission data'!AJ22</f>
        <v>41897</v>
      </c>
      <c r="AK21" s="697">
        <f>'3.1 Emission data'!AK22</f>
        <v>0</v>
      </c>
      <c r="AL21" s="696">
        <f>'3.1 Emission data'!AL22</f>
        <v>0</v>
      </c>
      <c r="AM21" s="697">
        <f>'3.1 Emission data'!AM22</f>
        <v>0</v>
      </c>
      <c r="AN21" s="697">
        <f>'3.1 Emission data'!AN22</f>
        <v>0</v>
      </c>
      <c r="AO21" s="31">
        <f>'3.1 Emission data'!AO22</f>
        <v>17423</v>
      </c>
      <c r="AP21" s="31">
        <f>'3.1 Emission data'!AP22</f>
        <v>1920</v>
      </c>
      <c r="AQ21" s="697">
        <f>'3.1 Emission data'!AQ22</f>
        <v>0</v>
      </c>
      <c r="AR21" s="696">
        <f>'3.1 Emission data'!AR22</f>
        <v>0</v>
      </c>
      <c r="AS21" s="31">
        <f>'3.1 Emission data'!AS22</f>
        <v>5700</v>
      </c>
      <c r="AT21" s="31">
        <f>'3.1 Emission data'!AT22</f>
        <v>8971</v>
      </c>
      <c r="AU21" s="31">
        <f>'3.1 Emission data'!AU22</f>
        <v>12651</v>
      </c>
      <c r="AV21" s="31">
        <f>'3.1 Emission data'!AV22</f>
        <v>8000</v>
      </c>
      <c r="AW21" s="697">
        <f>'3.1 Emission data'!AW22</f>
        <v>0</v>
      </c>
      <c r="AX21" s="697">
        <f>'3.1 Emission data'!AX22</f>
        <v>0</v>
      </c>
      <c r="AY21" s="697">
        <f>'3.1 Emission data'!AY22</f>
        <v>0</v>
      </c>
      <c r="AZ21" s="687">
        <f>('3.2 Emission predictors'!AZ$31*'2.4 Carbon intensities'!$J33)/POWER(10,6)</f>
        <v>5551.1466660494925</v>
      </c>
      <c r="BA21" s="31">
        <f>'3.1 Emission data'!BA22</f>
        <v>6717</v>
      </c>
      <c r="BB21" s="31">
        <f>'3.1 Emission data'!BB22</f>
        <v>30419</v>
      </c>
      <c r="BC21" s="31">
        <f>'3.1 Emission data'!BC22</f>
        <v>586</v>
      </c>
      <c r="BD21" s="697">
        <f>'3.1 Emission data'!BD22</f>
        <v>0</v>
      </c>
      <c r="BE21" s="697">
        <f>'3.1 Emission data'!BE22</f>
        <v>0</v>
      </c>
      <c r="BF21" s="31">
        <f>'3.1 Emission data'!BF22</f>
        <v>5063</v>
      </c>
      <c r="BG21" s="31">
        <f>'3.1 Emission data'!BG22</f>
        <v>34</v>
      </c>
      <c r="BH21" s="31">
        <f>'3.1 Emission data'!BH22</f>
        <v>6562.4</v>
      </c>
      <c r="BI21" s="40"/>
    </row>
    <row r="22" spans="1:61">
      <c r="C22" s="831"/>
      <c r="D22" s="382" t="s">
        <v>8</v>
      </c>
      <c r="E22" s="687">
        <f>('3.2 Emission predictors'!E$31*'2.4 Carbon intensities'!$J13)/POWER(10,6)</f>
        <v>618942.48523944768</v>
      </c>
      <c r="F22" s="31">
        <f>'3.1 Emission data'!F23</f>
        <v>313000</v>
      </c>
      <c r="G22" s="38">
        <f>'3.1 Emission data'!G23</f>
        <v>458090</v>
      </c>
      <c r="H22" s="31">
        <f>'3.1 Emission data'!H23</f>
        <v>192845</v>
      </c>
      <c r="I22" s="31">
        <f>'3.1 Emission data'!I23</f>
        <v>317166</v>
      </c>
      <c r="J22" s="31">
        <f>'3.1 Emission data'!J23</f>
        <v>494928</v>
      </c>
      <c r="K22" s="685">
        <f>('3.2 Emission predictors'!K$31*'2.4 Carbon intensities'!$J13)/POWER(10,6)</f>
        <v>125682.43450315869</v>
      </c>
      <c r="L22" s="31">
        <f>'3.1 Emission data'!L23</f>
        <v>129000</v>
      </c>
      <c r="M22" s="31">
        <f>'3.1 Emission data'!M23</f>
        <v>40498</v>
      </c>
      <c r="N22" s="685">
        <f>'3.1 Emission data'!N23</f>
        <v>58081</v>
      </c>
      <c r="O22" s="31">
        <f>'3.1 Emission data'!O23</f>
        <v>75869</v>
      </c>
      <c r="P22" s="31">
        <f>'3.1 Emission data'!P23</f>
        <v>315428.07</v>
      </c>
      <c r="Q22" s="31">
        <f>'3.1 Emission data'!Q23</f>
        <v>37005</v>
      </c>
      <c r="R22" s="31">
        <f>'3.1 Emission data'!R23</f>
        <v>8117</v>
      </c>
      <c r="S22" s="31">
        <f>'3.1 Emission data'!S23</f>
        <v>117819</v>
      </c>
      <c r="T22" s="687">
        <f>('3.2 Emission predictors'!T$31*'2.4 Carbon intensities'!$J13)/POWER(10,6)</f>
        <v>52519.276375707457</v>
      </c>
      <c r="U22" s="31">
        <f>'3.1 Emission data'!U23</f>
        <v>18536.28</v>
      </c>
      <c r="V22" s="687">
        <f>('3.2 Emission predictors'!V$31*'2.4 Carbon intensities'!$J13)/POWER(10,6)</f>
        <v>33247.606141675664</v>
      </c>
      <c r="W22" s="31">
        <f>'3.1 Emission data'!W23</f>
        <v>26222</v>
      </c>
      <c r="X22" s="31">
        <f>'3.1 Emission data'!X23</f>
        <v>92937</v>
      </c>
      <c r="Y22" s="687">
        <f>('3.2 Emission predictors'!Y$31*'2.4 Carbon intensities'!$J13)/POWER(10,6)</f>
        <v>9576.9065593776686</v>
      </c>
      <c r="Z22" s="51">
        <f>'3.1 Emission data'!Z23</f>
        <v>8442.06</v>
      </c>
      <c r="AA22" s="46">
        <f>'3.1 Emission data'!AA23</f>
        <v>337300</v>
      </c>
      <c r="AB22" s="31">
        <f>'3.1 Emission data'!AB23</f>
        <v>110000</v>
      </c>
      <c r="AC22" s="685">
        <f>'3.1 Emission data'!AC23</f>
        <v>217500</v>
      </c>
      <c r="AD22" s="696">
        <f>'3.1 Emission data'!AD23</f>
        <v>0</v>
      </c>
      <c r="AE22" s="687">
        <f>('3.2 Emission predictors'!AE$31*'2.4 Carbon intensities'!$J34)/POWER(10,6)</f>
        <v>92198.306949311867</v>
      </c>
      <c r="AF22" s="688">
        <f>('3.2 Emission predictors'!AF$31*'2.4 Carbon intensities'!$J34)/POWER(10,6)</f>
        <v>181716.78404704612</v>
      </c>
      <c r="AG22" s="31">
        <f>'3.1 Emission data'!AG23</f>
        <v>68553</v>
      </c>
      <c r="AH22" s="685">
        <f>'3.1 Emission data'!AH23</f>
        <v>23520</v>
      </c>
      <c r="AI22" s="31">
        <f>'3.1 Emission data'!AI23</f>
        <v>93000</v>
      </c>
      <c r="AJ22" s="687">
        <f>('3.2 Emission predictors'!AJ$31*'2.4 Carbon intensities'!$J34)/POWER(10,6)</f>
        <v>23434.92885415873</v>
      </c>
      <c r="AK22" s="697">
        <f>'3.1 Emission data'!AK23</f>
        <v>0</v>
      </c>
      <c r="AL22" s="687">
        <f>('3.2 Emission predictors'!AL$31*'2.4 Carbon intensities'!$J34)/POWER(10,6)</f>
        <v>32812.262528082028</v>
      </c>
      <c r="AM22" s="687">
        <f>('3.2 Emission predictors'!AM$31*'2.4 Carbon intensities'!$J34)/POWER(10,6)</f>
        <v>26949.461762021059</v>
      </c>
      <c r="AN22" s="685">
        <f>'3.1 Emission data'!AN23</f>
        <v>81500</v>
      </c>
      <c r="AO22" s="687">
        <f>('3.2 Emission predictors'!AO$31*'2.4 Carbon intensities'!$J34)/POWER(10,6)</f>
        <v>28074.217964655687</v>
      </c>
      <c r="AP22" s="31">
        <f>'3.1 Emission data'!AP23</f>
        <v>53500</v>
      </c>
      <c r="AQ22" s="31">
        <f>'3.1 Emission data'!AQ23</f>
        <v>110000</v>
      </c>
      <c r="AR22" s="696">
        <f>'3.1 Emission data'!AR23</f>
        <v>0</v>
      </c>
      <c r="AS22" s="685">
        <f>'3.1 Emission data'!AS23</f>
        <v>17000</v>
      </c>
      <c r="AT22" s="31">
        <f>'3.1 Emission data'!AT23</f>
        <v>52248</v>
      </c>
      <c r="AU22" s="31">
        <f>'3.1 Emission data'!AU23</f>
        <v>4385</v>
      </c>
      <c r="AV22" s="31">
        <f>'3.1 Emission data'!AV23</f>
        <v>51000</v>
      </c>
      <c r="AW22" s="685">
        <f>'3.1 Emission data'!AW23</f>
        <v>47759</v>
      </c>
      <c r="AX22" s="697">
        <f>'3.1 Emission data'!AX23</f>
        <v>0</v>
      </c>
      <c r="AY22" s="697">
        <f>'3.1 Emission data'!AY23</f>
        <v>0</v>
      </c>
      <c r="AZ22" s="687">
        <f>('3.2 Emission predictors'!AZ$31*'2.4 Carbon intensities'!$J34)/POWER(10,6)</f>
        <v>14266.738554083093</v>
      </c>
      <c r="BA22" s="687">
        <f>('3.2 Emission predictors'!BA$31*'2.4 Carbon intensities'!$J34)/POWER(10,6)</f>
        <v>14420.684205135709</v>
      </c>
      <c r="BB22" s="31">
        <f>'3.1 Emission data'!BB23</f>
        <v>32119</v>
      </c>
      <c r="BC22" s="687">
        <f>'3.1 Emission data'!BC23</f>
        <v>1498.2</v>
      </c>
      <c r="BD22" s="31">
        <f>'3.1 Emission data'!BD23</f>
        <v>60968</v>
      </c>
      <c r="BE22" s="687">
        <f>('3.2 Emission predictors'!BE$31*'2.4 Carbon intensities'!$J34)/POWER(10,6)</f>
        <v>58335.469670251885</v>
      </c>
      <c r="BF22" s="31">
        <f>'3.1 Emission data'!BF23</f>
        <v>19588</v>
      </c>
      <c r="BG22" s="687">
        <f>('3.2 Emission predictors'!BG$31*'2.4 Carbon intensities'!$J34)/POWER(10,6)</f>
        <v>2947.5490097184065</v>
      </c>
      <c r="BH22" s="685">
        <f>'3.1 Emission data'!BH23</f>
        <v>17835</v>
      </c>
      <c r="BI22" s="40"/>
    </row>
    <row r="23" spans="1:61">
      <c r="C23" s="831"/>
      <c r="D23" s="382" t="s">
        <v>9</v>
      </c>
      <c r="E23" s="31">
        <f>'3.1 Emission data'!E24</f>
        <v>330000</v>
      </c>
      <c r="F23" s="31">
        <f>'3.1 Emission data'!F24</f>
        <v>150467</v>
      </c>
      <c r="G23" s="38">
        <f>'3.1 Emission data'!G24</f>
        <v>122800</v>
      </c>
      <c r="H23" s="687">
        <f>('3.2 Emission predictors'!H10*'2.4 Carbon intensities'!$J$14)</f>
        <v>96587.074938510006</v>
      </c>
      <c r="I23" s="31">
        <f>'3.1 Emission data'!I24</f>
        <v>47620</v>
      </c>
      <c r="J23" s="697">
        <f>'3.1 Emission data'!J24</f>
        <v>0</v>
      </c>
      <c r="K23" s="31">
        <f>'3.1 Emission data'!K24</f>
        <v>280026</v>
      </c>
      <c r="L23" s="31">
        <f>'3.1 Emission data'!L24</f>
        <v>26000</v>
      </c>
      <c r="M23" s="31">
        <f>'3.1 Emission data'!M24</f>
        <v>10603</v>
      </c>
      <c r="N23" s="31">
        <f>'3.1 Emission data'!N24</f>
        <v>42653</v>
      </c>
      <c r="O23" s="31">
        <f>'3.1 Emission data'!O24</f>
        <v>57762</v>
      </c>
      <c r="P23" s="31">
        <f>'3.1 Emission data'!P24</f>
        <v>225687</v>
      </c>
      <c r="Q23" s="31">
        <f>'3.1 Emission data'!Q24</f>
        <v>107383</v>
      </c>
      <c r="R23" s="31">
        <f>'3.1 Emission data'!R24</f>
        <v>15932</v>
      </c>
      <c r="S23" s="31">
        <f>'3.1 Emission data'!S24</f>
        <v>79160</v>
      </c>
      <c r="T23" s="31">
        <f>'3.1 Emission data'!T24</f>
        <v>21235.14</v>
      </c>
      <c r="U23" s="31">
        <f>'3.1 Emission data'!U24</f>
        <v>19971</v>
      </c>
      <c r="V23" s="31">
        <f>'3.1 Emission data'!V24</f>
        <v>18965.150000000001</v>
      </c>
      <c r="W23" s="697">
        <f>'3.1 Emission data'!W24</f>
        <v>0</v>
      </c>
      <c r="X23" s="31">
        <f>'3.1 Emission data'!X24</f>
        <v>13090</v>
      </c>
      <c r="Y23" s="697">
        <f>'3.1 Emission data'!Y24</f>
        <v>0</v>
      </c>
      <c r="Z23" s="51">
        <f>'3.1 Emission data'!Z24</f>
        <v>2827.34</v>
      </c>
      <c r="AA23" s="46">
        <f>'3.1 Emission data'!AA24</f>
        <v>183200</v>
      </c>
      <c r="AB23" s="687">
        <f>('3.2 Emission predictors'!AB10*'2.4 Carbon intensities'!$J35)</f>
        <v>180017.44186046513</v>
      </c>
      <c r="AC23" s="31">
        <f>'3.1 Emission data'!AC24</f>
        <v>81394</v>
      </c>
      <c r="AD23" s="696">
        <f>'3.1 Emission data'!AD24</f>
        <v>0</v>
      </c>
      <c r="AE23" s="31">
        <f>'3.1 Emission data'!AE24</f>
        <v>200000</v>
      </c>
      <c r="AF23" s="696">
        <f>'3.1 Emission data'!AF24</f>
        <v>0</v>
      </c>
      <c r="AG23" s="31">
        <f>'3.1 Emission data'!AG24</f>
        <v>247936</v>
      </c>
      <c r="AH23" s="697">
        <f>'3.1 Emission data'!AH24</f>
        <v>0</v>
      </c>
      <c r="AI23" s="31">
        <f>'3.1 Emission data'!AI24</f>
        <v>68000</v>
      </c>
      <c r="AJ23" s="31">
        <f>'3.1 Emission data'!AJ24</f>
        <v>34730</v>
      </c>
      <c r="AK23" s="697">
        <f>'3.1 Emission data'!AK24</f>
        <v>0</v>
      </c>
      <c r="AL23" s="696">
        <f>'3.1 Emission data'!AL24</f>
        <v>0</v>
      </c>
      <c r="AM23" s="687">
        <f>('3.2 Emission predictors'!AM10*'2.4 Carbon intensities'!$J35)</f>
        <v>39636.627906976748</v>
      </c>
      <c r="AN23" s="31">
        <f>'3.1 Emission data'!AN24</f>
        <v>118400</v>
      </c>
      <c r="AO23" s="31">
        <f>'3.1 Emission data'!AO24</f>
        <v>27668</v>
      </c>
      <c r="AP23" s="31">
        <f>'3.1 Emission data'!AP24</f>
        <v>23600</v>
      </c>
      <c r="AQ23" s="31">
        <f>'3.1 Emission data'!AQ24</f>
        <v>61000</v>
      </c>
      <c r="AR23" s="696">
        <f>'3.1 Emission data'!AR24</f>
        <v>0</v>
      </c>
      <c r="AS23" s="31">
        <f>'3.1 Emission data'!AS24</f>
        <v>25000</v>
      </c>
      <c r="AT23" s="687">
        <f>('3.2 Emission predictors'!AT10*'2.4 Carbon intensities'!$J35)</f>
        <v>60919.186046511633</v>
      </c>
      <c r="AU23" s="697">
        <f>'3.1 Emission data'!AU24</f>
        <v>0</v>
      </c>
      <c r="AV23" s="31">
        <f>'3.1 Emission data'!AV24</f>
        <v>16000</v>
      </c>
      <c r="AW23" s="697">
        <f>'3.1 Emission data'!AW24</f>
        <v>0</v>
      </c>
      <c r="AX23" s="697">
        <f>'3.1 Emission data'!AX24</f>
        <v>0</v>
      </c>
      <c r="AY23" s="697">
        <f>'3.1 Emission data'!AY24</f>
        <v>0</v>
      </c>
      <c r="AZ23" s="687">
        <f>('3.2 Emission predictors'!AZ10*'2.4 Carbon intensities'!$J35)</f>
        <v>48255.813953488374</v>
      </c>
      <c r="BA23" s="697">
        <f>'3.1 Emission data'!BA24</f>
        <v>0</v>
      </c>
      <c r="BB23" s="697">
        <f>'3.1 Emission data'!BB24</f>
        <v>0</v>
      </c>
      <c r="BC23" s="31">
        <f>'3.1 Emission data'!BC24</f>
        <v>173</v>
      </c>
      <c r="BD23" s="697">
        <f>'3.1 Emission data'!BD24</f>
        <v>0</v>
      </c>
      <c r="BE23" s="697">
        <f>'3.1 Emission data'!BE24</f>
        <v>0</v>
      </c>
      <c r="BF23" s="31">
        <f>'3.1 Emission data'!BF24</f>
        <v>13811</v>
      </c>
      <c r="BG23" s="31">
        <f>'3.1 Emission data'!BG24</f>
        <v>2243</v>
      </c>
      <c r="BH23" s="697">
        <f>'3.1 Emission data'!BH24</f>
        <v>0</v>
      </c>
      <c r="BI23" s="40"/>
    </row>
    <row r="24" spans="1:61">
      <c r="C24" s="831"/>
      <c r="D24" s="382" t="s">
        <v>10</v>
      </c>
      <c r="E24" s="31">
        <f>'3.1 Emission data'!E25</f>
        <v>0</v>
      </c>
      <c r="F24" s="31">
        <f>'3.1 Emission data'!F25</f>
        <v>0</v>
      </c>
      <c r="G24" s="38">
        <f>'3.1 Emission data'!G25</f>
        <v>0</v>
      </c>
      <c r="H24" s="31">
        <f>'3.1 Emission data'!H25</f>
        <v>0</v>
      </c>
      <c r="I24" s="31">
        <f>'3.1 Emission data'!I25</f>
        <v>0</v>
      </c>
      <c r="J24" s="31">
        <f>'3.1 Emission data'!J25</f>
        <v>0</v>
      </c>
      <c r="K24" s="31">
        <f>'3.1 Emission data'!K25</f>
        <v>0</v>
      </c>
      <c r="L24" s="31">
        <f>'3.1 Emission data'!L25</f>
        <v>127090</v>
      </c>
      <c r="M24" s="31">
        <f>'3.1 Emission data'!M25</f>
        <v>2384.138459304721</v>
      </c>
      <c r="N24" s="31">
        <f>'3.1 Emission data'!N25</f>
        <v>1356</v>
      </c>
      <c r="O24" s="31">
        <f>'3.1 Emission data'!O25</f>
        <v>3959</v>
      </c>
      <c r="P24" s="31">
        <f>'3.1 Emission data'!P25</f>
        <v>0</v>
      </c>
      <c r="Q24" s="697">
        <f>'3.1 Emission data'!Q25</f>
        <v>0</v>
      </c>
      <c r="R24" s="31">
        <f>'3.1 Emission data'!R25</f>
        <v>0</v>
      </c>
      <c r="S24" s="31">
        <f>'3.1 Emission data'!S25</f>
        <v>24302</v>
      </c>
      <c r="T24" s="31">
        <f>'3.1 Emission data'!T25</f>
        <v>0</v>
      </c>
      <c r="U24" s="31">
        <f>'3.1 Emission data'!U25</f>
        <v>0</v>
      </c>
      <c r="V24" s="31">
        <f>'3.1 Emission data'!V25</f>
        <v>0</v>
      </c>
      <c r="W24" s="697">
        <f>'3.1 Emission data'!W25</f>
        <v>0</v>
      </c>
      <c r="X24" s="31">
        <f>'3.1 Emission data'!X25</f>
        <v>21</v>
      </c>
      <c r="Y24" s="697">
        <f>'3.1 Emission data'!Y25</f>
        <v>0</v>
      </c>
      <c r="Z24" s="51">
        <f>'3.1 Emission data'!Z25</f>
        <v>0</v>
      </c>
      <c r="AA24" s="46">
        <f>'3.1 Emission data'!AA25</f>
        <v>0</v>
      </c>
      <c r="AB24" s="687">
        <f>('3.2 Emission predictors'!AB$31*'2.4 Carbon intensities'!$J36)/POWER(10,6)</f>
        <v>211086.4557887174</v>
      </c>
      <c r="AC24" s="31">
        <f>'3.1 Emission data'!AC25</f>
        <v>0</v>
      </c>
      <c r="AD24" s="696">
        <f>'3.1 Emission data'!AD25</f>
        <v>0</v>
      </c>
      <c r="AE24" s="31">
        <f>'3.1 Emission data'!AE25</f>
        <v>0</v>
      </c>
      <c r="AF24" s="696">
        <f>'3.1 Emission data'!AF25</f>
        <v>0</v>
      </c>
      <c r="AG24" s="31">
        <f>'3.1 Emission data'!AG25</f>
        <v>0</v>
      </c>
      <c r="AH24" s="697">
        <f>'3.1 Emission data'!AH25</f>
        <v>0</v>
      </c>
      <c r="AI24" s="71">
        <f>'3.1 Emission data'!AI25</f>
        <v>281000</v>
      </c>
      <c r="AJ24" s="696">
        <f>'3.1 Emission data'!AJ25</f>
        <v>0</v>
      </c>
      <c r="AK24" s="697">
        <f>'3.1 Emission data'!AK25</f>
        <v>0</v>
      </c>
      <c r="AL24" s="696">
        <f>'3.1 Emission data'!AL25</f>
        <v>0</v>
      </c>
      <c r="AM24" s="71">
        <f>'3.1 Emission data'!AM25</f>
        <v>0</v>
      </c>
      <c r="AN24" s="31">
        <f>'3.1 Emission data'!AN25</f>
        <v>0</v>
      </c>
      <c r="AO24" s="31">
        <f>'3.1 Emission data'!AO25</f>
        <v>110</v>
      </c>
      <c r="AP24" s="31">
        <f>'3.1 Emission data'!AP25</f>
        <v>0</v>
      </c>
      <c r="AQ24" s="31">
        <f>'3.1 Emission data'!AQ25</f>
        <v>0</v>
      </c>
      <c r="AR24" s="696">
        <f>'3.1 Emission data'!AR25</f>
        <v>0</v>
      </c>
      <c r="AS24" s="31">
        <f>'3.1 Emission data'!AS25</f>
        <v>2500</v>
      </c>
      <c r="AT24" s="31">
        <f>'3.1 Emission data'!AT25</f>
        <v>0</v>
      </c>
      <c r="AU24" s="31">
        <f>'3.1 Emission data'!AU25</f>
        <v>0</v>
      </c>
      <c r="AV24" s="31">
        <f>'3.1 Emission data'!AV25</f>
        <v>0</v>
      </c>
      <c r="AW24" s="31">
        <f>'3.1 Emission data'!AW25</f>
        <v>0</v>
      </c>
      <c r="AX24" s="697">
        <f>'3.1 Emission data'!AX25</f>
        <v>0</v>
      </c>
      <c r="AY24" s="697">
        <f>'3.1 Emission data'!AY25</f>
        <v>0</v>
      </c>
      <c r="AZ24" s="697">
        <f>'3.1 Emission data'!AZ25</f>
        <v>0</v>
      </c>
      <c r="BA24" s="31">
        <f>'3.1 Emission data'!BA25</f>
        <v>2461</v>
      </c>
      <c r="BB24" s="31">
        <f>'3.1 Emission data'!BB25</f>
        <v>0</v>
      </c>
      <c r="BC24" s="697">
        <f>'3.1 Emission data'!BC25</f>
        <v>0</v>
      </c>
      <c r="BD24" s="697">
        <f>'3.1 Emission data'!BD25</f>
        <v>0</v>
      </c>
      <c r="BE24" s="697">
        <f>'3.1 Emission data'!BE25</f>
        <v>0</v>
      </c>
      <c r="BF24" s="31">
        <f>'3.1 Emission data'!BF25</f>
        <v>14116</v>
      </c>
      <c r="BG24" s="31">
        <f>'3.1 Emission data'!BG25</f>
        <v>4175</v>
      </c>
      <c r="BH24" s="697">
        <f>'3.1 Emission data'!BH25</f>
        <v>0</v>
      </c>
      <c r="BI24" s="40"/>
    </row>
    <row r="25" spans="1:61">
      <c r="B25" s="40"/>
      <c r="C25" s="831"/>
      <c r="D25" s="711" t="s">
        <v>23</v>
      </c>
      <c r="E25" s="34">
        <f>'3.1 Emission data'!E26</f>
        <v>0</v>
      </c>
      <c r="F25" s="34" t="str">
        <f>'3.1 Emission data'!F26</f>
        <v>-</v>
      </c>
      <c r="G25" s="668">
        <f>'3.1 Emission data'!G26</f>
        <v>0</v>
      </c>
      <c r="H25" s="39">
        <f>'3.1 Emission data'!H26</f>
        <v>0</v>
      </c>
      <c r="I25" s="39">
        <f>'3.1 Emission data'!I26</f>
        <v>56368</v>
      </c>
      <c r="J25" s="39">
        <f>'3.1 Emission data'!J26</f>
        <v>0</v>
      </c>
      <c r="K25" s="39">
        <f>'3.1 Emission data'!K26</f>
        <v>0</v>
      </c>
      <c r="L25" s="39">
        <f>'3.1 Emission data'!L26</f>
        <v>0</v>
      </c>
      <c r="M25" s="39">
        <f>'3.1 Emission data'!M26</f>
        <v>0</v>
      </c>
      <c r="N25" s="39">
        <f>'3.1 Emission data'!N26</f>
        <v>0</v>
      </c>
      <c r="O25" s="39">
        <f>'3.1 Emission data'!O26</f>
        <v>0</v>
      </c>
      <c r="P25" s="39">
        <f>'3.1 Emission data'!P26</f>
        <v>0</v>
      </c>
      <c r="Q25" s="39">
        <f>'3.1 Emission data'!Q26</f>
        <v>0</v>
      </c>
      <c r="R25" s="39">
        <f>'3.1 Emission data'!R26</f>
        <v>0</v>
      </c>
      <c r="S25" s="39">
        <f>'3.1 Emission data'!S26</f>
        <v>0</v>
      </c>
      <c r="T25" s="39">
        <f>'3.1 Emission data'!T26</f>
        <v>0</v>
      </c>
      <c r="U25" s="39">
        <f>'3.1 Emission data'!U26</f>
        <v>0</v>
      </c>
      <c r="V25" s="39">
        <f>'3.1 Emission data'!V26</f>
        <v>0</v>
      </c>
      <c r="W25" s="39">
        <f>'3.1 Emission data'!W26</f>
        <v>0</v>
      </c>
      <c r="X25" s="39">
        <f>'3.1 Emission data'!X26</f>
        <v>0</v>
      </c>
      <c r="Y25" s="39">
        <f>'3.1 Emission data'!Y26</f>
        <v>0</v>
      </c>
      <c r="Z25" s="181">
        <f>'3.1 Emission data'!Z26</f>
        <v>0</v>
      </c>
      <c r="AA25" s="189">
        <f>'3.1 Emission data'!AA26</f>
        <v>0</v>
      </c>
      <c r="AB25" s="34">
        <f>'3.1 Emission data'!AB26</f>
        <v>0</v>
      </c>
      <c r="AC25" s="39">
        <f>'3.1 Emission data'!AC26</f>
        <v>0</v>
      </c>
      <c r="AD25" s="678">
        <f>'3.1 Emission data'!AD26</f>
        <v>0</v>
      </c>
      <c r="AE25" s="39">
        <f>'3.1 Emission data'!AE26</f>
        <v>3080000</v>
      </c>
      <c r="AF25" s="668">
        <f>'3.1 Emission data'!AF26</f>
        <v>0</v>
      </c>
      <c r="AG25" s="39">
        <f>'3.1 Emission data'!AG26</f>
        <v>0</v>
      </c>
      <c r="AH25" s="39">
        <f>'3.1 Emission data'!AH26</f>
        <v>0</v>
      </c>
      <c r="AI25" s="72">
        <f>'3.1 Emission data'!AI26</f>
        <v>0</v>
      </c>
      <c r="AJ25" s="72">
        <f>'3.1 Emission data'!AJ26</f>
        <v>0</v>
      </c>
      <c r="AK25" s="32">
        <f>'3.1 Emission data'!AK26</f>
        <v>0</v>
      </c>
      <c r="AL25" s="72">
        <f>'3.1 Emission data'!AL26</f>
        <v>0</v>
      </c>
      <c r="AM25" s="72">
        <f>'3.1 Emission data'!AM26</f>
        <v>0</v>
      </c>
      <c r="AN25" s="39">
        <f>'3.1 Emission data'!AN26</f>
        <v>0</v>
      </c>
      <c r="AO25" s="39">
        <f>'3.1 Emission data'!AO26</f>
        <v>0</v>
      </c>
      <c r="AP25" s="39">
        <f>'3.1 Emission data'!AP26</f>
        <v>0</v>
      </c>
      <c r="AQ25" s="39">
        <f>'3.1 Emission data'!AQ26</f>
        <v>0</v>
      </c>
      <c r="AR25" s="39">
        <f>'3.1 Emission data'!AR26</f>
        <v>0</v>
      </c>
      <c r="AS25" s="39">
        <f>'3.1 Emission data'!AS26</f>
        <v>0</v>
      </c>
      <c r="AT25" s="39">
        <f>'3.1 Emission data'!AT26</f>
        <v>0</v>
      </c>
      <c r="AU25" s="39">
        <f>'3.1 Emission data'!AU26</f>
        <v>0</v>
      </c>
      <c r="AV25" s="39">
        <f>'3.1 Emission data'!AV26</f>
        <v>0</v>
      </c>
      <c r="AW25" s="39">
        <f>'3.1 Emission data'!AW26</f>
        <v>0</v>
      </c>
      <c r="AX25" s="39">
        <f>'3.1 Emission data'!AX26</f>
        <v>0</v>
      </c>
      <c r="AY25" s="39">
        <f>'3.1 Emission data'!AY26</f>
        <v>0</v>
      </c>
      <c r="AZ25" s="39">
        <f>'3.1 Emission data'!AZ26</f>
        <v>0</v>
      </c>
      <c r="BA25" s="39">
        <f>'3.1 Emission data'!BA26</f>
        <v>0</v>
      </c>
      <c r="BB25" s="39">
        <f>'3.1 Emission data'!BB26</f>
        <v>0</v>
      </c>
      <c r="BC25" s="39">
        <f>'3.1 Emission data'!BC26</f>
        <v>0</v>
      </c>
      <c r="BD25" s="39">
        <f>'3.1 Emission data'!BD26</f>
        <v>0</v>
      </c>
      <c r="BE25" s="39">
        <f>'3.1 Emission data'!BE26</f>
        <v>0</v>
      </c>
      <c r="BF25" s="39">
        <f>'3.1 Emission data'!BF26</f>
        <v>0</v>
      </c>
      <c r="BG25" s="39">
        <f>'3.1 Emission data'!BG26</f>
        <v>0</v>
      </c>
      <c r="BH25" s="39">
        <f>'3.1 Emission data'!BH26</f>
        <v>0</v>
      </c>
      <c r="BI25" s="40"/>
    </row>
    <row r="26" spans="1:61" ht="14.5" customHeight="1">
      <c r="C26" s="831" t="s">
        <v>20</v>
      </c>
      <c r="D26" s="706" t="s">
        <v>11</v>
      </c>
      <c r="E26" s="35">
        <f>'3.1 Emission data'!E27</f>
        <v>100000</v>
      </c>
      <c r="F26" s="35">
        <f>'3.1 Emission data'!F27</f>
        <v>237500</v>
      </c>
      <c r="G26" s="698">
        <f>'3.1 Emission data'!G27</f>
        <v>0</v>
      </c>
      <c r="H26" s="35">
        <f>'3.1 Emission data'!H27</f>
        <v>37874</v>
      </c>
      <c r="I26" s="35">
        <f>'3.1 Emission data'!I27</f>
        <v>10937</v>
      </c>
      <c r="J26" s="31">
        <f>'3.1 Emission data'!J27</f>
        <v>0</v>
      </c>
      <c r="K26" s="31">
        <f>'3.1 Emission data'!K27</f>
        <v>0</v>
      </c>
      <c r="L26" s="31">
        <f>'3.1 Emission data'!L27</f>
        <v>0</v>
      </c>
      <c r="M26" s="31">
        <f>'3.1 Emission data'!M27</f>
        <v>0</v>
      </c>
      <c r="N26" s="31">
        <f>'3.1 Emission data'!N27</f>
        <v>0</v>
      </c>
      <c r="O26" s="31">
        <f>'3.1 Emission data'!O27</f>
        <v>0</v>
      </c>
      <c r="P26" s="31">
        <f>'3.1 Emission data'!P27</f>
        <v>0</v>
      </c>
      <c r="Q26" s="31">
        <f>'3.1 Emission data'!Q27</f>
        <v>0</v>
      </c>
      <c r="R26" s="35">
        <f>'3.1 Emission data'!R27</f>
        <v>930</v>
      </c>
      <c r="S26" s="31">
        <f>'3.1 Emission data'!S27</f>
        <v>0</v>
      </c>
      <c r="T26" s="31">
        <f>'3.1 Emission data'!T27</f>
        <v>0</v>
      </c>
      <c r="U26" s="697">
        <f>'3.1 Emission data'!U27</f>
        <v>0</v>
      </c>
      <c r="V26" s="35">
        <f>'3.1 Emission data'!V27</f>
        <v>0</v>
      </c>
      <c r="W26" s="31">
        <f>'3.1 Emission data'!W27</f>
        <v>0</v>
      </c>
      <c r="X26" s="35">
        <f>'3.1 Emission data'!X27</f>
        <v>7</v>
      </c>
      <c r="Y26" s="697">
        <f>'3.1 Emission data'!Y27</f>
        <v>0</v>
      </c>
      <c r="Z26" s="51">
        <f>'3.1 Emission data'!Z27</f>
        <v>0</v>
      </c>
      <c r="AA26" s="190">
        <f>'3.1 Emission data'!AA27</f>
        <v>900000</v>
      </c>
      <c r="AB26" s="35">
        <f>'3.1 Emission data'!AB27</f>
        <v>7800000</v>
      </c>
      <c r="AC26" s="35">
        <f>'3.1 Emission data'!AC27</f>
        <v>83396</v>
      </c>
      <c r="AD26" s="702">
        <f>'3.1 Emission data'!AD27</f>
        <v>0</v>
      </c>
      <c r="AE26" s="35">
        <f>'3.1 Emission data'!AE27</f>
        <v>900000</v>
      </c>
      <c r="AF26" s="696">
        <f>'3.1 Emission data'!AF27</f>
        <v>0</v>
      </c>
      <c r="AG26" s="35">
        <f>'3.1 Emission data'!AG27</f>
        <v>323853</v>
      </c>
      <c r="AH26" s="697">
        <f>'3.1 Emission data'!AH27</f>
        <v>0</v>
      </c>
      <c r="AI26" s="35">
        <f>'3.1 Emission data'!AI27</f>
        <v>550</v>
      </c>
      <c r="AJ26" s="697">
        <f>'3.1 Emission data'!AJ27</f>
        <v>0</v>
      </c>
      <c r="AK26" s="703">
        <f>'3.1 Emission data'!AK27</f>
        <v>0</v>
      </c>
      <c r="AL26" s="696">
        <f>'3.1 Emission data'!AL27</f>
        <v>0</v>
      </c>
      <c r="AM26" s="690">
        <f>('3.2 Emission predictors'!AM$12*'2.4 Carbon intensities'!$J37)/POWER(10,6)</f>
        <v>20605.283643521831</v>
      </c>
      <c r="AN26" s="704">
        <f>'3.1 Emission data'!AN27</f>
        <v>0</v>
      </c>
      <c r="AO26" s="35">
        <f>'3.1 Emission data'!AO27</f>
        <v>28</v>
      </c>
      <c r="AP26" s="704">
        <f>'3.1 Emission data'!AP27</f>
        <v>0</v>
      </c>
      <c r="AQ26" s="704">
        <f>'3.1 Emission data'!AQ27</f>
        <v>0</v>
      </c>
      <c r="AR26" s="696">
        <f>'3.1 Emission data'!AR27</f>
        <v>0</v>
      </c>
      <c r="AS26" s="35">
        <f>'3.1 Emission data'!AS27</f>
        <v>8000</v>
      </c>
      <c r="AT26" s="704">
        <f>'3.1 Emission data'!AT27</f>
        <v>0</v>
      </c>
      <c r="AU26" s="697">
        <f>'3.1 Emission data'!AU27</f>
        <v>0</v>
      </c>
      <c r="AV26" s="35">
        <f>'3.1 Emission data'!AV27</f>
        <v>1000</v>
      </c>
      <c r="AW26" s="704">
        <f>'3.1 Emission data'!AW27</f>
        <v>0</v>
      </c>
      <c r="AX26" s="697">
        <f>'3.1 Emission data'!AX27</f>
        <v>0</v>
      </c>
      <c r="AY26" s="697">
        <f>'3.1 Emission data'!AY27</f>
        <v>0</v>
      </c>
      <c r="AZ26" s="686">
        <f>'3.1 Emission data'!AZ27</f>
        <v>38562</v>
      </c>
      <c r="BA26" s="799">
        <f>'3.1 Emission data'!BA27</f>
        <v>2083</v>
      </c>
      <c r="BB26" s="697">
        <f>'3.1 Emission data'!BB27</f>
        <v>0</v>
      </c>
      <c r="BC26" s="35">
        <f>'3.1 Emission data'!BC27</f>
        <v>1977</v>
      </c>
      <c r="BD26" s="697">
        <f>'3.1 Emission data'!BD27</f>
        <v>0</v>
      </c>
      <c r="BE26" s="35">
        <f>'3.1 Emission data'!BE27</f>
        <v>130787.49</v>
      </c>
      <c r="BF26" s="704">
        <f>'3.1 Emission data'!BF27</f>
        <v>0</v>
      </c>
      <c r="BG26" s="35">
        <f>'3.1 Emission data'!BG27</f>
        <v>2641</v>
      </c>
      <c r="BH26" s="35">
        <f>'3.1 Emission data'!BH27</f>
        <v>11457</v>
      </c>
      <c r="BI26" s="40"/>
    </row>
    <row r="27" spans="1:61">
      <c r="C27" s="831"/>
      <c r="D27" s="382" t="s">
        <v>12</v>
      </c>
      <c r="E27" s="38">
        <f>'3.1 Emission data'!E28</f>
        <v>0</v>
      </c>
      <c r="F27" s="31">
        <f>'3.1 Emission data'!F28</f>
        <v>0</v>
      </c>
      <c r="G27" s="38">
        <f>'3.1 Emission data'!G28</f>
        <v>0</v>
      </c>
      <c r="H27" s="31">
        <f>'3.1 Emission data'!H28</f>
        <v>0</v>
      </c>
      <c r="I27" s="31">
        <f>'3.1 Emission data'!I28</f>
        <v>0</v>
      </c>
      <c r="J27" s="31">
        <f>'3.1 Emission data'!J28</f>
        <v>0</v>
      </c>
      <c r="K27" s="31">
        <f>'3.1 Emission data'!K28</f>
        <v>0</v>
      </c>
      <c r="L27" s="31">
        <f>'3.1 Emission data'!L28</f>
        <v>0</v>
      </c>
      <c r="M27" s="31">
        <f>'3.1 Emission data'!M28</f>
        <v>0</v>
      </c>
      <c r="N27" s="31">
        <f>'3.1 Emission data'!N28</f>
        <v>0</v>
      </c>
      <c r="O27" s="31">
        <f>'3.1 Emission data'!O28</f>
        <v>0</v>
      </c>
      <c r="P27" s="31">
        <f>'3.1 Emission data'!P28</f>
        <v>0</v>
      </c>
      <c r="Q27" s="31">
        <f>'3.1 Emission data'!Q28</f>
        <v>0</v>
      </c>
      <c r="R27" s="31">
        <f>'3.1 Emission data'!R28</f>
        <v>0</v>
      </c>
      <c r="S27" s="31">
        <f>'3.1 Emission data'!S28</f>
        <v>0</v>
      </c>
      <c r="T27" s="31">
        <f>'3.1 Emission data'!T28</f>
        <v>0</v>
      </c>
      <c r="U27" s="31">
        <f>'3.1 Emission data'!U28</f>
        <v>0</v>
      </c>
      <c r="V27" s="31">
        <f>'3.1 Emission data'!V28</f>
        <v>0</v>
      </c>
      <c r="W27" s="31">
        <f>'3.1 Emission data'!W28</f>
        <v>0</v>
      </c>
      <c r="X27" s="31">
        <f>'3.1 Emission data'!X28</f>
        <v>0</v>
      </c>
      <c r="Y27" s="697">
        <f>'3.1 Emission data'!Y28</f>
        <v>0</v>
      </c>
      <c r="Z27" s="51">
        <f>'3.1 Emission data'!Z28</f>
        <v>0</v>
      </c>
      <c r="AA27" s="46">
        <f>'3.1 Emission data'!AA28</f>
        <v>0</v>
      </c>
      <c r="AB27" s="31">
        <f>'3.1 Emission data'!AB28</f>
        <v>3500000</v>
      </c>
      <c r="AC27" s="31">
        <f>'3.1 Emission data'!AC28</f>
        <v>0</v>
      </c>
      <c r="AD27" s="696">
        <f>'3.1 Emission data'!AD28</f>
        <v>0</v>
      </c>
      <c r="AE27" s="31">
        <f>'3.1 Emission data'!AE28</f>
        <v>3978048.7804878051</v>
      </c>
      <c r="AF27" s="696">
        <f>'3.1 Emission data'!AF28</f>
        <v>0</v>
      </c>
      <c r="AG27" s="31">
        <f>'3.1 Emission data'!AG28</f>
        <v>0</v>
      </c>
      <c r="AH27" s="697">
        <f>'3.1 Emission data'!AH28</f>
        <v>0</v>
      </c>
      <c r="AI27" s="31">
        <f>'3.1 Emission data'!AI28</f>
        <v>23000</v>
      </c>
      <c r="AJ27" s="696">
        <f>'3.1 Emission data'!AJ28</f>
        <v>0</v>
      </c>
      <c r="AK27" s="697">
        <f>'3.1 Emission data'!AK28</f>
        <v>0</v>
      </c>
      <c r="AL27" s="696">
        <f>'3.1 Emission data'!AL28</f>
        <v>0</v>
      </c>
      <c r="AM27" s="31">
        <f>'3.1 Emission data'!AM28</f>
        <v>0</v>
      </c>
      <c r="AN27" s="31">
        <f>'3.1 Emission data'!AN28</f>
        <v>0</v>
      </c>
      <c r="AO27" s="697">
        <f>'3.1 Emission data'!AO28</f>
        <v>0</v>
      </c>
      <c r="AP27" s="31">
        <f>'3.1 Emission data'!AP28</f>
        <v>0</v>
      </c>
      <c r="AQ27" s="31">
        <f>'3.1 Emission data'!AQ28</f>
        <v>0</v>
      </c>
      <c r="AR27" s="696">
        <f>'3.1 Emission data'!AR28</f>
        <v>0</v>
      </c>
      <c r="AS27" s="31">
        <f>'3.1 Emission data'!AS28</f>
        <v>2200</v>
      </c>
      <c r="AT27" s="704">
        <f>'3.1 Emission data'!AT28</f>
        <v>0</v>
      </c>
      <c r="AU27" s="697">
        <f>'3.1 Emission data'!AU28</f>
        <v>0</v>
      </c>
      <c r="AV27" s="31">
        <f>'3.1 Emission data'!AV28</f>
        <v>12000</v>
      </c>
      <c r="AW27" s="704">
        <f>'3.1 Emission data'!AW28</f>
        <v>0</v>
      </c>
      <c r="AX27" s="697">
        <f>'3.1 Emission data'!AX28</f>
        <v>0</v>
      </c>
      <c r="AY27" s="697">
        <f>'3.1 Emission data'!AY28</f>
        <v>0</v>
      </c>
      <c r="AZ27" s="31">
        <f>'3.1 Emission data'!AZ28</f>
        <v>0</v>
      </c>
      <c r="BA27" s="697">
        <f>'3.1 Emission data'!BA28</f>
        <v>0</v>
      </c>
      <c r="BB27" s="697">
        <f>'3.1 Emission data'!BB28</f>
        <v>0</v>
      </c>
      <c r="BC27" s="31">
        <f>'3.1 Emission data'!BC28</f>
        <v>9718</v>
      </c>
      <c r="BD27" s="697">
        <f>'3.1 Emission data'!BD28</f>
        <v>0</v>
      </c>
      <c r="BE27" s="705">
        <f>'3.1 Emission data'!BE28</f>
        <v>0</v>
      </c>
      <c r="BF27" s="704">
        <f>'3.1 Emission data'!BF28</f>
        <v>0</v>
      </c>
      <c r="BG27" s="31">
        <f>'3.1 Emission data'!BG28</f>
        <v>0</v>
      </c>
      <c r="BH27" s="697">
        <f>'3.1 Emission data'!BH28</f>
        <v>0</v>
      </c>
      <c r="BI27" s="40"/>
    </row>
    <row r="28" spans="1:61">
      <c r="C28" s="831"/>
      <c r="D28" s="382" t="s">
        <v>13</v>
      </c>
      <c r="E28" s="31">
        <f>'3.1 Emission data'!E29</f>
        <v>4784000</v>
      </c>
      <c r="F28" s="31">
        <f>'3.1 Emission data'!F29</f>
        <v>3290695.2248960566</v>
      </c>
      <c r="G28" s="688">
        <f>('3.2 Emission predictors'!G12*'2.4 Carbon intensities'!$J$18)/POWER(10,6)</f>
        <v>3185285.9560067682</v>
      </c>
      <c r="H28" s="697">
        <f>'3.1 Emission data'!H29</f>
        <v>0</v>
      </c>
      <c r="I28" s="31">
        <f>'3.1 Emission data'!I29</f>
        <v>11721451</v>
      </c>
      <c r="J28" s="31">
        <f>'3.1 Emission data'!J29</f>
        <v>0</v>
      </c>
      <c r="K28" s="697">
        <f>'3.1 Emission data'!K29</f>
        <v>0</v>
      </c>
      <c r="L28" s="31">
        <f>'3.1 Emission data'!L29</f>
        <v>18000</v>
      </c>
      <c r="M28" s="31">
        <f>'3.1 Emission data'!M29</f>
        <v>0</v>
      </c>
      <c r="N28" s="697">
        <f>'3.1 Emission data'!N29</f>
        <v>0</v>
      </c>
      <c r="O28" s="697">
        <f>'3.1 Emission data'!O29</f>
        <v>0</v>
      </c>
      <c r="P28" s="31">
        <f>'3.1 Emission data'!P29</f>
        <v>0</v>
      </c>
      <c r="Q28" s="31">
        <f>'3.1 Emission data'!Q29</f>
        <v>900463</v>
      </c>
      <c r="R28" s="31">
        <f>'3.1 Emission data'!R29</f>
        <v>0</v>
      </c>
      <c r="S28" s="697">
        <f>'3.1 Emission data'!S29</f>
        <v>0</v>
      </c>
      <c r="T28" s="697">
        <f>'3.1 Emission data'!T29</f>
        <v>0</v>
      </c>
      <c r="U28" s="697">
        <f>'3.1 Emission data'!U29</f>
        <v>0</v>
      </c>
      <c r="V28" s="697">
        <f>'3.1 Emission data'!V29</f>
        <v>0</v>
      </c>
      <c r="W28" s="697">
        <f>'3.1 Emission data'!W29</f>
        <v>0</v>
      </c>
      <c r="X28" s="31">
        <f>'3.1 Emission data'!X29</f>
        <v>0</v>
      </c>
      <c r="Y28" s="697">
        <f>'3.1 Emission data'!Y29</f>
        <v>0</v>
      </c>
      <c r="Z28" s="689">
        <f>('3.2 Emission predictors'!Z12*'2.4 Carbon intensities'!$J$18)/POWER(10,6)</f>
        <v>182131.97969543145</v>
      </c>
      <c r="AA28" s="46">
        <f>'3.1 Emission data'!AA29</f>
        <v>4700000</v>
      </c>
      <c r="AB28" s="31">
        <f>'3.1 Emission data'!AB29</f>
        <v>17000000</v>
      </c>
      <c r="AC28" s="31">
        <f>'3.1 Emission data'!AC29</f>
        <v>37865598</v>
      </c>
      <c r="AD28" s="696">
        <f>'3.1 Emission data'!AD29</f>
        <v>0</v>
      </c>
      <c r="AE28" s="31">
        <f>'3.1 Emission data'!AE29</f>
        <v>19321951.219512194</v>
      </c>
      <c r="AF28" s="38">
        <f>'3.1 Emission data'!AF29</f>
        <v>13650000</v>
      </c>
      <c r="AG28" s="31">
        <f>'3.1 Emission data'!AG29</f>
        <v>6577305</v>
      </c>
      <c r="AH28" s="697">
        <f>'3.1 Emission data'!AH29</f>
        <v>0</v>
      </c>
      <c r="AI28" s="31">
        <f>'3.1 Emission data'!AI29</f>
        <v>3649000</v>
      </c>
      <c r="AJ28" s="697">
        <f>'3.1 Emission data'!AJ29</f>
        <v>0</v>
      </c>
      <c r="AK28" s="697">
        <f>'3.1 Emission data'!AK29</f>
        <v>0</v>
      </c>
      <c r="AL28" s="696">
        <f>'3.1 Emission data'!AL29</f>
        <v>0</v>
      </c>
      <c r="AM28" s="697">
        <f>'3.1 Emission data'!AM29</f>
        <v>0</v>
      </c>
      <c r="AN28" s="31">
        <f>'3.1 Emission data'!AN29</f>
        <v>38410000</v>
      </c>
      <c r="AO28" s="31">
        <f>'3.1 Emission data'!AO29</f>
        <v>609252</v>
      </c>
      <c r="AP28" s="31">
        <f>'3.1 Emission data'!AP29</f>
        <v>12885000</v>
      </c>
      <c r="AQ28" s="31">
        <f>'3.1 Emission data'!AQ29</f>
        <v>32000000</v>
      </c>
      <c r="AR28" s="696">
        <f>'3.1 Emission data'!AR29</f>
        <v>0</v>
      </c>
      <c r="AS28" s="31">
        <f>'3.1 Emission data'!AS29</f>
        <v>15000000</v>
      </c>
      <c r="AT28" s="31">
        <f>'3.1 Emission data'!AT29</f>
        <v>12521378</v>
      </c>
      <c r="AU28" s="31">
        <f>'3.1 Emission data'!AU29</f>
        <v>614883</v>
      </c>
      <c r="AV28" s="31">
        <f>'3.1 Emission data'!AV29</f>
        <v>4183000</v>
      </c>
      <c r="AW28" s="704">
        <f>'3.1 Emission data'!AW29</f>
        <v>0</v>
      </c>
      <c r="AX28" s="697">
        <f>'3.1 Emission data'!AX29</f>
        <v>0</v>
      </c>
      <c r="AY28" s="697">
        <f>'3.1 Emission data'!AY29</f>
        <v>0</v>
      </c>
      <c r="AZ28" s="687">
        <f>('3.2 Emission predictors'!AZ$12*'2.4 Carbon intensities'!$J39)/POWER(10,6)</f>
        <v>1698062.4019607843</v>
      </c>
      <c r="BA28" s="31">
        <f>'3.1 Emission data'!BA29</f>
        <v>10751864</v>
      </c>
      <c r="BB28" s="697">
        <f>'3.1 Emission data'!BB29</f>
        <v>0</v>
      </c>
      <c r="BC28" s="31">
        <f>'3.1 Emission data'!BC29</f>
        <v>915824</v>
      </c>
      <c r="BD28" s="697">
        <f>'3.1 Emission data'!BD29</f>
        <v>0</v>
      </c>
      <c r="BE28" s="705">
        <f>'3.1 Emission data'!BE29</f>
        <v>0</v>
      </c>
      <c r="BF28" s="58">
        <f>'3.1 Emission data'!BF29</f>
        <v>93288.490926456536</v>
      </c>
      <c r="BG28" s="58">
        <f>'3.1 Emission data'!BG29</f>
        <v>1336063</v>
      </c>
      <c r="BH28" s="697">
        <f>'3.1 Emission data'!BH29</f>
        <v>0</v>
      </c>
      <c r="BI28" s="40"/>
    </row>
    <row r="29" spans="1:61">
      <c r="C29" s="831"/>
      <c r="D29" s="382" t="s">
        <v>81</v>
      </c>
      <c r="E29" s="31">
        <f>'3.1 Emission data'!E30</f>
        <v>90000</v>
      </c>
      <c r="F29" s="31">
        <f>'3.1 Emission data'!F30</f>
        <v>61906.891772710092</v>
      </c>
      <c r="G29" s="698">
        <f>'3.1 Emission data'!G30</f>
        <v>0</v>
      </c>
      <c r="H29" s="697">
        <f>'3.1 Emission data'!H30</f>
        <v>0</v>
      </c>
      <c r="I29" s="31">
        <f>'3.1 Emission data'!I30</f>
        <v>0</v>
      </c>
      <c r="J29" s="31">
        <f>'3.1 Emission data'!J30</f>
        <v>0</v>
      </c>
      <c r="K29" s="31">
        <f>'3.1 Emission data'!K30</f>
        <v>0</v>
      </c>
      <c r="L29" s="31">
        <f>'3.1 Emission data'!L30</f>
        <v>0</v>
      </c>
      <c r="M29" s="31">
        <f>'3.1 Emission data'!M30</f>
        <v>0</v>
      </c>
      <c r="N29" s="31">
        <f>'3.1 Emission data'!N30</f>
        <v>0</v>
      </c>
      <c r="O29" s="31">
        <f>'3.1 Emission data'!O30</f>
        <v>0</v>
      </c>
      <c r="P29" s="31">
        <f>'3.1 Emission data'!P30</f>
        <v>0</v>
      </c>
      <c r="Q29" s="31">
        <f>'3.1 Emission data'!Q30</f>
        <v>0</v>
      </c>
      <c r="R29" s="31">
        <f>'3.1 Emission data'!R30</f>
        <v>0</v>
      </c>
      <c r="S29" s="31">
        <f>'3.1 Emission data'!S30</f>
        <v>0</v>
      </c>
      <c r="T29" s="31">
        <f>'3.1 Emission data'!T30</f>
        <v>0</v>
      </c>
      <c r="U29" s="697">
        <f>'3.1 Emission data'!U30</f>
        <v>0</v>
      </c>
      <c r="V29" s="31">
        <f>'3.1 Emission data'!V30</f>
        <v>0</v>
      </c>
      <c r="W29" s="31">
        <f>'3.1 Emission data'!W30</f>
        <v>0</v>
      </c>
      <c r="X29" s="31">
        <f>'3.1 Emission data'!X30</f>
        <v>2</v>
      </c>
      <c r="Y29" s="697">
        <f>'3.1 Emission data'!Y30</f>
        <v>0</v>
      </c>
      <c r="Z29" s="51">
        <f>'3.1 Emission data'!Z30</f>
        <v>15.93</v>
      </c>
      <c r="AA29" s="46">
        <f>'3.1 Emission data'!AA30</f>
        <v>50000</v>
      </c>
      <c r="AB29" s="31">
        <f>'3.1 Emission data'!AB30</f>
        <v>800000</v>
      </c>
      <c r="AC29" s="31">
        <f>'3.1 Emission data'!AC30</f>
        <v>272</v>
      </c>
      <c r="AD29" s="696">
        <f>'3.1 Emission data'!AD30</f>
        <v>0</v>
      </c>
      <c r="AE29" s="31">
        <f>'3.1 Emission data'!AE30</f>
        <v>200000</v>
      </c>
      <c r="AF29" s="696">
        <f>'3.1 Emission data'!AF30</f>
        <v>0</v>
      </c>
      <c r="AG29" s="31">
        <f>'3.1 Emission data'!AG30</f>
        <v>26047</v>
      </c>
      <c r="AH29" s="697">
        <f>'3.1 Emission data'!AH30</f>
        <v>0</v>
      </c>
      <c r="AI29" s="31">
        <f>'3.1 Emission data'!AI30</f>
        <v>950</v>
      </c>
      <c r="AJ29" s="31">
        <f>'3.1 Emission data'!AJ30</f>
        <v>350</v>
      </c>
      <c r="AK29" s="697">
        <f>'3.1 Emission data'!AK30</f>
        <v>0</v>
      </c>
      <c r="AL29" s="696">
        <f>'3.1 Emission data'!AL30</f>
        <v>0</v>
      </c>
      <c r="AM29" s="31">
        <f>'3.1 Emission data'!AM30</f>
        <v>0</v>
      </c>
      <c r="AN29" s="697">
        <f>'3.1 Emission data'!AN30</f>
        <v>0</v>
      </c>
      <c r="AO29" s="31">
        <f>'3.1 Emission data'!AO30</f>
        <v>9174</v>
      </c>
      <c r="AP29" s="31">
        <f>'3.1 Emission data'!AP30</f>
        <v>273500</v>
      </c>
      <c r="AQ29" s="697">
        <f>'3.1 Emission data'!AQ30</f>
        <v>0</v>
      </c>
      <c r="AR29" s="696">
        <f>'3.1 Emission data'!AR30</f>
        <v>0</v>
      </c>
      <c r="AS29" s="31">
        <f>'3.1 Emission data'!AS30</f>
        <v>50000</v>
      </c>
      <c r="AT29" s="697">
        <f>'3.1 Emission data'!AT30</f>
        <v>0</v>
      </c>
      <c r="AU29" s="31">
        <f>'3.1 Emission data'!AU30</f>
        <v>8456068</v>
      </c>
      <c r="AV29" s="31">
        <f>'3.1 Emission data'!AV30</f>
        <v>5000</v>
      </c>
      <c r="AW29" s="704">
        <f>'3.1 Emission data'!AW30</f>
        <v>0</v>
      </c>
      <c r="AX29" s="697">
        <f>'3.1 Emission data'!AX30</f>
        <v>0</v>
      </c>
      <c r="AY29" s="697">
        <f>'3.1 Emission data'!AY30</f>
        <v>0</v>
      </c>
      <c r="AZ29" s="697">
        <f>'3.1 Emission data'!AZ30</f>
        <v>0</v>
      </c>
      <c r="BA29" s="31">
        <f>'3.1 Emission data'!BA30</f>
        <v>107179</v>
      </c>
      <c r="BB29" s="697">
        <f>'3.1 Emission data'!BB30</f>
        <v>0</v>
      </c>
      <c r="BC29" s="31">
        <f>'3.1 Emission data'!BC30</f>
        <v>149635</v>
      </c>
      <c r="BD29" s="697">
        <f>'3.1 Emission data'!BD30</f>
        <v>0</v>
      </c>
      <c r="BE29" s="705">
        <f>'3.1 Emission data'!BE30</f>
        <v>0</v>
      </c>
      <c r="BF29" s="58">
        <f>'3.1 Emission data'!BF30</f>
        <v>2057</v>
      </c>
      <c r="BG29" s="58">
        <f>'3.1 Emission data'!BG30</f>
        <v>16073</v>
      </c>
      <c r="BH29" s="697">
        <f>'3.1 Emission data'!BH30</f>
        <v>0</v>
      </c>
      <c r="BI29" s="40"/>
    </row>
    <row r="30" spans="1:61">
      <c r="C30" s="831"/>
      <c r="D30" s="382" t="s">
        <v>14</v>
      </c>
      <c r="E30" s="31">
        <f>'3.1 Emission data'!E31</f>
        <v>1690</v>
      </c>
      <c r="F30" s="31">
        <f>'3.1 Emission data'!F31</f>
        <v>0</v>
      </c>
      <c r="G30" s="38">
        <f>'3.1 Emission data'!G31</f>
        <v>0</v>
      </c>
      <c r="H30" s="31">
        <f>'3.1 Emission data'!H31</f>
        <v>11653</v>
      </c>
      <c r="I30" s="31">
        <f>'3.1 Emission data'!I31</f>
        <v>0</v>
      </c>
      <c r="J30" s="31">
        <f>'3.1 Emission data'!J31</f>
        <v>0</v>
      </c>
      <c r="K30" s="31">
        <f>'3.1 Emission data'!K31</f>
        <v>0</v>
      </c>
      <c r="L30" s="31">
        <f>'3.1 Emission data'!L31</f>
        <v>0</v>
      </c>
      <c r="M30" s="31">
        <f>'3.1 Emission data'!M31</f>
        <v>0</v>
      </c>
      <c r="N30" s="31">
        <f>'3.1 Emission data'!N31</f>
        <v>0</v>
      </c>
      <c r="O30" s="697">
        <f>'3.1 Emission data'!O31</f>
        <v>0</v>
      </c>
      <c r="P30" s="31">
        <f>'3.1 Emission data'!P31</f>
        <v>0</v>
      </c>
      <c r="Q30" s="31">
        <f>'3.1 Emission data'!Q31</f>
        <v>0</v>
      </c>
      <c r="R30" s="697">
        <f>'3.1 Emission data'!R31</f>
        <v>0</v>
      </c>
      <c r="S30" s="31">
        <f>'3.1 Emission data'!S31</f>
        <v>0</v>
      </c>
      <c r="T30" s="31">
        <f>'3.1 Emission data'!T31</f>
        <v>0</v>
      </c>
      <c r="U30" s="31">
        <f>'3.1 Emission data'!U31</f>
        <v>0</v>
      </c>
      <c r="V30" s="31">
        <f>'3.1 Emission data'!V31</f>
        <v>0</v>
      </c>
      <c r="W30" s="31">
        <f>'3.1 Emission data'!W31</f>
        <v>0</v>
      </c>
      <c r="X30" s="31">
        <f>'3.1 Emission data'!X31</f>
        <v>0</v>
      </c>
      <c r="Y30" s="697">
        <f>'3.1 Emission data'!Y31</f>
        <v>0</v>
      </c>
      <c r="Z30" s="700">
        <f>'3.1 Emission data'!Z31</f>
        <v>0</v>
      </c>
      <c r="AA30" s="46">
        <f>'3.1 Emission data'!AA31</f>
        <v>0</v>
      </c>
      <c r="AB30" s="31">
        <f>'3.1 Emission data'!AB31</f>
        <v>5300</v>
      </c>
      <c r="AC30" s="31">
        <f>'3.1 Emission data'!AC31</f>
        <v>0</v>
      </c>
      <c r="AD30" s="696">
        <f>'3.1 Emission data'!AD31</f>
        <v>0</v>
      </c>
      <c r="AE30" s="697">
        <f>'3.1 Emission data'!AE31</f>
        <v>0</v>
      </c>
      <c r="AF30" s="696">
        <f>'3.1 Emission data'!AF31</f>
        <v>0</v>
      </c>
      <c r="AG30" s="31">
        <f>'3.1 Emission data'!AG31</f>
        <v>0</v>
      </c>
      <c r="AH30" s="697">
        <f>'3.1 Emission data'!AH31</f>
        <v>0</v>
      </c>
      <c r="AI30" s="71">
        <f>'3.1 Emission data'!AI31</f>
        <v>0</v>
      </c>
      <c r="AJ30" s="71">
        <f>'3.1 Emission data'!AJ31</f>
        <v>0</v>
      </c>
      <c r="AK30" s="697">
        <f>'3.1 Emission data'!AK31</f>
        <v>0</v>
      </c>
      <c r="AL30" s="71">
        <f>'3.1 Emission data'!AL31</f>
        <v>0</v>
      </c>
      <c r="AM30" s="71">
        <f>'3.1 Emission data'!AM31</f>
        <v>0</v>
      </c>
      <c r="AN30" s="697">
        <f>'3.1 Emission data'!AN31</f>
        <v>0</v>
      </c>
      <c r="AO30" s="31">
        <f>'3.1 Emission data'!AO31</f>
        <v>0</v>
      </c>
      <c r="AP30" s="697">
        <f>'3.1 Emission data'!AP31</f>
        <v>0</v>
      </c>
      <c r="AQ30" s="697">
        <f>'3.1 Emission data'!AQ31</f>
        <v>0</v>
      </c>
      <c r="AR30" s="696">
        <f>'3.1 Emission data'!AR31</f>
        <v>0</v>
      </c>
      <c r="AS30" s="71">
        <f>'3.1 Emission data'!AS31</f>
        <v>0</v>
      </c>
      <c r="AT30" s="71">
        <f>'3.1 Emission data'!AT31</f>
        <v>0</v>
      </c>
      <c r="AU30" s="697">
        <f>'3.1 Emission data'!AU31</f>
        <v>0</v>
      </c>
      <c r="AV30" s="71">
        <f>'3.1 Emission data'!AV31</f>
        <v>5000</v>
      </c>
      <c r="AW30" s="71">
        <f>'3.1 Emission data'!AW31</f>
        <v>0</v>
      </c>
      <c r="AX30" s="697">
        <f>'3.1 Emission data'!AX31</f>
        <v>0</v>
      </c>
      <c r="AY30" s="697">
        <f>'3.1 Emission data'!AY31</f>
        <v>0</v>
      </c>
      <c r="AZ30" s="31">
        <f>'3.1 Emission data'!AZ31</f>
        <v>6497.75</v>
      </c>
      <c r="BA30" s="697">
        <f>'3.1 Emission data'!BA31</f>
        <v>0</v>
      </c>
      <c r="BB30" s="697">
        <f>'3.1 Emission data'!BB31</f>
        <v>0</v>
      </c>
      <c r="BC30" s="31">
        <f>'3.1 Emission data'!BC31</f>
        <v>0</v>
      </c>
      <c r="BD30" s="697">
        <f>'3.1 Emission data'!BD31</f>
        <v>0</v>
      </c>
      <c r="BE30" s="705">
        <f>'3.1 Emission data'!BE31</f>
        <v>0</v>
      </c>
      <c r="BF30" s="31">
        <f>'3.1 Emission data'!BF31</f>
        <v>111.5090735434575</v>
      </c>
      <c r="BG30" s="71">
        <f>'3.1 Emission data'!BG31</f>
        <v>0</v>
      </c>
      <c r="BH30" s="697">
        <f>'3.1 Emission data'!BH31</f>
        <v>0</v>
      </c>
      <c r="BI30" s="40"/>
    </row>
    <row r="31" spans="1:61">
      <c r="C31" s="831"/>
      <c r="D31" s="382" t="s">
        <v>15</v>
      </c>
      <c r="E31" s="38">
        <f>'3.1 Emission data'!E32</f>
        <v>0</v>
      </c>
      <c r="F31" s="38">
        <f>'3.1 Emission data'!F32</f>
        <v>0</v>
      </c>
      <c r="G31" s="38">
        <f>'3.1 Emission data'!G32</f>
        <v>0</v>
      </c>
      <c r="H31" s="38">
        <f>'3.1 Emission data'!H32</f>
        <v>0</v>
      </c>
      <c r="I31" s="31">
        <f>'3.1 Emission data'!I32</f>
        <v>0</v>
      </c>
      <c r="J31" s="38">
        <f>'3.1 Emission data'!J32</f>
        <v>0</v>
      </c>
      <c r="K31" s="38">
        <f>'3.1 Emission data'!K32</f>
        <v>0</v>
      </c>
      <c r="L31" s="38">
        <f>'3.1 Emission data'!L32</f>
        <v>0</v>
      </c>
      <c r="M31" s="38">
        <f>'3.1 Emission data'!M32</f>
        <v>0</v>
      </c>
      <c r="N31" s="38">
        <f>'3.1 Emission data'!N32</f>
        <v>0</v>
      </c>
      <c r="O31" s="38">
        <f>'3.1 Emission data'!O32</f>
        <v>0</v>
      </c>
      <c r="P31" s="38">
        <f>'3.1 Emission data'!P32</f>
        <v>0</v>
      </c>
      <c r="Q31" s="38">
        <f>'3.1 Emission data'!Q32</f>
        <v>0</v>
      </c>
      <c r="R31" s="38">
        <f>'3.1 Emission data'!R32</f>
        <v>0</v>
      </c>
      <c r="S31" s="38">
        <f>'3.1 Emission data'!S32</f>
        <v>0</v>
      </c>
      <c r="T31" s="38">
        <f>'3.1 Emission data'!T32</f>
        <v>0</v>
      </c>
      <c r="U31" s="38">
        <f>'3.1 Emission data'!U32</f>
        <v>0</v>
      </c>
      <c r="V31" s="38">
        <f>'3.1 Emission data'!V32</f>
        <v>0</v>
      </c>
      <c r="W31" s="38">
        <f>'3.1 Emission data'!W32</f>
        <v>0</v>
      </c>
      <c r="X31" s="38">
        <f>'3.1 Emission data'!X32</f>
        <v>0</v>
      </c>
      <c r="Y31" s="697">
        <f>'3.1 Emission data'!Y32</f>
        <v>0</v>
      </c>
      <c r="Z31" s="182">
        <f>'3.1 Emission data'!Z32</f>
        <v>0</v>
      </c>
      <c r="AA31" s="191">
        <f>'3.1 Emission data'!AA32</f>
        <v>0</v>
      </c>
      <c r="AB31" s="38">
        <f>'3.1 Emission data'!AB32</f>
        <v>0</v>
      </c>
      <c r="AC31" s="38">
        <f>'3.1 Emission data'!AC32</f>
        <v>0</v>
      </c>
      <c r="AD31" s="696">
        <f>'3.1 Emission data'!AD32</f>
        <v>0</v>
      </c>
      <c r="AE31" s="38">
        <f>'3.1 Emission data'!AE32</f>
        <v>0</v>
      </c>
      <c r="AF31" s="696">
        <f>'3.1 Emission data'!AF32</f>
        <v>0</v>
      </c>
      <c r="AG31" s="38">
        <f>'3.1 Emission data'!AG32</f>
        <v>0</v>
      </c>
      <c r="AH31" s="38">
        <f>'3.1 Emission data'!AH32</f>
        <v>0</v>
      </c>
      <c r="AI31" s="73">
        <f>'3.1 Emission data'!AI32</f>
        <v>0</v>
      </c>
      <c r="AJ31" s="73">
        <f>'3.1 Emission data'!AJ32</f>
        <v>0</v>
      </c>
      <c r="AK31" s="697">
        <f>'3.1 Emission data'!AK32</f>
        <v>0</v>
      </c>
      <c r="AL31" s="73">
        <f>'3.1 Emission data'!AL32</f>
        <v>0</v>
      </c>
      <c r="AM31" s="73">
        <f>'3.1 Emission data'!AM32</f>
        <v>0</v>
      </c>
      <c r="AN31" s="38">
        <f>'3.1 Emission data'!AN32</f>
        <v>0</v>
      </c>
      <c r="AO31" s="38">
        <f>'3.1 Emission data'!AO32</f>
        <v>0</v>
      </c>
      <c r="AP31" s="38">
        <f>'3.1 Emission data'!AP32</f>
        <v>0</v>
      </c>
      <c r="AQ31" s="696">
        <f>'3.1 Emission data'!AQ32</f>
        <v>0</v>
      </c>
      <c r="AR31" s="696">
        <f>'3.1 Emission data'!AR32</f>
        <v>0</v>
      </c>
      <c r="AS31" s="73">
        <f>'3.1 Emission data'!AS32</f>
        <v>0</v>
      </c>
      <c r="AT31" s="73">
        <f>'3.1 Emission data'!AT32</f>
        <v>0</v>
      </c>
      <c r="AU31" s="73">
        <f>'3.1 Emission data'!AU32</f>
        <v>0</v>
      </c>
      <c r="AV31" s="73">
        <f>'3.1 Emission data'!AV32</f>
        <v>0</v>
      </c>
      <c r="AW31" s="73">
        <f>'3.1 Emission data'!AW32</f>
        <v>0</v>
      </c>
      <c r="AX31" s="697">
        <f>'3.1 Emission data'!AX32</f>
        <v>0</v>
      </c>
      <c r="AY31" s="697">
        <f>'3.1 Emission data'!AY32</f>
        <v>0</v>
      </c>
      <c r="AZ31" s="73">
        <f>'3.1 Emission data'!AZ32</f>
        <v>0</v>
      </c>
      <c r="BA31" s="697">
        <f>'3.1 Emission data'!BA32</f>
        <v>0</v>
      </c>
      <c r="BB31" s="38">
        <f>'3.1 Emission data'!BB32</f>
        <v>0</v>
      </c>
      <c r="BC31" s="31">
        <f>'3.1 Emission data'!BC32</f>
        <v>0</v>
      </c>
      <c r="BD31" s="697">
        <f>'3.1 Emission data'!BD32</f>
        <v>0</v>
      </c>
      <c r="BE31" s="31">
        <f>'3.1 Emission data'!BE32</f>
        <v>0</v>
      </c>
      <c r="BF31" s="73">
        <f>'3.1 Emission data'!BF32</f>
        <v>0</v>
      </c>
      <c r="BG31" s="73">
        <f>'3.1 Emission data'!BG32</f>
        <v>0</v>
      </c>
      <c r="BH31" s="73">
        <f>'3.1 Emission data'!BH32</f>
        <v>0</v>
      </c>
      <c r="BI31" s="40"/>
    </row>
    <row r="32" spans="1:61" s="83" customFormat="1">
      <c r="A32" s="244"/>
      <c r="C32" s="831"/>
      <c r="D32" s="711" t="s">
        <v>16</v>
      </c>
      <c r="E32" s="696">
        <f>'3.1 Emission data'!E33</f>
        <v>0</v>
      </c>
      <c r="F32" s="38">
        <f>'3.1 Emission data'!F33</f>
        <v>0</v>
      </c>
      <c r="G32" s="699">
        <f>'3.1 Emission data'!G33</f>
        <v>0</v>
      </c>
      <c r="H32" s="696">
        <f>'3.1 Emission data'!H33</f>
        <v>0</v>
      </c>
      <c r="I32" s="31">
        <f>'3.1 Emission data'!I33</f>
        <v>0</v>
      </c>
      <c r="J32" s="697">
        <f>'3.1 Emission data'!J33</f>
        <v>0</v>
      </c>
      <c r="K32" s="31">
        <f>'3.1 Emission data'!K33</f>
        <v>0</v>
      </c>
      <c r="L32" s="31">
        <f>'3.1 Emission data'!L33</f>
        <v>2233</v>
      </c>
      <c r="M32" s="31">
        <f>'3.1 Emission data'!M33</f>
        <v>0</v>
      </c>
      <c r="N32" s="31">
        <f>'3.1 Emission data'!N33</f>
        <v>0</v>
      </c>
      <c r="O32" s="31">
        <f>'3.1 Emission data'!O33</f>
        <v>0</v>
      </c>
      <c r="P32" s="31">
        <f>'3.1 Emission data'!P33</f>
        <v>0</v>
      </c>
      <c r="Q32" s="31">
        <f>'3.1 Emission data'!Q33</f>
        <v>0</v>
      </c>
      <c r="R32" s="697">
        <f>'3.1 Emission data'!R33</f>
        <v>0</v>
      </c>
      <c r="S32" s="31">
        <f>'3.1 Emission data'!S33</f>
        <v>0</v>
      </c>
      <c r="T32" s="31">
        <f>'3.1 Emission data'!T33</f>
        <v>0</v>
      </c>
      <c r="U32" s="31">
        <f>'3.1 Emission data'!U33</f>
        <v>0</v>
      </c>
      <c r="V32" s="31">
        <f>'3.1 Emission data'!V33</f>
        <v>0</v>
      </c>
      <c r="W32" s="697">
        <f>'3.1 Emission data'!W33</f>
        <v>0</v>
      </c>
      <c r="X32" s="31">
        <f>'3.1 Emission data'!X33</f>
        <v>0</v>
      </c>
      <c r="Y32" s="697">
        <f>'3.1 Emission data'!Y33</f>
        <v>0</v>
      </c>
      <c r="Z32" s="51">
        <f>'3.1 Emission data'!Z33</f>
        <v>0</v>
      </c>
      <c r="AA32" s="191">
        <f>'3.1 Emission data'!AA33</f>
        <v>0</v>
      </c>
      <c r="AB32" s="31">
        <f>'3.1 Emission data'!AB33</f>
        <v>43000</v>
      </c>
      <c r="AC32" s="38">
        <f>'3.1 Emission data'!AC33</f>
        <v>0</v>
      </c>
      <c r="AD32" s="696">
        <f>'3.1 Emission data'!AD33</f>
        <v>0</v>
      </c>
      <c r="AE32" s="31">
        <f>'3.1 Emission data'!AE33</f>
        <v>0</v>
      </c>
      <c r="AF32" s="696">
        <f>'3.1 Emission data'!AF33</f>
        <v>0</v>
      </c>
      <c r="AG32" s="697">
        <f>'3.1 Emission data'!AG33</f>
        <v>0</v>
      </c>
      <c r="AH32" s="697">
        <f>'3.1 Emission data'!AH33</f>
        <v>0</v>
      </c>
      <c r="AI32" s="73">
        <f>'3.1 Emission data'!AI33</f>
        <v>0</v>
      </c>
      <c r="AJ32" s="73">
        <f>'3.1 Emission data'!AJ33</f>
        <v>0</v>
      </c>
      <c r="AK32" s="697">
        <f>'3.1 Emission data'!AK33</f>
        <v>0</v>
      </c>
      <c r="AL32" s="696">
        <f>'3.1 Emission data'!AL33</f>
        <v>0</v>
      </c>
      <c r="AM32" s="73">
        <f>'3.1 Emission data'!AM33</f>
        <v>0</v>
      </c>
      <c r="AN32" s="697">
        <f>'3.1 Emission data'!AN33</f>
        <v>0</v>
      </c>
      <c r="AO32" s="73">
        <f>'3.1 Emission data'!AO33</f>
        <v>0</v>
      </c>
      <c r="AP32" s="31">
        <f>'3.1 Emission data'!AP33</f>
        <v>0</v>
      </c>
      <c r="AQ32" s="73" t="str">
        <f>'3.1 Emission data'!AQ33</f>
        <v>incl. In other categories</v>
      </c>
      <c r="AR32" s="696">
        <f>'3.1 Emission data'!AR33</f>
        <v>0</v>
      </c>
      <c r="AS32" s="73">
        <f>'3.1 Emission data'!AS33</f>
        <v>0</v>
      </c>
      <c r="AT32" s="73">
        <f>'3.1 Emission data'!AT33</f>
        <v>0</v>
      </c>
      <c r="AU32" s="696">
        <f>'3.1 Emission data'!AU33</f>
        <v>0</v>
      </c>
      <c r="AV32" s="31">
        <f>'3.1 Emission data'!AV33</f>
        <v>5000</v>
      </c>
      <c r="AW32" s="696">
        <f>'3.1 Emission data'!AW33</f>
        <v>0</v>
      </c>
      <c r="AX32" s="697">
        <f>'3.1 Emission data'!AX33</f>
        <v>0</v>
      </c>
      <c r="AY32" s="697">
        <f>'3.1 Emission data'!AY33</f>
        <v>0</v>
      </c>
      <c r="AZ32" s="73">
        <f>'3.1 Emission data'!AZ33</f>
        <v>0</v>
      </c>
      <c r="BA32" s="31">
        <f>'3.1 Emission data'!BA33</f>
        <v>326</v>
      </c>
      <c r="BB32" s="697">
        <f>'3.1 Emission data'!BB33</f>
        <v>0</v>
      </c>
      <c r="BC32" s="697">
        <f>'3.1 Emission data'!BC33</f>
        <v>0</v>
      </c>
      <c r="BD32" s="697">
        <f>'3.1 Emission data'!BD33</f>
        <v>0</v>
      </c>
      <c r="BE32" s="697">
        <f>'3.1 Emission data'!BE33</f>
        <v>0</v>
      </c>
      <c r="BF32" s="31">
        <f>'3.1 Emission data'!BF33</f>
        <v>3971</v>
      </c>
      <c r="BG32" s="73">
        <f>'3.1 Emission data'!BG33</f>
        <v>0</v>
      </c>
      <c r="BH32" s="73">
        <f>'3.1 Emission data'!BH33</f>
        <v>0</v>
      </c>
      <c r="BI32" s="40"/>
    </row>
    <row r="33" spans="1:61" s="83" customFormat="1" ht="15" thickBot="1">
      <c r="A33" s="244"/>
      <c r="C33" s="374" t="s">
        <v>1098</v>
      </c>
      <c r="D33" s="712"/>
      <c r="E33" s="707">
        <f t="shared" ref="E33:K33" si="3">E16+E12+E11</f>
        <v>18349284.485239446</v>
      </c>
      <c r="F33" s="707">
        <f t="shared" si="3"/>
        <v>15027224</v>
      </c>
      <c r="G33" s="708">
        <f t="shared" si="3"/>
        <v>7850323.35755591</v>
      </c>
      <c r="H33" s="707">
        <f t="shared" si="3"/>
        <v>2242097.0749385101</v>
      </c>
      <c r="I33" s="707">
        <f t="shared" si="3"/>
        <v>13578959</v>
      </c>
      <c r="J33" s="707">
        <f t="shared" si="3"/>
        <v>2044415.2783654183</v>
      </c>
      <c r="K33" s="707">
        <f t="shared" si="3"/>
        <v>1651908.3269006526</v>
      </c>
      <c r="L33" s="707">
        <f t="shared" ref="L33:Z33" si="4">L16+L12+L11</f>
        <v>1088974</v>
      </c>
      <c r="M33" s="707">
        <f>M16+M12+M11</f>
        <v>574033.76</v>
      </c>
      <c r="N33" s="707">
        <f t="shared" si="4"/>
        <v>397813.72</v>
      </c>
      <c r="O33" s="707">
        <f t="shared" si="4"/>
        <v>483718.18</v>
      </c>
      <c r="P33" s="707">
        <f t="shared" si="4"/>
        <v>1201726.5598663844</v>
      </c>
      <c r="Q33" s="707">
        <f t="shared" si="4"/>
        <v>5322437</v>
      </c>
      <c r="R33" s="707">
        <f t="shared" si="4"/>
        <v>38126</v>
      </c>
      <c r="S33" s="707">
        <f t="shared" si="4"/>
        <v>514151.314998994</v>
      </c>
      <c r="T33" s="707">
        <f t="shared" si="4"/>
        <v>257443.13637570746</v>
      </c>
      <c r="U33" s="707">
        <f>U16+U12+U11</f>
        <v>101443.41</v>
      </c>
      <c r="V33" s="707">
        <f t="shared" si="4"/>
        <v>311204.61851104756</v>
      </c>
      <c r="W33" s="707">
        <f t="shared" si="4"/>
        <v>39772</v>
      </c>
      <c r="X33" s="707">
        <f t="shared" si="4"/>
        <v>249109</v>
      </c>
      <c r="Y33" s="707">
        <f>Y16+Y12+Y11</f>
        <v>11664.736559377669</v>
      </c>
      <c r="Z33" s="469">
        <f t="shared" si="4"/>
        <v>362805.81969543145</v>
      </c>
      <c r="AA33" s="709">
        <f>AA16+AA12+AA11</f>
        <v>25133820</v>
      </c>
      <c r="AB33" s="707">
        <f>AB16+AB12+AB11</f>
        <v>85945859.999580264</v>
      </c>
      <c r="AC33" s="707">
        <f>AC16+AC12+AC11</f>
        <v>45936640.283805139</v>
      </c>
      <c r="AD33" s="708">
        <f>SUM(AD15,AD16)</f>
        <v>8400975.8099999987</v>
      </c>
      <c r="AE33" s="707">
        <f>AE16+AE12+AE11</f>
        <v>48701798.30694931</v>
      </c>
      <c r="AF33" s="708">
        <f>AF15+AF16</f>
        <v>32596784.626945693</v>
      </c>
      <c r="AG33" s="707">
        <f t="shared" ref="AG33:AO33" si="5">AG16+AG12+AG11</f>
        <v>10291514</v>
      </c>
      <c r="AH33" s="707">
        <f t="shared" si="5"/>
        <v>676719</v>
      </c>
      <c r="AI33" s="707">
        <f t="shared" si="5"/>
        <v>7233946.7543269964</v>
      </c>
      <c r="AJ33" s="707">
        <f t="shared" si="5"/>
        <v>6049970.9288541591</v>
      </c>
      <c r="AK33" s="707">
        <f t="shared" si="5"/>
        <v>2408882</v>
      </c>
      <c r="AL33" s="707">
        <f t="shared" si="5"/>
        <v>1186610.8625280822</v>
      </c>
      <c r="AM33" s="707">
        <f t="shared" si="5"/>
        <v>14462425.993947223</v>
      </c>
      <c r="AN33" s="707">
        <f t="shared" si="5"/>
        <v>45258265.00523667</v>
      </c>
      <c r="AO33" s="707">
        <f t="shared" si="5"/>
        <v>5767568.2179646557</v>
      </c>
      <c r="AP33" s="707">
        <f t="shared" ref="AP33:BF33" si="6">AP16+AP12+AP11</f>
        <v>24063351.223984871</v>
      </c>
      <c r="AQ33" s="707">
        <f t="shared" si="6"/>
        <v>32225090</v>
      </c>
      <c r="AR33" s="707">
        <f t="shared" ref="AR33:AX33" si="7">AR16+AR12+AR11</f>
        <v>346117</v>
      </c>
      <c r="AS33" s="707">
        <f t="shared" si="7"/>
        <v>17951973</v>
      </c>
      <c r="AT33" s="707">
        <f t="shared" si="7"/>
        <v>23884516.186046511</v>
      </c>
      <c r="AU33" s="707">
        <f t="shared" si="7"/>
        <v>12414708.179774763</v>
      </c>
      <c r="AV33" s="707">
        <f t="shared" si="7"/>
        <v>10421027.373441519</v>
      </c>
      <c r="AW33" s="707">
        <f t="shared" si="7"/>
        <v>1147154.9249361977</v>
      </c>
      <c r="AX33" s="707">
        <f t="shared" si="7"/>
        <v>405770</v>
      </c>
      <c r="AY33" s="707">
        <f t="shared" si="6"/>
        <v>677411.14</v>
      </c>
      <c r="AZ33" s="707">
        <f t="shared" si="6"/>
        <v>3719097.4937599702</v>
      </c>
      <c r="BA33" s="707">
        <f t="shared" si="6"/>
        <v>13736714.052403964</v>
      </c>
      <c r="BB33" s="707">
        <f>BB16+BB12+BB11</f>
        <v>1150804</v>
      </c>
      <c r="BC33" s="707">
        <f t="shared" si="6"/>
        <v>9713539.6999999993</v>
      </c>
      <c r="BD33" s="707">
        <f t="shared" si="6"/>
        <v>792390</v>
      </c>
      <c r="BE33" s="707">
        <f t="shared" si="6"/>
        <v>622291.86967025185</v>
      </c>
      <c r="BF33" s="707">
        <f t="shared" si="6"/>
        <v>586291</v>
      </c>
      <c r="BG33" s="707">
        <f>BG16+BG12+BG11</f>
        <v>1519432.5690097185</v>
      </c>
      <c r="BH33" s="707">
        <f>BH16+BH12+BH11</f>
        <v>131055.00000000001</v>
      </c>
      <c r="BI33" s="40"/>
    </row>
    <row r="34" spans="1:61" s="83" customFormat="1">
      <c r="A34" s="244"/>
      <c r="B34" s="25"/>
      <c r="C34" s="12"/>
      <c r="D34" s="19"/>
      <c r="E34" s="33"/>
      <c r="F34" s="33"/>
      <c r="G34" s="376"/>
      <c r="H34" s="33"/>
      <c r="I34" s="33"/>
      <c r="J34" s="33"/>
      <c r="K34" s="33"/>
      <c r="L34" s="33"/>
      <c r="M34" s="33"/>
      <c r="N34" s="33"/>
      <c r="O34" s="33"/>
      <c r="P34" s="33"/>
      <c r="Q34" s="33"/>
      <c r="R34" s="33"/>
      <c r="S34" s="33"/>
      <c r="T34" s="33"/>
      <c r="U34" s="33"/>
      <c r="V34" s="33"/>
      <c r="W34" s="33"/>
      <c r="X34" s="33"/>
      <c r="Y34" s="33"/>
      <c r="Z34" s="17"/>
      <c r="AA34" s="192"/>
      <c r="AB34" s="377"/>
      <c r="AC34" s="33"/>
      <c r="AD34" s="376"/>
      <c r="AE34" s="33"/>
      <c r="AF34" s="376"/>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row>
    <row r="35" spans="1:61" s="83" customFormat="1">
      <c r="A35" s="244"/>
      <c r="B35" s="25"/>
      <c r="C35" s="12" t="s">
        <v>841</v>
      </c>
      <c r="D35" s="10"/>
      <c r="E35" s="487">
        <f>'3.1 Emission data'!E35</f>
        <v>17608572</v>
      </c>
      <c r="F35" s="488">
        <f>'3.1 Emission data'!F35</f>
        <v>15027224</v>
      </c>
      <c r="G35" s="488">
        <f>'3.1 Emission data'!G35</f>
        <v>1417346</v>
      </c>
      <c r="H35" s="490">
        <f>'3.1 Emission data'!H35</f>
        <v>379532</v>
      </c>
      <c r="I35" s="487">
        <f>'3.1 Emission data'!I35</f>
        <v>734000</v>
      </c>
      <c r="J35" s="487">
        <f>'3.1 Emission data'!J35</f>
        <v>1189794</v>
      </c>
      <c r="K35" s="487">
        <f>'3.1 Emission data'!K35</f>
        <v>437366</v>
      </c>
      <c r="L35" s="487">
        <f>'3.1 Emission data'!L35</f>
        <v>317668</v>
      </c>
      <c r="M35" s="487">
        <f>'3.1 Emission data'!M35</f>
        <v>111091</v>
      </c>
      <c r="N35" s="487">
        <f>'3.1 Emission data'!N35</f>
        <v>397813.72</v>
      </c>
      <c r="O35" s="487">
        <f>'3.1 Emission data'!O35</f>
        <v>479586</v>
      </c>
      <c r="P35" s="487">
        <f>'3.1 Emission data'!P35</f>
        <v>474346.88</v>
      </c>
      <c r="Q35" s="487">
        <f>'3.1 Emission data'!Q35</f>
        <v>94058</v>
      </c>
      <c r="R35" s="487">
        <f>'3.1 Emission data'!R35</f>
        <v>9667</v>
      </c>
      <c r="S35" s="487">
        <f>'3.1 Emission data'!S35</f>
        <v>514151.314998994</v>
      </c>
      <c r="T35" s="487">
        <f>'3.1 Emission data'!T35</f>
        <v>183688.72</v>
      </c>
      <c r="U35" s="487">
        <f>'3.1 Emission data'!U35</f>
        <v>101443.41</v>
      </c>
      <c r="V35" s="487">
        <f>'3.1 Emission data'!V35</f>
        <v>150167.55000000002</v>
      </c>
      <c r="W35" s="487">
        <f>'3.1 Emission data'!W35</f>
        <v>13550</v>
      </c>
      <c r="X35" s="487">
        <f>'3.1 Emission data'!X35</f>
        <v>177772</v>
      </c>
      <c r="Y35" s="487">
        <f>'3.1 Emission data'!Y35</f>
        <v>2087.83</v>
      </c>
      <c r="Z35" s="490">
        <f>'3.1 Emission data'!Z35</f>
        <v>187109.63999999998</v>
      </c>
      <c r="AA35" s="489">
        <f>'3.1 Emission data'!AA35</f>
        <v>25133820</v>
      </c>
      <c r="AB35" s="488">
        <f>'3.1 Emission data'!AB35</f>
        <v>31081000</v>
      </c>
      <c r="AC35" s="487">
        <f>'3.1 Emission data'!AC35</f>
        <v>246312</v>
      </c>
      <c r="AD35" s="488">
        <f>'3.1 Emission data'!AD35</f>
        <v>8400975.8099999987</v>
      </c>
      <c r="AE35" s="487">
        <f>'3.1 Emission data'!AE35</f>
        <v>48679600</v>
      </c>
      <c r="AF35" s="488">
        <f>'3.1 Emission data'!AF35</f>
        <v>18015427</v>
      </c>
      <c r="AG35" s="487">
        <f>'3.1 Emission data'!AG35</f>
        <v>10291514</v>
      </c>
      <c r="AH35" s="487">
        <f>'3.1 Emission data'!AH35</f>
        <v>676719</v>
      </c>
      <c r="AI35" s="487">
        <f>'3.1 Emission data'!AI35</f>
        <v>7023200</v>
      </c>
      <c r="AJ35" s="487">
        <f>'3.1 Emission data'!AJ35</f>
        <v>1599399</v>
      </c>
      <c r="AK35" s="487">
        <f>'3.1 Emission data'!AK35</f>
        <v>2408882</v>
      </c>
      <c r="AL35" s="487">
        <f>'3.1 Emission data'!AL35</f>
        <v>1153798.6000000001</v>
      </c>
      <c r="AM35" s="487">
        <f>'3.1 Emission data'!AM35</f>
        <v>11027516</v>
      </c>
      <c r="AN35" s="487">
        <f>'3.1 Emission data'!AN35</f>
        <v>45176326.969999999</v>
      </c>
      <c r="AO35" s="487">
        <f>'3.1 Emission data'!AO35</f>
        <v>5749487</v>
      </c>
      <c r="AP35" s="487">
        <f>'3.1 Emission data'!AP35</f>
        <v>15837180</v>
      </c>
      <c r="AQ35" s="487">
        <f>'3.1 Emission data'!AQ35</f>
        <v>32225090</v>
      </c>
      <c r="AR35" s="487">
        <f>'3.1 Emission data'!AR35</f>
        <v>346117</v>
      </c>
      <c r="AS35" s="487">
        <f>'3.1 Emission data'!AS35</f>
        <v>17951973</v>
      </c>
      <c r="AT35" s="487">
        <f>'3.1 Emission data'!AT35</f>
        <v>23832041</v>
      </c>
      <c r="AU35" s="488">
        <f>'3.1 Emission data'!AU35</f>
        <v>1107511</v>
      </c>
      <c r="AV35" s="487">
        <f>'3.1 Emission data'!AV35</f>
        <v>5733417</v>
      </c>
      <c r="AW35" s="487">
        <f>'3.1 Emission data'!AW35</f>
        <v>101886</v>
      </c>
      <c r="AX35" s="487">
        <f>'3.1 Emission data'!AX35</f>
        <v>405770</v>
      </c>
      <c r="AY35" s="491">
        <f>'3.1 Emission data'!AY35</f>
        <v>677411.14</v>
      </c>
      <c r="AZ35" s="487">
        <f>'3.1 Emission data'!AZ35</f>
        <v>840046.22</v>
      </c>
      <c r="BA35" s="487">
        <f>'3.1 Emission data'!BA35</f>
        <v>177830</v>
      </c>
      <c r="BB35" s="487">
        <f>'3.1 Emission data'!BB35</f>
        <v>1150804</v>
      </c>
      <c r="BC35" s="487">
        <f>'3.1 Emission data'!BC35</f>
        <v>282796</v>
      </c>
      <c r="BD35" s="487">
        <f>'3.1 Emission data'!BD35</f>
        <v>792390</v>
      </c>
      <c r="BE35" s="487">
        <f>'3.1 Emission data'!BE35</f>
        <v>569447.91</v>
      </c>
      <c r="BF35" s="488">
        <f>'3.1 Emission data'!BF35</f>
        <v>146238</v>
      </c>
      <c r="BG35" s="488">
        <f>'3.1 Emission data'!BG35</f>
        <v>1516748.02</v>
      </c>
      <c r="BH35" s="488">
        <f>'3.1 Emission data'!BH35</f>
        <v>74535.600000000006</v>
      </c>
    </row>
    <row r="36" spans="1:61" s="83" customFormat="1" ht="15" thickBot="1">
      <c r="A36" s="244"/>
      <c r="C36" s="374" t="s">
        <v>289</v>
      </c>
      <c r="D36" s="375"/>
      <c r="E36" s="492">
        <f>E16-'3.1 Emission data'!E16</f>
        <v>240712.48523944616</v>
      </c>
      <c r="F36" s="492">
        <f>F16-'3.1 Emission data'!F16</f>
        <v>0</v>
      </c>
      <c r="G36" s="492">
        <f>G16-'3.1 Emission data'!G16</f>
        <v>5415684.35755591</v>
      </c>
      <c r="H36" s="492">
        <f>H16-'3.1 Emission data'!H16</f>
        <v>96517.074938510079</v>
      </c>
      <c r="I36" s="492">
        <f>I16-'3.1 Emission data'!I16</f>
        <v>0</v>
      </c>
      <c r="J36" s="492">
        <f>J16-'3.1 Emission data'!J16</f>
        <v>854621.27836541831</v>
      </c>
      <c r="K36" s="492">
        <f>K16-'3.1 Emission data'!K16</f>
        <v>505784.32690065261</v>
      </c>
      <c r="L36" s="492">
        <f>L16-'3.1 Emission data'!L16</f>
        <v>0</v>
      </c>
      <c r="M36" s="492">
        <f>M16-'3.1 Emission data'!M16</f>
        <v>0</v>
      </c>
      <c r="N36" s="492">
        <f>N16-'3.1 Emission data'!N16</f>
        <v>0</v>
      </c>
      <c r="O36" s="492">
        <f>O16-'3.1 Emission data'!O16</f>
        <v>0</v>
      </c>
      <c r="P36" s="492">
        <f>P16-'3.1 Emission data'!P16</f>
        <v>322027.67986638437</v>
      </c>
      <c r="Q36" s="492">
        <f>Q16-'3.1 Emission data'!Q16</f>
        <v>0</v>
      </c>
      <c r="R36" s="492">
        <f>R16-'3.1 Emission data'!R16</f>
        <v>0</v>
      </c>
      <c r="S36" s="492">
        <f>S16-'3.1 Emission data'!S16</f>
        <v>0</v>
      </c>
      <c r="T36" s="492">
        <f>T16-'3.1 Emission data'!T16</f>
        <v>17076.456375707457</v>
      </c>
      <c r="U36" s="492">
        <f>U16-'3.1 Emission data'!U16</f>
        <v>0</v>
      </c>
      <c r="V36" s="492">
        <f>V16-'3.1 Emission data'!V16</f>
        <v>161037.06851104758</v>
      </c>
      <c r="W36" s="492">
        <f>W16-'3.1 Emission data'!W16</f>
        <v>0</v>
      </c>
      <c r="X36" s="492">
        <f>X16-'3.1 Emission data'!X16</f>
        <v>0</v>
      </c>
      <c r="Y36" s="492">
        <f>Y16-'3.1 Emission data'!Y16</f>
        <v>3615.0465593776689</v>
      </c>
      <c r="Z36" s="493">
        <f>Z16-'3.1 Emission data'!Z16</f>
        <v>175696.17969543149</v>
      </c>
      <c r="AA36" s="496">
        <f>AA16-'3.1 Emission data'!AA16</f>
        <v>0</v>
      </c>
      <c r="AB36" s="492">
        <f>AB16-'3.1 Emission data'!AB16</f>
        <v>32538859.999580264</v>
      </c>
      <c r="AC36" s="492">
        <f>AC16-'3.1 Emission data'!AC16</f>
        <v>6169770.2838051394</v>
      </c>
      <c r="AD36" s="492">
        <f>AD16-'3.1 Emission data'!AD16</f>
        <v>0</v>
      </c>
      <c r="AE36" s="492">
        <f>AE16-'3.1 Emission data'!AE16</f>
        <v>22198.306949310005</v>
      </c>
      <c r="AF36" s="492">
        <f>AF16-'3.1 Emission data'!AF16</f>
        <v>14581357.626945693</v>
      </c>
      <c r="AG36" s="492">
        <f>AG16-'3.1 Emission data'!AG16</f>
        <v>0</v>
      </c>
      <c r="AH36" s="492">
        <f>AH16-'3.1 Emission data'!AH16</f>
        <v>0</v>
      </c>
      <c r="AI36" s="492">
        <f>AI16-'3.1 Emission data'!AI16</f>
        <v>209246.75432699639</v>
      </c>
      <c r="AJ36" s="492">
        <f>AJ16-'3.1 Emission data'!AJ16</f>
        <v>13350.928854159079</v>
      </c>
      <c r="AK36" s="492">
        <f>AK16-'3.1 Emission data'!AK16</f>
        <v>0</v>
      </c>
      <c r="AL36" s="492">
        <f>AL16-'3.1 Emission data'!AL16</f>
        <v>14681.022528082027</v>
      </c>
      <c r="AM36" s="492">
        <f>AM16-'3.1 Emission data'!AM16</f>
        <v>3401022.9939472219</v>
      </c>
      <c r="AN36" s="492">
        <f>AN16-'3.1 Emission data'!AN16</f>
        <v>81938.035236671567</v>
      </c>
      <c r="AO36" s="492">
        <f>AO16-'3.1 Emission data'!AO16</f>
        <v>18081.21796465572</v>
      </c>
      <c r="AP36" s="492">
        <f>AP16-'3.1 Emission data'!AP16</f>
        <v>8226171.2239848711</v>
      </c>
      <c r="AQ36" s="492">
        <f>AQ16-'3.1 Emission data'!AQ16</f>
        <v>0</v>
      </c>
      <c r="AR36" s="492">
        <f>AR16-'3.1 Emission data'!AR16</f>
        <v>0</v>
      </c>
      <c r="AS36" s="492">
        <f>AS16-'3.1 Emission data'!AS16</f>
        <v>0</v>
      </c>
      <c r="AT36" s="492">
        <f>AT16-'3.1 Emission data'!AT16</f>
        <v>52475.186046510935</v>
      </c>
      <c r="AU36" s="492">
        <f>AU16-'3.1 Emission data'!AU16</f>
        <v>1430970.1797747631</v>
      </c>
      <c r="AV36" s="492">
        <f>AV16-'3.1 Emission data'!AV16</f>
        <v>4687610.3734415192</v>
      </c>
      <c r="AW36" s="492">
        <f>AW16-'3.1 Emission data'!AW16</f>
        <v>979654.9249361977</v>
      </c>
      <c r="AX36" s="492">
        <f>AX16-'3.1 Emission data'!AX16</f>
        <v>0</v>
      </c>
      <c r="AY36" s="492">
        <f>AY16-'3.1 Emission data'!AY16</f>
        <v>0</v>
      </c>
      <c r="AZ36" s="492">
        <f>AZ16-'3.1 Emission data'!AZ16</f>
        <v>2785285.9637599699</v>
      </c>
      <c r="BA36" s="492">
        <f>BA16-'3.1 Emission data'!BA16</f>
        <v>37661.052403964102</v>
      </c>
      <c r="BB36" s="492">
        <f>BB16-'3.1 Emission data'!BB16</f>
        <v>0</v>
      </c>
      <c r="BC36" s="492">
        <f>BC16-'3.1 Emission data'!BC16</f>
        <v>0</v>
      </c>
      <c r="BD36" s="492">
        <f>BD16-'3.1 Emission data'!BD16</f>
        <v>0</v>
      </c>
      <c r="BE36" s="492">
        <f>BE16-'3.1 Emission data'!BE16</f>
        <v>52843.959670251876</v>
      </c>
      <c r="BF36" s="492">
        <f>BF16-'3.1 Emission data'!BF16</f>
        <v>0</v>
      </c>
      <c r="BG36" s="492">
        <f>BG16-'3.1 Emission data'!BG16</f>
        <v>2684.5490097184666</v>
      </c>
      <c r="BH36" s="492">
        <f>BH16-'3.1 Emission data'!BH16</f>
        <v>0</v>
      </c>
    </row>
    <row r="37" spans="1:61" s="70" customFormat="1">
      <c r="A37" s="244"/>
      <c r="B37" s="25"/>
      <c r="C37" s="12"/>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24"/>
    </row>
    <row r="39" spans="1:61">
      <c r="D39" s="15" t="s">
        <v>1183</v>
      </c>
      <c r="E39" s="660" t="s">
        <v>1087</v>
      </c>
      <c r="F39" s="301" t="s">
        <v>1651</v>
      </c>
      <c r="G39" s="83"/>
    </row>
    <row r="40" spans="1:61">
      <c r="D40" s="4"/>
      <c r="E40" s="683" t="s">
        <v>1094</v>
      </c>
      <c r="F40" s="301" t="s">
        <v>1648</v>
      </c>
      <c r="G40" s="83"/>
      <c r="AA40" s="17"/>
      <c r="BI40" s="67"/>
    </row>
    <row r="41" spans="1:61" ht="13" customHeight="1">
      <c r="D41" s="4"/>
      <c r="E41" s="684" t="s">
        <v>801</v>
      </c>
      <c r="F41" s="301" t="s">
        <v>1647</v>
      </c>
      <c r="G41" s="4"/>
      <c r="AA41" s="17"/>
      <c r="BI41" s="67"/>
    </row>
    <row r="42" spans="1:61">
      <c r="D42" s="4"/>
      <c r="AA42" s="17"/>
      <c r="BI42" s="67"/>
    </row>
    <row r="43" spans="1:61">
      <c r="BI43" s="67"/>
    </row>
    <row r="44" spans="1:61">
      <c r="BI44" s="67"/>
    </row>
    <row r="45" spans="1:61">
      <c r="BI45" s="67"/>
    </row>
    <row r="46" spans="1:61">
      <c r="BI46" s="67"/>
    </row>
    <row r="47" spans="1:61">
      <c r="C47" s="2" t="s">
        <v>288</v>
      </c>
      <c r="BI47" s="67"/>
    </row>
  </sheetData>
  <mergeCells count="4">
    <mergeCell ref="C17:C25"/>
    <mergeCell ref="C26:C32"/>
    <mergeCell ref="E5:Z5"/>
    <mergeCell ref="AA5:BH5"/>
  </mergeCells>
  <phoneticPr fontId="7" type="noConversion"/>
  <conditionalFormatting sqref="E17:BH33">
    <cfRule type="containsText" dxfId="1" priority="1" operator="containsText" text="relevant, not calculated">
      <formula>NOT(ISERROR(SEARCH("relevant, not calculated",E17)))</formula>
    </cfRule>
  </conditionalFormatting>
  <dataValidations disablePrompts="1" count="2">
    <dataValidation type="list" allowBlank="1" showInputMessage="1" showErrorMessage="1" sqref="BJ12">
      <formula1>"0,8,1,1,2,1,4,1,6"</formula1>
    </dataValidation>
    <dataValidation type="list" allowBlank="1" showInputMessage="1" showErrorMessage="1" sqref="BK11">
      <formula1>$BT$10:$BT$13</formula1>
    </dataValidation>
  </dataValidations>
  <pageMargins left="0.7" right="0.7" top="0.78740157499999996" bottom="0.78740157499999996"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BP28"/>
  <sheetViews>
    <sheetView showGridLines="0" zoomScale="54" zoomScaleNormal="54" workbookViewId="0">
      <selection activeCell="O25" sqref="O25"/>
    </sheetView>
  </sheetViews>
  <sheetFormatPr defaultColWidth="10.90625" defaultRowHeight="14.5"/>
  <cols>
    <col min="1" max="1" width="3.26953125" style="245" customWidth="1"/>
    <col min="3" max="3" width="36" bestFit="1" customWidth="1"/>
    <col min="4" max="4" width="14.453125" customWidth="1"/>
    <col min="5" max="12" width="12.6328125" customWidth="1"/>
    <col min="13" max="13" width="12.6328125" style="84" customWidth="1"/>
    <col min="14" max="20" width="12.6328125" customWidth="1"/>
    <col min="21" max="21" width="12.6328125" style="84" customWidth="1"/>
    <col min="22" max="24" width="12.6328125" customWidth="1"/>
    <col min="25" max="25" width="12.6328125" style="84" customWidth="1"/>
    <col min="26" max="53" width="12.6328125" customWidth="1"/>
    <col min="54" max="54" width="12.6328125" style="84" customWidth="1"/>
    <col min="55" max="59" width="12.6328125" customWidth="1"/>
    <col min="60" max="60" width="12.6328125" style="84" customWidth="1"/>
    <col min="61" max="61" width="14.54296875" bestFit="1" customWidth="1"/>
    <col min="62" max="62" width="30.90625" bestFit="1" customWidth="1"/>
  </cols>
  <sheetData>
    <row r="1" spans="1:68" s="245" customFormat="1"/>
    <row r="2" spans="1:68" s="179" customFormat="1">
      <c r="A2" s="245"/>
    </row>
    <row r="3" spans="1:68" s="179" customFormat="1" ht="15.5">
      <c r="A3" s="245"/>
      <c r="B3" s="245"/>
      <c r="C3" s="250" t="s">
        <v>319</v>
      </c>
    </row>
    <row r="4" spans="1:68" s="179" customFormat="1">
      <c r="A4" s="245"/>
    </row>
    <row r="5" spans="1:68">
      <c r="C5" s="42"/>
      <c r="D5" s="42"/>
      <c r="E5" s="827" t="s">
        <v>1100</v>
      </c>
      <c r="F5" s="827"/>
      <c r="G5" s="827"/>
      <c r="H5" s="827"/>
      <c r="I5" s="827"/>
      <c r="J5" s="827"/>
      <c r="K5" s="827"/>
      <c r="L5" s="827"/>
      <c r="M5" s="827"/>
      <c r="N5" s="827"/>
      <c r="O5" s="827"/>
      <c r="P5" s="827"/>
      <c r="Q5" s="827"/>
      <c r="R5" s="827"/>
      <c r="S5" s="827"/>
      <c r="T5" s="827"/>
      <c r="U5" s="827"/>
      <c r="V5" s="827"/>
      <c r="W5" s="827"/>
      <c r="X5" s="827"/>
      <c r="Y5" s="827"/>
      <c r="Z5" s="827"/>
      <c r="AA5" s="824" t="s">
        <v>1103</v>
      </c>
      <c r="AB5" s="825"/>
      <c r="AC5" s="825"/>
      <c r="AD5" s="825"/>
      <c r="AE5" s="825"/>
      <c r="AF5" s="825"/>
      <c r="AG5" s="825"/>
      <c r="AH5" s="825"/>
      <c r="AI5" s="825"/>
      <c r="AJ5" s="825"/>
      <c r="AK5" s="825"/>
      <c r="AL5" s="825"/>
      <c r="AM5" s="825"/>
      <c r="AN5" s="825"/>
      <c r="AO5" s="825"/>
      <c r="AP5" s="825"/>
      <c r="AQ5" s="825"/>
      <c r="AR5" s="825"/>
      <c r="AS5" s="825"/>
      <c r="AT5" s="825"/>
      <c r="AU5" s="825"/>
      <c r="AV5" s="825"/>
      <c r="AW5" s="825"/>
      <c r="AX5" s="825"/>
      <c r="AY5" s="825"/>
      <c r="AZ5" s="825"/>
      <c r="BA5" s="825"/>
      <c r="BB5" s="825"/>
      <c r="BC5" s="825"/>
      <c r="BD5" s="825"/>
      <c r="BE5" s="825"/>
      <c r="BF5" s="825"/>
      <c r="BG5" s="825"/>
      <c r="BH5" s="825"/>
    </row>
    <row r="6" spans="1:68">
      <c r="AA6" s="211"/>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row>
    <row r="7" spans="1:68" ht="15" thickBot="1">
      <c r="C7" s="63" t="s">
        <v>3</v>
      </c>
      <c r="D7" s="45"/>
      <c r="E7" s="132" t="str">
        <f>'3.1 Emission data'!E7</f>
        <v>Microsoft Corporation</v>
      </c>
      <c r="F7" s="132" t="str">
        <f>'3.1 Emission data'!F7</f>
        <v>Alphabet, Inc.</v>
      </c>
      <c r="G7" s="132" t="str">
        <f>'3.1 Emission data'!G7</f>
        <v>International Business Machines (IBM)</v>
      </c>
      <c r="H7" s="132" t="str">
        <f>'3.1 Emission data'!H7</f>
        <v>Oracle Corporation</v>
      </c>
      <c r="I7" s="132" t="str">
        <f>'3.1 Emission data'!I7</f>
        <v>SAP SE</v>
      </c>
      <c r="J7" s="132" t="str">
        <f>'3.1 Emission data'!J7</f>
        <v>Accenture</v>
      </c>
      <c r="K7" s="132" t="str">
        <f>'3.1 Emission data'!K7</f>
        <v>Tata Consultancy Services</v>
      </c>
      <c r="L7" s="132" t="str">
        <f>'3.1 Emission data'!L7</f>
        <v>Salesforce.com, Inc.</v>
      </c>
      <c r="M7" s="132" t="str">
        <f>'3.1 Emission data'!M7</f>
        <v>Adobe, Inc.</v>
      </c>
      <c r="N7" s="132" t="str">
        <f>'3.1 Emission data'!N7</f>
        <v>VMware, Inc</v>
      </c>
      <c r="O7" s="132" t="str">
        <f>'3.1 Emission data'!O7</f>
        <v>Infosys Limited</v>
      </c>
      <c r="P7" s="132" t="str">
        <f>'3.1 Emission data'!P7</f>
        <v>Capgemini SE</v>
      </c>
      <c r="Q7" s="132" t="str">
        <f>'3.1 Emission data'!Q7</f>
        <v>Atos SE</v>
      </c>
      <c r="R7" s="132" t="str">
        <f>'3.1 Emission data'!R7</f>
        <v>Intuit Inc.</v>
      </c>
      <c r="S7" s="132" t="str">
        <f>'3.1 Emission data'!S7</f>
        <v>Wipro</v>
      </c>
      <c r="T7" s="132" t="str">
        <f>'3.1 Emission data'!T7</f>
        <v>HCL Technologies</v>
      </c>
      <c r="U7" s="132" t="str">
        <f>'3.1 Emission data'!U7</f>
        <v>Synopsys, Inc.</v>
      </c>
      <c r="V7" s="132" t="str">
        <f>'3.1 Emission data'!V7</f>
        <v>Tech Mahindra</v>
      </c>
      <c r="W7" s="132" t="str">
        <f>'3.1 Emission data'!W7</f>
        <v>ServiceNow Inc</v>
      </c>
      <c r="X7" s="132" t="str">
        <f>'3.1 Emission data'!X7</f>
        <v>Autodesk, Inc.</v>
      </c>
      <c r="Y7" s="132" t="str">
        <f>'3.1 Emission data'!Y7</f>
        <v>Shopify Inc</v>
      </c>
      <c r="Z7" s="132" t="str">
        <f>'3.1 Emission data'!Z7</f>
        <v>Nomura Research Institute, Ltd.</v>
      </c>
      <c r="AA7" s="212" t="str">
        <f>'3.1 Emission data'!AA7</f>
        <v>Apple Inc.</v>
      </c>
      <c r="AB7" s="132" t="str">
        <f>'3.1 Emission data'!AB7</f>
        <v>Samsung Electronics</v>
      </c>
      <c r="AC7" s="132" t="str">
        <f>'3.1 Emission data'!AC7</f>
        <v>Cisco Systems, Inc.</v>
      </c>
      <c r="AD7" s="132" t="str">
        <f>'3.1 Emission data'!AD7</f>
        <v>Hon Hai Precision Industry</v>
      </c>
      <c r="AE7" s="132" t="str">
        <f>'3.1 Emission data'!AE7</f>
        <v>HP Inc</v>
      </c>
      <c r="AF7" s="132" t="str">
        <f>'3.1 Emission data'!AF7</f>
        <v>Dell Technologies</v>
      </c>
      <c r="AG7" s="132" t="str">
        <f>'3.1 Emission data'!AG7</f>
        <v>Hewlett Packard Enterprise Company</v>
      </c>
      <c r="AH7" s="132" t="str">
        <f>'3.1 Emission data'!AH7</f>
        <v>TE Connectivity</v>
      </c>
      <c r="AI7" s="132" t="str">
        <f>'3.1 Emission data'!AI7</f>
        <v>Fujitsu Limited</v>
      </c>
      <c r="AJ7" s="132" t="str">
        <f>'3.1 Emission data'!AJ7</f>
        <v>Murata Mfg. Co.</v>
      </c>
      <c r="AK7" s="132" t="str">
        <f>'3.1 Emission data'!AK7</f>
        <v>Corning Incorporated</v>
      </c>
      <c r="AL7" s="132" t="str">
        <f>'3.1 Emission data'!AL7</f>
        <v>Western Digital Corp</v>
      </c>
      <c r="AM7" s="132" t="str">
        <f>'3.1 Emission data'!AM7</f>
        <v>BOE Technology Group Co.,Ltd.</v>
      </c>
      <c r="AN7" s="132" t="str">
        <f>'3.1 Emission data'!AN7</f>
        <v>Nokia Group</v>
      </c>
      <c r="AO7" s="132" t="str">
        <f>'3.1 Emission data'!AO7</f>
        <v>Kyocera Corporation</v>
      </c>
      <c r="AP7" s="132" t="str">
        <f>'3.1 Emission data'!AP7</f>
        <v>Lenovo Group</v>
      </c>
      <c r="AQ7" s="132" t="str">
        <f>'3.1 Emission data'!AQ7</f>
        <v>Ericsson</v>
      </c>
      <c r="AR7" s="132" t="str">
        <f>'3.1 Emission data'!AR7</f>
        <v>Amphenol Corporation</v>
      </c>
      <c r="AS7" s="132" t="str">
        <f>'3.1 Emission data'!AS7</f>
        <v>Seagate Technology PLC</v>
      </c>
      <c r="AT7" s="132" t="str">
        <f>'3.1 Emission data'!AT7</f>
        <v>TDK Corporation</v>
      </c>
      <c r="AU7" s="132" t="str">
        <f>'3.1 Emission data'!AU7</f>
        <v>Samsung SDI</v>
      </c>
      <c r="AV7" s="132" t="str">
        <f>'3.1 Emission data'!AV7</f>
        <v>NEC Corporation</v>
      </c>
      <c r="AW7" s="132" t="str">
        <f>'3.1 Emission data'!AW7</f>
        <v>NetApp Inc.</v>
      </c>
      <c r="AX7" s="132" t="str">
        <f>'3.1 Emission data'!AX7</f>
        <v>Hoya Corporation</v>
      </c>
      <c r="AY7" s="132" t="str">
        <f>'3.1 Emission data'!AY7</f>
        <v>Pegatron Corporation</v>
      </c>
      <c r="AZ7" s="132" t="str">
        <f>'3.1 Emission data'!AZ7</f>
        <v>Delta Electronics, Inc.</v>
      </c>
      <c r="BA7" s="132" t="str">
        <f>'3.1 Emission data'!BA7</f>
        <v>OMRON Corporation</v>
      </c>
      <c r="BB7" s="132" t="str">
        <f>'3.1 Emission data'!BB7</f>
        <v>Flex Ltd.</v>
      </c>
      <c r="BC7" s="132" t="str">
        <f>'3.1 Emission data'!BC7</f>
        <v>Compal Electronics</v>
      </c>
      <c r="BD7" s="132" t="str">
        <f>'3.1 Emission data'!BD7</f>
        <v>Jabil Inc.</v>
      </c>
      <c r="BE7" s="132" t="str">
        <f>'3.1 Emission data'!BE7</f>
        <v>Wistron Corp</v>
      </c>
      <c r="BF7" s="132" t="str">
        <f>'3.1 Emission data'!BF7</f>
        <v>Olympus Corporation</v>
      </c>
      <c r="BG7" s="132" t="str">
        <f>'3.1 Emission data'!BG7</f>
        <v>Arista Networks</v>
      </c>
      <c r="BH7" s="132" t="str">
        <f>'3.1 Emission data'!BH7</f>
        <v>Keysight Technologies Inc</v>
      </c>
    </row>
    <row r="8" spans="1:68" s="45" customFormat="1">
      <c r="A8" s="244"/>
      <c r="C8" s="60" t="s">
        <v>837</v>
      </c>
      <c r="D8" s="60" t="s">
        <v>71</v>
      </c>
      <c r="E8" s="109">
        <f>'3.1 Emission data'!E17</f>
        <v>17334520</v>
      </c>
      <c r="F8" s="109">
        <f>'3.1 Emission data'!F17</f>
        <v>14279467</v>
      </c>
      <c r="G8" s="109">
        <f>'3.1 Emission data'!G17</f>
        <v>329409</v>
      </c>
      <c r="H8" s="109">
        <f>'3.1 Emission data'!H17</f>
        <v>0</v>
      </c>
      <c r="I8" s="109">
        <f>'3.1 Emission data'!I17</f>
        <v>507299</v>
      </c>
      <c r="J8" s="109">
        <f>'3.1 Emission data'!J17</f>
        <v>948756</v>
      </c>
      <c r="K8" s="109">
        <f>'3.1 Emission data'!K17</f>
        <v>0</v>
      </c>
      <c r="L8" s="109">
        <f>'3.1 Emission data'!L17</f>
        <v>155000</v>
      </c>
      <c r="M8" s="109">
        <f>'3.1 Emission data'!M17</f>
        <v>51101</v>
      </c>
      <c r="N8" s="109">
        <f>'3.1 Emission data'!N17</f>
        <v>378122.72</v>
      </c>
      <c r="O8" s="109">
        <f>'3.1 Emission data'!O17</f>
        <v>343028</v>
      </c>
      <c r="P8" s="109">
        <f>'3.1 Emission data'!P17</f>
        <v>338201.15</v>
      </c>
      <c r="Q8" s="109">
        <f>'3.1 Emission data'!Q17</f>
        <v>0</v>
      </c>
      <c r="R8" s="109">
        <f>'3.1 Emission data'!R17</f>
        <v>0</v>
      </c>
      <c r="S8" s="109">
        <f>'3.1 Emission data'!S17</f>
        <v>396861.314998994</v>
      </c>
      <c r="T8" s="109">
        <f>'3.1 Emission data'!T17</f>
        <v>0</v>
      </c>
      <c r="U8" s="109">
        <f>'3.1 Emission data'!U17</f>
        <v>45532.36</v>
      </c>
      <c r="V8" s="109">
        <f>'3.1 Emission data'!V17</f>
        <v>39188.270000000004</v>
      </c>
      <c r="W8" s="109">
        <f>'3.1 Emission data'!W17</f>
        <v>0</v>
      </c>
      <c r="X8" s="109">
        <f>'3.1 Emission data'!X17</f>
        <v>175045</v>
      </c>
      <c r="Y8" s="109">
        <f>'3.1 Emission data'!Y17</f>
        <v>0</v>
      </c>
      <c r="Z8" s="109">
        <f>'3.1 Emission data'!Z17</f>
        <v>120710.65999999999</v>
      </c>
      <c r="AA8" s="213">
        <f>'3.1 Emission data'!AA17</f>
        <v>25070500</v>
      </c>
      <c r="AB8" s="109">
        <f>'3.1 Emission data'!AB17</f>
        <v>15908000</v>
      </c>
      <c r="AC8" s="109">
        <f>'3.1 Emission data'!AC17</f>
        <v>0</v>
      </c>
      <c r="AD8" s="109">
        <f>'3.1 Emission data'!AD17</f>
        <v>0</v>
      </c>
      <c r="AE8" s="109">
        <f>'3.1 Emission data'!AE17</f>
        <v>48450000</v>
      </c>
      <c r="AF8" s="109">
        <f>'3.1 Emission data'!AF17</f>
        <v>17642626</v>
      </c>
      <c r="AG8" s="109">
        <f>'3.1 Emission data'!AG17</f>
        <v>10019299</v>
      </c>
      <c r="AH8" s="109">
        <f>'3.1 Emission data'!AH17</f>
        <v>23520</v>
      </c>
      <c r="AI8" s="109">
        <f>'3.1 Emission data'!AI17</f>
        <v>6105200</v>
      </c>
      <c r="AJ8" s="109">
        <f>'3.1 Emission data'!AJ17</f>
        <v>0</v>
      </c>
      <c r="AK8" s="109">
        <f>'3.1 Emission data'!AK17</f>
        <v>0</v>
      </c>
      <c r="AL8" s="109">
        <f>'3.1 Emission data'!AL17</f>
        <v>0</v>
      </c>
      <c r="AM8" s="109">
        <f>'3.1 Emission data'!AM17</f>
        <v>0</v>
      </c>
      <c r="AN8" s="109">
        <f>'3.1 Emission data'!AN17</f>
        <v>44676400</v>
      </c>
      <c r="AO8" s="109">
        <f>'3.1 Emission data'!AO17</f>
        <v>4738391</v>
      </c>
      <c r="AP8" s="109">
        <f>'3.1 Emission data'!AP17</f>
        <v>15805120</v>
      </c>
      <c r="AQ8" s="109">
        <f>'3.1 Emission data'!AQ17</f>
        <v>32171000</v>
      </c>
      <c r="AR8" s="109">
        <f>'3.1 Emission data'!AR17</f>
        <v>0</v>
      </c>
      <c r="AS8" s="109">
        <f>'3.1 Emission data'!AS17</f>
        <v>16790400</v>
      </c>
      <c r="AT8" s="109">
        <f>'3.1 Emission data'!AT17</f>
        <v>22162308</v>
      </c>
      <c r="AU8" s="109">
        <f>'3.1 Emission data'!AU17</f>
        <v>4947</v>
      </c>
      <c r="AV8" s="109">
        <f>'3.1 Emission data'!AV17</f>
        <v>5295000</v>
      </c>
      <c r="AW8" s="109">
        <f>'3.1 Emission data'!AW17</f>
        <v>0</v>
      </c>
      <c r="AX8" s="109">
        <f>'3.1 Emission data'!AX17</f>
        <v>0</v>
      </c>
      <c r="AY8" s="109">
        <f>'3.1 Emission data'!AY17</f>
        <v>0</v>
      </c>
      <c r="AZ8" s="109">
        <f>'3.1 Emission data'!AZ17</f>
        <v>516217.22</v>
      </c>
      <c r="BA8" s="109">
        <f>'3.1 Emission data'!BA17</f>
        <v>0</v>
      </c>
      <c r="BB8" s="109">
        <f>'3.1 Emission data'!BB17</f>
        <v>284363</v>
      </c>
      <c r="BC8" s="109">
        <f>'3.1 Emission data'!BC17</f>
        <v>0</v>
      </c>
      <c r="BD8" s="109">
        <f>'3.1 Emission data'!BD17</f>
        <v>60968</v>
      </c>
      <c r="BE8" s="109">
        <f>'3.1 Emission data'!BE17</f>
        <v>139156.56</v>
      </c>
      <c r="BF8" s="109">
        <f>'3.1 Emission data'!BF17</f>
        <v>52486</v>
      </c>
      <c r="BG8" s="109">
        <f>'3.1 Emission data'!BG17</f>
        <v>1510074</v>
      </c>
      <c r="BH8" s="109">
        <f>'3.1 Emission data'!BH17</f>
        <v>0</v>
      </c>
      <c r="BJ8" s="268"/>
      <c r="BK8" s="262" t="s">
        <v>803</v>
      </c>
      <c r="BL8" s="262" t="s">
        <v>804</v>
      </c>
      <c r="BM8" s="267" t="s">
        <v>840</v>
      </c>
      <c r="BN8" s="330" t="s">
        <v>803</v>
      </c>
      <c r="BO8" s="330" t="s">
        <v>804</v>
      </c>
      <c r="BP8" s="331" t="s">
        <v>840</v>
      </c>
    </row>
    <row r="9" spans="1:68" s="45" customFormat="1">
      <c r="A9" s="244"/>
      <c r="C9" s="45" t="s">
        <v>836</v>
      </c>
      <c r="D9" s="45" t="s">
        <v>71</v>
      </c>
      <c r="E9" s="17">
        <f>'3.1 Emission data'!E16</f>
        <v>17834520</v>
      </c>
      <c r="F9" s="17">
        <f>'3.1 Emission data'!F16</f>
        <v>14279467</v>
      </c>
      <c r="G9" s="17">
        <f>'3.1 Emission data'!G16</f>
        <v>1346702</v>
      </c>
      <c r="H9" s="17">
        <f>'3.1 Emission data'!H16</f>
        <v>1766048</v>
      </c>
      <c r="I9" s="17">
        <f>'3.1 Emission data'!I16</f>
        <v>13352258</v>
      </c>
      <c r="J9" s="17">
        <f>'3.1 Emission data'!J16</f>
        <v>948756</v>
      </c>
      <c r="K9" s="17">
        <f>'3.1 Emission data'!K16</f>
        <v>708758</v>
      </c>
      <c r="L9" s="17">
        <f>'3.1 Emission data'!L16</f>
        <v>926306</v>
      </c>
      <c r="M9" s="17">
        <f>'3.1 Emission data'!M16</f>
        <v>514043.76</v>
      </c>
      <c r="N9" s="17">
        <f>'3.1 Emission data'!N16</f>
        <v>378122.72</v>
      </c>
      <c r="O9" s="17">
        <f>'3.1 Emission data'!O16</f>
        <v>347160.18</v>
      </c>
      <c r="P9" s="17">
        <f>'3.1 Emission data'!P16</f>
        <v>743553.15</v>
      </c>
      <c r="Q9" s="17">
        <f>'3.1 Emission data'!Q16</f>
        <v>5228379</v>
      </c>
      <c r="R9" s="17">
        <f>'3.1 Emission data'!R16</f>
        <v>28459</v>
      </c>
      <c r="S9" s="17">
        <f>'3.1 Emission data'!S16</f>
        <v>396861.314998994</v>
      </c>
      <c r="T9" s="17">
        <f>'3.1 Emission data'!T16</f>
        <v>56677.96</v>
      </c>
      <c r="U9" s="17">
        <f>'3.1 Emission data'!U16</f>
        <v>45532.36</v>
      </c>
      <c r="V9" s="17">
        <f>'3.1 Emission data'!V16</f>
        <v>39188.270000000004</v>
      </c>
      <c r="W9" s="17">
        <f>'3.1 Emission data'!W16</f>
        <v>26222</v>
      </c>
      <c r="X9" s="17">
        <f>'3.1 Emission data'!X16</f>
        <v>246382</v>
      </c>
      <c r="Y9" s="17">
        <f>'3.1 Emission data'!Y16</f>
        <v>5961.86</v>
      </c>
      <c r="Z9" s="17">
        <f>'3.1 Emission data'!Z16</f>
        <v>120710.65999999999</v>
      </c>
      <c r="AA9" s="123">
        <f>'3.1 Emission data'!AA16</f>
        <v>25070500</v>
      </c>
      <c r="AB9" s="17">
        <f>'3.1 Emission data'!AB16</f>
        <v>38234000</v>
      </c>
      <c r="AC9" s="17">
        <f>'3.1 Emission data'!AC16</f>
        <v>39520558</v>
      </c>
      <c r="AD9" s="17">
        <f>'3.1 Emission data'!AD16</f>
        <v>0</v>
      </c>
      <c r="AE9" s="17">
        <f>'3.1 Emission data'!AE16</f>
        <v>48450000</v>
      </c>
      <c r="AF9" s="17">
        <f>'3.1 Emission data'!AF16</f>
        <v>17642626</v>
      </c>
      <c r="AG9" s="17">
        <f>'3.1 Emission data'!AG16</f>
        <v>10019299</v>
      </c>
      <c r="AH9" s="17">
        <f>'3.1 Emission data'!AH16</f>
        <v>23520</v>
      </c>
      <c r="AI9" s="17">
        <f>'3.1 Emission data'!AI16</f>
        <v>6106700</v>
      </c>
      <c r="AJ9" s="17">
        <f>'3.1 Emission data'!AJ16</f>
        <v>4437221</v>
      </c>
      <c r="AK9" s="17">
        <f>'3.1 Emission data'!AK16</f>
        <v>0</v>
      </c>
      <c r="AL9" s="17">
        <f>'3.1 Emission data'!AL16</f>
        <v>18131.240000000002</v>
      </c>
      <c r="AM9" s="17">
        <f>'3.1 Emission data'!AM16</f>
        <v>33887</v>
      </c>
      <c r="AN9" s="17">
        <f>'3.1 Emission data'!AN16</f>
        <v>44676400</v>
      </c>
      <c r="AO9" s="17">
        <f>'3.1 Emission data'!AO16</f>
        <v>4738391</v>
      </c>
      <c r="AP9" s="17">
        <f>'3.1 Emission data'!AP16</f>
        <v>15805120</v>
      </c>
      <c r="AQ9" s="17">
        <f>'3.1 Emission data'!AQ16</f>
        <v>32171000</v>
      </c>
      <c r="AR9" s="17">
        <f>'3.1 Emission data'!AR16</f>
        <v>0</v>
      </c>
      <c r="AS9" s="17">
        <f>'3.1 Emission data'!AS16</f>
        <v>16790400</v>
      </c>
      <c r="AT9" s="17">
        <f>'3.1 Emission data'!AT16</f>
        <v>22162308</v>
      </c>
      <c r="AU9" s="17">
        <f>'3.1 Emission data'!AU16</f>
        <v>9881174</v>
      </c>
      <c r="AV9" s="17">
        <f>'3.1 Emission data'!AV16</f>
        <v>5295000</v>
      </c>
      <c r="AW9" s="17">
        <f>'3.1 Emission data'!AW16</f>
        <v>65614</v>
      </c>
      <c r="AX9" s="17">
        <f>'3.1 Emission data'!AX16</f>
        <v>0</v>
      </c>
      <c r="AY9" s="17">
        <f>'3.1 Emission data'!AY16</f>
        <v>0</v>
      </c>
      <c r="AZ9" s="17">
        <f>'3.1 Emission data'!AZ16</f>
        <v>609982.53</v>
      </c>
      <c r="BA9" s="17">
        <f>'3.1 Emission data'!BA16</f>
        <v>13521223</v>
      </c>
      <c r="BB9" s="17">
        <f>'3.1 Emission data'!BB16</f>
        <v>284363</v>
      </c>
      <c r="BC9" s="17">
        <f>'3.1 Emission data'!BC16</f>
        <v>9430743.6999999993</v>
      </c>
      <c r="BD9" s="17">
        <f>'3.1 Emission data'!BD16</f>
        <v>60968</v>
      </c>
      <c r="BE9" s="17">
        <f>'3.1 Emission data'!BE16</f>
        <v>139156.56</v>
      </c>
      <c r="BF9" s="17">
        <f>'3.1 Emission data'!BF16</f>
        <v>492539</v>
      </c>
      <c r="BG9" s="17">
        <f>'3.1 Emission data'!BG16</f>
        <v>1510074</v>
      </c>
      <c r="BH9" s="17">
        <f>'3.1 Emission data'!BH16</f>
        <v>56519.4</v>
      </c>
      <c r="BJ9" s="268" t="s">
        <v>846</v>
      </c>
      <c r="BK9" s="603">
        <f>COUNTA(E10:Z10)</f>
        <v>22</v>
      </c>
      <c r="BL9" s="603">
        <f>COUNTA(AA10:BH10)</f>
        <v>34</v>
      </c>
      <c r="BM9" s="604">
        <f>COUNTA(E10:BH10)</f>
        <v>56</v>
      </c>
      <c r="BN9" s="603"/>
      <c r="BO9" s="603"/>
      <c r="BP9" s="604"/>
    </row>
    <row r="10" spans="1:68" s="115" customFormat="1">
      <c r="A10" s="244"/>
      <c r="C10" s="383" t="s">
        <v>1045</v>
      </c>
      <c r="D10" s="383" t="s">
        <v>71</v>
      </c>
      <c r="E10" s="502">
        <f>'3.1 Emission data'!E16-'3.1 Emission data'!E17</f>
        <v>500000</v>
      </c>
      <c r="F10" s="502">
        <f>'3.1 Emission data'!F16-'3.1 Emission data'!F17</f>
        <v>0</v>
      </c>
      <c r="G10" s="502">
        <f>'3.1 Emission data'!G16-'3.1 Emission data'!G17</f>
        <v>1017293</v>
      </c>
      <c r="H10" s="502">
        <f>'3.1 Emission data'!H16-'3.1 Emission data'!H17</f>
        <v>1766048</v>
      </c>
      <c r="I10" s="502">
        <f>'3.1 Emission data'!I16-'3.1 Emission data'!I17</f>
        <v>12844959</v>
      </c>
      <c r="J10" s="502">
        <f>'3.1 Emission data'!J16-'3.1 Emission data'!J17</f>
        <v>0</v>
      </c>
      <c r="K10" s="502">
        <f>'3.1 Emission data'!K16-'3.1 Emission data'!K17</f>
        <v>708758</v>
      </c>
      <c r="L10" s="502">
        <f>'3.1 Emission data'!L16-'3.1 Emission data'!L17</f>
        <v>771306</v>
      </c>
      <c r="M10" s="502">
        <f>'3.1 Emission data'!M16-'3.1 Emission data'!M17</f>
        <v>462942.76</v>
      </c>
      <c r="N10" s="502">
        <f>'3.1 Emission data'!N16-'3.1 Emission data'!N17</f>
        <v>0</v>
      </c>
      <c r="O10" s="502">
        <f>'3.1 Emission data'!O16-'3.1 Emission data'!O17</f>
        <v>4132.179999999993</v>
      </c>
      <c r="P10" s="502">
        <f>'3.1 Emission data'!P16-'3.1 Emission data'!P17</f>
        <v>405352</v>
      </c>
      <c r="Q10" s="502">
        <f>'3.1 Emission data'!Q16-'3.1 Emission data'!Q17</f>
        <v>5228379</v>
      </c>
      <c r="R10" s="502">
        <f>'3.1 Emission data'!R16-'3.1 Emission data'!R17</f>
        <v>28459</v>
      </c>
      <c r="S10" s="502">
        <f>'3.1 Emission data'!S16-'3.1 Emission data'!S17</f>
        <v>0</v>
      </c>
      <c r="T10" s="502">
        <f>'3.1 Emission data'!T16-'3.1 Emission data'!T17</f>
        <v>56677.96</v>
      </c>
      <c r="U10" s="502">
        <f>'3.1 Emission data'!U16-'3.1 Emission data'!U17</f>
        <v>0</v>
      </c>
      <c r="V10" s="502">
        <f>'3.1 Emission data'!V16-'3.1 Emission data'!V17</f>
        <v>0</v>
      </c>
      <c r="W10" s="502">
        <f>'3.1 Emission data'!W16-'3.1 Emission data'!W17</f>
        <v>26222</v>
      </c>
      <c r="X10" s="502">
        <f>'3.1 Emission data'!X16-'3.1 Emission data'!X17</f>
        <v>71337</v>
      </c>
      <c r="Y10" s="502">
        <f>'3.1 Emission data'!Y16-'3.1 Emission data'!Y17</f>
        <v>5961.86</v>
      </c>
      <c r="Z10" s="502">
        <f>'3.1 Emission data'!Z16-'3.1 Emission data'!Z17</f>
        <v>0</v>
      </c>
      <c r="AA10" s="503">
        <f>'3.1 Emission data'!AA16-'3.1 Emission data'!AA17</f>
        <v>0</v>
      </c>
      <c r="AB10" s="502">
        <f>'3.1 Emission data'!AB16-'3.1 Emission data'!AB17</f>
        <v>22326000</v>
      </c>
      <c r="AC10" s="502">
        <f>'3.1 Emission data'!AC16-'3.1 Emission data'!AC17</f>
        <v>39520558</v>
      </c>
      <c r="AD10" s="502">
        <f>IFERROR('3.1 Emission data'!AD16-'3.1 Emission data'!AD17,0)</f>
        <v>0</v>
      </c>
      <c r="AE10" s="502">
        <f>'3.1 Emission data'!AE16-'3.1 Emission data'!AE17</f>
        <v>0</v>
      </c>
      <c r="AF10" s="502">
        <f>'3.1 Emission data'!AF16-'3.1 Emission data'!AF17</f>
        <v>0</v>
      </c>
      <c r="AG10" s="502">
        <f>'3.1 Emission data'!AG16-'3.1 Emission data'!AG17</f>
        <v>0</v>
      </c>
      <c r="AH10" s="502">
        <f>'3.1 Emission data'!AH16-'3.1 Emission data'!AH17</f>
        <v>0</v>
      </c>
      <c r="AI10" s="502">
        <f>'3.1 Emission data'!AI16-'3.1 Emission data'!AI17</f>
        <v>1500</v>
      </c>
      <c r="AJ10" s="502">
        <f>'3.1 Emission data'!AJ16-'3.1 Emission data'!AJ17</f>
        <v>4437221</v>
      </c>
      <c r="AK10" s="502">
        <f>'3.1 Emission data'!AK16-'3.1 Emission data'!AK17</f>
        <v>0</v>
      </c>
      <c r="AL10" s="502">
        <f>'3.1 Emission data'!AL16-'3.1 Emission data'!AL17</f>
        <v>18131.240000000002</v>
      </c>
      <c r="AM10" s="502">
        <f>'3.1 Emission data'!AM16-'3.1 Emission data'!AM17</f>
        <v>33887</v>
      </c>
      <c r="AN10" s="502">
        <f>'3.1 Emission data'!AN16-'3.1 Emission data'!AN17</f>
        <v>0</v>
      </c>
      <c r="AO10" s="502">
        <f>'3.1 Emission data'!AO16-'3.1 Emission data'!AO17</f>
        <v>0</v>
      </c>
      <c r="AP10" s="502">
        <f>'3.1 Emission data'!AP16-'3.1 Emission data'!AP17</f>
        <v>0</v>
      </c>
      <c r="AQ10" s="502">
        <f>'3.1 Emission data'!AQ16-'3.1 Emission data'!AQ17</f>
        <v>0</v>
      </c>
      <c r="AR10" s="502">
        <f>'3.1 Emission data'!AR16-'3.1 Emission data'!AR17</f>
        <v>0</v>
      </c>
      <c r="AS10" s="502">
        <f>'3.1 Emission data'!AS16-'3.1 Emission data'!AS17</f>
        <v>0</v>
      </c>
      <c r="AT10" s="502">
        <f>'3.1 Emission data'!AT16-'3.1 Emission data'!AT17</f>
        <v>0</v>
      </c>
      <c r="AU10" s="502">
        <f>'3.1 Emission data'!AU16-'3.1 Emission data'!AU17</f>
        <v>9876227</v>
      </c>
      <c r="AV10" s="502">
        <f>'3.1 Emission data'!AV16-'3.1 Emission data'!AV17</f>
        <v>0</v>
      </c>
      <c r="AW10" s="502">
        <f>'3.1 Emission data'!AW16-'3.1 Emission data'!AW17</f>
        <v>65614</v>
      </c>
      <c r="AX10" s="502">
        <f>'3.1 Emission data'!AX16-'3.1 Emission data'!AX17</f>
        <v>0</v>
      </c>
      <c r="AY10" s="502">
        <f>'3.1 Emission data'!AY16-'3.1 Emission data'!AY17</f>
        <v>0</v>
      </c>
      <c r="AZ10" s="502">
        <f>'3.1 Emission data'!AZ16-'3.1 Emission data'!AZ17</f>
        <v>93765.310000000056</v>
      </c>
      <c r="BA10" s="502">
        <f>'3.1 Emission data'!BA16-'3.1 Emission data'!BA17</f>
        <v>13521223</v>
      </c>
      <c r="BB10" s="502">
        <f>'3.1 Emission data'!BB16-'3.1 Emission data'!BB17</f>
        <v>0</v>
      </c>
      <c r="BC10" s="502">
        <f>'3.1 Emission data'!BC16-'3.1 Emission data'!BC17</f>
        <v>9430743.6999999993</v>
      </c>
      <c r="BD10" s="502">
        <f>'3.1 Emission data'!BD16-'3.1 Emission data'!BD17</f>
        <v>0</v>
      </c>
      <c r="BE10" s="502">
        <f>'3.1 Emission data'!BE16-'3.1 Emission data'!BE17</f>
        <v>0</v>
      </c>
      <c r="BF10" s="502">
        <f>'3.1 Emission data'!BF16-'3.1 Emission data'!BF17</f>
        <v>440053</v>
      </c>
      <c r="BG10" s="502">
        <f>'3.1 Emission data'!BG16-'3.1 Emission data'!BG17</f>
        <v>0</v>
      </c>
      <c r="BH10" s="502">
        <f>'3.1 Emission data'!BH16-'3.1 Emission data'!BH17</f>
        <v>56519.4</v>
      </c>
      <c r="BI10" s="133"/>
      <c r="BJ10" s="616" t="s">
        <v>319</v>
      </c>
      <c r="BK10" s="507">
        <f>COUNTIF(E10:Z10,"&gt;0")</f>
        <v>15</v>
      </c>
      <c r="BL10" s="507">
        <f>COUNTIF(AA10:BH10,"&gt;0")</f>
        <v>13</v>
      </c>
      <c r="BM10" s="605">
        <f>COUNTIF(E10:BH10,"&gt;0")</f>
        <v>28</v>
      </c>
      <c r="BN10" s="613">
        <f>BK10/$BK$9</f>
        <v>0.68181818181818177</v>
      </c>
      <c r="BO10" s="613">
        <f>BL10/$BL$9</f>
        <v>0.38235294117647056</v>
      </c>
      <c r="BP10" s="611">
        <f>BM10/$BM$9</f>
        <v>0.5</v>
      </c>
    </row>
    <row r="11" spans="1:68" s="115" customFormat="1">
      <c r="A11" s="244"/>
      <c r="C11" s="130" t="s">
        <v>835</v>
      </c>
      <c r="D11" s="115" t="s">
        <v>71</v>
      </c>
      <c r="E11" s="449">
        <f>E12+E13</f>
        <v>500000</v>
      </c>
      <c r="F11" s="449">
        <f t="shared" ref="F11:BH11" si="0">F12+F13</f>
        <v>0</v>
      </c>
      <c r="G11" s="449">
        <f>G12+G13</f>
        <v>1017293</v>
      </c>
      <c r="H11" s="449">
        <f t="shared" si="0"/>
        <v>1766048</v>
      </c>
      <c r="I11" s="449">
        <f t="shared" si="0"/>
        <v>12844959</v>
      </c>
      <c r="J11" s="449">
        <f t="shared" si="0"/>
        <v>0</v>
      </c>
      <c r="K11" s="449">
        <f t="shared" si="0"/>
        <v>708758</v>
      </c>
      <c r="L11" s="449">
        <f t="shared" si="0"/>
        <v>771306</v>
      </c>
      <c r="M11" s="449">
        <f t="shared" si="0"/>
        <v>460558.62154069531</v>
      </c>
      <c r="N11" s="449">
        <f t="shared" si="0"/>
        <v>0</v>
      </c>
      <c r="O11" s="449">
        <f t="shared" si="0"/>
        <v>4132.18</v>
      </c>
      <c r="P11" s="449">
        <f t="shared" si="0"/>
        <v>405352</v>
      </c>
      <c r="Q11" s="449">
        <f t="shared" si="0"/>
        <v>5228379</v>
      </c>
      <c r="R11" s="449">
        <f t="shared" si="0"/>
        <v>28459</v>
      </c>
      <c r="S11" s="449">
        <f t="shared" si="0"/>
        <v>0</v>
      </c>
      <c r="T11" s="449">
        <f t="shared" si="0"/>
        <v>56677.96</v>
      </c>
      <c r="U11" s="449">
        <f t="shared" si="0"/>
        <v>0</v>
      </c>
      <c r="V11" s="449">
        <f t="shared" si="0"/>
        <v>0</v>
      </c>
      <c r="W11" s="449">
        <f t="shared" si="0"/>
        <v>26222</v>
      </c>
      <c r="X11" s="449">
        <f t="shared" si="0"/>
        <v>71337</v>
      </c>
      <c r="Y11" s="449">
        <f t="shared" si="0"/>
        <v>5961.86</v>
      </c>
      <c r="Z11" s="449">
        <f t="shared" si="0"/>
        <v>0</v>
      </c>
      <c r="AA11" s="450">
        <f t="shared" si="0"/>
        <v>0</v>
      </c>
      <c r="AB11" s="449">
        <f>AB12+AB13</f>
        <v>22326000</v>
      </c>
      <c r="AC11" s="449">
        <f>AC12+AC13</f>
        <v>39520558</v>
      </c>
      <c r="AD11" s="449">
        <f t="shared" si="0"/>
        <v>0</v>
      </c>
      <c r="AE11" s="449">
        <f t="shared" si="0"/>
        <v>0</v>
      </c>
      <c r="AF11" s="449">
        <f t="shared" si="0"/>
        <v>0</v>
      </c>
      <c r="AG11" s="449">
        <f t="shared" si="0"/>
        <v>0</v>
      </c>
      <c r="AH11" s="449">
        <f t="shared" si="0"/>
        <v>0</v>
      </c>
      <c r="AI11" s="449">
        <f t="shared" si="0"/>
        <v>1500</v>
      </c>
      <c r="AJ11" s="449">
        <f t="shared" si="0"/>
        <v>4437221</v>
      </c>
      <c r="AK11" s="449">
        <f t="shared" si="0"/>
        <v>0</v>
      </c>
      <c r="AL11" s="449">
        <f t="shared" si="0"/>
        <v>18131.240000000002</v>
      </c>
      <c r="AM11" s="449">
        <f t="shared" si="0"/>
        <v>33887</v>
      </c>
      <c r="AN11" s="449">
        <f t="shared" si="0"/>
        <v>0</v>
      </c>
      <c r="AO11" s="449">
        <f t="shared" si="0"/>
        <v>0</v>
      </c>
      <c r="AP11" s="449">
        <f t="shared" si="0"/>
        <v>0</v>
      </c>
      <c r="AQ11" s="449">
        <f t="shared" si="0"/>
        <v>0</v>
      </c>
      <c r="AR11" s="449">
        <f t="shared" si="0"/>
        <v>0</v>
      </c>
      <c r="AS11" s="449">
        <f t="shared" si="0"/>
        <v>0</v>
      </c>
      <c r="AT11" s="449">
        <f t="shared" si="0"/>
        <v>0</v>
      </c>
      <c r="AU11" s="449">
        <f t="shared" si="0"/>
        <v>9876227</v>
      </c>
      <c r="AV11" s="449">
        <f t="shared" si="0"/>
        <v>0</v>
      </c>
      <c r="AW11" s="449">
        <f t="shared" si="0"/>
        <v>65614</v>
      </c>
      <c r="AX11" s="449">
        <f t="shared" si="0"/>
        <v>0</v>
      </c>
      <c r="AY11" s="449">
        <f t="shared" si="0"/>
        <v>0</v>
      </c>
      <c r="AZ11" s="449">
        <f t="shared" si="0"/>
        <v>93765.310000000012</v>
      </c>
      <c r="BA11" s="449">
        <f t="shared" si="0"/>
        <v>13521223</v>
      </c>
      <c r="BB11" s="449">
        <f t="shared" si="0"/>
        <v>0</v>
      </c>
      <c r="BC11" s="449">
        <f t="shared" si="0"/>
        <v>9430743.6999999993</v>
      </c>
      <c r="BD11" s="449">
        <f t="shared" si="0"/>
        <v>0</v>
      </c>
      <c r="BE11" s="449">
        <f t="shared" si="0"/>
        <v>0</v>
      </c>
      <c r="BF11" s="449">
        <f t="shared" si="0"/>
        <v>440053</v>
      </c>
      <c r="BG11" s="449">
        <f t="shared" si="0"/>
        <v>0</v>
      </c>
      <c r="BH11" s="449">
        <f t="shared" si="0"/>
        <v>56519.4</v>
      </c>
      <c r="BI11" s="133"/>
      <c r="BJ11" s="617" t="s">
        <v>1162</v>
      </c>
      <c r="BK11" s="603">
        <f>BK10-BK12</f>
        <v>8</v>
      </c>
      <c r="BL11" s="603">
        <f>BL10-BL12</f>
        <v>5</v>
      </c>
      <c r="BM11" s="604">
        <f>BM10-BM12</f>
        <v>13</v>
      </c>
      <c r="BN11" s="614">
        <f t="shared" ref="BN11:BN12" si="1">BK11/$BK$9</f>
        <v>0.36363636363636365</v>
      </c>
      <c r="BO11" s="614">
        <f t="shared" ref="BO11:BO12" si="2">BL11/$BL$9</f>
        <v>0.14705882352941177</v>
      </c>
      <c r="BP11" s="615">
        <f t="shared" ref="BP11:BP12" si="3">BM11/$BM$9</f>
        <v>0.23214285714285715</v>
      </c>
    </row>
    <row r="12" spans="1:68" s="115" customFormat="1">
      <c r="A12" s="244"/>
      <c r="C12" s="131" t="s">
        <v>19</v>
      </c>
      <c r="D12" s="115" t="s">
        <v>71</v>
      </c>
      <c r="E12" s="449">
        <f>'3.1 Emission data'!E19</f>
        <v>500000</v>
      </c>
      <c r="F12" s="449"/>
      <c r="G12" s="449">
        <f>SUM('3.1 Emission data'!G20:G24)</f>
        <v>619907</v>
      </c>
      <c r="H12" s="449">
        <f>SUM('3.1 Emission data'!H18:H26)</f>
        <v>1716521</v>
      </c>
      <c r="I12" s="449">
        <f>SUM('3.1 Emission data'!I18:I26)-'3.1 Emission data'!I17</f>
        <v>1112571</v>
      </c>
      <c r="J12" s="449"/>
      <c r="K12" s="449">
        <f>SUM('3.1 Emission data'!K18:K25)</f>
        <v>708758</v>
      </c>
      <c r="L12" s="449">
        <f>SUM('3.1 Emission data'!L18:L22)+'3.1 Emission data'!L25</f>
        <v>751073</v>
      </c>
      <c r="M12" s="449">
        <f>SUM('3.1 Emission data'!M18:M22)</f>
        <v>460558.62154069531</v>
      </c>
      <c r="N12" s="449"/>
      <c r="O12" s="449">
        <f>'3.1 Emission data'!O22+'3.1 Emission data'!O25</f>
        <v>4132.18</v>
      </c>
      <c r="P12" s="449">
        <f>'3.1 Emission data'!P18+'3.1 Emission data'!P24</f>
        <v>405352</v>
      </c>
      <c r="Q12" s="449">
        <f>SUM('3.1 Emission data'!Q18:Q25)</f>
        <v>4327916</v>
      </c>
      <c r="R12" s="449">
        <f>SUM('3.1 Emission data'!R18:R24)</f>
        <v>27529</v>
      </c>
      <c r="S12" s="449"/>
      <c r="T12" s="449">
        <f>'3.1 Emission data'!T23+'3.1 Emission data'!T24</f>
        <v>56677.96</v>
      </c>
      <c r="U12" s="449"/>
      <c r="V12" s="449"/>
      <c r="W12" s="449">
        <f>'3.1 Emission data'!W23</f>
        <v>26222</v>
      </c>
      <c r="X12" s="449">
        <f>'3.1 Emission data'!X23-21600</f>
        <v>71337</v>
      </c>
      <c r="Y12" s="449">
        <f>'3.1 Emission data'!Y23</f>
        <v>5961.86</v>
      </c>
      <c r="Z12" s="449"/>
      <c r="AA12" s="450"/>
      <c r="AB12" s="449">
        <f>SUM('3.1 Emission data'!AB19:AB22)+SUM('3.1 Emission data'!AB24:AB25)-98000</f>
        <v>977700</v>
      </c>
      <c r="AC12" s="449">
        <f>SUM('3.1 Emission data'!AC18:AC26)</f>
        <v>1571292</v>
      </c>
      <c r="AD12" s="449"/>
      <c r="AE12" s="449"/>
      <c r="AF12" s="449"/>
      <c r="AG12" s="449"/>
      <c r="AH12" s="449"/>
      <c r="AI12" s="449"/>
      <c r="AJ12" s="449">
        <f>SUM('3.1 Emission data'!AJ18:AJ26)</f>
        <v>4436871</v>
      </c>
      <c r="AK12" s="449"/>
      <c r="AL12" s="449">
        <f>'3.1 Emission data'!AL23</f>
        <v>18131.240000000002</v>
      </c>
      <c r="AM12" s="449">
        <f>SUM('3.1 Emission data'!AM18:AM26)</f>
        <v>33618</v>
      </c>
      <c r="AN12" s="449"/>
      <c r="AO12" s="449"/>
      <c r="AP12" s="449"/>
      <c r="AQ12" s="449"/>
      <c r="AR12" s="449"/>
      <c r="AS12" s="449"/>
      <c r="AT12" s="449"/>
      <c r="AU12" s="449">
        <f>SUM('3.1 Emission data'!AU18:AU20)+'3.1 Emission data'!AU22</f>
        <v>805276</v>
      </c>
      <c r="AV12" s="449"/>
      <c r="AW12" s="449">
        <f>SUM('3.1 Emission data'!AW18:AW23)</f>
        <v>65614</v>
      </c>
      <c r="AX12" s="449"/>
      <c r="AY12" s="449"/>
      <c r="AZ12" s="449">
        <f>'3.1 Emission data'!AZ20+'3.1 Emission data'!AZ24</f>
        <v>93765.310000000012</v>
      </c>
      <c r="BA12" s="449">
        <f>SUM('3.1 Emission data'!BA18:BA26)</f>
        <v>2659771</v>
      </c>
      <c r="BB12" s="449"/>
      <c r="BC12" s="449">
        <f>SUM('3.1 Emission data'!BC18:BC26)</f>
        <v>8353589.7000000002</v>
      </c>
      <c r="BD12" s="449"/>
      <c r="BE12" s="449"/>
      <c r="BF12" s="449">
        <f>SUM('3.1 Emission data'!BF18:BF20)+SUM('3.1 Emission data'!BF22:BF25)</f>
        <v>340625</v>
      </c>
      <c r="BG12" s="449"/>
      <c r="BH12" s="449">
        <f>SUM('3.1 Emission data'!BH18:BH26)</f>
        <v>45062.400000000001</v>
      </c>
      <c r="BI12" s="133"/>
      <c r="BJ12" s="618" t="s">
        <v>1163</v>
      </c>
      <c r="BK12" s="514">
        <f>COUNTIFS(E10:Z10,"&gt;0",E8:Z8,"0")</f>
        <v>7</v>
      </c>
      <c r="BL12" s="514">
        <f>COUNTIFS(AA10:BH10,"&gt;0",AA8:BH8,"0")</f>
        <v>8</v>
      </c>
      <c r="BM12" s="606">
        <f>COUNTIFS(E10:BH10,"&gt;0",E8:BH8,"0")</f>
        <v>15</v>
      </c>
      <c r="BN12" s="515">
        <f t="shared" si="1"/>
        <v>0.31818181818181818</v>
      </c>
      <c r="BO12" s="515">
        <f t="shared" si="2"/>
        <v>0.23529411764705882</v>
      </c>
      <c r="BP12" s="612">
        <f t="shared" si="3"/>
        <v>0.26785714285714285</v>
      </c>
    </row>
    <row r="13" spans="1:68" s="115" customFormat="1" ht="15" thickBot="1">
      <c r="A13" s="244"/>
      <c r="C13" s="162" t="s">
        <v>73</v>
      </c>
      <c r="D13" s="163" t="s">
        <v>71</v>
      </c>
      <c r="E13" s="470"/>
      <c r="F13" s="470"/>
      <c r="G13" s="470">
        <f>SUM('3.1 Emission data'!G29)</f>
        <v>397386</v>
      </c>
      <c r="H13" s="470">
        <f>SUM('3.1 Emission data'!H27:H33)</f>
        <v>49527</v>
      </c>
      <c r="I13" s="470">
        <f>SUM('3.1 Emission data'!I27:I32)</f>
        <v>11732388</v>
      </c>
      <c r="J13" s="470"/>
      <c r="K13" s="470"/>
      <c r="L13" s="470">
        <f>SUM('3.1 Emission data'!L27:L33)</f>
        <v>20233</v>
      </c>
      <c r="M13" s="470"/>
      <c r="N13" s="470"/>
      <c r="O13" s="470"/>
      <c r="P13" s="470"/>
      <c r="Q13" s="470">
        <f>SUM('3.1 Emission data'!Q29)</f>
        <v>900463</v>
      </c>
      <c r="R13" s="470">
        <f>'3.1 Emission data'!R27</f>
        <v>930</v>
      </c>
      <c r="S13" s="470"/>
      <c r="T13" s="470"/>
      <c r="U13" s="470"/>
      <c r="V13" s="470"/>
      <c r="W13" s="470"/>
      <c r="X13" s="470"/>
      <c r="Y13" s="470"/>
      <c r="Z13" s="470"/>
      <c r="AA13" s="471"/>
      <c r="AB13" s="470">
        <f>SUM('3.1 Emission data'!AB28:AB33)</f>
        <v>21348300</v>
      </c>
      <c r="AC13" s="470">
        <f>SUM('3.1 Emission data'!AC27:AC33)</f>
        <v>37949266</v>
      </c>
      <c r="AD13" s="470"/>
      <c r="AE13" s="470"/>
      <c r="AF13" s="470"/>
      <c r="AG13" s="470"/>
      <c r="AH13" s="470"/>
      <c r="AI13" s="470">
        <f>'3.1 Emission data'!AI27+'3.1 Emission data'!AI30</f>
        <v>1500</v>
      </c>
      <c r="AJ13" s="470">
        <f>SUM('3.1 Emission data'!AJ30)</f>
        <v>350</v>
      </c>
      <c r="AK13" s="470"/>
      <c r="AL13" s="470"/>
      <c r="AM13" s="470">
        <f>'3.1 Emission data'!AM27</f>
        <v>269</v>
      </c>
      <c r="AN13" s="470"/>
      <c r="AO13" s="470"/>
      <c r="AP13" s="470"/>
      <c r="AQ13" s="470"/>
      <c r="AR13" s="470"/>
      <c r="AS13" s="470"/>
      <c r="AT13" s="470"/>
      <c r="AU13" s="470">
        <f>SUM('3.1 Emission data'!AU29:AU30)</f>
        <v>9070951</v>
      </c>
      <c r="AV13" s="470"/>
      <c r="AW13" s="470"/>
      <c r="AX13" s="470"/>
      <c r="AY13" s="470"/>
      <c r="AZ13" s="470"/>
      <c r="BA13" s="470">
        <f>SUM('3.1 Emission data'!BA27:BA33)</f>
        <v>10861452</v>
      </c>
      <c r="BB13" s="470"/>
      <c r="BC13" s="470">
        <f>SUM('3.1 Emission data'!BC27:BC33)</f>
        <v>1077154</v>
      </c>
      <c r="BD13" s="470"/>
      <c r="BE13" s="470"/>
      <c r="BF13" s="470">
        <f>SUM('3.1 Emission data'!BF27:BF33)</f>
        <v>99428</v>
      </c>
      <c r="BG13" s="470"/>
      <c r="BH13" s="470">
        <f>SUM('3.1 Emission data'!BH27)</f>
        <v>11457</v>
      </c>
      <c r="BK13" s="134"/>
      <c r="BL13" s="134"/>
      <c r="BM13" s="134"/>
    </row>
    <row r="14" spans="1:68" s="115" customFormat="1">
      <c r="A14" s="244"/>
      <c r="C14" s="12"/>
      <c r="D14" s="12"/>
      <c r="E14" s="44"/>
      <c r="F14" s="44"/>
      <c r="G14" s="43"/>
      <c r="H14" s="43"/>
      <c r="I14" s="43"/>
      <c r="J14" s="43"/>
      <c r="K14" s="43"/>
      <c r="L14" s="43"/>
      <c r="M14" s="43"/>
      <c r="N14" s="43"/>
      <c r="O14" s="43"/>
      <c r="P14" s="43"/>
      <c r="Q14" s="43"/>
      <c r="R14" s="43"/>
      <c r="S14" s="43"/>
      <c r="T14" s="43"/>
      <c r="U14" s="43"/>
      <c r="V14" s="43"/>
      <c r="W14" s="43"/>
      <c r="X14" s="43"/>
      <c r="Y14" s="43"/>
      <c r="Z14" s="43"/>
      <c r="AA14" s="43"/>
      <c r="AB14" s="43"/>
      <c r="AC14" s="43"/>
      <c r="AD14" s="44"/>
      <c r="AE14" s="43"/>
      <c r="AF14" s="44"/>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5"/>
      <c r="BJ14" s="45"/>
      <c r="BK14" s="45"/>
      <c r="BL14" s="45"/>
      <c r="BM14" s="45"/>
    </row>
    <row r="15" spans="1:68" s="45" customFormat="1">
      <c r="A15" s="244"/>
      <c r="C15" s="12"/>
      <c r="D15" s="12"/>
      <c r="E15" s="44"/>
      <c r="F15" s="44"/>
      <c r="G15" s="43"/>
      <c r="H15" s="43"/>
      <c r="I15" s="43"/>
      <c r="J15" s="43"/>
      <c r="K15" s="43"/>
      <c r="L15" s="43"/>
      <c r="M15" s="43"/>
      <c r="N15" s="43"/>
      <c r="O15" s="43"/>
      <c r="P15" s="43"/>
      <c r="Q15" s="43"/>
      <c r="R15" s="43"/>
      <c r="S15" s="43"/>
      <c r="T15" s="43"/>
      <c r="U15" s="43"/>
      <c r="V15" s="43"/>
      <c r="W15" s="43"/>
      <c r="X15" s="43"/>
      <c r="Y15" s="43"/>
      <c r="Z15" s="43"/>
      <c r="AA15" s="43"/>
      <c r="AB15" s="43"/>
      <c r="AC15" s="43"/>
      <c r="AD15" s="44"/>
      <c r="AE15" s="43"/>
      <c r="AF15" s="44"/>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row>
    <row r="16" spans="1:68" s="45" customFormat="1">
      <c r="A16" s="244"/>
      <c r="C16" s="12"/>
      <c r="D16" s="12"/>
      <c r="E16" s="44"/>
      <c r="F16" s="44"/>
      <c r="G16" s="43"/>
      <c r="H16"/>
      <c r="I16"/>
      <c r="J16"/>
      <c r="K16"/>
      <c r="L16"/>
      <c r="M16" s="84"/>
      <c r="N16"/>
      <c r="O16"/>
      <c r="P16"/>
      <c r="Q16"/>
      <c r="R16"/>
      <c r="S16"/>
      <c r="T16"/>
      <c r="U16" s="84"/>
      <c r="V16"/>
      <c r="W16"/>
      <c r="X16"/>
      <c r="Y16" s="84"/>
      <c r="Z16"/>
      <c r="AA16" s="43"/>
      <c r="AB16" s="43"/>
      <c r="AC16"/>
      <c r="AD16" s="44"/>
      <c r="AE16"/>
      <c r="AF16" s="44"/>
      <c r="AG16"/>
      <c r="AH16"/>
      <c r="AI16"/>
      <c r="AJ16"/>
      <c r="AK16"/>
      <c r="AL16"/>
      <c r="AM16"/>
      <c r="AN16"/>
      <c r="AO16"/>
      <c r="AP16"/>
      <c r="AQ16"/>
      <c r="AR16"/>
      <c r="AS16"/>
      <c r="AT16"/>
      <c r="AU16"/>
      <c r="AV16"/>
      <c r="AW16"/>
      <c r="AX16"/>
      <c r="AY16"/>
      <c r="AZ16"/>
      <c r="BA16"/>
      <c r="BB16" s="84"/>
      <c r="BC16"/>
      <c r="BD16"/>
      <c r="BE16"/>
      <c r="BF16"/>
      <c r="BG16"/>
      <c r="BH16" s="84"/>
      <c r="BI16" s="98"/>
      <c r="BJ16"/>
      <c r="BK16"/>
      <c r="BL16"/>
      <c r="BM16"/>
    </row>
    <row r="17" spans="1:65" s="98" customFormat="1">
      <c r="A17" s="245"/>
      <c r="C17" s="156"/>
      <c r="D17" s="156"/>
      <c r="E17" s="156"/>
      <c r="F17" s="156"/>
      <c r="G17" s="156"/>
      <c r="H17" s="156"/>
      <c r="I17" s="156"/>
      <c r="J17" s="156"/>
      <c r="K17" s="156"/>
      <c r="L17" s="156"/>
      <c r="M17" s="156"/>
      <c r="N17" s="156"/>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61"/>
      <c r="BF17" s="161"/>
      <c r="BG17" s="161"/>
      <c r="BH17" s="161"/>
      <c r="BI17" s="156"/>
      <c r="BJ17" s="156"/>
      <c r="BK17" s="156"/>
      <c r="BL17" s="156"/>
      <c r="BM17" s="156"/>
    </row>
    <row r="18" spans="1:65" s="156" customFormat="1">
      <c r="A18" s="266"/>
    </row>
    <row r="19" spans="1:65" s="156" customFormat="1">
      <c r="A19" s="266"/>
    </row>
    <row r="20" spans="1:65" s="156" customFormat="1">
      <c r="A20" s="266"/>
    </row>
    <row r="21" spans="1:65" s="156" customFormat="1">
      <c r="A21" s="266"/>
      <c r="C21"/>
      <c r="D21"/>
      <c r="E21"/>
      <c r="F21"/>
      <c r="G21"/>
      <c r="H21"/>
      <c r="I21"/>
      <c r="J21"/>
      <c r="K21"/>
      <c r="L21"/>
      <c r="M21" s="84"/>
      <c r="N21"/>
      <c r="O21"/>
      <c r="P21"/>
      <c r="Q21"/>
      <c r="R21"/>
      <c r="S21"/>
      <c r="T21"/>
      <c r="U21" s="84"/>
      <c r="V21"/>
      <c r="W21"/>
      <c r="X21"/>
      <c r="Y21" s="84"/>
      <c r="Z21"/>
      <c r="AA21"/>
      <c r="AB21"/>
      <c r="AC21"/>
      <c r="AD21"/>
      <c r="AE21"/>
      <c r="AF21"/>
      <c r="AG21"/>
      <c r="AH21"/>
      <c r="AI21"/>
      <c r="AJ21"/>
      <c r="AK21"/>
      <c r="AL21"/>
      <c r="AM21"/>
      <c r="AN21"/>
      <c r="AO21"/>
      <c r="AP21"/>
      <c r="AQ21"/>
      <c r="AR21"/>
      <c r="AS21"/>
      <c r="AT21"/>
      <c r="AU21"/>
      <c r="AV21"/>
      <c r="AW21"/>
      <c r="AX21"/>
      <c r="AY21"/>
      <c r="AZ21"/>
      <c r="BA21"/>
      <c r="BB21" s="84"/>
      <c r="BC21"/>
      <c r="BD21"/>
      <c r="BE21"/>
      <c r="BF21"/>
      <c r="BG21"/>
      <c r="BH21" s="84"/>
      <c r="BI21"/>
      <c r="BJ21"/>
      <c r="BK21"/>
      <c r="BL21"/>
      <c r="BM21"/>
    </row>
    <row r="28" spans="1:65">
      <c r="AQ28" s="101"/>
    </row>
  </sheetData>
  <mergeCells count="2">
    <mergeCell ref="E5:Z5"/>
    <mergeCell ref="AA5:BH5"/>
  </mergeCells>
  <pageMargins left="0.7" right="0.7" top="0.78740157499999996" bottom="0.78740157499999996"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BK78"/>
  <sheetViews>
    <sheetView showGridLines="0" zoomScale="80" zoomScaleNormal="80" workbookViewId="0">
      <selection activeCell="J36" sqref="J36"/>
    </sheetView>
  </sheetViews>
  <sheetFormatPr defaultColWidth="10.90625" defaultRowHeight="14.5"/>
  <cols>
    <col min="1" max="1" width="4.1796875" style="245" customWidth="1"/>
    <col min="2" max="2" width="10.90625" style="179"/>
    <col min="3" max="3" width="38.26953125" customWidth="1"/>
    <col min="4" max="4" width="17.90625" customWidth="1"/>
    <col min="5" max="15" width="15.6328125" customWidth="1"/>
    <col min="16" max="16" width="11.54296875" style="98" customWidth="1"/>
    <col min="17" max="17" width="15.6328125" style="98" customWidth="1"/>
    <col min="18" max="18" width="15.6328125" customWidth="1"/>
    <col min="19" max="20" width="15.6328125" style="49" customWidth="1"/>
    <col min="21" max="21" width="15.6328125" customWidth="1"/>
    <col min="23" max="23" width="13.7265625" customWidth="1"/>
    <col min="25" max="25" width="13.453125" bestFit="1" customWidth="1"/>
    <col min="33" max="34" width="10.90625" style="98"/>
  </cols>
  <sheetData>
    <row r="1" spans="1:36" s="245" customFormat="1"/>
    <row r="3" spans="1:36" ht="15.5">
      <c r="B3" s="245"/>
      <c r="C3" s="250" t="s">
        <v>1044</v>
      </c>
      <c r="D3" s="2"/>
      <c r="E3" s="2"/>
      <c r="F3" s="2"/>
      <c r="G3" s="2"/>
      <c r="H3" s="2"/>
      <c r="I3" s="2"/>
      <c r="J3" s="2"/>
      <c r="K3" s="2"/>
      <c r="L3" s="2"/>
      <c r="M3" s="2"/>
      <c r="N3" s="26"/>
    </row>
    <row r="4" spans="1:36">
      <c r="D4" s="2"/>
      <c r="E4" s="2"/>
      <c r="F4" s="2"/>
      <c r="G4" s="2"/>
      <c r="H4" s="2"/>
      <c r="I4" s="83"/>
      <c r="J4" s="83"/>
      <c r="K4" s="83"/>
      <c r="L4" s="83"/>
      <c r="M4" s="83"/>
      <c r="N4" s="83"/>
      <c r="O4" s="83"/>
      <c r="P4" s="83"/>
      <c r="Q4" s="83"/>
      <c r="R4" s="83"/>
      <c r="S4" s="83"/>
      <c r="T4" s="83"/>
      <c r="U4" s="2"/>
      <c r="V4" s="2"/>
      <c r="W4" s="2"/>
      <c r="X4" s="2"/>
      <c r="Y4" s="2"/>
      <c r="Z4" s="26"/>
      <c r="AA4" s="26"/>
      <c r="AB4" s="26"/>
      <c r="AC4" s="26"/>
      <c r="AD4" s="26"/>
      <c r="AE4" s="26"/>
      <c r="AF4" s="26"/>
      <c r="AG4" s="26"/>
      <c r="AH4" s="26"/>
      <c r="AI4" s="26"/>
      <c r="AJ4" s="26"/>
    </row>
    <row r="5" spans="1:36" ht="15" thickBot="1">
      <c r="C5" s="384"/>
      <c r="D5" s="837" t="s">
        <v>1101</v>
      </c>
      <c r="E5" s="837"/>
      <c r="F5" s="837"/>
      <c r="G5" s="837"/>
      <c r="H5" s="837"/>
      <c r="I5" s="837"/>
      <c r="J5" s="837"/>
      <c r="K5" s="837"/>
      <c r="L5" s="837"/>
      <c r="M5" s="837"/>
      <c r="N5" s="837"/>
      <c r="O5" s="837"/>
      <c r="P5" s="837"/>
      <c r="Q5" s="837"/>
      <c r="R5" s="837"/>
      <c r="S5" s="838"/>
      <c r="T5" s="838"/>
      <c r="U5" s="838"/>
      <c r="V5" s="56"/>
    </row>
    <row r="6" spans="1:36" s="98" customFormat="1" ht="15" thickTop="1">
      <c r="A6" s="245"/>
      <c r="B6" s="179"/>
      <c r="D6" s="839" t="s">
        <v>1046</v>
      </c>
      <c r="E6" s="839"/>
      <c r="F6" s="839"/>
      <c r="G6" s="839"/>
      <c r="H6" s="840"/>
      <c r="I6" s="841" t="s">
        <v>1047</v>
      </c>
      <c r="J6" s="839"/>
      <c r="K6" s="839"/>
      <c r="L6" s="839"/>
      <c r="M6" s="840"/>
      <c r="N6" s="841" t="s">
        <v>1048</v>
      </c>
      <c r="O6" s="839"/>
      <c r="P6" s="839"/>
      <c r="Q6" s="839"/>
      <c r="R6" s="839"/>
      <c r="S6" s="48"/>
      <c r="T6" s="178"/>
      <c r="U6" s="45"/>
    </row>
    <row r="7" spans="1:36">
      <c r="C7" s="419" t="s">
        <v>1034</v>
      </c>
      <c r="D7" s="237" t="s">
        <v>315</v>
      </c>
      <c r="E7" s="237" t="s">
        <v>316</v>
      </c>
      <c r="F7" s="237" t="s">
        <v>843</v>
      </c>
      <c r="G7" s="237" t="s">
        <v>839</v>
      </c>
      <c r="H7" s="237" t="s">
        <v>317</v>
      </c>
      <c r="I7" s="420" t="s">
        <v>315</v>
      </c>
      <c r="J7" s="421" t="s">
        <v>316</v>
      </c>
      <c r="K7" s="421" t="s">
        <v>843</v>
      </c>
      <c r="L7" s="237" t="s">
        <v>839</v>
      </c>
      <c r="M7" s="237" t="s">
        <v>317</v>
      </c>
      <c r="N7" s="420" t="s">
        <v>315</v>
      </c>
      <c r="O7" s="421" t="s">
        <v>316</v>
      </c>
      <c r="P7" s="421" t="s">
        <v>843</v>
      </c>
      <c r="Q7" s="237" t="s">
        <v>839</v>
      </c>
      <c r="R7" s="237" t="s">
        <v>317</v>
      </c>
      <c r="S7" s="56"/>
      <c r="T7" s="56"/>
      <c r="AE7" s="98"/>
      <c r="AF7" s="98"/>
      <c r="AG7"/>
      <c r="AH7"/>
    </row>
    <row r="8" spans="1:36">
      <c r="C8" s="45" t="s">
        <v>4</v>
      </c>
      <c r="D8" s="504">
        <f>IFERROR(AVERAGEIFS('2.4 Carbon intensities'!$E60:$Z60,'2.4 Carbon intensities'!$E60:$Z60,"&gt;0"),"no values")</f>
        <v>47.013995332218123</v>
      </c>
      <c r="E8" s="505">
        <f t="array" ref="E8">IFERROR(MEDIAN(IF('2.4 Carbon intensities'!$E60:$Z60&gt;0,'2.4 Carbon intensities'!$E60:$Z60)),"no values")</f>
        <v>30.320855813263623</v>
      </c>
      <c r="F8" s="506">
        <f>E8/E8</f>
        <v>1</v>
      </c>
      <c r="G8" s="507">
        <f>IFERROR(COUNTIFS('2.4 Carbon intensities'!$E60:$Z60,"&gt;0"),"no values")</f>
        <v>17</v>
      </c>
      <c r="H8" s="508">
        <f>G8/COUNTA('2.4 Carbon intensities'!$E60:$Z60)</f>
        <v>0.77272727272727271</v>
      </c>
      <c r="I8" s="509">
        <f>IFERROR(AVERAGEIFS('2.4 Carbon intensities'!$E60:$Z60,'2.4 Carbon intensities'!$E60:$Z60,"&gt;0",'3.1 Emission data'!$E42:$Z42,"&gt;0"),"0")</f>
        <v>63.742982323860041</v>
      </c>
      <c r="J8" s="505">
        <f t="array" ref="J8">MEDIAN(IF('2.4 Carbon intensities'!$E60:$Z60&gt;0,IF('3.1 Emission data'!$E42:$Z42&gt;0,'2.4 Carbon intensities'!$E60:$Z60)))</f>
        <v>37.525438664426048</v>
      </c>
      <c r="K8" s="506">
        <f>IFERROR(J8/E8,"no values")</f>
        <v>1.2376114610858324</v>
      </c>
      <c r="L8" s="507">
        <f>COUNTIFS('2.4 Carbon intensities'!$E60:$Z60,"&gt;0",'3.1 Emission data'!$E42:$Z42,"&gt;0")</f>
        <v>12</v>
      </c>
      <c r="M8" s="508">
        <f>L8/COUNTA('2.4 Carbon intensities'!$E60:$Z60)</f>
        <v>0.54545454545454541</v>
      </c>
      <c r="N8" s="509">
        <f>IFERROR(AVERAGEIFS('2.4 Carbon intensities'!$E60:$Z60,'2.4 Carbon intensities'!$E60:$Z60,"&gt;0",'3.1 Emission data'!$E42:$Z42,"-0.5"),"no values")</f>
        <v>6.8644265522775099</v>
      </c>
      <c r="O8" s="505">
        <f t="array" ref="O8">IFERROR(MEDIAN(IF('2.4 Carbon intensities'!$E60:$Z60&gt;0,IF('3.1 Emission data'!$E42:$Z42&lt;0,'2.4 Carbon intensities'!$E60:$Z60))),"no values")</f>
        <v>5.0127655397763258</v>
      </c>
      <c r="P8" s="506">
        <f>IFERROR(O8/E8,"no values")</f>
        <v>0.16532401231180058</v>
      </c>
      <c r="Q8" s="507">
        <f>COUNTIFS('2.4 Carbon intensities'!$E60:$Z60,"&gt;0",'3.1 Emission data'!$E42:$Z42,"&lt;0")</f>
        <v>5</v>
      </c>
      <c r="R8" s="508">
        <f>Q8/COUNTA('2.4 Carbon intensities'!$E60:$Z60)</f>
        <v>0.22727272727272727</v>
      </c>
      <c r="S8" s="26"/>
      <c r="T8" s="26"/>
      <c r="U8" s="49"/>
      <c r="AE8" s="98"/>
      <c r="AF8" s="98"/>
      <c r="AG8"/>
      <c r="AH8"/>
    </row>
    <row r="9" spans="1:36">
      <c r="C9" s="45" t="s">
        <v>5</v>
      </c>
      <c r="D9" s="504">
        <f>IFERROR(AVERAGEIFS('2.4 Carbon intensities'!$E61:$Z61,'2.4 Carbon intensities'!$E61:$Z61,"&gt;0"),"no values")</f>
        <v>280.3699958611561</v>
      </c>
      <c r="E9" s="505">
        <f t="array" ref="E9">IFERROR(MEDIAN(IF('2.4 Carbon intensities'!$E61:$Z61&gt;0,'2.4 Carbon intensities'!$E61:$Z61)),"no values")</f>
        <v>177.96645120902355</v>
      </c>
      <c r="F9" s="506">
        <f t="shared" ref="F9:F22" si="0">E9/E9</f>
        <v>1</v>
      </c>
      <c r="G9" s="507">
        <f>IFERROR(COUNTIFS('2.4 Carbon intensities'!$E61:$Z61,"&gt;0"),"no values")</f>
        <v>13</v>
      </c>
      <c r="H9" s="508">
        <f>G9/COUNTA('2.4 Carbon intensities'!$E61:$Z61)</f>
        <v>0.59090909090909094</v>
      </c>
      <c r="I9" s="509">
        <f>IFERROR(AVERAGEIFS('2.4 Carbon intensities'!$E61:$Z61,'2.4 Carbon intensities'!$E61:$Z61,"&gt;0",'3.1 Emission data'!$E43:$Z43,"&gt;0"),"0")</f>
        <v>280.3699958611561</v>
      </c>
      <c r="J9" s="505">
        <f t="array" ref="J9">MEDIAN(IF('2.4 Carbon intensities'!$E61:$Z61&gt;0,IF('3.1 Emission data'!$E43:$Z43&gt;0,'2.4 Carbon intensities'!$E61:$Z61)))</f>
        <v>177.96645120902355</v>
      </c>
      <c r="K9" s="506">
        <f t="shared" ref="K9:K22" si="1">IFERROR(J9/E9,"no values")</f>
        <v>1</v>
      </c>
      <c r="L9" s="507">
        <f>COUNTIFS('2.4 Carbon intensities'!$E61:$Z61,"&gt;0",'3.1 Emission data'!$E43:$Z43,"&gt;0")</f>
        <v>13</v>
      </c>
      <c r="M9" s="508">
        <f>L9/COUNTA('2.4 Carbon intensities'!$E61:$Z61)</f>
        <v>0.59090909090909094</v>
      </c>
      <c r="N9" s="509" t="str">
        <f>IFERROR(AVERAGEIFS('2.4 Carbon intensities'!$E61:$Z61,'2.4 Carbon intensities'!$E61:$Z61,"&gt;0",'3.1 Emission data'!$E43:$Z43,"-0.5"),"no values")</f>
        <v>no values</v>
      </c>
      <c r="O9" s="505" t="str">
        <f t="array" ref="O9">IFERROR(MEDIAN(IF('2.4 Carbon intensities'!$E61:$Z61&gt;0,IF('3.1 Emission data'!$E43:$Z43&lt;0,'2.4 Carbon intensities'!$E61:$Z61))),"no values")</f>
        <v>no values</v>
      </c>
      <c r="P9" s="506"/>
      <c r="Q9" s="507">
        <f>COUNTIFS('2.4 Carbon intensities'!$E61:$Z61,"&gt;0",'3.1 Emission data'!$E43:$Z43,"&lt;0")</f>
        <v>0</v>
      </c>
      <c r="R9" s="508">
        <f>Q9/COUNTA('2.4 Carbon intensities'!$E61:$Z61)</f>
        <v>0</v>
      </c>
      <c r="S9" s="26"/>
      <c r="T9" s="26"/>
      <c r="U9" s="49"/>
      <c r="AE9" s="98"/>
      <c r="AF9" s="98"/>
      <c r="AG9"/>
      <c r="AH9"/>
    </row>
    <row r="10" spans="1:36">
      <c r="C10" s="45" t="s">
        <v>838</v>
      </c>
      <c r="D10" s="504">
        <f>IFERROR(AVERAGEIFS('2.4 Carbon intensities'!$E62:$Z62,'2.4 Carbon intensities'!$E62:$Z62,"&gt;0"),"no values")</f>
        <v>0.24869838527981661</v>
      </c>
      <c r="E10" s="505">
        <f t="array" ref="E10">IFERROR(MEDIAN(IF('2.4 Carbon intensities'!$E62:$Z62&gt;0,'2.4 Carbon intensities'!$E62:$Z62)),"no values")</f>
        <v>0.13959923363327181</v>
      </c>
      <c r="F10" s="506">
        <f t="shared" si="0"/>
        <v>1</v>
      </c>
      <c r="G10" s="507">
        <f>IFERROR(COUNTIFS('2.4 Carbon intensities'!$E62:$Z62,"&gt;0"),"no values")</f>
        <v>15</v>
      </c>
      <c r="H10" s="508">
        <f>G10/COUNTA('2.4 Carbon intensities'!$E62:$Z62)</f>
        <v>0.68181818181818177</v>
      </c>
      <c r="I10" s="509">
        <f>IFERROR(AVERAGEIFS('2.4 Carbon intensities'!$E62:$Z62,'2.4 Carbon intensities'!$E62:$Z62,"&gt;0",'3.1 Emission data'!$E44:$Z44,"&gt;0"),"0")</f>
        <v>0.26557671939704847</v>
      </c>
      <c r="J10" s="505">
        <f t="array" ref="J10">MEDIAN(IF('2.4 Carbon intensities'!$E62:$Z62&gt;0,IF('3.1 Emission data'!$E44:$Z44&gt;0,'2.4 Carbon intensities'!$E62:$Z62)))</f>
        <v>0.16854612236267252</v>
      </c>
      <c r="K10" s="506">
        <f t="shared" si="1"/>
        <v>1.2073570747920035</v>
      </c>
      <c r="L10" s="507">
        <f>COUNTIFS('2.4 Carbon intensities'!$E62:$Z62,"&gt;0",'3.1 Emission data'!$E44:$Z44,"&gt;0")</f>
        <v>14</v>
      </c>
      <c r="M10" s="508">
        <f>L10/COUNTA('2.4 Carbon intensities'!$E62:$Z62)</f>
        <v>0.63636363636363635</v>
      </c>
      <c r="N10" s="509">
        <f>IFERROR(AVERAGEIFS('2.4 Carbon intensities'!$E62:$Z62,'2.4 Carbon intensities'!$E62:$Z62,"&gt;0",'3.1 Emission data'!$E44:$Z44,"-0.5"),"no values")</f>
        <v>1.2401707638570814E-2</v>
      </c>
      <c r="O10" s="505">
        <f t="array" ref="O10">IFERROR(MEDIAN(IF('2.4 Carbon intensities'!$E62:$Z62&gt;0,IF('3.1 Emission data'!$E44:$Z44&lt;0,'2.4 Carbon intensities'!$E62:$Z62))),"no values")</f>
        <v>1.2401707638570814E-2</v>
      </c>
      <c r="P10" s="506">
        <f t="shared" ref="P10:P18" si="2">IFERROR(O10/E10,"no values")</f>
        <v>8.8837934964243345E-2</v>
      </c>
      <c r="Q10" s="507">
        <f>COUNTIFS('2.4 Carbon intensities'!$E62:$Z62,"&gt;0",'3.1 Emission data'!$E44:$Z44,"&lt;0")</f>
        <v>1</v>
      </c>
      <c r="R10" s="508">
        <f>Q10/COUNTA('2.4 Carbon intensities'!$E62:$Z62)</f>
        <v>4.5454545454545456E-2</v>
      </c>
      <c r="S10" s="26"/>
      <c r="T10" s="26"/>
      <c r="U10" s="49"/>
      <c r="AE10" s="98"/>
      <c r="AF10" s="98"/>
      <c r="AG10"/>
      <c r="AH10"/>
    </row>
    <row r="11" spans="1:36">
      <c r="C11" s="45" t="s">
        <v>6</v>
      </c>
      <c r="D11" s="504">
        <f>IFERROR(AVERAGEIFS('2.4 Carbon intensities'!$E63:$Z63,'2.4 Carbon intensities'!$E63:$Z63,"&gt;0"),"no values")</f>
        <v>1.105228101009172</v>
      </c>
      <c r="E11" s="505">
        <f t="array" ref="E11">IFERROR(MEDIAN(IF('2.4 Carbon intensities'!$E63:$Z63&gt;0,'2.4 Carbon intensities'!$E63:$Z63)),"no values")</f>
        <v>0.50547861393848381</v>
      </c>
      <c r="F11" s="506">
        <f t="shared" si="0"/>
        <v>1</v>
      </c>
      <c r="G11" s="507">
        <f>IFERROR(COUNTIFS('2.4 Carbon intensities'!$E63:$Z63,"&gt;0"),"no values")</f>
        <v>9</v>
      </c>
      <c r="H11" s="508">
        <f>G11/COUNTA('2.4 Carbon intensities'!$E63:$Z63)</f>
        <v>0.40909090909090912</v>
      </c>
      <c r="I11" s="509">
        <f>IFERROR(AVERAGEIFS('2.4 Carbon intensities'!$E63:$Z63,'2.4 Carbon intensities'!$E63:$Z63,"&gt;0",'3.1 Emission data'!$E45:$Z45,"&gt;0"),"0")</f>
        <v>1.105228101009172</v>
      </c>
      <c r="J11" s="505">
        <f t="array" ref="J11">MEDIAN(IF('2.4 Carbon intensities'!$E63:$Z63&gt;0,IF('3.1 Emission data'!$E45:$Z45&gt;0,'2.4 Carbon intensities'!$E63:$Z63)))</f>
        <v>0.50547861393848381</v>
      </c>
      <c r="K11" s="506">
        <f t="shared" si="1"/>
        <v>1</v>
      </c>
      <c r="L11" s="507">
        <f>COUNTIFS('2.4 Carbon intensities'!$E63:$Z63,"&gt;0",'3.1 Emission data'!$E45:$Z45,"&gt;0")</f>
        <v>9</v>
      </c>
      <c r="M11" s="508">
        <f>L11/COUNTA('2.4 Carbon intensities'!$E63:$Z63)</f>
        <v>0.40909090909090912</v>
      </c>
      <c r="N11" s="509" t="str">
        <f>IFERROR(AVERAGEIFS('2.4 Carbon intensities'!$E63:$Z63,'2.4 Carbon intensities'!$E63:$Z63,"&gt;0",'3.1 Emission data'!$E45:$Z45,"-0.5"),"no values")</f>
        <v>no values</v>
      </c>
      <c r="O11" s="505" t="str">
        <f t="array" ref="O11">IFERROR(MEDIAN(IF('2.4 Carbon intensities'!$E63:$Z63&gt;0,IF('3.1 Emission data'!$E45:$Z45&lt;0,'2.4 Carbon intensities'!$E63:$Z63))),"no values")</f>
        <v>no values</v>
      </c>
      <c r="P11" s="506"/>
      <c r="Q11" s="507">
        <f>COUNTIFS('2.4 Carbon intensities'!$E63:$Z63,"&gt;0",'3.1 Emission data'!$E45:$Z45,"&lt;0")</f>
        <v>0</v>
      </c>
      <c r="R11" s="508">
        <f>Q11/COUNTA('2.4 Carbon intensities'!$E63:$Z63)</f>
        <v>0</v>
      </c>
      <c r="S11" s="26"/>
      <c r="T11" s="26"/>
      <c r="U11" s="49"/>
      <c r="AE11" s="98"/>
      <c r="AF11" s="98"/>
      <c r="AG11"/>
      <c r="AH11"/>
    </row>
    <row r="12" spans="1:36">
      <c r="C12" s="45" t="s">
        <v>7</v>
      </c>
      <c r="D12" s="504">
        <f>IFERROR(AVERAGEIFS('2.4 Carbon intensities'!$E64:$Z64,'2.4 Carbon intensities'!$E64:$Z64,"&gt;0"),"no values")</f>
        <v>9.4185515561193658E-2</v>
      </c>
      <c r="E12" s="505">
        <f t="array" ref="E12">IFERROR(MEDIAN(IF('2.4 Carbon intensities'!$E64:$Z64&gt;0,'2.4 Carbon intensities'!$E64:$Z64)),"no values")</f>
        <v>3.916886293797902E-2</v>
      </c>
      <c r="F12" s="506">
        <f t="shared" si="0"/>
        <v>1</v>
      </c>
      <c r="G12" s="507">
        <f>IFERROR(COUNTIFS('2.4 Carbon intensities'!$E64:$Z64,"&gt;0"),"no values")</f>
        <v>14</v>
      </c>
      <c r="H12" s="508">
        <f>G12/COUNTA('2.4 Carbon intensities'!$E64:$Z64)</f>
        <v>0.63636363636363635</v>
      </c>
      <c r="I12" s="509">
        <f>IFERROR(AVERAGEIFS('2.4 Carbon intensities'!$E64:$Z64,'2.4 Carbon intensities'!$E64:$Z64,"&gt;0",'3.1 Emission data'!$E46:$Z46,"&gt;0"),"0")</f>
        <v>9.4185515561193658E-2</v>
      </c>
      <c r="J12" s="505">
        <f t="array" ref="J12">MEDIAN(IF('2.4 Carbon intensities'!$E64:$Z64&gt;0,IF('3.1 Emission data'!$E46:$Z46&gt;0,'2.4 Carbon intensities'!$E64:$Z64)))</f>
        <v>3.916886293797902E-2</v>
      </c>
      <c r="K12" s="506">
        <f t="shared" si="1"/>
        <v>1</v>
      </c>
      <c r="L12" s="507">
        <f>COUNTIFS('2.4 Carbon intensities'!$E64:$Z64,"&gt;0",'3.1 Emission data'!$E46:$Z46,"&gt;0")</f>
        <v>14</v>
      </c>
      <c r="M12" s="508">
        <f>L12/COUNTA('2.4 Carbon intensities'!$E64:$Z64)</f>
        <v>0.63636363636363635</v>
      </c>
      <c r="N12" s="509" t="str">
        <f>IFERROR(AVERAGEIFS('2.4 Carbon intensities'!$E64:$Z64,'2.4 Carbon intensities'!$E64:$Z64,"&gt;0",'3.1 Emission data'!$E46:$Z46,"-0.5"),"no values")</f>
        <v>no values</v>
      </c>
      <c r="O12" s="505" t="str">
        <f t="array" ref="O12">IFERROR(MEDIAN(IF('2.4 Carbon intensities'!$E64:$Z64&gt;0,IF('3.1 Emission data'!$E46:$Z46&lt;0,'2.4 Carbon intensities'!$E64:$Z64))),"no values")</f>
        <v>no values</v>
      </c>
      <c r="P12" s="506"/>
      <c r="Q12" s="507">
        <f>COUNTIFS('2.4 Carbon intensities'!$E64:$Z64,"&gt;0",'3.1 Emission data'!$E46:$Z46,"&lt;0")</f>
        <v>0</v>
      </c>
      <c r="R12" s="508">
        <f>Q12/COUNTA('2.4 Carbon intensities'!$E64:$Z64)</f>
        <v>0</v>
      </c>
      <c r="S12" s="26"/>
      <c r="T12" s="26"/>
      <c r="U12" s="49"/>
      <c r="AE12" s="98"/>
      <c r="AF12" s="98"/>
      <c r="AG12"/>
      <c r="AH12"/>
    </row>
    <row r="13" spans="1:36">
      <c r="C13" s="45" t="s">
        <v>8</v>
      </c>
      <c r="D13" s="504">
        <f>IFERROR(AVERAGEIFS('2.4 Carbon intensities'!$E65:$Z65,'2.4 Carbon intensities'!$E65:$Z65,"&gt;0"),"no values")</f>
        <v>9.7487972636318414</v>
      </c>
      <c r="E13" s="505">
        <f t="array" ref="E13">IFERROR(MEDIAN(IF('2.4 Carbon intensities'!$E65:$Z65&gt;0,'2.4 Carbon intensities'!$E65:$Z65)),"no values")</f>
        <v>7.781204744132161</v>
      </c>
      <c r="F13" s="506">
        <f t="shared" si="0"/>
        <v>1</v>
      </c>
      <c r="G13" s="507">
        <f>IFERROR(COUNTIFS('2.4 Carbon intensities'!$E65:$Z65,"&gt;0"),"no values")</f>
        <v>22</v>
      </c>
      <c r="H13" s="508">
        <f>G13/COUNTA('2.4 Carbon intensities'!$E65:$Z65)</f>
        <v>1</v>
      </c>
      <c r="I13" s="509">
        <f>IFERROR(AVERAGEIFS('2.4 Carbon intensities'!$E65:$Z65,'2.4 Carbon intensities'!$E65:$Z65,"&gt;0",'3.1 Emission data'!$E47:$Z47,"&gt;0"),"0")</f>
        <v>10.967017321111266</v>
      </c>
      <c r="J13" s="505">
        <f t="array" ref="J13">MEDIAN(IF('2.4 Carbon intensities'!$E65:$Z65&gt;0,IF('3.1 Emission data'!$E47:$Z47&gt;0,'2.4 Carbon intensities'!$E65:$Z65)))</f>
        <v>8.4302250321876233</v>
      </c>
      <c r="K13" s="506">
        <f t="shared" si="1"/>
        <v>1.0834087148966092</v>
      </c>
      <c r="L13" s="507">
        <f>COUNTIFS('2.4 Carbon intensities'!$E65:$Z65,"&gt;0",'3.1 Emission data'!$E47:$Z47,"&gt;0")</f>
        <v>16</v>
      </c>
      <c r="M13" s="508">
        <f>L13/COUNTA('2.4 Carbon intensities'!$E65:$Z65)</f>
        <v>0.72727272727272729</v>
      </c>
      <c r="N13" s="509">
        <f>IFERROR(AVERAGEIFS('2.4 Carbon intensities'!$E65:$Z65,'2.4 Carbon intensities'!$E65:$Z65,"&gt;0",'3.1 Emission data'!$E47:$Z47,"-0.5"),"no values")</f>
        <v>6.5002104436866981</v>
      </c>
      <c r="O13" s="505">
        <f t="array" ref="O13">IFERROR(MEDIAN(IF('2.4 Carbon intensities'!$E65:$Z65&gt;0,IF('3.1 Emission data'!$E47:$Z47&lt;0,'2.4 Carbon intensities'!$E65:$Z65))),"no values")</f>
        <v>5.468594902657987</v>
      </c>
      <c r="P13" s="506">
        <f t="shared" si="2"/>
        <v>0.70279540026007892</v>
      </c>
      <c r="Q13" s="507">
        <f>COUNTIFS('2.4 Carbon intensities'!$E65:$Z65,"&gt;0",'3.1 Emission data'!$E47:$Z47,"&lt;0")</f>
        <v>6</v>
      </c>
      <c r="R13" s="508">
        <f>Q13/COUNTA('2.4 Carbon intensities'!$E65:$Z65)</f>
        <v>0.27272727272727271</v>
      </c>
      <c r="S13" s="26"/>
      <c r="T13" s="26"/>
      <c r="U13" s="49"/>
      <c r="AE13" s="98"/>
      <c r="AF13" s="98"/>
      <c r="AG13"/>
      <c r="AH13"/>
    </row>
    <row r="14" spans="1:36">
      <c r="C14" s="45" t="s">
        <v>9</v>
      </c>
      <c r="D14" s="504">
        <f>IFERROR(AVERAGEIFS('2.4 Carbon intensities'!$E66:$Z66,'2.4 Carbon intensities'!$E66:$Z66,"&gt;0"),"no values")</f>
        <v>0.89348143248120326</v>
      </c>
      <c r="E14" s="505">
        <f t="array" ref="E14">IFERROR(MEDIAN(IF('2.4 Carbon intensities'!$E66:$Z66&gt;0,'2.4 Carbon intensities'!$E66:$Z66)),"no values")</f>
        <v>0.65999505049671803</v>
      </c>
      <c r="F14" s="506">
        <f t="shared" si="0"/>
        <v>1</v>
      </c>
      <c r="G14" s="507">
        <f>IFERROR(COUNTIFS('2.4 Carbon intensities'!$E66:$Z66,"&gt;0"),"no values")</f>
        <v>19</v>
      </c>
      <c r="H14" s="508">
        <f>G14/COUNTA('2.4 Carbon intensities'!$E66:$Z66)</f>
        <v>0.86363636363636365</v>
      </c>
      <c r="I14" s="509">
        <f>IFERROR(AVERAGEIFS('2.4 Carbon intensities'!$E66:$Z66,'2.4 Carbon intensities'!$E66:$Z66,"&gt;0",'3.1 Emission data'!$E48:$Z48,"&gt;0"),"0")</f>
        <v>0.94309104829699009</v>
      </c>
      <c r="J14" s="505">
        <f t="array" ref="J14">MEDIAN(IF('2.4 Carbon intensities'!$E66:$Z66&gt;0,IF('3.1 Emission data'!$E48:$Z48&gt;0,'2.4 Carbon intensities'!$E66:$Z66)))</f>
        <v>0.70142609667693046</v>
      </c>
      <c r="K14" s="506">
        <f t="shared" si="1"/>
        <v>1.0627747831578904</v>
      </c>
      <c r="L14" s="507">
        <f>COUNTIFS('2.4 Carbon intensities'!$E66:$Z66,"&gt;0",'3.1 Emission data'!$E48:$Z48,"&gt;0")</f>
        <v>18</v>
      </c>
      <c r="M14" s="508">
        <f>L14/COUNTA('2.4 Carbon intensities'!$E66:$Z66)</f>
        <v>0.81818181818181823</v>
      </c>
      <c r="N14" s="509">
        <f>IFERROR(AVERAGEIFS('2.4 Carbon intensities'!$E66:$Z66,'2.4 Carbon intensities'!$E66:$Z66,"&gt;0",'3.1 Emission data'!$E48:$Z48,"-0.5"),"no values")</f>
        <v>5.0834779703851096E-4</v>
      </c>
      <c r="O14" s="505">
        <f t="array" ref="O14">IFERROR(MEDIAN(IF('2.4 Carbon intensities'!$E66:$Z66&gt;0,IF('3.1 Emission data'!$E48:$Z48&lt;0,'2.4 Carbon intensities'!$E66:$Z66))),"no values")</f>
        <v>5.0834779703851096E-4</v>
      </c>
      <c r="P14" s="506">
        <f>IFERROR(O14/E14,"no values")</f>
        <v>7.7022971104999047E-4</v>
      </c>
      <c r="Q14" s="507">
        <f>COUNTIFS('2.4 Carbon intensities'!$E66:$Z66,"&gt;0",'3.1 Emission data'!$E48:$Z48,"&lt;0")</f>
        <v>1</v>
      </c>
      <c r="R14" s="508">
        <f>Q14/COUNTA('2.4 Carbon intensities'!$E66:$Z66)</f>
        <v>4.5454545454545456E-2</v>
      </c>
      <c r="S14" s="26"/>
      <c r="T14" s="26"/>
      <c r="U14" s="49"/>
      <c r="AE14" s="98"/>
      <c r="AF14" s="98"/>
      <c r="AG14"/>
      <c r="AH14"/>
    </row>
    <row r="15" spans="1:36">
      <c r="C15" s="45" t="s">
        <v>10</v>
      </c>
      <c r="D15" s="504">
        <f>IFERROR(AVERAGEIFS('2.4 Carbon intensities'!$E67:$Z67,'2.4 Carbon intensities'!$E67:$Z67,"&gt;0"),"no values")</f>
        <v>2.470838787929265</v>
      </c>
      <c r="E15" s="505">
        <f t="array" ref="E15">IFERROR(MEDIAN(IF('2.4 Carbon intensities'!$E67:$Z67&gt;0,'2.4 Carbon intensities'!$E67:$Z67)),"no values")</f>
        <v>0.42384088192825103</v>
      </c>
      <c r="F15" s="506">
        <f t="shared" si="0"/>
        <v>1</v>
      </c>
      <c r="G15" s="507">
        <f>IFERROR(COUNTIFS('2.4 Carbon intensities'!$E67:$Z67,"&gt;0"),"no values")</f>
        <v>6</v>
      </c>
      <c r="H15" s="508">
        <f>G15/COUNTA('2.4 Carbon intensities'!$E67:$Z67)</f>
        <v>0.27272727272727271</v>
      </c>
      <c r="I15" s="509">
        <f>IFERROR(AVERAGEIFS('2.4 Carbon intensities'!$E67:$Z67,'2.4 Carbon intensities'!$E67:$Z67,"&gt;0",'3.1 Emission data'!$E49:$Z49,"&gt;0"),"0")</f>
        <v>2.470838787929265</v>
      </c>
      <c r="J15" s="505">
        <f t="array" ref="J15">MEDIAN(IF('2.4 Carbon intensities'!$E67:$Z67&gt;0,IF('3.1 Emission data'!$E49:$Z49&gt;0,'2.4 Carbon intensities'!$E67:$Z67)))</f>
        <v>0.42384088192825103</v>
      </c>
      <c r="K15" s="506">
        <f t="shared" si="1"/>
        <v>1</v>
      </c>
      <c r="L15" s="507">
        <f>COUNTIFS('2.4 Carbon intensities'!$E67:$Z67,"&gt;0",'3.1 Emission data'!$E49:$Z49,"&gt;0")</f>
        <v>6</v>
      </c>
      <c r="M15" s="508">
        <f>L15/COUNTA('2.4 Carbon intensities'!$E67:$Z67)</f>
        <v>0.27272727272727271</v>
      </c>
      <c r="N15" s="509" t="str">
        <f>IFERROR(AVERAGEIFS('2.4 Carbon intensities'!$E67:$Z67,'2.4 Carbon intensities'!$E67:$Z67,"&gt;0",'3.1 Emission data'!$E49:$Z49,"-0.5"),"no values")</f>
        <v>no values</v>
      </c>
      <c r="O15" s="505" t="str">
        <f t="array" ref="O15">IFERROR(MEDIAN(IF('2.4 Carbon intensities'!$E67:$Z67&gt;0,IF('3.1 Emission data'!$E49:$Z49&lt;0,'2.4 Carbon intensities'!$E67:$Z67))),"no values")</f>
        <v>no values</v>
      </c>
      <c r="P15" s="506"/>
      <c r="Q15" s="507">
        <f>COUNTIFS('2.4 Carbon intensities'!$E67:$Z67,"&gt;0",'3.1 Emission data'!$E49:$Z49,"&lt;0")</f>
        <v>0</v>
      </c>
      <c r="R15" s="508">
        <f>Q15/COUNTA('2.4 Carbon intensities'!$E67:$Z67)</f>
        <v>0</v>
      </c>
      <c r="S15" s="26"/>
      <c r="T15" s="26"/>
      <c r="U15" s="49"/>
      <c r="AE15" s="98"/>
      <c r="AF15" s="98"/>
      <c r="AG15"/>
      <c r="AH15"/>
    </row>
    <row r="16" spans="1:36">
      <c r="C16" s="45" t="s">
        <v>11</v>
      </c>
      <c r="D16" s="504">
        <f>IFERROR(AVERAGEIFS('2.4 Carbon intensities'!$E69:$Z69,'2.4 Carbon intensities'!$E69:$Z69,"&gt;0"),"no values")</f>
        <v>0.67825811741735398</v>
      </c>
      <c r="E16" s="505">
        <f t="array" ref="E16">IFERROR(MEDIAN(IF('2.4 Carbon intensities'!$E69:$Z69&gt;0,'2.4 Carbon intensities'!$E69:$Z69)),"no values")</f>
        <v>0.61093280653095405</v>
      </c>
      <c r="F16" s="506">
        <f t="shared" si="0"/>
        <v>1</v>
      </c>
      <c r="G16" s="507">
        <f>IFERROR(COUNTIFS('2.4 Carbon intensities'!$E69:$Z69,"&gt;0"),"no values")</f>
        <v>6</v>
      </c>
      <c r="H16" s="508">
        <f>G16/COUNTA('2.4 Carbon intensities'!$E69:$Z69)</f>
        <v>0.27272727272727271</v>
      </c>
      <c r="I16" s="509">
        <f>IFERROR(AVERAGEIFS('2.4 Carbon intensities'!$E69:$Z69,'2.4 Carbon intensities'!$E69:$Z69,"&gt;0",'3.1 Emission data'!$E51:$Z51,"&gt;0"),"no values")</f>
        <v>0.67825811741735398</v>
      </c>
      <c r="J16" s="505">
        <f t="array" ref="J16">IFERROR(MEDIAN(IF('2.4 Carbon intensities'!$E69:$Z69&gt;0,IF('3.1 Emission data'!$E51:$Z51&gt;0,'2.4 Carbon intensities'!$E69:$Z69))),"no values")</f>
        <v>0.61093280653095405</v>
      </c>
      <c r="K16" s="506">
        <f t="shared" si="1"/>
        <v>1</v>
      </c>
      <c r="L16" s="507">
        <f>COUNTIFS('2.4 Carbon intensities'!$E69:$Z69,"&gt;0",'3.1 Emission data'!$E51:$Z51,"&gt;0")</f>
        <v>6</v>
      </c>
      <c r="M16" s="508">
        <f>L16/COUNTA('2.4 Carbon intensities'!$E69:$Z69)</f>
        <v>0.27272727272727271</v>
      </c>
      <c r="N16" s="509" t="str">
        <f>IFERROR(AVERAGEIFS('2.4 Carbon intensities'!$E69:$Z69,'2.4 Carbon intensities'!$E69:$Z69,"&gt;0",'3.1 Emission data'!$E51:$Z51,"-0.5"),"no values")</f>
        <v>no values</v>
      </c>
      <c r="O16" s="505" t="str">
        <f t="array" ref="O16">IFERROR(MEDIAN(IF('2.4 Carbon intensities'!$E69:$Z69&gt;0,IF('3.1 Emission data'!$E51:$Z51&lt;0,'2.4 Carbon intensities'!$E69:$Z69))),"no values")</f>
        <v>no values</v>
      </c>
      <c r="P16" s="506"/>
      <c r="Q16" s="507">
        <f>COUNTIFS('2.4 Carbon intensities'!$E69:$Z69,"&gt;0",'3.1 Emission data'!$E51:$Z51,"&lt;0")</f>
        <v>0</v>
      </c>
      <c r="R16" s="508">
        <f>Q16/COUNTA('2.4 Carbon intensities'!$E69:$Z69)</f>
        <v>0</v>
      </c>
      <c r="S16" s="26"/>
      <c r="T16" s="26"/>
      <c r="U16" s="49"/>
      <c r="AE16" s="98"/>
      <c r="AF16" s="98"/>
      <c r="AG16"/>
      <c r="AH16"/>
    </row>
    <row r="17" spans="1:34">
      <c r="C17" s="45" t="s">
        <v>12</v>
      </c>
      <c r="D17" s="510" t="str">
        <f>IFERROR(AVERAGEIFS('2.4 Carbon intensities'!$E70:$Z70,'2.4 Carbon intensities'!$E70:$Z70,"&gt;0"),"no values")</f>
        <v>no values</v>
      </c>
      <c r="E17" s="505" t="str">
        <f t="array" ref="E17">IFERROR(MEDIAN(IF('2.4 Carbon intensities'!$E70:$Z70&gt;0,'2.4 Carbon intensities'!$E70:$Z70)),"no values")</f>
        <v>no values</v>
      </c>
      <c r="F17" s="506"/>
      <c r="G17" s="507">
        <f>IFERROR(COUNTIFS('2.4 Carbon intensities'!$E70:$Z70,"&gt;0"),"no values")</f>
        <v>0</v>
      </c>
      <c r="H17" s="508">
        <f>G17/COUNTA('2.4 Carbon intensities'!$E70:$Z70)</f>
        <v>0</v>
      </c>
      <c r="I17" s="509" t="str">
        <f>IFERROR(AVERAGEIFS('2.4 Carbon intensities'!$E70:$Z70,'2.4 Carbon intensities'!$E70:$Z70,"&gt;0",'3.1 Emission data'!$E52:$Z52,"&gt;0"),"no values")</f>
        <v>no values</v>
      </c>
      <c r="J17" s="505" t="str">
        <f t="array" ref="J17">IFERROR(MEDIAN(IF('2.4 Carbon intensities'!$E70:$Z70&gt;0,IF('3.1 Emission data'!$E52:$Z52&gt;0,'2.4 Carbon intensities'!$E70:$Z70))),"no values")</f>
        <v>no values</v>
      </c>
      <c r="K17" s="506"/>
      <c r="L17" s="507">
        <f>COUNTIFS('2.4 Carbon intensities'!$E70:$Z70,"&gt;0",'3.1 Emission data'!$E52:$Z52,"&gt;0")</f>
        <v>0</v>
      </c>
      <c r="M17" s="508">
        <f>L17/COUNTA('2.4 Carbon intensities'!$E70:$Z70)</f>
        <v>0</v>
      </c>
      <c r="N17" s="509" t="str">
        <f>IFERROR(AVERAGEIFS('2.4 Carbon intensities'!$E70:$Z70,'2.4 Carbon intensities'!$E70:$Z70,"&gt;0",'3.1 Emission data'!$E52:$Z52,"-0.5"),"no values")</f>
        <v>no values</v>
      </c>
      <c r="O17" s="505" t="str">
        <f t="array" ref="O17">IFERROR(MEDIAN(IF('2.4 Carbon intensities'!$E70:$Z70&gt;0,IF('3.1 Emission data'!$E52:$Z52&lt;0,'2.4 Carbon intensities'!$E70:$Z70))),"no values")</f>
        <v>no values</v>
      </c>
      <c r="P17" s="506"/>
      <c r="Q17" s="507">
        <f>COUNTIFS('2.4 Carbon intensities'!$E70:$Z70,"&gt;0",'3.1 Emission data'!$E52:$Z52,"&lt;0")</f>
        <v>0</v>
      </c>
      <c r="R17" s="508">
        <f>Q17/COUNTA('2.4 Carbon intensities'!$E70:$Z70)</f>
        <v>0</v>
      </c>
      <c r="S17" s="26"/>
      <c r="T17" s="26"/>
      <c r="U17" s="49"/>
      <c r="AE17" s="98"/>
      <c r="AF17" s="98"/>
      <c r="AG17"/>
      <c r="AH17"/>
    </row>
    <row r="18" spans="1:34">
      <c r="C18" s="45" t="s">
        <v>13</v>
      </c>
      <c r="D18" s="510">
        <f>IFERROR(AVERAGEIFS('2.4 Carbon intensities'!$E71:$Z71,'2.4 Carbon intensities'!$E71:$Z71,"&gt;0"),"no values")</f>
        <v>76.746612149587847</v>
      </c>
      <c r="E18" s="505">
        <f t="array" ref="E18">IFERROR(MEDIAN(IF('2.4 Carbon intensities'!$E71:$Z71&gt;0,'2.4 Carbon intensities'!$E71:$Z71)),"no values")</f>
        <v>24.019673174423772</v>
      </c>
      <c r="F18" s="506">
        <f t="shared" si="0"/>
        <v>1</v>
      </c>
      <c r="G18" s="507">
        <f>IFERROR(COUNTIFS('2.4 Carbon intensities'!$E71:$Z71,"&gt;0"),"no values")</f>
        <v>7</v>
      </c>
      <c r="H18" s="508">
        <f>G18/COUNTA('2.4 Carbon intensities'!$E71:$Z71)</f>
        <v>0.31818181818181818</v>
      </c>
      <c r="I18" s="509">
        <f>IFERROR(AVERAGEIFS('2.4 Carbon intensities'!$E71:$Z71,'2.4 Carbon intensities'!$E71:$Z71,"&gt;0",'3.1 Emission data'!$E53:$Z53,"&gt;0"),"no values")</f>
        <v>106.14934597737442</v>
      </c>
      <c r="J18" s="505">
        <f t="array" ref="J18">IFERROR(MEDIAN(IF('2.4 Carbon intensities'!$E71:$Z71&gt;0,IF('3.1 Emission data'!$E53:$Z53&gt;0,'2.4 Carbon intensities'!$E71:$Z71))),"no values")</f>
        <v>40.473773265651438</v>
      </c>
      <c r="K18" s="506">
        <f t="shared" si="1"/>
        <v>1.6850259773204594</v>
      </c>
      <c r="L18" s="507">
        <f>COUNTIFS('2.4 Carbon intensities'!$E71:$Z71,"&gt;0",'3.1 Emission data'!$E53:$Z53,"&gt;0")</f>
        <v>5</v>
      </c>
      <c r="M18" s="508">
        <f>L18/COUNTA('2.4 Carbon intensities'!$E71:$Z71)</f>
        <v>0.22727272727272727</v>
      </c>
      <c r="N18" s="509">
        <f>IFERROR(AVERAGEIFS('2.4 Carbon intensities'!$E71:$Z71,'2.4 Carbon intensities'!$E71:$Z71,"&gt;0",'3.1 Emission data'!$E53:$Z53,"-0.5"),"no values")</f>
        <v>3.2397775801214177</v>
      </c>
      <c r="O18" s="505">
        <f t="array" ref="O18">IFERROR(MEDIAN(IF('2.4 Carbon intensities'!$E71:$Z71&gt;0,IF('3.1 Emission data'!$E53:$Z53&lt;0,'2.4 Carbon intensities'!$E71:$Z71))),"no values")</f>
        <v>3.2397775801214177</v>
      </c>
      <c r="P18" s="506">
        <f t="shared" si="2"/>
        <v>0.1348801691261621</v>
      </c>
      <c r="Q18" s="507">
        <f>COUNTIFS('2.4 Carbon intensities'!$E71:$Z71,"&gt;0",'3.1 Emission data'!$E53:$Z53,"&lt;0")</f>
        <v>2</v>
      </c>
      <c r="R18" s="508">
        <f>Q18/COUNTA('2.4 Carbon intensities'!$E71:$Z71)</f>
        <v>9.0909090909090912E-2</v>
      </c>
      <c r="S18" s="26"/>
      <c r="T18" s="26"/>
      <c r="U18" s="49"/>
      <c r="AE18" s="98"/>
      <c r="AF18" s="98"/>
      <c r="AG18"/>
      <c r="AH18"/>
    </row>
    <row r="19" spans="1:34">
      <c r="C19" s="45" t="s">
        <v>81</v>
      </c>
      <c r="D19" s="510">
        <f>IFERROR(AVERAGEIFS('2.4 Carbon intensities'!$E72:$Z72,'2.4 Carbon intensities'!$E72:$Z72,"&gt;0"),"no values")</f>
        <v>0.3044014182486815</v>
      </c>
      <c r="E19" s="505">
        <f t="array" ref="E19">IFERROR(MEDIAN(IF('2.4 Carbon intensities'!$E72:$Z72&gt;0,'2.4 Carbon intensities'!$E72:$Z72)),"no values")</f>
        <v>0.22770756121427041</v>
      </c>
      <c r="F19" s="506">
        <f t="shared" si="0"/>
        <v>1</v>
      </c>
      <c r="G19" s="507">
        <f>IFERROR(COUNTIFS('2.4 Carbon intensities'!$E72:$Z72,"&gt;0"),"no values")</f>
        <v>4</v>
      </c>
      <c r="H19" s="508">
        <f>G19/COUNTA('2.4 Carbon intensities'!$E72:$Z72)</f>
        <v>0.18181818181818182</v>
      </c>
      <c r="I19" s="509">
        <f>IFERROR(AVERAGEIFS('2.4 Carbon intensities'!$E72:$Z72,'2.4 Carbon intensities'!$E72:$Z72,"&gt;0",'3.1 Emission data'!$E54:$Z54,"&gt;0"),"no values")</f>
        <v>0.3044014182486815</v>
      </c>
      <c r="J19" s="505">
        <f t="array" ref="J19">IFERROR(MEDIAN(IF('2.4 Carbon intensities'!$E72:$Z72&gt;0,IF('3.1 Emission data'!$E54:$Z54&gt;0,'2.4 Carbon intensities'!$E72:$Z72))),"no values")</f>
        <v>0.22770756121427041</v>
      </c>
      <c r="K19" s="506">
        <f t="shared" si="1"/>
        <v>1</v>
      </c>
      <c r="L19" s="507">
        <f>COUNTIFS('2.4 Carbon intensities'!$E72:$Z72,"&gt;0",'3.1 Emission data'!$E54:$Z54,"&gt;0")</f>
        <v>4</v>
      </c>
      <c r="M19" s="508">
        <f>L19/COUNTA('2.4 Carbon intensities'!$E72:$Z72)</f>
        <v>0.18181818181818182</v>
      </c>
      <c r="N19" s="509" t="str">
        <f>IFERROR(AVERAGEIFS('2.4 Carbon intensities'!$E72:$Z72,'2.4 Carbon intensities'!$E72:$Z72,"&gt;0",'3.1 Emission data'!$E54:$Z54,"-0.5"),"no values")</f>
        <v>no values</v>
      </c>
      <c r="O19" s="505" t="str">
        <f t="array" ref="O19">IFERROR(MEDIAN(IF('2.4 Carbon intensities'!$E72:$Z72&gt;0,IF('3.1 Emission data'!$E54:$Z54&lt;0,'2.4 Carbon intensities'!$E72:$Z72))),"no values")</f>
        <v>no values</v>
      </c>
      <c r="P19" s="506"/>
      <c r="Q19" s="507">
        <f>COUNTIFS('2.4 Carbon intensities'!$E72:$Z72,"&gt;0",'3.1 Emission data'!$E54:$Z54,"&lt;0")</f>
        <v>0</v>
      </c>
      <c r="R19" s="508">
        <f>Q19/COUNTA('2.4 Carbon intensities'!$E72:$Z72)</f>
        <v>0</v>
      </c>
      <c r="S19" s="26"/>
      <c r="T19" s="26"/>
      <c r="U19" s="49"/>
      <c r="AE19" s="98"/>
      <c r="AF19" s="98"/>
      <c r="AG19"/>
      <c r="AH19"/>
    </row>
    <row r="20" spans="1:34">
      <c r="C20" s="45" t="s">
        <v>14</v>
      </c>
      <c r="D20" s="510">
        <f>IFERROR(AVERAGEIFS('2.4 Carbon intensities'!$E73:$Z73,'2.4 Carbon intensities'!$E73:$Z73,"&gt;0"),"no values")</f>
        <v>0.15428273855304311</v>
      </c>
      <c r="E20" s="505">
        <f t="array" ref="E20">IFERROR(MEDIAN(IF('2.4 Carbon intensities'!$E73:$Z73&gt;0,'2.4 Carbon intensities'!$E73:$Z73)),"no values")</f>
        <v>0.15428273855304309</v>
      </c>
      <c r="F20" s="506">
        <f t="shared" si="0"/>
        <v>1</v>
      </c>
      <c r="G20" s="507">
        <f>IFERROR(COUNTIFS('2.4 Carbon intensities'!$E73:$Z73,"&gt;0"),"no values")</f>
        <v>2</v>
      </c>
      <c r="H20" s="508">
        <f>G20/COUNTA('2.4 Carbon intensities'!$E73:$Z73)</f>
        <v>9.0909090909090912E-2</v>
      </c>
      <c r="I20" s="509">
        <f>IFERROR(AVERAGEIFS('2.4 Carbon intensities'!$E73:$Z73,'2.4 Carbon intensities'!$E73:$Z73,"&gt;0",'3.1 Emission data'!$E55:$Z55,"&gt;0"),"no values")</f>
        <v>0.15428273855304311</v>
      </c>
      <c r="J20" s="505">
        <f t="array" ref="J20">IFERROR(MEDIAN(IF('2.4 Carbon intensities'!$E73:$Z73&gt;0,IF('3.1 Emission data'!$E55:$Z55&gt;0,'2.4 Carbon intensities'!$E73:$Z73))),"no values")</f>
        <v>0.15428273855304309</v>
      </c>
      <c r="K20" s="506">
        <f t="shared" si="1"/>
        <v>1</v>
      </c>
      <c r="L20" s="507">
        <f>COUNTIFS('2.4 Carbon intensities'!$E73:$Z73,"&gt;0",'3.1 Emission data'!$E55:$Z55,"&gt;0")</f>
        <v>2</v>
      </c>
      <c r="M20" s="508">
        <f>L20/COUNTA('2.4 Carbon intensities'!$E73:$Z73)</f>
        <v>9.0909090909090912E-2</v>
      </c>
      <c r="N20" s="509" t="str">
        <f>IFERROR(AVERAGEIFS('2.4 Carbon intensities'!$E73:$Z73,'2.4 Carbon intensities'!$E73:$Z73,"&gt;0",'3.1 Emission data'!$E55:$Z55,"-0.5"),"no values")</f>
        <v>no values</v>
      </c>
      <c r="O20" s="505" t="str">
        <f t="array" ref="O20">IFERROR(MEDIAN(IF('2.4 Carbon intensities'!$E73:$Z73&gt;0,IF('3.1 Emission data'!$E55:$Z55&lt;0,'2.4 Carbon intensities'!$E73:$Z73))),"no values")</f>
        <v>no values</v>
      </c>
      <c r="P20" s="506"/>
      <c r="Q20" s="507">
        <f>COUNTIFS('2.4 Carbon intensities'!$E73:$Z73,"&gt;0",'3.1 Emission data'!$E55:$Z55,"&lt;0")</f>
        <v>0</v>
      </c>
      <c r="R20" s="508">
        <f>Q20/COUNTA('2.4 Carbon intensities'!$E73:$Z73)</f>
        <v>0</v>
      </c>
      <c r="S20" s="26"/>
      <c r="T20" s="26"/>
      <c r="U20" s="49"/>
      <c r="AE20" s="98"/>
      <c r="AF20" s="98"/>
      <c r="AG20"/>
      <c r="AH20"/>
    </row>
    <row r="21" spans="1:34">
      <c r="C21" s="45" t="s">
        <v>15</v>
      </c>
      <c r="D21" s="510" t="str">
        <f>IFERROR(AVERAGEIFS('2.4 Carbon intensities'!$E74:$Z74,'2.4 Carbon intensities'!$E74:$Z74,"&gt;0"),"no values")</f>
        <v>no values</v>
      </c>
      <c r="E21" s="505" t="str">
        <f t="array" ref="E21">IFERROR(MEDIAN(IF('2.4 Carbon intensities'!$E74:$Z74&gt;0,'2.4 Carbon intensities'!$E74:$Z74)),"no values")</f>
        <v>no values</v>
      </c>
      <c r="F21" s="506"/>
      <c r="G21" s="507">
        <f>IFERROR(COUNTIFS('2.4 Carbon intensities'!$E74:$Z74,"&gt;0"),"no values")</f>
        <v>0</v>
      </c>
      <c r="H21" s="508">
        <f>G21/COUNTA('2.4 Carbon intensities'!$E74:$Z74)</f>
        <v>0</v>
      </c>
      <c r="I21" s="509" t="str">
        <f>IFERROR(AVERAGEIFS('2.4 Carbon intensities'!$E74:$Z74,'2.4 Carbon intensities'!$E74:$Z74,"&gt;0",'3.1 Emission data'!$E56:$Z56,"&gt;0"),"no values")</f>
        <v>no values</v>
      </c>
      <c r="J21" s="505" t="str">
        <f t="array" ref="J21">IFERROR(MEDIAN(IF('2.4 Carbon intensities'!$E74:$Z74&gt;0,IF('3.1 Emission data'!$E56:$Z56&gt;0,'2.4 Carbon intensities'!$E74:$Z74))),"no values")</f>
        <v>no values</v>
      </c>
      <c r="K21" s="506"/>
      <c r="L21" s="507">
        <f>COUNTIFS('2.4 Carbon intensities'!$E74:$Z74,"&gt;0",'3.1 Emission data'!$E56:$Z56,"&gt;0")</f>
        <v>0</v>
      </c>
      <c r="M21" s="508">
        <f>L21/COUNTA('2.4 Carbon intensities'!$E74:$Z74)</f>
        <v>0</v>
      </c>
      <c r="N21" s="509" t="str">
        <f>IFERROR(AVERAGEIFS('2.4 Carbon intensities'!$E74:$Z74,'2.4 Carbon intensities'!$E74:$Z74,"&gt;0",'3.1 Emission data'!$E56:$Z56,"-0.5"),"no values")</f>
        <v>no values</v>
      </c>
      <c r="O21" s="505" t="str">
        <f t="array" ref="O21">IFERROR(MEDIAN(IF('2.4 Carbon intensities'!$E74:$Z74&gt;0,IF('3.1 Emission data'!$E56:$Z56&lt;0,'2.4 Carbon intensities'!$E74:$Z74))),"no values")</f>
        <v>no values</v>
      </c>
      <c r="P21" s="506"/>
      <c r="Q21" s="507">
        <f>COUNTIFS('2.4 Carbon intensities'!$E74:$Z74,"&gt;0",'3.1 Emission data'!$E56:$Z56,"&lt;0")</f>
        <v>0</v>
      </c>
      <c r="R21" s="508">
        <f>Q21/COUNTA('2.4 Carbon intensities'!$E74:$Z74)</f>
        <v>0</v>
      </c>
      <c r="S21" s="26"/>
      <c r="T21" s="26"/>
      <c r="U21" s="49"/>
      <c r="AE21" s="98"/>
      <c r="AF21" s="98"/>
      <c r="AG21"/>
      <c r="AH21"/>
    </row>
    <row r="22" spans="1:34">
      <c r="C22" s="281" t="s">
        <v>16</v>
      </c>
      <c r="D22" s="511">
        <f>IFERROR(AVERAGEIFS('2.4 Carbon intensities'!$E75:$Z75,'2.4 Carbon intensities'!$E75:$Z75,"&gt;0"),"no values")</f>
        <v>0.16789473684210526</v>
      </c>
      <c r="E22" s="512">
        <f t="array" ref="E22">IFERROR(MEDIAN(IF('2.4 Carbon intensities'!$E75:$Z75&gt;0,'2.4 Carbon intensities'!$E75:$Z75)),"no values")</f>
        <v>0.16789473684210526</v>
      </c>
      <c r="F22" s="513">
        <f t="shared" si="0"/>
        <v>1</v>
      </c>
      <c r="G22" s="514">
        <f>IFERROR(COUNTIFS('2.4 Carbon intensities'!$E75:$Z75,"&gt;0"),"no values")</f>
        <v>1</v>
      </c>
      <c r="H22" s="515">
        <f>G22/COUNTA('2.4 Carbon intensities'!$E75:$Z75)</f>
        <v>4.5454545454545456E-2</v>
      </c>
      <c r="I22" s="516">
        <f>IFERROR(AVERAGEIFS('2.4 Carbon intensities'!$E75:$Z75,'2.4 Carbon intensities'!$E75:$Z75,"&gt;0",'3.1 Emission data'!$E57:$Z57,"&gt;0"),"no values")</f>
        <v>0.16789473684210526</v>
      </c>
      <c r="J22" s="512">
        <f t="array" ref="J22">IFERROR(MEDIAN(IF('2.4 Carbon intensities'!$E75:$Z75&gt;0,IF('3.1 Emission data'!$E57:$Z57&gt;0,'2.4 Carbon intensities'!$E75:$Z75))),"no values")</f>
        <v>0.16789473684210526</v>
      </c>
      <c r="K22" s="513">
        <f t="shared" si="1"/>
        <v>1</v>
      </c>
      <c r="L22" s="514">
        <f>COUNTIFS('2.4 Carbon intensities'!$E75:$Z75,"&gt;0",'3.1 Emission data'!$E57:$Z57,"&gt;0")</f>
        <v>1</v>
      </c>
      <c r="M22" s="515">
        <f>L22/COUNTA('2.4 Carbon intensities'!$E75:$Z75)</f>
        <v>4.5454545454545456E-2</v>
      </c>
      <c r="N22" s="516" t="str">
        <f>IFERROR(AVERAGEIFS('2.4 Carbon intensities'!$E75:$Z75,'2.4 Carbon intensities'!$E75:$Z75,"&gt;0",'3.1 Emission data'!$E57:$Z57,"-0.5"),"no values")</f>
        <v>no values</v>
      </c>
      <c r="O22" s="512" t="str">
        <f t="array" ref="O22">IFERROR(MEDIAN(IF('2.4 Carbon intensities'!$E75:$Z75&gt;0,IF('3.1 Emission data'!$E57:$Z57&lt;0,'2.4 Carbon intensities'!$E75:$Z75))),"no values")</f>
        <v>no values</v>
      </c>
      <c r="P22" s="513"/>
      <c r="Q22" s="514">
        <f>COUNTIFS('2.4 Carbon intensities'!$E75:$Z75,"&gt;0",'3.1 Emission data'!$E57:$Z57,"&lt;0")</f>
        <v>0</v>
      </c>
      <c r="R22" s="515">
        <f>Q22/COUNTA('2.4 Carbon intensities'!$E75:$Z75)</f>
        <v>0</v>
      </c>
      <c r="S22" s="26"/>
      <c r="T22" s="26"/>
      <c r="U22" s="49"/>
      <c r="AE22" s="98"/>
      <c r="AF22" s="98"/>
      <c r="AG22"/>
      <c r="AH22"/>
    </row>
    <row r="23" spans="1:34">
      <c r="D23" s="83"/>
      <c r="E23" s="83"/>
      <c r="F23" s="83"/>
      <c r="G23" s="83"/>
      <c r="H23" s="83"/>
      <c r="I23" s="83"/>
      <c r="J23" s="83"/>
      <c r="K23" s="83"/>
      <c r="L23" s="83"/>
      <c r="M23" s="83"/>
      <c r="N23" s="83"/>
      <c r="O23" s="49"/>
      <c r="P23" s="49"/>
      <c r="Q23" s="49"/>
      <c r="R23" s="49"/>
      <c r="U23" s="49"/>
    </row>
    <row r="24" spans="1:34" s="98" customFormat="1">
      <c r="A24" s="245"/>
      <c r="B24" s="179"/>
      <c r="D24" s="83"/>
      <c r="E24" s="83"/>
      <c r="F24" s="83"/>
      <c r="G24" s="83"/>
      <c r="H24" s="83"/>
      <c r="I24" s="83"/>
      <c r="J24" s="83"/>
      <c r="K24" s="83"/>
      <c r="L24" s="83"/>
      <c r="M24" s="83"/>
      <c r="N24" s="83"/>
      <c r="O24" s="49"/>
      <c r="P24" s="49"/>
      <c r="Q24" s="49"/>
      <c r="R24" s="49"/>
      <c r="S24" s="49"/>
      <c r="T24" s="49"/>
      <c r="U24" s="49"/>
    </row>
    <row r="25" spans="1:34" s="98" customFormat="1">
      <c r="A25" s="245"/>
      <c r="B25" s="179"/>
      <c r="D25" s="83"/>
      <c r="E25" s="83"/>
      <c r="F25" s="83"/>
      <c r="G25" s="83"/>
      <c r="H25" s="83"/>
      <c r="I25" s="83"/>
      <c r="J25" s="83"/>
      <c r="K25" s="83"/>
      <c r="L25" s="83"/>
      <c r="M25" s="83"/>
      <c r="N25" s="83"/>
      <c r="O25" s="49"/>
      <c r="P25" s="49"/>
      <c r="Q25" s="49"/>
      <c r="R25" s="49"/>
      <c r="S25" s="49"/>
      <c r="T25" s="49"/>
      <c r="U25" s="49"/>
    </row>
    <row r="26" spans="1:34" s="98" customFormat="1" ht="15" thickBot="1">
      <c r="A26" s="245"/>
      <c r="B26" s="179"/>
      <c r="C26" s="8"/>
      <c r="D26" s="837" t="s">
        <v>1102</v>
      </c>
      <c r="E26" s="837"/>
      <c r="F26" s="837"/>
      <c r="G26" s="837"/>
      <c r="H26" s="837"/>
      <c r="I26" s="837"/>
      <c r="J26" s="837"/>
      <c r="K26" s="837"/>
      <c r="L26" s="837"/>
      <c r="M26" s="837"/>
      <c r="N26" s="837"/>
      <c r="O26" s="837"/>
      <c r="P26" s="837"/>
      <c r="Q26" s="837"/>
      <c r="R26" s="837"/>
      <c r="S26" s="838"/>
      <c r="T26" s="838"/>
      <c r="U26" s="838"/>
    </row>
    <row r="27" spans="1:34" s="98" customFormat="1" ht="15" thickTop="1">
      <c r="A27" s="245"/>
      <c r="B27" s="179"/>
      <c r="C27" s="56"/>
      <c r="D27" s="839" t="s">
        <v>1046</v>
      </c>
      <c r="E27" s="839"/>
      <c r="F27" s="839"/>
      <c r="G27" s="839"/>
      <c r="H27" s="840"/>
      <c r="I27" s="841" t="s">
        <v>1047</v>
      </c>
      <c r="J27" s="839"/>
      <c r="K27" s="839"/>
      <c r="L27" s="839"/>
      <c r="M27" s="840"/>
      <c r="N27" s="841" t="s">
        <v>1048</v>
      </c>
      <c r="O27" s="839"/>
      <c r="P27" s="839"/>
      <c r="Q27" s="839"/>
      <c r="R27" s="839"/>
      <c r="S27" s="48"/>
      <c r="T27" s="83"/>
      <c r="U27" s="83"/>
    </row>
    <row r="28" spans="1:34" s="98" customFormat="1">
      <c r="A28" s="245"/>
      <c r="B28" s="179"/>
      <c r="C28" s="419" t="s">
        <v>1034</v>
      </c>
      <c r="D28" s="237" t="s">
        <v>315</v>
      </c>
      <c r="E28" s="237" t="s">
        <v>316</v>
      </c>
      <c r="F28" s="237" t="s">
        <v>843</v>
      </c>
      <c r="G28" s="237" t="s">
        <v>839</v>
      </c>
      <c r="H28" s="237" t="s">
        <v>317</v>
      </c>
      <c r="I28" s="422" t="s">
        <v>315</v>
      </c>
      <c r="J28" s="237" t="s">
        <v>316</v>
      </c>
      <c r="K28" s="237" t="s">
        <v>843</v>
      </c>
      <c r="L28" s="237" t="s">
        <v>839</v>
      </c>
      <c r="M28" s="237" t="s">
        <v>317</v>
      </c>
      <c r="N28" s="422" t="s">
        <v>315</v>
      </c>
      <c r="O28" s="237" t="s">
        <v>316</v>
      </c>
      <c r="P28" s="237" t="s">
        <v>843</v>
      </c>
      <c r="Q28" s="237" t="s">
        <v>839</v>
      </c>
      <c r="R28" s="237" t="s">
        <v>317</v>
      </c>
      <c r="S28" s="49"/>
      <c r="T28" s="49"/>
      <c r="U28" s="49"/>
    </row>
    <row r="29" spans="1:34" s="98" customFormat="1">
      <c r="A29" s="245"/>
      <c r="B29" s="179"/>
      <c r="C29" s="45" t="s">
        <v>4</v>
      </c>
      <c r="D29" s="504">
        <f>AVERAGEIFS('2.4 Carbon intensities'!$AA60:$BH60,'2.4 Carbon intensities'!$AA60:$BH60,"&gt;0")</f>
        <v>143.38986667946753</v>
      </c>
      <c r="E29" s="507">
        <f t="array" ref="E29">MEDIAN(IF('2.4 Carbon intensities'!$AA60:$BH60&gt;0,'2.4 Carbon intensities'!$AA60:$BH60))</f>
        <v>64.539108224524384</v>
      </c>
      <c r="F29" s="517">
        <f>E29/E29</f>
        <v>1</v>
      </c>
      <c r="G29" s="507">
        <f>COUNTIFS('3.1 Emission data'!$AA42:$BH42,"1")+COUNTIF('3.1 Emission data'!$AA42:$BH42,"-0.5")</f>
        <v>22</v>
      </c>
      <c r="H29" s="508">
        <f>G29/COUNTA('2.4 Carbon intensities'!$AA60:$BH60)</f>
        <v>0.6470588235294118</v>
      </c>
      <c r="I29" s="518">
        <f>AVERAGEIFS('2.4 Carbon intensities'!$AA60:$BH60,'2.4 Carbon intensities'!$AA60:$BH60,"&gt;0",'3.1 Emission data'!$AA42:$BH42,"&gt;0")</f>
        <v>230.71495291033253</v>
      </c>
      <c r="J29" s="507">
        <f t="array" ref="J29">MEDIAN(IF('2.4 Carbon intensities'!$AA60:$BH60&gt;0,IF('3.1 Emission data'!$AA42:$BH42&gt;0,'2.4 Carbon intensities'!$AA60:$BH60)))</f>
        <v>206.14287779541897</v>
      </c>
      <c r="K29" s="517">
        <f t="shared" ref="K29:K41" si="3">J29/E29</f>
        <v>3.1940769475504807</v>
      </c>
      <c r="L29" s="507">
        <f>COUNTIFS('3.1 Emission data'!$AA42:$BH42,"&gt;0",'3.1 Emission data'!$AA42:$BH42,"&gt;0")</f>
        <v>12</v>
      </c>
      <c r="M29" s="508">
        <f>L29/COUNTA('2.4 Carbon intensities'!$AA60:$BH60)</f>
        <v>0.35294117647058826</v>
      </c>
      <c r="N29" s="518">
        <f>AVERAGEIFS('2.4 Carbon intensities'!$AA60:$BH60,'2.4 Carbon intensities'!$AA60:$BH60,"&gt;0",'3.1 Emission data'!$AA42:$BH42,"&lt;0")</f>
        <v>38.599763202429543</v>
      </c>
      <c r="O29" s="507">
        <f t="array" ref="O29">MEDIAN(IF('2.4 Carbon intensities'!$AA60:$BH60&gt;0,IF('3.1 Emission data'!$AA42:$BH42&lt;0,'2.4 Carbon intensities'!$AA60:$BH60)))</f>
        <v>25.001544086928561</v>
      </c>
      <c r="P29" s="517">
        <f t="shared" ref="P29:P37" si="4">O29/E29</f>
        <v>0.38738595519403474</v>
      </c>
      <c r="Q29" s="507">
        <f>COUNTIFS('2.4 Carbon intensities'!$AA60:$BH60,"&gt;0",'3.1 Emission data'!$AA42:$BH42,"&lt;0")</f>
        <v>10</v>
      </c>
      <c r="R29" s="508">
        <f>Q29/COUNTA('2.4 Carbon intensities'!$AA60:$BH60)</f>
        <v>0.29411764705882354</v>
      </c>
      <c r="S29" s="49"/>
      <c r="T29" s="49"/>
      <c r="U29" s="49"/>
    </row>
    <row r="30" spans="1:34" s="98" customFormat="1">
      <c r="A30" s="245"/>
      <c r="B30" s="179"/>
      <c r="C30" s="45" t="s">
        <v>5</v>
      </c>
      <c r="D30" s="504">
        <f>AVERAGEIFS('2.4 Carbon intensities'!$AA61:$BH61,'2.4 Carbon intensities'!$AA61:$BH61,"&gt;0")</f>
        <v>223.30752435219705</v>
      </c>
      <c r="E30" s="507">
        <f t="array" ref="E30">MEDIAN(IF('2.4 Carbon intensities'!$AA61:$BH61&gt;0,'2.4 Carbon intensities'!$AA61:$BH61))</f>
        <v>216.5023888537138</v>
      </c>
      <c r="F30" s="517">
        <f t="shared" ref="F30:F43" si="5">E30/E30</f>
        <v>1</v>
      </c>
      <c r="G30" s="507">
        <f>COUNTIFS('3.1 Emission data'!$AA43:$BH43,"1")+COUNTIF('3.1 Emission data'!$AA43:$BH43,"-0.5")</f>
        <v>17</v>
      </c>
      <c r="H30" s="508">
        <f>G30/COUNTA('2.4 Carbon intensities'!$AA61:$BH61)</f>
        <v>0.5</v>
      </c>
      <c r="I30" s="518">
        <f>AVERAGEIFS('2.4 Carbon intensities'!$AA61:$BH61,'2.4 Carbon intensities'!$AA61:$BH61,"&gt;0",'3.1 Emission data'!$AA43:$BH43,"&gt;0")</f>
        <v>238.1797113689353</v>
      </c>
      <c r="J30" s="507">
        <f t="array" ref="J30">MEDIAN(IF('2.4 Carbon intensities'!$AA61:$BH61&gt;0,IF('3.1 Emission data'!$AA43:$BH43&gt;0,'2.4 Carbon intensities'!$AA61:$BH61)))</f>
        <v>235.84905660377359</v>
      </c>
      <c r="K30" s="517">
        <f t="shared" si="3"/>
        <v>1.0893600659673641</v>
      </c>
      <c r="L30" s="507">
        <f>COUNTIFS('3.1 Emission data'!$AA43:$BH43,"&gt;0",'3.1 Emission data'!$AA43:$BH43,"&gt;0")</f>
        <v>16</v>
      </c>
      <c r="M30" s="508">
        <f>L30/COUNTA('2.4 Carbon intensities'!$AA61:$BH61)</f>
        <v>0.47058823529411764</v>
      </c>
      <c r="N30" s="518">
        <f>AVERAGEIFS('2.4 Carbon intensities'!$AA61:$BH61,'2.4 Carbon intensities'!$AA61:$BH61,"&gt;0",'3.1 Emission data'!$AA43:$BH43,"&lt;0")</f>
        <v>0.2247191011235955</v>
      </c>
      <c r="O30" s="507">
        <f t="array" ref="O30">MEDIAN(IF('2.4 Carbon intensities'!$AA61:$BH61&gt;0,IF('3.1 Emission data'!$AA43:$BH43&lt;0,'2.4 Carbon intensities'!$AA61:$BH61)))</f>
        <v>0.2247191011235955</v>
      </c>
      <c r="P30" s="517">
        <f t="shared" si="4"/>
        <v>1.0379520628542975E-3</v>
      </c>
      <c r="Q30" s="507">
        <f>COUNTIFS('2.4 Carbon intensities'!$AA61:$BH61,"&gt;0",'3.1 Emission data'!$AA43:$BH43,"&lt;0")</f>
        <v>1</v>
      </c>
      <c r="R30" s="508">
        <f>Q30/COUNTA('2.4 Carbon intensities'!$AA61:$BH61)</f>
        <v>2.9411764705882353E-2</v>
      </c>
      <c r="S30" s="49"/>
      <c r="T30" s="49"/>
      <c r="U30" s="49"/>
    </row>
    <row r="31" spans="1:34">
      <c r="C31" s="45" t="s">
        <v>838</v>
      </c>
      <c r="D31" s="504">
        <f>AVERAGEIFS('2.4 Carbon intensities'!$AA62:$BH62,'2.4 Carbon intensities'!$AA62:$BH62,"&gt;0")</f>
        <v>0.14499451599647972</v>
      </c>
      <c r="E31" s="507">
        <f t="array" ref="E31">MEDIAN(IF('2.4 Carbon intensities'!$AA62:$BH62&gt;0,'2.4 Carbon intensities'!$AA62:$BH62))</f>
        <v>0.11490070156727758</v>
      </c>
      <c r="F31" s="517">
        <f t="shared" si="5"/>
        <v>1</v>
      </c>
      <c r="G31" s="507">
        <f>COUNTIFS('3.1 Emission data'!$AA44:$BH44,"1")+COUNTIF('3.1 Emission data'!$AA44:$BH44,"-0.5")</f>
        <v>19</v>
      </c>
      <c r="H31" s="508">
        <f>G31/COUNTA('2.4 Carbon intensities'!$AA62:$BH62)</f>
        <v>0.55882352941176472</v>
      </c>
      <c r="I31" s="518">
        <f>AVERAGEIFS('2.4 Carbon intensities'!$AA62:$BH62,'2.4 Carbon intensities'!$AA62:$BH62,"&gt;0",'3.1 Emission data'!$AA44:$BH44,"&gt;0")</f>
        <v>0.15102827585558032</v>
      </c>
      <c r="J31" s="507">
        <f t="array" ref="J31">MEDIAN(IF('2.4 Carbon intensities'!$AA62:$BH62&gt;0,IF('3.1 Emission data'!$AA44:$BH44&gt;0,'2.4 Carbon intensities'!$AA62:$BH62)))</f>
        <v>0.11490070156727758</v>
      </c>
      <c r="K31" s="517">
        <f t="shared" si="3"/>
        <v>1</v>
      </c>
      <c r="L31" s="507">
        <f>COUNTIFS('3.1 Emission data'!$AA44:$BH44,"&gt;0",'3.1 Emission data'!$AA44:$BH44,"&gt;0")</f>
        <v>17</v>
      </c>
      <c r="M31" s="508">
        <f>L31/COUNTA('2.4 Carbon intensities'!$AA62:$BH62)</f>
        <v>0.5</v>
      </c>
      <c r="N31" s="518">
        <f>AVERAGEIFS('2.4 Carbon intensities'!$AA62:$BH62,'2.4 Carbon intensities'!$AA62:$BH62,"&gt;0",'3.1 Emission data'!$AA44:$BH44,"&lt;0")</f>
        <v>9.6724437123675275E-2</v>
      </c>
      <c r="O31" s="507">
        <f t="array" ref="O31">MEDIAN(IF('2.4 Carbon intensities'!$AA62:$BH62&gt;0,IF('3.1 Emission data'!$AA44:$BH44&lt;0,'2.4 Carbon intensities'!$AA62:$BH62)))</f>
        <v>9.6724437123675275E-2</v>
      </c>
      <c r="P31" s="517">
        <f t="shared" si="4"/>
        <v>0.84180893418688485</v>
      </c>
      <c r="Q31" s="507">
        <f>COUNTIFS('2.4 Carbon intensities'!$AA62:$BH62,"&gt;0",'3.1 Emission data'!$AA44:$BH44,"&lt;0")</f>
        <v>2</v>
      </c>
      <c r="R31" s="508">
        <f>Q31/COUNTA('2.4 Carbon intensities'!$AA62:$BH62)</f>
        <v>5.8823529411764705E-2</v>
      </c>
      <c r="U31" s="49"/>
      <c r="X31" s="98"/>
      <c r="Y31" s="98"/>
      <c r="Z31" s="98"/>
      <c r="AA31" s="98"/>
      <c r="AB31" s="98"/>
      <c r="AC31" s="98"/>
      <c r="AD31" s="98"/>
      <c r="AE31" s="98"/>
      <c r="AF31" s="98"/>
      <c r="AH31"/>
    </row>
    <row r="32" spans="1:34">
      <c r="C32" s="45" t="s">
        <v>6</v>
      </c>
      <c r="D32" s="504">
        <f>AVERAGEIFS('2.4 Carbon intensities'!$AA63:$BH63,'2.4 Carbon intensities'!$AA63:$BH63,"&gt;0")</f>
        <v>9.0496210267741919</v>
      </c>
      <c r="E32" s="507">
        <f t="array" ref="E32">MEDIAN(IF('2.4 Carbon intensities'!$AA63:$BH63&gt;0,'2.4 Carbon intensities'!$AA63:$BH63))</f>
        <v>3.3574348682995758</v>
      </c>
      <c r="F32" s="517">
        <f t="shared" si="5"/>
        <v>1</v>
      </c>
      <c r="G32" s="507">
        <f>COUNTIFS('3.1 Emission data'!$AA45:$BH45,"1")+COUNTIF('3.1 Emission data'!$AA45:$BH45,"-0.5")</f>
        <v>21</v>
      </c>
      <c r="H32" s="508">
        <f>G32/COUNTA('2.4 Carbon intensities'!$AA63:$BH63)</f>
        <v>0.61764705882352944</v>
      </c>
      <c r="I32" s="518">
        <f>AVERAGEIFS('2.4 Carbon intensities'!$AA63:$BH63,'2.4 Carbon intensities'!$AA63:$BH63,"&gt;0",'3.1 Emission data'!$AA45:$BH45,"&gt;0")</f>
        <v>10.799017633881904</v>
      </c>
      <c r="J32" s="507">
        <f t="array" ref="J32">MEDIAN(IF('2.4 Carbon intensities'!$AA63:$BH63&gt;0,IF('3.1 Emission data'!$AA45:$BH45&gt;0,'2.4 Carbon intensities'!$AA63:$BH63)))</f>
        <v>8.2782918640767456</v>
      </c>
      <c r="K32" s="517">
        <f t="shared" si="3"/>
        <v>2.4656597041506907</v>
      </c>
      <c r="L32" s="507">
        <f>COUNTIFS('3.1 Emission data'!$AA45:$BH45,"&gt;0",'3.1 Emission data'!$AA45:$BH45,"&gt;0")</f>
        <v>17</v>
      </c>
      <c r="M32" s="508">
        <f>L32/COUNTA('2.4 Carbon intensities'!$AA63:$BH63)</f>
        <v>0.5</v>
      </c>
      <c r="N32" s="518">
        <f>AVERAGEIFS('2.4 Carbon intensities'!$AA63:$BH63,'2.4 Carbon intensities'!$AA63:$BH63,"&gt;0",'3.1 Emission data'!$AA45:$BH45,"&lt;0")</f>
        <v>1.6146854465664164</v>
      </c>
      <c r="O32" s="507">
        <f t="array" ref="O32">MEDIAN(IF('2.4 Carbon intensities'!$AA63:$BH63&gt;0,IF('3.1 Emission data'!$AA45:$BH45&lt;0,'2.4 Carbon intensities'!$AA63:$BH63)))</f>
        <v>1.5404218925734239</v>
      </c>
      <c r="P32" s="517">
        <f t="shared" si="4"/>
        <v>0.45880916622325846</v>
      </c>
      <c r="Q32" s="507">
        <f>COUNTIFS('2.4 Carbon intensities'!$AA63:$BH63,"&gt;0",'3.1 Emission data'!$AA45:$BH45,"&lt;0")</f>
        <v>4</v>
      </c>
      <c r="R32" s="508">
        <f>Q32/COUNTA('2.4 Carbon intensities'!$AA63:$BH63)</f>
        <v>0.11764705882352941</v>
      </c>
      <c r="U32" s="49"/>
      <c r="AD32" s="98"/>
      <c r="AE32" s="98"/>
      <c r="AG32"/>
      <c r="AH32"/>
    </row>
    <row r="33" spans="3:34">
      <c r="C33" s="45" t="s">
        <v>7</v>
      </c>
      <c r="D33" s="504">
        <f>AVERAGEIFS('2.4 Carbon intensities'!$AA64:$BH64,'2.4 Carbon intensities'!$AA64:$BH64,"&gt;0")</f>
        <v>0.89740175934419064</v>
      </c>
      <c r="E33" s="507">
        <f t="array" ref="E33">MEDIAN(IF('2.4 Carbon intensities'!$AA64:$BH64&gt;0,'2.4 Carbon intensities'!$AA64:$BH64))</f>
        <v>0.74548773622104991</v>
      </c>
      <c r="F33" s="517">
        <f t="shared" si="5"/>
        <v>1</v>
      </c>
      <c r="G33" s="507">
        <f>COUNTIFS('3.1 Emission data'!$AA46:$BH46,"1")+COUNTIF('3.1 Emission data'!$AA46:$BH46,"-0.5")</f>
        <v>18</v>
      </c>
      <c r="H33" s="508">
        <f>G33/COUNTA('2.4 Carbon intensities'!$AA64:$BH64)</f>
        <v>0.52941176470588236</v>
      </c>
      <c r="I33" s="518">
        <f>AVERAGEIFS('2.4 Carbon intensities'!$AA64:$BH64,'2.4 Carbon intensities'!$AA64:$BH64,"&gt;0",'3.1 Emission data'!$AA46:$BH46,"&gt;0")</f>
        <v>0.94779568762609423</v>
      </c>
      <c r="J33" s="507">
        <f t="array" ref="J33">MEDIAN(IF('2.4 Carbon intensities'!$AA64:$BH64&gt;0,IF('3.1 Emission data'!$AA46:$BH46&gt;0,'2.4 Carbon intensities'!$AA64:$BH64)))</f>
        <v>0.79855564736921369</v>
      </c>
      <c r="K33" s="517">
        <f t="shared" si="3"/>
        <v>1.0711854918193158</v>
      </c>
      <c r="L33" s="507">
        <f>COUNTIFS('3.1 Emission data'!$AA46:$BH46,"&gt;0",'3.1 Emission data'!$AA46:$BH46,"&gt;0")</f>
        <v>17</v>
      </c>
      <c r="M33" s="508">
        <f>L33/COUNTA('2.4 Carbon intensities'!$AA64:$BH64)</f>
        <v>0.5</v>
      </c>
      <c r="N33" s="518">
        <f>AVERAGEIFS('2.4 Carbon intensities'!$AA64:$BH64,'2.4 Carbon intensities'!$AA64:$BH64,"&gt;0",'3.1 Emission data'!$AA46:$BH46,"&lt;0")</f>
        <v>4.0704978551827385E-2</v>
      </c>
      <c r="O33" s="507">
        <f t="array" ref="O33">MEDIAN(IF('2.4 Carbon intensities'!$AA64:$BH64&gt;0,IF('3.1 Emission data'!$AA46:$BH46&lt;0,'2.4 Carbon intensities'!$AA64:$BH64)))</f>
        <v>4.0704978551827385E-2</v>
      </c>
      <c r="P33" s="517">
        <f t="shared" si="4"/>
        <v>5.4601808418961915E-2</v>
      </c>
      <c r="Q33" s="507">
        <f>COUNTIFS('2.4 Carbon intensities'!$AA64:$BH64,"&gt;0",'3.1 Emission data'!$AA46:$BH46,"&lt;0")</f>
        <v>1</v>
      </c>
      <c r="R33" s="508">
        <f>Q33/COUNTA('2.4 Carbon intensities'!$AA64:$BH64)</f>
        <v>2.9411764705882353E-2</v>
      </c>
      <c r="U33" s="49"/>
      <c r="AD33" s="98"/>
      <c r="AE33" s="98"/>
      <c r="AG33"/>
      <c r="AH33"/>
    </row>
    <row r="34" spans="3:34">
      <c r="C34" s="45" t="s">
        <v>8</v>
      </c>
      <c r="D34" s="504">
        <f>AVERAGEIFS('2.4 Carbon intensities'!$AA65:$BH65,'2.4 Carbon intensities'!$AA65:$BH65,"&gt;0")</f>
        <v>2.3781856623320712</v>
      </c>
      <c r="E34" s="507">
        <f t="array" ref="E34">MEDIAN(IF('2.4 Carbon intensities'!$AA65:$BH65&gt;0,'2.4 Carbon intensities'!$AA65:$BH65))</f>
        <v>1.8731738830404205</v>
      </c>
      <c r="F34" s="517">
        <f t="shared" si="5"/>
        <v>1</v>
      </c>
      <c r="G34" s="507">
        <f>COUNTIFS('3.1 Emission data'!$AA47:$BH47,"1")+COUNTIF('3.1 Emission data'!$AA47:$BH47,"-0.5")</f>
        <v>29</v>
      </c>
      <c r="H34" s="508">
        <f>G34/COUNTA('2.4 Carbon intensities'!$AA65:$BH65)</f>
        <v>0.8529411764705882</v>
      </c>
      <c r="I34" s="518">
        <f>AVERAGEIFS('2.4 Carbon intensities'!$AA65:$BH65,'2.4 Carbon intensities'!$AA65:$BH65,"&gt;0",'3.1 Emission data'!$AA47:$BH47,"&gt;0")</f>
        <v>2.2627874033433604</v>
      </c>
      <c r="J34" s="507">
        <f t="array" ref="J34">MEDIAN(IF('2.4 Carbon intensities'!$AA65:$BH65&gt;0,IF('3.1 Emission data'!$AA47:$BH47&gt;0,'2.4 Carbon intensities'!$AA65:$BH65)))</f>
        <v>2.0523299648306517</v>
      </c>
      <c r="K34" s="517">
        <f t="shared" si="3"/>
        <v>1.0956430598420666</v>
      </c>
      <c r="L34" s="507">
        <f>COUNTIFS('3.1 Emission data'!$AA47:$BH47,"&gt;0",'3.1 Emission data'!$AA47:$BH47,"&gt;0")</f>
        <v>13</v>
      </c>
      <c r="M34" s="508">
        <f>L34/COUNTA('2.4 Carbon intensities'!$AA65:$BH65)</f>
        <v>0.38235294117647056</v>
      </c>
      <c r="N34" s="518">
        <f>AVERAGEIFS('2.4 Carbon intensities'!$AA65:$BH65,'2.4 Carbon intensities'!$AA65:$BH65,"&gt;0",'3.1 Emission data'!$AA47:$BH47,"&lt;0")</f>
        <v>2.471946747760398</v>
      </c>
      <c r="O34" s="507">
        <f t="array" ref="O34">MEDIAN(IF('2.4 Carbon intensities'!$AA65:$BH65&gt;0,IF('3.1 Emission data'!$AA47:$BH47&lt;0,'2.4 Carbon intensities'!$AA65:$BH65)))</f>
        <v>1.7749851513992949</v>
      </c>
      <c r="P34" s="517">
        <f t="shared" si="4"/>
        <v>0.94758162467984464</v>
      </c>
      <c r="Q34" s="507">
        <f>COUNTIFS('2.4 Carbon intensities'!$AA65:$BH65,"&gt;0",'3.1 Emission data'!$AA47:$BH47,"&lt;0")</f>
        <v>16</v>
      </c>
      <c r="R34" s="508">
        <f>Q34/COUNTA('2.4 Carbon intensities'!$AA65:$BH65)</f>
        <v>0.47058823529411764</v>
      </c>
      <c r="U34" s="49"/>
      <c r="AD34" s="98"/>
      <c r="AE34" s="98"/>
      <c r="AG34"/>
      <c r="AH34"/>
    </row>
    <row r="35" spans="3:34">
      <c r="C35" s="45" t="s">
        <v>9</v>
      </c>
      <c r="D35" s="504">
        <f>AVERAGEIFS('2.4 Carbon intensities'!$AA66:$BH66,'2.4 Carbon intensities'!$AA66:$BH66,"&gt;0")</f>
        <v>0.8422453804927269</v>
      </c>
      <c r="E35" s="507">
        <f t="array" ref="E35">MEDIAN(IF('2.4 Carbon intensities'!$AA66:$BH66&gt;0,'2.4 Carbon intensities'!$AA66:$BH66))</f>
        <v>0.44771886400845678</v>
      </c>
      <c r="F35" s="517">
        <f t="shared" si="5"/>
        <v>1</v>
      </c>
      <c r="G35" s="507">
        <f>COUNTIFS('3.1 Emission data'!$AA48:$BH48,"1")+COUNTIF('3.1 Emission data'!$AA48:$BH48,"-0.5")</f>
        <v>19</v>
      </c>
      <c r="H35" s="508">
        <f>G35/COUNTA('2.4 Carbon intensities'!$AA66:$BH66)</f>
        <v>0.55882352941176472</v>
      </c>
      <c r="I35" s="518">
        <f>AVERAGEIFS('2.4 Carbon intensities'!$AA66:$BH66,'2.4 Carbon intensities'!$AA66:$BH66,"&gt;0",'3.1 Emission data'!$AA48:$BH48,"&gt;0")</f>
        <v>1.0587629173057609</v>
      </c>
      <c r="J35" s="507">
        <f t="array" ref="J35">MEDIAN(IF('2.4 Carbon intensities'!$AA66:$BH66&gt;0,IF('3.1 Emission data'!$AA48:$BH48&gt;0,'2.4 Carbon intensities'!$AA66:$BH66)))</f>
        <v>0.58139534883720934</v>
      </c>
      <c r="K35" s="517">
        <f t="shared" si="3"/>
        <v>1.2985723756018188</v>
      </c>
      <c r="L35" s="507">
        <f>COUNTIFS('3.1 Emission data'!$AA48:$BH48,"&gt;0",'3.1 Emission data'!$AA48:$BH48,"&gt;0")</f>
        <v>15</v>
      </c>
      <c r="M35" s="508">
        <f>L35/COUNTA('2.4 Carbon intensities'!$AA66:$BH66)</f>
        <v>0.44117647058823528</v>
      </c>
      <c r="N35" s="518">
        <f>AVERAGEIFS('2.4 Carbon intensities'!$AA66:$BH66,'2.4 Carbon intensities'!$AA66:$BH66,"&gt;0",'3.1 Emission data'!$AA48:$BH48,"&lt;0")</f>
        <v>3.0304617443849338E-2</v>
      </c>
      <c r="O35" s="507">
        <f t="array" ref="O35">MEDIAN(IF('2.4 Carbon intensities'!$AA66:$BH66&gt;0,IF('3.1 Emission data'!$AA48:$BH48&lt;0,'2.4 Carbon intensities'!$AA66:$BH66)))</f>
        <v>1.8882176238810458E-2</v>
      </c>
      <c r="P35" s="517">
        <f t="shared" si="4"/>
        <v>4.217418062253861E-2</v>
      </c>
      <c r="Q35" s="507">
        <f>COUNTIFS('2.4 Carbon intensities'!$AA66:$BH66,"&gt;0",'3.1 Emission data'!$AA48:$BH48,"&lt;0")</f>
        <v>4</v>
      </c>
      <c r="R35" s="508">
        <f>Q35/COUNTA('2.4 Carbon intensities'!$AA66:$BH66)</f>
        <v>0.11764705882352941</v>
      </c>
      <c r="U35" s="49"/>
      <c r="AD35" s="98"/>
      <c r="AE35" s="98"/>
      <c r="AG35"/>
      <c r="AH35"/>
    </row>
    <row r="36" spans="3:34">
      <c r="C36" s="45" t="s">
        <v>10</v>
      </c>
      <c r="D36" s="504">
        <f>AVERAGEIFS('2.4 Carbon intensities'!$AA67:$BH67,'2.4 Carbon intensities'!$AA67:$BH67,"&gt;0")</f>
        <v>2.0309474808200334</v>
      </c>
      <c r="E36" s="507">
        <f t="array" ref="E36">IFERROR(MEDIAN(IF('2.4 Carbon intensities'!$AA67:$BH67&gt;0,'2.4 Carbon intensities'!$AA67:$BH67)),"no values")</f>
        <v>0.35024579774442832</v>
      </c>
      <c r="F36" s="517">
        <f t="shared" si="5"/>
        <v>1</v>
      </c>
      <c r="G36" s="507">
        <f>COUNTIFS('3.1 Emission data'!$AA49:$BH49,"1")+COUNTIF('3.1 Emission data'!$AA49:$BH49,"-0.5")</f>
        <v>16</v>
      </c>
      <c r="H36" s="508">
        <f>G36/COUNTA('2.4 Carbon intensities'!$AA67:$BH67)</f>
        <v>0.47058823529411764</v>
      </c>
      <c r="I36" s="509">
        <f>AVERAGEIFS('2.4 Carbon intensities'!$AA67:$BH67,'2.4 Carbon intensities'!$AA67:$BH67,"&gt;0",'3.1 Emission data'!$AA49:$BH49,"&gt;0")</f>
        <v>2.3592664537294907</v>
      </c>
      <c r="J36" s="505">
        <f t="array" ref="J36">MEDIAN(IF('2.4 Carbon intensities'!$AA67:$BH67&gt;0,IF('3.1 Emission data'!$AA49:$BH49&gt;0,'2.4 Carbon intensities'!$AA67:$BH67)))</f>
        <v>1.2883375461429845</v>
      </c>
      <c r="K36" s="517">
        <f t="shared" si="3"/>
        <v>3.6783811667115973</v>
      </c>
      <c r="L36" s="507">
        <f>COUNTIFS('3.1 Emission data'!$AA49:$BH49,"&gt;0",'3.1 Emission data'!$AA49:$BH49,"&gt;0")</f>
        <v>15</v>
      </c>
      <c r="M36" s="508">
        <f>L36/COUNTA('2.4 Carbon intensities'!$AA67:$BH67)</f>
        <v>0.44117647058823528</v>
      </c>
      <c r="N36" s="518">
        <f>AVERAGEIFS('2.4 Carbon intensities'!$AA67:$BH67,'2.4 Carbon intensities'!$AA67:$BH67,"&gt;0",'3.1 Emission data'!$AA49:$BH49,"&lt;0")</f>
        <v>6.1033643363291826E-2</v>
      </c>
      <c r="O36" s="507">
        <f t="array" ref="O36">MEDIAN(IF('2.4 Carbon intensities'!$AA67:$BH67&gt;0,IF('3.1 Emission data'!$AA49:$BH49&lt;0,'2.4 Carbon intensities'!$AA67:$BH67)))</f>
        <v>6.1033643363291826E-2</v>
      </c>
      <c r="P36" s="517">
        <f t="shared" si="4"/>
        <v>0.17425945937494905</v>
      </c>
      <c r="Q36" s="507">
        <f>COUNTIFS('2.4 Carbon intensities'!$AA67:$BH67,"&gt;0",'3.1 Emission data'!$AA49:$BH49,"&lt;0")</f>
        <v>1</v>
      </c>
      <c r="R36" s="508">
        <f>Q36/COUNTA('2.4 Carbon intensities'!$AA67:$BH67)</f>
        <v>2.9411764705882353E-2</v>
      </c>
      <c r="U36" s="49"/>
      <c r="AD36" s="98"/>
      <c r="AE36" s="98"/>
      <c r="AG36"/>
      <c r="AH36"/>
    </row>
    <row r="37" spans="3:34">
      <c r="C37" s="45" t="s">
        <v>11</v>
      </c>
      <c r="D37" s="510">
        <f>IFERROR(AVERAGEIFS('2.4 Carbon intensities'!$AA69:$BH69,'2.4 Carbon intensities'!$AA69:$BH69,"&gt;0"),"no values")</f>
        <v>5.049202988615952</v>
      </c>
      <c r="E37" s="507">
        <f t="array" ref="E37">IFERROR(MEDIAN(IF('2.4 Carbon intensities'!$AA69:$BH69&gt;0,'2.4 Carbon intensities'!$AA69:$BH69)),"no values")</f>
        <v>1.421054044380816</v>
      </c>
      <c r="F37" s="517">
        <f t="shared" si="5"/>
        <v>1</v>
      </c>
      <c r="G37" s="507">
        <f>COUNTIFS('3.1 Emission data'!$AA51:$BH51,"1")+COUNTIF('3.1 Emission data'!$AA51:$BH51,"-0.5")</f>
        <v>16</v>
      </c>
      <c r="H37" s="508">
        <f>G37/COUNTA('2.4 Carbon intensities'!$AA69:$BH69)</f>
        <v>0.47058823529411764</v>
      </c>
      <c r="I37" s="509">
        <f>IFERROR(AVERAGEIFS('2.4 Carbon intensities'!$AA69:$BH69,'2.4 Carbon intensities'!$AA69:$BH69,"&gt;0",'3.1 Emission data'!$AA51:$BH51,"&gt;0"),"no values")</f>
        <v>5.4205307336380342</v>
      </c>
      <c r="J37" s="505">
        <f t="array" ref="J37">IFERROR(MEDIAN(IF('2.4 Carbon intensities'!$AA69:$BH69&gt;0,IF('3.1 Emission data'!$AA51:$BH51&gt;0,'2.4 Carbon intensities'!$AA69:$BH69))),"no values")</f>
        <v>1.421054044380816</v>
      </c>
      <c r="K37" s="517">
        <f t="shared" si="3"/>
        <v>1</v>
      </c>
      <c r="L37" s="507">
        <f>COUNTIFS('3.1 Emission data'!$AA51:$BH51,"&gt;0",'3.1 Emission data'!$AA51:$BH51,"&gt;0")</f>
        <v>14</v>
      </c>
      <c r="M37" s="508">
        <f>L37/COUNTA('2.4 Carbon intensities'!$AA69:$BH69)</f>
        <v>0.41176470588235292</v>
      </c>
      <c r="N37" s="509">
        <f>IFERROR(AVERAGEIFS('2.4 Carbon intensities'!$AA69:$BH69,'2.4 Carbon intensities'!$AA69:$BH69,"&gt;0",'3.1 Emission data'!$AA51:$BH51,"&lt;0"),"no values")</f>
        <v>2.4499087734613707</v>
      </c>
      <c r="O37" s="505">
        <f t="array" ref="O37">IFERROR(MEDIAN(IF('2.4 Carbon intensities'!$AA69:$BH69&gt;0,IF('3.1 Emission data'!$AA51:$BH51&lt;0,'2.4 Carbon intensities'!$AA69:$BH69))),"no values")</f>
        <v>2.4499087734613703</v>
      </c>
      <c r="P37" s="517">
        <f t="shared" si="4"/>
        <v>1.7240081636225515</v>
      </c>
      <c r="Q37" s="507">
        <f>COUNTIFS('2.4 Carbon intensities'!$AA69:$BH69,"&gt;0",'3.1 Emission data'!$AA51:$BH51,"&lt;0")</f>
        <v>2</v>
      </c>
      <c r="R37" s="508">
        <f>Q37/COUNTA('2.4 Carbon intensities'!$AA69:$BH69)</f>
        <v>5.8823529411764705E-2</v>
      </c>
      <c r="U37" s="49"/>
      <c r="AD37" s="98"/>
      <c r="AE37" s="98"/>
      <c r="AG37"/>
      <c r="AH37"/>
    </row>
    <row r="38" spans="3:34">
      <c r="C38" s="45" t="s">
        <v>12</v>
      </c>
      <c r="D38" s="510">
        <f>IFERROR(AVERAGEIFS('2.4 Carbon intensities'!$AA70:$BH70,'2.4 Carbon intensities'!$AA70:$BH70,"&gt;0"),"no values")</f>
        <v>14.193553908304933</v>
      </c>
      <c r="E38" s="505">
        <f t="array" ref="E38">IFERROR(MEDIAN(IF('2.4 Carbon intensities'!$AA70:$BH70&gt;0,'2.4 Carbon intensities'!$AA70:$BH70)),"no values")</f>
        <v>0.54669643891598119</v>
      </c>
      <c r="F38" s="517">
        <f t="shared" si="5"/>
        <v>1</v>
      </c>
      <c r="G38" s="507">
        <f>COUNTIFS('3.1 Emission data'!$AA52:$BH52,"1")+COUNTIF('3.1 Emission data'!$AA52:$BH52,"-0.5")</f>
        <v>6</v>
      </c>
      <c r="H38" s="508">
        <f>G38/COUNTA('2.4 Carbon intensities'!$AA70:$BH70)</f>
        <v>0.17647058823529413</v>
      </c>
      <c r="I38" s="509">
        <f>IFERROR(AVERAGEIFS('2.4 Carbon intensities'!$AA70:$BH70,'2.4 Carbon intensities'!$AA70:$BH70,"&gt;0",'3.1 Emission data'!$AA52:$BH52,"&gt;0"),"no values")</f>
        <v>14.193553908304933</v>
      </c>
      <c r="J38" s="505">
        <f t="array" ref="J38">IFERROR(MEDIAN(IF('2.4 Carbon intensities'!$AA70:$BH70&gt;0,IF('3.1 Emission data'!$AA52:$BH52&gt;0,'2.4 Carbon intensities'!$AA70:$BH70))),"no values")</f>
        <v>0.54669643891598119</v>
      </c>
      <c r="K38" s="517">
        <f t="shared" si="3"/>
        <v>1</v>
      </c>
      <c r="L38" s="507">
        <f>COUNTIFS('3.1 Emission data'!$AA52:$BH52,"&gt;0",'3.1 Emission data'!$AA52:$BH52,"&gt;0")</f>
        <v>6</v>
      </c>
      <c r="M38" s="508">
        <f>L38/COUNTA('2.4 Carbon intensities'!$AA70:$BH70)</f>
        <v>0.17647058823529413</v>
      </c>
      <c r="N38" s="509" t="str">
        <f>IFERROR(AVERAGEIFS('2.4 Carbon intensities'!$AA70:$BH70,'2.4 Carbon intensities'!$AA70:$BH70,"&gt;0",'3.1 Emission data'!$AA52:$BH52,"&lt;0"),"no values")</f>
        <v>no values</v>
      </c>
      <c r="O38" s="505" t="str">
        <f t="array" ref="O38">IFERROR(MEDIAN(IF('2.4 Carbon intensities'!$AA70:$BH70&gt;0,IF('3.1 Emission data'!$AA52:$BH52&lt;0,'2.4 Carbon intensities'!$AA70:$BH70))),"no values")</f>
        <v>no values</v>
      </c>
      <c r="P38" s="517"/>
      <c r="Q38" s="507">
        <f>COUNTIFS('2.4 Carbon intensities'!$AA70:$BH70,"&gt;0",'3.1 Emission data'!$AA52:$BH52,"&lt;0")</f>
        <v>0</v>
      </c>
      <c r="R38" s="508">
        <f>Q38/COUNTA('2.4 Carbon intensities'!$AA70:$BH70)</f>
        <v>0</v>
      </c>
      <c r="U38" s="49"/>
      <c r="AD38" s="98"/>
      <c r="AE38" s="98"/>
      <c r="AG38"/>
      <c r="AH38"/>
    </row>
    <row r="39" spans="3:34">
      <c r="C39" s="45" t="s">
        <v>13</v>
      </c>
      <c r="D39" s="510">
        <f>IFERROR(AVERAGEIFS('2.4 Carbon intensities'!$AA71:$BH71,'2.4 Carbon intensities'!$AA71:$BH71,"&gt;0"),"no values")</f>
        <v>466.76215377838253</v>
      </c>
      <c r="E39" s="505">
        <f t="array" ref="E39">IFERROR(MEDIAN(IF('2.4 Carbon intensities'!$AA71:$BH71&gt;0,'2.4 Carbon intensities'!$AA71:$BH71)),"no values")</f>
        <v>186.99701875046597</v>
      </c>
      <c r="F39" s="517">
        <f t="shared" si="5"/>
        <v>1</v>
      </c>
      <c r="G39" s="507">
        <f>COUNTIFS('3.1 Emission data'!$AA53:$BH53,"1")+COUNTIF('3.1 Emission data'!$AA53:$BH53,"-0.5")</f>
        <v>20</v>
      </c>
      <c r="H39" s="508">
        <f>G39/COUNTA('2.4 Carbon intensities'!$AA71:$BH71)</f>
        <v>0.58823529411764708</v>
      </c>
      <c r="I39" s="509">
        <f>IFERROR(AVERAGEIFS('2.4 Carbon intensities'!$AA71:$BH71,'2.4 Carbon intensities'!$AA71:$BH71,"&gt;0",'3.1 Emission data'!$AA53:$BH53,"&gt;0"),"no values")</f>
        <v>488.35338472341402</v>
      </c>
      <c r="J39" s="505">
        <f t="array" ref="J39">IFERROR(MEDIAN(IF('2.4 Carbon intensities'!$AA71:$BH71&gt;0,IF('3.1 Emission data'!$AA53:$BH53&gt;0,'2.4 Carbon intensities'!$AA71:$BH71))),"no values")</f>
        <v>214.94460784313728</v>
      </c>
      <c r="K39" s="517">
        <f t="shared" si="3"/>
        <v>1.1494547307728225</v>
      </c>
      <c r="L39" s="507">
        <f>COUNTIFS('3.1 Emission data'!$AA53:$BH53,"&gt;0",'3.1 Emission data'!$AA53:$BH53,"&gt;0")</f>
        <v>19</v>
      </c>
      <c r="M39" s="508">
        <f>L39/COUNTA('2.4 Carbon intensities'!$AA71:$BH71)</f>
        <v>0.55882352941176472</v>
      </c>
      <c r="N39" s="509">
        <f>IFERROR(AVERAGEIFS('2.4 Carbon intensities'!$AA71:$BH71,'2.4 Carbon intensities'!$AA71:$BH71,"&gt;0",'3.1 Emission data'!$AA53:$BH53,"&lt;0"),"no values")</f>
        <v>56.528765822784813</v>
      </c>
      <c r="O39" s="505">
        <f t="array" ref="O39">IFERROR(MEDIAN(IF('2.4 Carbon intensities'!$AA71:$BH71&gt;0,IF('3.1 Emission data'!$AA53:$BH53&lt;0,'2.4 Carbon intensities'!$AA71:$BH71))),"no values")</f>
        <v>56.528765822784813</v>
      </c>
      <c r="P39" s="517">
        <f>O39/E39</f>
        <v>0.30229768474661284</v>
      </c>
      <c r="Q39" s="507">
        <f>COUNTIFS('2.4 Carbon intensities'!$AA71:$BH71,"&gt;0",'3.1 Emission data'!$AA53:$BH53,"&lt;0")</f>
        <v>1</v>
      </c>
      <c r="R39" s="508">
        <f>Q39/COUNTA('2.4 Carbon intensities'!$AA71:$BH71)</f>
        <v>2.9411764705882353E-2</v>
      </c>
      <c r="U39" s="49"/>
      <c r="AD39" s="98"/>
      <c r="AE39" s="98"/>
      <c r="AG39"/>
      <c r="AH39"/>
    </row>
    <row r="40" spans="3:34">
      <c r="C40" s="45" t="s">
        <v>81</v>
      </c>
      <c r="D40" s="510">
        <f>IFERROR(AVERAGEIFS('2.4 Carbon intensities'!$AA72:$BH72,'2.4 Carbon intensities'!$AA72:$BH72,"&gt;0"),"no values")</f>
        <v>66.465107291616192</v>
      </c>
      <c r="E40" s="505">
        <f t="array" ref="E40">IFERROR(MEDIAN(IF('2.4 Carbon intensities'!$AA72:$BH72&gt;0,'2.4 Carbon intensities'!$AA72:$BH72)),"no values")</f>
        <v>2.1291820879402299</v>
      </c>
      <c r="F40" s="517">
        <f t="shared" si="5"/>
        <v>1</v>
      </c>
      <c r="G40" s="507">
        <f>COUNTIFS('3.1 Emission data'!$AA54:$BH54,"1")+COUNTIF('3.1 Emission data'!$AA54:$BH54,"-0.5")</f>
        <v>16</v>
      </c>
      <c r="H40" s="508">
        <f>G40/COUNTA('2.4 Carbon intensities'!$AA72:$BH72)</f>
        <v>0.47058823529411764</v>
      </c>
      <c r="I40" s="509">
        <f>IFERROR(AVERAGEIFS('2.4 Carbon intensities'!$AA72:$BH72,'2.4 Carbon intensities'!$AA72:$BH72,"&gt;0",'3.1 Emission data'!$AA54:$BH54,"&gt;0"),"no values")</f>
        <v>66.465107291616192</v>
      </c>
      <c r="J40" s="505">
        <f t="array" ref="J40">IFERROR(MEDIAN(IF('2.4 Carbon intensities'!$AA72:$BH72&gt;0,IF('3.1 Emission data'!$AA54:$BH54&gt;0,'2.4 Carbon intensities'!$AA72:$BH72))),"no values")</f>
        <v>2.1291820879402299</v>
      </c>
      <c r="K40" s="517">
        <f t="shared" si="3"/>
        <v>1</v>
      </c>
      <c r="L40" s="507">
        <f>COUNTIFS('3.1 Emission data'!$AA54:$BH54,"&gt;0",'3.1 Emission data'!$AA54:$BH54,"&gt;0")</f>
        <v>16</v>
      </c>
      <c r="M40" s="508">
        <f>L40/COUNTA('2.4 Carbon intensities'!$AA72:$BH72)</f>
        <v>0.47058823529411764</v>
      </c>
      <c r="N40" s="509" t="str">
        <f>IFERROR(AVERAGEIFS('2.4 Carbon intensities'!$AA72:$BH72,'2.4 Carbon intensities'!$AA72:$BH72,"&gt;0",'3.1 Emission data'!$AA54:$BH54,"&lt;0"),"no values")</f>
        <v>no values</v>
      </c>
      <c r="O40" s="505" t="str">
        <f t="array" ref="O40">IFERROR(MEDIAN(IF('2.4 Carbon intensities'!$AA72:$BH72&gt;0,IF('3.1 Emission data'!$AA54:$BH54&lt;0,'2.4 Carbon intensities'!$AA72:$BH72))),"no values")</f>
        <v>no values</v>
      </c>
      <c r="P40" s="517"/>
      <c r="Q40" s="507">
        <f>COUNTIFS('2.4 Carbon intensities'!$AA72:$BH72,"&gt;0",'3.1 Emission data'!$AA54:$BH54,"&lt;0")</f>
        <v>0</v>
      </c>
      <c r="R40" s="508">
        <f>Q40/COUNTA('2.4 Carbon intensities'!$AA72:$BH72)</f>
        <v>0</v>
      </c>
      <c r="U40" s="49"/>
      <c r="AD40" s="98"/>
      <c r="AE40" s="98"/>
      <c r="AG40"/>
      <c r="AH40"/>
    </row>
    <row r="41" spans="3:34">
      <c r="C41" s="45" t="s">
        <v>14</v>
      </c>
      <c r="D41" s="510">
        <f>IFERROR(AVERAGEIFS('2.4 Carbon intensities'!$AA73:$BH73,'2.4 Carbon intensities'!$AA73:$BH73,"&gt;0"),"no values")</f>
        <v>0.26300730125089128</v>
      </c>
      <c r="E41" s="505">
        <f t="array" ref="E41">IFERROR(MEDIAN(IF('2.4 Carbon intensities'!$AA73:$BH73&gt;0,'2.4 Carbon intensities'!$AA73:$BH73)),"no values")</f>
        <v>0.10702091683904247</v>
      </c>
      <c r="F41" s="517">
        <f t="shared" si="5"/>
        <v>1</v>
      </c>
      <c r="G41" s="507">
        <f>COUNTIFS('3.1 Emission data'!$AA55:$BH55,"1")+COUNTIF('3.1 Emission data'!$AA55:$BH55,"-0.5")</f>
        <v>7</v>
      </c>
      <c r="H41" s="508">
        <f>G41/COUNTA('2.4 Carbon intensities'!$AA73:$BH73)</f>
        <v>0.20588235294117646</v>
      </c>
      <c r="I41" s="509">
        <f>IFERROR(AVERAGEIFS('2.4 Carbon intensities'!$AA73:$BH73,'2.4 Carbon intensities'!$AA73:$BH73,"&gt;0",'3.1 Emission data'!$AA55:$BH55,"&gt;0"),"no values")</f>
        <v>0.26300730125089128</v>
      </c>
      <c r="J41" s="505">
        <f t="array" ref="J41">IFERROR(MEDIAN(IF('2.4 Carbon intensities'!$AA73:$BH73&gt;0,IF('3.1 Emission data'!$AA55:$BH55&gt;0,'2.4 Carbon intensities'!$AA73:$BH73))),"no values")</f>
        <v>0.10702091683904247</v>
      </c>
      <c r="K41" s="517">
        <f t="shared" si="3"/>
        <v>1</v>
      </c>
      <c r="L41" s="507">
        <f>COUNTIFS('3.1 Emission data'!$AA55:$BH55,"&gt;0",'3.1 Emission data'!$AA55:$BH55,"&gt;0")</f>
        <v>7</v>
      </c>
      <c r="M41" s="508">
        <f>L41/COUNTA('2.4 Carbon intensities'!$AA73:$BH73)</f>
        <v>0.20588235294117646</v>
      </c>
      <c r="N41" s="509" t="str">
        <f>IFERROR(AVERAGEIFS('2.4 Carbon intensities'!$AA73:$BH73,'2.4 Carbon intensities'!$AA73:$BH73,"&gt;0",'3.1 Emission data'!$AA55:$BH55,"&lt;0"),"no values")</f>
        <v>no values</v>
      </c>
      <c r="O41" s="505" t="str">
        <f t="array" ref="O41">IFERROR(MEDIAN(IF('2.4 Carbon intensities'!$AA73:$BH73&gt;0,IF('3.1 Emission data'!$AA55:$BH55&lt;0,'2.4 Carbon intensities'!$AA73:$BH73))),"no values")</f>
        <v>no values</v>
      </c>
      <c r="P41" s="517"/>
      <c r="Q41" s="507">
        <f>COUNTIFS('2.4 Carbon intensities'!$AA73:$BH73,"&gt;0",'3.1 Emission data'!$AA55:$BH55,"&lt;0")</f>
        <v>0</v>
      </c>
      <c r="R41" s="508">
        <f>Q41/COUNTA('2.4 Carbon intensities'!$AA73:$BH73)</f>
        <v>0</v>
      </c>
      <c r="U41" s="49"/>
      <c r="AD41" s="98"/>
      <c r="AE41" s="98"/>
      <c r="AG41"/>
      <c r="AH41"/>
    </row>
    <row r="42" spans="3:34">
      <c r="C42" s="45" t="s">
        <v>15</v>
      </c>
      <c r="D42" s="510" t="str">
        <f>IFERROR(AVERAGEIFS('2.4 Carbon intensities'!$AA74:$BH74,'2.4 Carbon intensities'!$AA74:$BH74,"&gt;0"),"no values")</f>
        <v>no values</v>
      </c>
      <c r="E42" s="505" t="str">
        <f t="array" ref="E42">IFERROR(MEDIAN(IF('2.4 Carbon intensities'!$AA74:$BH74&gt;0,'2.4 Carbon intensities'!$AA74:$BH74)),"no values")</f>
        <v>no values</v>
      </c>
      <c r="F42" s="517"/>
      <c r="G42" s="507">
        <f>COUNTIFS('3.1 Emission data'!$AA56:$BH56,"1")+COUNTIF('3.1 Emission data'!$AA56:$BH56,"-0.5")</f>
        <v>0</v>
      </c>
      <c r="H42" s="508">
        <f>G42/COUNTA('2.4 Carbon intensities'!$AA74:$BH74)</f>
        <v>0</v>
      </c>
      <c r="I42" s="509" t="str">
        <f>IFERROR(AVERAGEIFS('2.4 Carbon intensities'!$AA74:$BH74,'2.4 Carbon intensities'!$AA74:$BH74,"&gt;0",'3.1 Emission data'!$AA56:$BH56,"&gt;0"),"no values")</f>
        <v>no values</v>
      </c>
      <c r="J42" s="505" t="str">
        <f t="array" ref="J42">IFERROR(MEDIAN(IF('2.4 Carbon intensities'!$AA74:$BH74&gt;0,IF('3.1 Emission data'!$AA56:$BH56&gt;0,'2.4 Carbon intensities'!$AA74:$BH74))),"no values")</f>
        <v>no values</v>
      </c>
      <c r="K42" s="517"/>
      <c r="L42" s="507">
        <f>COUNTIFS('3.1 Emission data'!$AA56:$BH56,"&gt;0",'3.1 Emission data'!$AA56:$BH56,"&gt;0")</f>
        <v>0</v>
      </c>
      <c r="M42" s="508">
        <f>L42/COUNTA('2.4 Carbon intensities'!$AA74:$BH74)</f>
        <v>0</v>
      </c>
      <c r="N42" s="509" t="str">
        <f>IFERROR(AVERAGEIFS('2.4 Carbon intensities'!$AA74:$BH74,'2.4 Carbon intensities'!$AA74:$BH74,"&gt;0",'3.1 Emission data'!$AA56:$BH56,"&lt;0"),"no values")</f>
        <v>no values</v>
      </c>
      <c r="O42" s="505" t="str">
        <f t="array" ref="O42">IFERROR(MEDIAN(IF('2.4 Carbon intensities'!$AA74:$BH74&gt;0,IF('3.1 Emission data'!$AA56:$BH56&lt;0,'2.4 Carbon intensities'!$AA74:$BH74))),"no values")</f>
        <v>no values</v>
      </c>
      <c r="P42" s="517"/>
      <c r="Q42" s="507">
        <f>COUNTIFS('2.4 Carbon intensities'!$AA74:$BH74,"&gt;0",'3.1 Emission data'!$AA56:$BH56,"&lt;0")</f>
        <v>0</v>
      </c>
      <c r="R42" s="508">
        <f>Q42/COUNTA('2.4 Carbon intensities'!$AA74:$BH74)</f>
        <v>0</v>
      </c>
      <c r="U42" s="49"/>
      <c r="AD42" s="98"/>
      <c r="AE42" s="98"/>
      <c r="AG42"/>
      <c r="AH42"/>
    </row>
    <row r="43" spans="3:34">
      <c r="C43" s="281" t="s">
        <v>16</v>
      </c>
      <c r="D43" s="511">
        <f>IFERROR(AVERAGEIFS('2.4 Carbon intensities'!$AA75:$BH75,'2.4 Carbon intensities'!$AA75:$BH75,"&gt;0"),"no values")</f>
        <v>0.24425964862788829</v>
      </c>
      <c r="E43" s="512">
        <f t="array" ref="E43">IFERROR(MEDIAN(IF('2.4 Carbon intensities'!$AA75:$BH75&gt;0,'2.4 Carbon intensities'!$AA75:$BH75)),"no values")</f>
        <v>0.19212249697448264</v>
      </c>
      <c r="F43" s="519">
        <f t="shared" si="5"/>
        <v>1</v>
      </c>
      <c r="G43" s="514">
        <f>COUNTIFS('3.1 Emission data'!$AA57:$BH57,"1")+COUNTIF('3.1 Emission data'!$AA57:$BH57,"-0.5")</f>
        <v>4</v>
      </c>
      <c r="H43" s="515">
        <f>G43/COUNTA('2.4 Carbon intensities'!$AA75:$BH75)</f>
        <v>0.11764705882352941</v>
      </c>
      <c r="I43" s="516">
        <f>IFERROR(AVERAGEIFS('2.4 Carbon intensities'!$AA75:$BH75,'2.4 Carbon intensities'!$AA75:$BH75,"&gt;0",'3.1 Emission data'!$AA57:$BH57,"&gt;0"),"no values")</f>
        <v>0.24425964862788829</v>
      </c>
      <c r="J43" s="512">
        <f t="array" ref="J43">IFERROR(MEDIAN(IF('2.4 Carbon intensities'!$AA75:$BH75&gt;0,IF('3.1 Emission data'!$AA57:$BH57&gt;0,'2.4 Carbon intensities'!$AA75:$BH75))),"no values")</f>
        <v>0.19212249697448264</v>
      </c>
      <c r="K43" s="519">
        <f>J43/E43</f>
        <v>1</v>
      </c>
      <c r="L43" s="514">
        <f>COUNTIFS('3.1 Emission data'!$AA57:$BH57,"&gt;0",'3.1 Emission data'!$AA57:$BH57,"&gt;0")</f>
        <v>4</v>
      </c>
      <c r="M43" s="515">
        <f>L43/COUNTA('2.4 Carbon intensities'!$AA75:$BH75)</f>
        <v>0.11764705882352941</v>
      </c>
      <c r="N43" s="516" t="str">
        <f>IFERROR(AVERAGEIFS('2.4 Carbon intensities'!$AA75:$BH75,'2.4 Carbon intensities'!$AA75:$BH75,"&gt;0",'3.1 Emission data'!$AA57:$BH57,"&lt;0"),"no values")</f>
        <v>no values</v>
      </c>
      <c r="O43" s="505" t="str">
        <f t="array" ref="O43">IFERROR(MEDIAN(IF('2.4 Carbon intensities'!$AA75:$BH75&gt;0,IF('3.1 Emission data'!$AA57:$BH57&lt;0,'2.4 Carbon intensities'!$AA75:$BH75))),"no values")</f>
        <v>no values</v>
      </c>
      <c r="P43" s="519"/>
      <c r="Q43" s="514">
        <f>COUNTIFS('2.4 Carbon intensities'!$AA75:$BH75,"&gt;0",'3.1 Emission data'!$AA57:$BH57,"&lt;0")</f>
        <v>0</v>
      </c>
      <c r="R43" s="515">
        <f>Q43/COUNTA('2.4 Carbon intensities'!$AA75:$BH75)</f>
        <v>0</v>
      </c>
      <c r="U43" s="49"/>
      <c r="AD43" s="98"/>
      <c r="AE43" s="98"/>
      <c r="AG43"/>
      <c r="AH43"/>
    </row>
    <row r="44" spans="3:34">
      <c r="G44" s="98"/>
      <c r="H44" s="98"/>
      <c r="I44" s="98"/>
      <c r="J44" s="98"/>
      <c r="K44" s="98"/>
      <c r="L44" s="98"/>
      <c r="M44" s="98"/>
      <c r="N44" s="98"/>
      <c r="O44" s="230"/>
      <c r="Q44"/>
      <c r="S44"/>
      <c r="T44"/>
    </row>
    <row r="47" spans="3:34">
      <c r="K47" s="107"/>
    </row>
    <row r="48" spans="3:34">
      <c r="K48" s="107"/>
      <c r="L48" s="107"/>
      <c r="M48" s="107"/>
    </row>
    <row r="49" spans="1:61">
      <c r="K49" s="107"/>
      <c r="L49" s="107"/>
      <c r="M49" s="107"/>
    </row>
    <row r="50" spans="1:61">
      <c r="K50" s="107"/>
      <c r="L50" s="107"/>
      <c r="M50" s="107"/>
    </row>
    <row r="51" spans="1:61" s="83" customFormat="1" ht="15" thickBot="1">
      <c r="A51" s="244"/>
      <c r="C51" s="385"/>
      <c r="D51" s="146"/>
      <c r="E51" s="204" t="s">
        <v>21</v>
      </c>
      <c r="F51" s="204" t="s">
        <v>1214</v>
      </c>
      <c r="G51" s="204" t="s">
        <v>1250</v>
      </c>
      <c r="H51" s="204" t="s">
        <v>1266</v>
      </c>
      <c r="I51" s="204" t="s">
        <v>1268</v>
      </c>
      <c r="J51" s="204" t="s">
        <v>38</v>
      </c>
      <c r="K51" s="204" t="s">
        <v>332</v>
      </c>
      <c r="L51" s="204" t="s">
        <v>1588</v>
      </c>
      <c r="M51" s="204" t="s">
        <v>1211</v>
      </c>
      <c r="N51" s="204" t="s">
        <v>1277</v>
      </c>
      <c r="O51" s="204" t="s">
        <v>1248</v>
      </c>
      <c r="P51" s="204" t="s">
        <v>1587</v>
      </c>
      <c r="Q51" s="204" t="s">
        <v>1222</v>
      </c>
      <c r="R51" s="204" t="s">
        <v>1251</v>
      </c>
      <c r="S51" s="204" t="s">
        <v>353</v>
      </c>
      <c r="T51" s="204" t="s">
        <v>356</v>
      </c>
      <c r="U51" s="204" t="s">
        <v>1273</v>
      </c>
      <c r="V51" s="204" t="s">
        <v>378</v>
      </c>
      <c r="W51" s="204" t="s">
        <v>1270</v>
      </c>
      <c r="X51" s="204" t="s">
        <v>1223</v>
      </c>
      <c r="Y51" s="204" t="s">
        <v>1271</v>
      </c>
      <c r="Z51" s="204" t="s">
        <v>1263</v>
      </c>
      <c r="AA51" s="386" t="s">
        <v>1218</v>
      </c>
      <c r="AB51" s="204" t="s">
        <v>28</v>
      </c>
      <c r="AC51" s="204" t="s">
        <v>1228</v>
      </c>
      <c r="AD51" s="204" t="s">
        <v>30</v>
      </c>
      <c r="AE51" s="204" t="s">
        <v>1246</v>
      </c>
      <c r="AF51" s="204" t="s">
        <v>32</v>
      </c>
      <c r="AG51" s="204" t="s">
        <v>1242</v>
      </c>
      <c r="AH51" s="204" t="s">
        <v>334</v>
      </c>
      <c r="AI51" s="204" t="s">
        <v>1237</v>
      </c>
      <c r="AJ51" s="204" t="s">
        <v>1258</v>
      </c>
      <c r="AK51" s="204" t="s">
        <v>1231</v>
      </c>
      <c r="AL51" s="204" t="s">
        <v>1278</v>
      </c>
      <c r="AM51" s="204" t="s">
        <v>1226</v>
      </c>
      <c r="AN51" s="204" t="s">
        <v>1262</v>
      </c>
      <c r="AO51" s="204" t="s">
        <v>1255</v>
      </c>
      <c r="AP51" s="204" t="s">
        <v>35</v>
      </c>
      <c r="AQ51" s="204" t="s">
        <v>346</v>
      </c>
      <c r="AR51" s="204" t="s">
        <v>1217</v>
      </c>
      <c r="AS51" s="204" t="s">
        <v>1269</v>
      </c>
      <c r="AT51" s="204" t="s">
        <v>1274</v>
      </c>
      <c r="AU51" s="204" t="s">
        <v>360</v>
      </c>
      <c r="AV51" s="204" t="s">
        <v>1259</v>
      </c>
      <c r="AW51" s="204" t="s">
        <v>1260</v>
      </c>
      <c r="AX51" s="204" t="s">
        <v>1245</v>
      </c>
      <c r="AY51" s="204" t="s">
        <v>1267</v>
      </c>
      <c r="AZ51" s="204" t="s">
        <v>1234</v>
      </c>
      <c r="BA51" s="204" t="s">
        <v>1265</v>
      </c>
      <c r="BB51" s="204" t="s">
        <v>1236</v>
      </c>
      <c r="BC51" s="204" t="s">
        <v>47</v>
      </c>
      <c r="BD51" s="204" t="s">
        <v>1252</v>
      </c>
      <c r="BE51" s="204" t="s">
        <v>1280</v>
      </c>
      <c r="BF51" s="204" t="s">
        <v>1264</v>
      </c>
      <c r="BG51" s="204" t="s">
        <v>385</v>
      </c>
      <c r="BH51" s="204" t="s">
        <v>1254</v>
      </c>
      <c r="BI51" s="104"/>
    </row>
    <row r="52" spans="1:61" s="3" customFormat="1" ht="16" thickBot="1">
      <c r="A52" s="261"/>
      <c r="C52" s="842" t="s">
        <v>1044</v>
      </c>
      <c r="D52" s="843"/>
      <c r="E52" s="81" t="s">
        <v>72</v>
      </c>
      <c r="F52" s="81" t="s">
        <v>72</v>
      </c>
      <c r="G52" s="81" t="s">
        <v>72</v>
      </c>
      <c r="H52" s="81" t="s">
        <v>72</v>
      </c>
      <c r="I52" s="81" t="s">
        <v>72</v>
      </c>
      <c r="J52" s="81" t="s">
        <v>72</v>
      </c>
      <c r="K52" s="81" t="s">
        <v>72</v>
      </c>
      <c r="L52" s="81" t="s">
        <v>72</v>
      </c>
      <c r="M52" s="81" t="s">
        <v>72</v>
      </c>
      <c r="N52" s="81" t="s">
        <v>72</v>
      </c>
      <c r="O52" s="81" t="s">
        <v>72</v>
      </c>
      <c r="P52" s="81" t="s">
        <v>72</v>
      </c>
      <c r="Q52" s="81" t="s">
        <v>72</v>
      </c>
      <c r="R52" s="81" t="s">
        <v>72</v>
      </c>
      <c r="S52" s="81" t="s">
        <v>72</v>
      </c>
      <c r="T52" s="81" t="s">
        <v>72</v>
      </c>
      <c r="U52" s="81" t="s">
        <v>72</v>
      </c>
      <c r="V52" s="81" t="s">
        <v>72</v>
      </c>
      <c r="W52" s="81" t="s">
        <v>72</v>
      </c>
      <c r="X52" s="81" t="s">
        <v>72</v>
      </c>
      <c r="Y52" s="81" t="s">
        <v>72</v>
      </c>
      <c r="Z52" s="194" t="s">
        <v>72</v>
      </c>
      <c r="AA52" s="200" t="s">
        <v>72</v>
      </c>
      <c r="AB52" s="81" t="s">
        <v>72</v>
      </c>
      <c r="AC52" s="81" t="s">
        <v>72</v>
      </c>
      <c r="AD52" s="81" t="s">
        <v>72</v>
      </c>
      <c r="AE52" s="81" t="s">
        <v>72</v>
      </c>
      <c r="AF52" s="81" t="s">
        <v>72</v>
      </c>
      <c r="AG52" s="81" t="s">
        <v>72</v>
      </c>
      <c r="AH52" s="81" t="s">
        <v>72</v>
      </c>
      <c r="AI52" s="81" t="s">
        <v>72</v>
      </c>
      <c r="AJ52" s="81" t="s">
        <v>72</v>
      </c>
      <c r="AK52" s="81" t="s">
        <v>72</v>
      </c>
      <c r="AL52" s="81" t="s">
        <v>72</v>
      </c>
      <c r="AM52" s="81" t="s">
        <v>72</v>
      </c>
      <c r="AN52" s="81" t="s">
        <v>72</v>
      </c>
      <c r="AO52" s="81" t="s">
        <v>72</v>
      </c>
      <c r="AP52" s="81" t="s">
        <v>72</v>
      </c>
      <c r="AQ52" s="81" t="s">
        <v>72</v>
      </c>
      <c r="AR52" s="81" t="s">
        <v>72</v>
      </c>
      <c r="AS52" s="81" t="s">
        <v>72</v>
      </c>
      <c r="AT52" s="81" t="s">
        <v>72</v>
      </c>
      <c r="AU52" s="81" t="s">
        <v>72</v>
      </c>
      <c r="AV52" s="81" t="s">
        <v>72</v>
      </c>
      <c r="AW52" s="81" t="s">
        <v>72</v>
      </c>
      <c r="AX52" s="81" t="s">
        <v>72</v>
      </c>
      <c r="AY52" s="81" t="s">
        <v>72</v>
      </c>
      <c r="AZ52" s="81" t="s">
        <v>72</v>
      </c>
      <c r="BA52" s="81" t="s">
        <v>72</v>
      </c>
      <c r="BB52" s="81" t="s">
        <v>72</v>
      </c>
      <c r="BC52" s="81" t="s">
        <v>72</v>
      </c>
      <c r="BD52" s="81" t="s">
        <v>72</v>
      </c>
      <c r="BE52" s="81" t="s">
        <v>72</v>
      </c>
      <c r="BF52" s="81" t="s">
        <v>72</v>
      </c>
      <c r="BG52" s="81" t="s">
        <v>72</v>
      </c>
      <c r="BH52" s="81" t="s">
        <v>72</v>
      </c>
      <c r="BI52" s="13"/>
    </row>
    <row r="53" spans="1:61" s="3" customFormat="1" ht="15.5" thickTop="1" thickBot="1">
      <c r="A53" s="261"/>
      <c r="B53" s="83"/>
      <c r="C53" s="3" t="s">
        <v>1144</v>
      </c>
      <c r="D53" s="214"/>
      <c r="E53" s="520">
        <f>IFERROR('3.1 Emission data'!E11/'3.2 Emission predictors'!E$12*POWER(10,6),"")</f>
        <v>0.76753807106598992</v>
      </c>
      <c r="F53" s="520">
        <f>IFERROR('3.1 Emission data'!F11/'3.2 Emission predictors'!F$12*POWER(10,6),"")</f>
        <v>0.46365693430656935</v>
      </c>
      <c r="G53" s="520">
        <f>IFERROR('3.1 Emission data'!G11/'3.2 Emission predictors'!G$12*POWER(10,6),"")</f>
        <v>1.5836467598475221</v>
      </c>
      <c r="H53" s="520">
        <f>IFERROR('3.1 Emission data'!H11/'3.2 Emission predictors'!H$12*POWER(10,6),"")</f>
        <v>0.43141414141414142</v>
      </c>
      <c r="I53" s="520">
        <f>IFERROR('3.1 Emission data'!I11/'3.2 Emission predictors'!I$12*POWER(10,6),"")</f>
        <v>4.9540549828178699</v>
      </c>
      <c r="J53" s="520">
        <f>IFERROR('3.1 Emission data'!J11/'3.2 Emission predictors'!J$12*POWER(10,6),"")</f>
        <v>0.52195294117647051</v>
      </c>
      <c r="K53" s="520">
        <f>IFERROR('3.1 Emission data'!K11/'3.2 Emission predictors'!K$12*POWER(10,6),"")</f>
        <v>1.3098086124401915</v>
      </c>
      <c r="L53" s="520">
        <f>IFERROR('3.1 Emission data'!L11/'3.2 Emission predictors'!L$12*POWER(10,6),"")</f>
        <v>0.35345864661654136</v>
      </c>
      <c r="M53" s="520">
        <f>IFERROR('3.1 Emission data'!M11/'3.2 Emission predictors'!M$12*POWER(10,6),"")</f>
        <v>1.342080760061342</v>
      </c>
      <c r="N53" s="520">
        <f>IFERROR('3.1 Emission data'!N11/'3.2 Emission predictors'!N$12*POWER(10,6),"")</f>
        <v>0.49488888888888893</v>
      </c>
      <c r="O53" s="520">
        <f>IFERROR('3.1 Emission data'!O11/'3.2 Emission predictors'!O$12*POWER(10,6),"")</f>
        <v>1.0803448275862069</v>
      </c>
      <c r="P53" s="520">
        <f>IFERROR('3.1 Emission data'!P11/'3.2 Emission predictors'!P$12*POWER(10,6),"")</f>
        <v>0.47073141025641024</v>
      </c>
      <c r="Q53" s="520">
        <f>IFERROR('3.1 Emission data'!Q11/'3.2 Emission predictors'!Q$12*POWER(10,6),"")</f>
        <v>2.0953793103448275</v>
      </c>
      <c r="R53" s="520">
        <f>IFERROR('3.1 Emission data'!R11/'3.2 Emission predictors'!R$12*POWER(10,6),"")</f>
        <v>0.34083333333333332</v>
      </c>
      <c r="S53" s="520">
        <f>IFERROR('3.1 Emission data'!S11/'3.2 Emission predictors'!S$12*POWER(10,6),"")</f>
        <v>1.5980952380952382</v>
      </c>
      <c r="T53" s="520">
        <f>IFERROR('3.1 Emission data'!T11/'3.2 Emission predictors'!T$12*POWER(10,6),"")</f>
        <v>1.2079714285714285</v>
      </c>
      <c r="U53" s="520">
        <f>IFERROR('3.1 Emission data'!U11/'3.2 Emission predictors'!U$12*POWER(10,6),"")</f>
        <v>1.5184946899416802</v>
      </c>
      <c r="V53" s="520">
        <f>IFERROR('3.1 Emission data'!V11/'3.2 Emission predictors'!V$12*POWER(10,6),"")</f>
        <v>0.512208</v>
      </c>
      <c r="W53" s="520">
        <f>IFERROR('3.1 Emission data'!W11/'3.2 Emission predictors'!W$12*POWER(10,6),"")</f>
        <v>0</v>
      </c>
      <c r="X53" s="520">
        <f>IFERROR('3.1 Emission data'!X11/'3.2 Emission predictors'!X$12*POWER(10,6),"")</f>
        <v>1.0211538461538461</v>
      </c>
      <c r="Y53" s="520">
        <f>IFERROR('3.1 Emission data'!Y11/'3.2 Emission predictors'!Y$12*POWER(10,6),"")</f>
        <v>1.0074457548202667</v>
      </c>
      <c r="Z53" s="521">
        <f>IFERROR('3.1 Emission data'!Z11/'3.2 Emission predictors'!Z$12*POWER(10,6),"")</f>
        <v>0.37886222222222221</v>
      </c>
      <c r="AA53" s="522">
        <f>IFERROR('3.1 Emission data'!AA11/'3.2 Emission predictors'!AA$12*POWER(10,6),"")</f>
        <v>0.20859763087504776</v>
      </c>
      <c r="AB53" s="520">
        <f>IFERROR('3.1 Emission data'!AB11/'3.2 Emission predictors'!AB$12*POWER(10,6),"")</f>
        <v>21.918735891647856</v>
      </c>
      <c r="AC53" s="520">
        <f>IFERROR('3.1 Emission data'!AC11/'3.2 Emission predictors'!AC$12*POWER(10,6),"")</f>
        <v>0.8104527559055118</v>
      </c>
      <c r="AD53" s="520">
        <f>IFERROR('3.1 Emission data'!AD11/'3.2 Emission predictors'!AD$12*POWER(10,6),"")</f>
        <v>0.56662300683371292</v>
      </c>
      <c r="AE53" s="520">
        <f>IFERROR('3.1 Emission data'!AE11/'3.2 Emission predictors'!AE$12*POWER(10,6),"")</f>
        <v>1.122657580919932</v>
      </c>
      <c r="AF53" s="520">
        <f>IFERROR('3.1 Emission data'!AF11/'3.2 Emission predictors'!AF$12*POWER(10,6),"")</f>
        <v>0.65226769911504423</v>
      </c>
      <c r="AG53" s="520">
        <f>IFERROR('3.1 Emission data'!AG11/'3.2 Emission predictors'!AG$12*POWER(10,6),"")</f>
        <v>2.2110130718954251</v>
      </c>
      <c r="AH53" s="520">
        <f>IFERROR('3.1 Emission data'!AH11/'3.2 Emission predictors'!AH$12*POWER(10,6),"")</f>
        <v>10.587642857142857</v>
      </c>
      <c r="AI53" s="520">
        <f>IFERROR('3.1 Emission data'!AI11/'3.2 Emission predictors'!AI$12*POWER(10,6),"")</f>
        <v>4.0720221606648197</v>
      </c>
      <c r="AJ53" s="520">
        <f>IFERROR('3.1 Emission data'!AJ11/'3.2 Emission predictors'!AJ$12*POWER(10,6),"")</f>
        <v>22.102624113475176</v>
      </c>
      <c r="AK53" s="520">
        <f>IFERROR('3.1 Emission data'!AK11/'3.2 Emission predictors'!AK$12*POWER(10,6),"")</f>
        <v>58.675464610517992</v>
      </c>
      <c r="AL53" s="520">
        <f>IFERROR('3.1 Emission data'!AL11/'3.2 Emission predictors'!AL$12*POWER(10,6),"")</f>
        <v>2.2409696323921149</v>
      </c>
      <c r="AM53" s="520">
        <f>IFERROR('3.1 Emission data'!AM11/'3.2 Emission predictors'!AM$12*POWER(10,6),"")</f>
        <v>435.04882758620693</v>
      </c>
      <c r="AN53" s="520">
        <f>IFERROR('3.1 Emission data'!AN11/'3.2 Emission predictors'!AN$12*POWER(10,6),"")</f>
        <v>5.0756496240601505</v>
      </c>
      <c r="AO53" s="520">
        <f>IFERROR('3.1 Emission data'!AO11/'3.2 Emission predictors'!AO$12*POWER(10,6),"")</f>
        <v>9.1105369127516784</v>
      </c>
      <c r="AP53" s="520">
        <f>IFERROR('3.1 Emission data'!AP11/'3.2 Emission predictors'!AP$12*POWER(10,6),"")</f>
        <v>0.12062</v>
      </c>
      <c r="AQ53" s="520">
        <f>IFERROR('3.1 Emission data'!AQ11/'3.2 Emission predictors'!AQ$12*POWER(10,6),"")</f>
        <v>2.2406639004149378</v>
      </c>
      <c r="AR53" s="520">
        <f>IFERROR('3.1 Emission data'!AR11/'3.2 Emission predictors'!AR$12*POWER(10,6),"")</f>
        <v>8.1947560975609743</v>
      </c>
      <c r="AS53" s="520">
        <f>IFERROR('3.1 Emission data'!AS11/'3.2 Emission predictors'!AS$12*POWER(10,6),"")</f>
        <v>22.947522123893805</v>
      </c>
      <c r="AT53" s="520">
        <f>IFERROR('3.1 Emission data'!AT11/'3.2 Emission predictors'!AT$12*POWER(10,6),"")</f>
        <v>9.6782399999999988</v>
      </c>
      <c r="AU53" s="520">
        <f>IFERROR('3.1 Emission data'!AU11/'3.2 Emission predictors'!AU$12*POWER(10,6),"")</f>
        <v>18.639036144578313</v>
      </c>
      <c r="AV53" s="520">
        <f>IFERROR('3.1 Emission data'!AV11/'3.2 Emission predictors'!AV$12*POWER(10,6),"")</f>
        <v>2.0503041825095059</v>
      </c>
      <c r="AW53" s="520">
        <f>IFERROR('3.1 Emission data'!AW11/'3.2 Emission predictors'!AW$12*POWER(10,6),"")</f>
        <v>0.86354838709677417</v>
      </c>
      <c r="AX53" s="520">
        <f>IFERROR('3.1 Emission data'!AX11/'3.2 Emission predictors'!AX$12*POWER(10,6),"")</f>
        <v>4.3880392156862742</v>
      </c>
      <c r="AY53" s="520">
        <f>IFERROR('3.1 Emission data'!AY11/'3.2 Emission predictors'!AY$12*POWER(10,6),"")</f>
        <v>0.87451824324324323</v>
      </c>
      <c r="AZ53" s="520">
        <f>IFERROR('3.1 Emission data'!AZ11/'3.2 Emission predictors'!AZ$12*POWER(10,6),"")</f>
        <v>3.2493670886075949</v>
      </c>
      <c r="BA53" s="520">
        <f>IFERROR('3.1 Emission data'!BA11/'3.2 Emission predictors'!BA$12*POWER(10,6),"")</f>
        <v>5.5475949367088608</v>
      </c>
      <c r="BB53" s="520">
        <f>IFERROR('3.1 Emission data'!BB11/'3.2 Emission predictors'!BB$12*POWER(10,6),"")</f>
        <v>3.144939147686086</v>
      </c>
      <c r="BC53" s="520">
        <f>IFERROR('3.1 Emission data'!BC11/'3.2 Emission predictors'!BC$12*POWER(10,6),"")</f>
        <v>0.62517133956386295</v>
      </c>
      <c r="BD53" s="520">
        <f>IFERROR('3.1 Emission data'!BD11/'3.2 Emission predictors'!BD$12*POWER(10,6),"")</f>
        <v>2.0977654369576024</v>
      </c>
      <c r="BE53" s="520">
        <f>IFERROR('3.1 Emission data'!BE11/'3.2 Emission predictors'!BE$12*POWER(10,6),"")</f>
        <v>0.92570474576271189</v>
      </c>
      <c r="BF53" s="520">
        <f>IFERROR('3.1 Emission data'!BF11/'3.2 Emission predictors'!BF$12*POWER(10,6),"")</f>
        <v>2.2515277777777776</v>
      </c>
      <c r="BG53" s="520">
        <f>IFERROR('3.1 Emission data'!BG11/'3.2 Emission predictors'!BG$12*POWER(10,6),"")</f>
        <v>0.36419545454545454</v>
      </c>
      <c r="BH53" s="520">
        <f>IFERROR('3.1 Emission data'!BH11/'3.2 Emission predictors'!BH$12*POWER(10,6),"")</f>
        <v>1.9201392470345542</v>
      </c>
      <c r="BI53" s="170"/>
    </row>
    <row r="54" spans="1:61" s="3" customFormat="1">
      <c r="A54" s="261"/>
      <c r="B54" s="83"/>
      <c r="C54" s="215" t="s">
        <v>1145</v>
      </c>
      <c r="D54" s="216"/>
      <c r="E54" s="523">
        <f>IFERROR('3.1 Emission data'!E12/'3.2 Emission predictors'!E$12*POWER(10,6),"")</f>
        <v>1.5510067681895092</v>
      </c>
      <c r="F54" s="523">
        <f>IFERROR('3.1 Emission data'!F12/'3.2 Emission predictors'!F$12*POWER(10,6),"")</f>
        <v>4.9944233576642336</v>
      </c>
      <c r="G54" s="523">
        <f>IFERROR('3.1 Emission data'!G12/'3.2 Emission predictors'!G$12*POWER(10,6),"")</f>
        <v>12.240203303684879</v>
      </c>
      <c r="H54" s="523">
        <f>IFERROR('3.1 Emission data'!H12/'3.2 Emission predictors'!H$12*POWER(10,6),"")</f>
        <v>9.1527272727272724</v>
      </c>
      <c r="I54" s="523">
        <f>IFERROR('3.1 Emission data'!I12/'3.2 Emission predictors'!I$12*POWER(10,6),"")</f>
        <v>2.8363573883161513</v>
      </c>
      <c r="J54" s="523">
        <f>IFERROR('3.1 Emission data'!J12/'3.2 Emission predictors'!J$12*POWER(10,6),"")</f>
        <v>5.1495294117647061</v>
      </c>
      <c r="K54" s="523">
        <f>IFERROR('3.1 Emission data'!K12/'3.2 Emission predictors'!K$12*POWER(10,6),"")</f>
        <v>19.616794258373208</v>
      </c>
      <c r="L54" s="523">
        <f>IFERROR('3.1 Emission data'!L12/'3.2 Emission predictors'!L$12*POWER(10,6),"")</f>
        <v>11.877218045112782</v>
      </c>
      <c r="M54" s="523">
        <f>IFERROR('3.1 Emission data'!M12/'3.2 Emission predictors'!M$12*POWER(10,6),"")</f>
        <v>5.301324207021743</v>
      </c>
      <c r="N54" s="523">
        <f>IFERROR('3.1 Emission data'!N12/'3.2 Emission predictors'!N$12*POWER(10,6),"")</f>
        <v>1.6929999999999998</v>
      </c>
      <c r="O54" s="523">
        <f>IFERROR('3.1 Emission data'!O12/'3.2 Emission predictors'!O$12*POWER(10,6),"")</f>
        <v>10.691896551724138</v>
      </c>
      <c r="P54" s="523">
        <f>IFERROR('3.1 Emission data'!P12/'3.2 Emission predictors'!P$12*POWER(10,6),"")</f>
        <v>8.2565589743589758</v>
      </c>
      <c r="Q54" s="523">
        <f>IFERROR('3.1 Emission data'!Q12/'3.2 Emission predictors'!Q$12*POWER(10,6),"")</f>
        <v>4.3913793103448278</v>
      </c>
      <c r="R54" s="523">
        <f>IFERROR('3.1 Emission data'!R12/'3.2 Emission predictors'!R$12*POWER(10,6),"")</f>
        <v>1.2703333333333333</v>
      </c>
      <c r="S54" s="523">
        <f>IFERROR('3.1 Emission data'!S12/'3.2 Emission predictors'!S$12*POWER(10,6),"")</f>
        <v>12.365</v>
      </c>
      <c r="T54" s="523">
        <f>IFERROR('3.1 Emission data'!T12/'3.2 Emission predictors'!T$12*POWER(10,6),"")</f>
        <v>20.659733333333335</v>
      </c>
      <c r="U54" s="523">
        <f>IFERROR('3.1 Emission data'!U12/'3.2 Emission predictors'!U$12*POWER(10,6),"")</f>
        <v>16.395638914752624</v>
      </c>
      <c r="V54" s="523">
        <f>IFERROR('3.1 Emission data'!V12/'3.2 Emission predictors'!V$12*POWER(10,6),"")</f>
        <v>21.683648000000002</v>
      </c>
      <c r="W54" s="523">
        <f>IFERROR('3.1 Emission data'!W12/'3.2 Emission predictors'!W$12*POWER(10,6),"")</f>
        <v>5.2115384615384617</v>
      </c>
      <c r="X54" s="523">
        <f>IFERROR('3.1 Emission data'!X12/'3.2 Emission predictors'!X$12*POWER(10,6),"")</f>
        <v>2.769230769230769E-2</v>
      </c>
      <c r="Y54" s="523">
        <f>IFERROR('3.1 Emission data'!Y12/'3.2 Emission predictors'!Y$12*POWER(10,6),"")</f>
        <v>0.9379265748502883</v>
      </c>
      <c r="Z54" s="524">
        <f>IFERROR('3.1 Emission data'!Z12/'3.2 Emission predictors'!Z$12*POWER(10,6),"")</f>
        <v>14.376466666666667</v>
      </c>
      <c r="AA54" s="525">
        <f>IFERROR('3.1 Emission data'!AA12/'3.2 Emission predictors'!AA$12*POWER(10,6),"")</f>
        <v>3.3358807795185332E-2</v>
      </c>
      <c r="AB54" s="523">
        <f>IFERROR('3.1 Emission data'!AB12/'3.2 Emission predictors'!AB$12*POWER(10,6),"")</f>
        <v>46.582392776523704</v>
      </c>
      <c r="AC54" s="523">
        <f>IFERROR('3.1 Emission data'!AC12/'3.2 Emission predictors'!AC$12*POWER(10,6),"")</f>
        <v>4.0382086614173227</v>
      </c>
      <c r="AD54" s="523">
        <f>IFERROR('3.1 Emission data'!AD12/'3.2 Emission predictors'!AD$12*POWER(10,6),"")</f>
        <v>47.274924886104785</v>
      </c>
      <c r="AE54" s="523">
        <f>IFERROR('3.1 Emission data'!AE12/'3.2 Emission predictors'!AE$12*POWER(10,6),"")</f>
        <v>2.7887563884156732</v>
      </c>
      <c r="AF54" s="523">
        <f>IFERROR('3.1 Emission data'!AF12/'3.2 Emission predictors'!AF$12*POWER(10,6),"")</f>
        <v>3.471637168141593</v>
      </c>
      <c r="AG54" s="523">
        <f>IFERROR('3.1 Emission data'!AG12/'3.2 Emission predictors'!AG$12*POWER(10,6),"")</f>
        <v>6.6849019607843143</v>
      </c>
      <c r="AH54" s="523">
        <f>IFERROR('3.1 Emission data'!AH12/'3.2 Emission predictors'!AH$12*POWER(10,6),"")</f>
        <v>36.069428571428574</v>
      </c>
      <c r="AI54" s="523">
        <f>IFERROR('3.1 Emission data'!AI12/'3.2 Emission predictors'!AI$12*POWER(10,6),"")</f>
        <v>21.357340720221607</v>
      </c>
      <c r="AJ54" s="523">
        <f>IFERROR('3.1 Emission data'!AJ12/'3.2 Emission predictors'!AJ$12*POWER(10,6),"")</f>
        <v>91.329929078014175</v>
      </c>
      <c r="AK54" s="523">
        <f>IFERROR('3.1 Emission data'!AK12/'3.2 Emission predictors'!AK$12*POWER(10,6),"")</f>
        <v>179.45047449584817</v>
      </c>
      <c r="AL54" s="523">
        <f>IFERROR('3.1 Emission data'!AL12/'3.2 Emission predictors'!AL$12*POWER(10,6),"")</f>
        <v>53.641173051775077</v>
      </c>
      <c r="AM54" s="523">
        <f>IFERROR('3.1 Emission data'!AM12/'3.2 Emission predictors'!AM$12*POWER(10,6),"")</f>
        <v>325.46951724137932</v>
      </c>
      <c r="AN54" s="523">
        <f>IFERROR('3.1 Emission data'!AN12/'3.2 Emission predictors'!AN$12*POWER(10,6),"")</f>
        <v>13.718597368421053</v>
      </c>
      <c r="AO54" s="523">
        <f>IFERROR('3.1 Emission data'!AO12/'3.2 Emission predictors'!AO$12*POWER(10,6),"")</f>
        <v>58.748255033557044</v>
      </c>
      <c r="AP54" s="523">
        <f>IFERROR('3.1 Emission data'!AP12/'3.2 Emission predictors'!AP$12*POWER(10,6),"")</f>
        <v>0.52058000000000004</v>
      </c>
      <c r="AQ54" s="523">
        <f>IFERROR('3.1 Emission data'!AQ12/'3.2 Emission predictors'!AQ$12*POWER(10,6),"")</f>
        <v>3.734439834024896E-3</v>
      </c>
      <c r="AR54" s="523">
        <f>IFERROR('3.1 Emission data'!AR12/'3.2 Emission predictors'!AR$12*POWER(10,6),"")</f>
        <v>34.014634146341464</v>
      </c>
      <c r="AS54" s="523">
        <f>IFERROR('3.1 Emission data'!AS12/'3.2 Emission predictors'!AS$12*POWER(10,6),"")</f>
        <v>79.846548672566371</v>
      </c>
      <c r="AT54" s="523">
        <f>IFERROR('3.1 Emission data'!AT12/'3.2 Emission predictors'!AT$12*POWER(10,6),"")</f>
        <v>123.9004</v>
      </c>
      <c r="AU54" s="523">
        <f>IFERROR('3.1 Emission data'!AU12/'3.2 Emission predictors'!AU$12*POWER(10,6),"")</f>
        <v>114.2</v>
      </c>
      <c r="AV54" s="523">
        <f>IFERROR('3.1 Emission data'!AV12/'3.2 Emission predictors'!AV$12*POWER(10,6),"")</f>
        <v>14.619543726235742</v>
      </c>
      <c r="AW54" s="523">
        <f>IFERROR('3.1 Emission data'!AW12/'3.2 Emission predictors'!AW$12*POWER(10,6),"")</f>
        <v>15.569677419354839</v>
      </c>
      <c r="AX54" s="523">
        <f>IFERROR('3.1 Emission data'!AX12/'3.2 Emission predictors'!AX$12*POWER(10,6),"")</f>
        <v>75.174705882352939</v>
      </c>
      <c r="AY54" s="523">
        <f>IFERROR('3.1 Emission data'!AY12/'3.2 Emission predictors'!AY$12*POWER(10,6),"")</f>
        <v>14.382489414414415</v>
      </c>
      <c r="AZ54" s="523">
        <f>IFERROR('3.1 Emission data'!AZ12/'3.2 Emission predictors'!AZ$12*POWER(10,6),"")</f>
        <v>37.741645569620253</v>
      </c>
      <c r="BA54" s="523">
        <f>IFERROR('3.1 Emission data'!BA12/'3.2 Emission predictors'!BA$12*POWER(10,6),"")</f>
        <v>16.962531645569619</v>
      </c>
      <c r="BB54" s="523">
        <f>IFERROR('3.1 Emission data'!BB12/'3.2 Emission predictors'!BB$12*POWER(10,6),"")</f>
        <v>29.911449391476861</v>
      </c>
      <c r="BC54" s="523">
        <f>IFERROR('3.1 Emission data'!BC12/'3.2 Emission predictors'!BC$12*POWER(10,6),"")</f>
        <v>8.1846728971962612</v>
      </c>
      <c r="BD54" s="523">
        <f>IFERROR('3.1 Emission data'!BD12/'3.2 Emission predictors'!BD$12*POWER(10,6),"")</f>
        <v>31.005118889818597</v>
      </c>
      <c r="BE54" s="523">
        <f>IFERROR('3.1 Emission data'!BE12/'3.2 Emission predictors'!BE$12*POWER(10,6),"")</f>
        <v>13.660442711864407</v>
      </c>
      <c r="BF54" s="523">
        <f>IFERROR('3.1 Emission data'!BF12/'3.2 Emission predictors'!BF$12*POWER(10,6),"")</f>
        <v>10.769583333333333</v>
      </c>
      <c r="BG54" s="523">
        <f>IFERROR('3.1 Emission data'!BG12/'3.2 Emission predictors'!BG$12*POWER(10,6),"")</f>
        <v>2.6694499999999999</v>
      </c>
      <c r="BH54" s="523">
        <f>IFERROR('3.1 Emission data'!BH12/'3.2 Emission predictors'!BH$12*POWER(10,6),"")</f>
        <v>17.299974213512119</v>
      </c>
      <c r="BI54" s="170"/>
    </row>
    <row r="55" spans="1:61" s="3" customFormat="1">
      <c r="A55" s="261"/>
      <c r="B55" s="83"/>
      <c r="C55" s="83"/>
      <c r="D55" s="5" t="s">
        <v>17</v>
      </c>
      <c r="E55" s="526">
        <f>IFERROR('3.1 Emission data'!E13/'3.2 Emission predictors'!E$12*POWER(10,6),"")</f>
        <v>1.5510067681895092</v>
      </c>
      <c r="F55" s="526">
        <f>IFERROR('3.1 Emission data'!F13/'3.2 Emission predictors'!F$12*POWER(10,6),"")</f>
        <v>4.9944233576642336</v>
      </c>
      <c r="G55" s="526">
        <f>IFERROR('3.1 Emission data'!G13/'3.2 Emission predictors'!G$12*POWER(10,6),"")</f>
        <v>12.240203303684879</v>
      </c>
      <c r="H55" s="526">
        <f>IFERROR('3.1 Emission data'!H13/'3.2 Emission predictors'!H$12*POWER(10,6),"")</f>
        <v>9.1527272727272724</v>
      </c>
      <c r="I55" s="526">
        <f>IFERROR('3.1 Emission data'!I13/'3.2 Emission predictors'!I$12*POWER(10,6),"")</f>
        <v>2.8363573883161513</v>
      </c>
      <c r="J55" s="526">
        <f>IFERROR('3.1 Emission data'!J13/'3.2 Emission predictors'!J$12*POWER(10,6),"")</f>
        <v>5.1495294117647061</v>
      </c>
      <c r="K55" s="526">
        <f>IFERROR('3.1 Emission data'!K13/'3.2 Emission predictors'!K$12*POWER(10,6),"")</f>
        <v>19.616794258373208</v>
      </c>
      <c r="L55" s="526">
        <f>IFERROR('3.1 Emission data'!L13/'3.2 Emission predictors'!L$12*POWER(10,6),"")</f>
        <v>11.877218045112782</v>
      </c>
      <c r="M55" s="526">
        <f>IFERROR('3.1 Emission data'!M13/'3.2 Emission predictors'!M$12*POWER(10,6),"")</f>
        <v>5.301324207021743</v>
      </c>
      <c r="N55" s="526">
        <f>IFERROR('3.1 Emission data'!N13/'3.2 Emission predictors'!N$12*POWER(10,6),"")</f>
        <v>1.6929999999999998</v>
      </c>
      <c r="O55" s="526">
        <f>IFERROR('3.1 Emission data'!O13/'3.2 Emission predictors'!O$12*POWER(10,6),"")</f>
        <v>0</v>
      </c>
      <c r="P55" s="526">
        <f>IFERROR('3.1 Emission data'!P13/'3.2 Emission predictors'!P$12*POWER(10,6),"")</f>
        <v>8.2565589743589758</v>
      </c>
      <c r="Q55" s="526">
        <f>IFERROR('3.1 Emission data'!Q13/'3.2 Emission predictors'!Q$12*POWER(10,6),"")</f>
        <v>0</v>
      </c>
      <c r="R55" s="526">
        <f>IFERROR('3.1 Emission data'!R13/'3.2 Emission predictors'!R$12*POWER(10,6),"")</f>
        <v>1.2703333333333333</v>
      </c>
      <c r="S55" s="526">
        <f>IFERROR('3.1 Emission data'!S13/'3.2 Emission predictors'!S$12*POWER(10,6),"")</f>
        <v>0</v>
      </c>
      <c r="T55" s="526">
        <f>IFERROR('3.1 Emission data'!T13/'3.2 Emission predictors'!T$12*POWER(10,6),"")</f>
        <v>0</v>
      </c>
      <c r="U55" s="526">
        <f>IFERROR('3.1 Emission data'!U13/'3.2 Emission predictors'!U$12*POWER(10,6),"")</f>
        <v>16.395638914752624</v>
      </c>
      <c r="V55" s="526">
        <f>IFERROR('3.1 Emission data'!V13/'3.2 Emission predictors'!V$12*POWER(10,6),"")</f>
        <v>0</v>
      </c>
      <c r="W55" s="526">
        <f>IFERROR('3.1 Emission data'!W13/'3.2 Emission predictors'!W$12*POWER(10,6),"")</f>
        <v>0</v>
      </c>
      <c r="X55" s="526">
        <f>IFERROR('3.1 Emission data'!X13/'3.2 Emission predictors'!X$12*POWER(10,6),"")</f>
        <v>2.769230769230769E-2</v>
      </c>
      <c r="Y55" s="526">
        <f>IFERROR('3.1 Emission data'!Y13/'3.2 Emission predictors'!Y$12*POWER(10,6),"")</f>
        <v>0</v>
      </c>
      <c r="Z55" s="527">
        <f>IFERROR('3.1 Emission data'!Z13/'3.2 Emission predictors'!Z$12*POWER(10,6),"")</f>
        <v>14.376466666666667</v>
      </c>
      <c r="AA55" s="528">
        <f>IFERROR('3.1 Emission data'!AA13/'3.2 Emission predictors'!AA$12*POWER(10,6),"")</f>
        <v>3.3358807795185332E-2</v>
      </c>
      <c r="AB55" s="526">
        <f>IFERROR('3.1 Emission data'!AB13/'3.2 Emission predictors'!AB$12*POWER(10,6),"")</f>
        <v>0</v>
      </c>
      <c r="AC55" s="526">
        <f>IFERROR('3.1 Emission data'!AC13/'3.2 Emission predictors'!AC$12*POWER(10,6),"")</f>
        <v>4.0382086614173227</v>
      </c>
      <c r="AD55" s="526">
        <f>IFERROR('3.1 Emission data'!AD13/'3.2 Emission predictors'!AD$12*POWER(10,6),"")</f>
        <v>0</v>
      </c>
      <c r="AE55" s="526">
        <f>IFERROR('3.1 Emission data'!AE13/'3.2 Emission predictors'!AE$12*POWER(10,6),"")</f>
        <v>2.7887563884156732</v>
      </c>
      <c r="AF55" s="526">
        <f>IFERROR('3.1 Emission data'!AF13/'3.2 Emission predictors'!AF$12*POWER(10,6),"")</f>
        <v>3.471637168141593</v>
      </c>
      <c r="AG55" s="526">
        <f>IFERROR('3.1 Emission data'!AG13/'3.2 Emission predictors'!AG$12*POWER(10,6),"")</f>
        <v>6.6849019607843143</v>
      </c>
      <c r="AH55" s="526">
        <f>IFERROR('3.1 Emission data'!AH13/'3.2 Emission predictors'!AH$12*POWER(10,6),"")</f>
        <v>0</v>
      </c>
      <c r="AI55" s="526">
        <f>IFERROR('3.1 Emission data'!AI13/'3.2 Emission predictors'!AI$12*POWER(10,6),"")</f>
        <v>21.357340720221607</v>
      </c>
      <c r="AJ55" s="526">
        <f>IFERROR('3.1 Emission data'!AJ13/'3.2 Emission predictors'!AJ$12*POWER(10,6),"")</f>
        <v>91.329929078014175</v>
      </c>
      <c r="AK55" s="526">
        <f>IFERROR('3.1 Emission data'!AK13/'3.2 Emission predictors'!AK$12*POWER(10,6),"")</f>
        <v>0</v>
      </c>
      <c r="AL55" s="526">
        <f>IFERROR('3.1 Emission data'!AL13/'3.2 Emission predictors'!AL$12*POWER(10,6),"")</f>
        <v>53.641173051775077</v>
      </c>
      <c r="AM55" s="526">
        <f>IFERROR('3.1 Emission data'!AM13/'3.2 Emission predictors'!AM$12*POWER(10,6),"")</f>
        <v>0</v>
      </c>
      <c r="AN55" s="526">
        <f>IFERROR('3.1 Emission data'!AN13/'3.2 Emission predictors'!AN$12*POWER(10,6),"")</f>
        <v>13.718597368421053</v>
      </c>
      <c r="AO55" s="526">
        <f>IFERROR('3.1 Emission data'!AO13/'3.2 Emission predictors'!AO$12*POWER(10,6),"")</f>
        <v>58.748255033557044</v>
      </c>
      <c r="AP55" s="526">
        <f>IFERROR('3.1 Emission data'!AP13/'3.2 Emission predictors'!AP$12*POWER(10,6),"")</f>
        <v>0.52058000000000004</v>
      </c>
      <c r="AQ55" s="526">
        <f>IFERROR('3.1 Emission data'!AQ13/'3.2 Emission predictors'!AQ$12*POWER(10,6),"")</f>
        <v>3.734439834024896E-3</v>
      </c>
      <c r="AR55" s="526">
        <f>IFERROR('3.1 Emission data'!AR13/'3.2 Emission predictors'!AR$12*POWER(10,6),"")</f>
        <v>0</v>
      </c>
      <c r="AS55" s="526">
        <f>IFERROR('3.1 Emission data'!AS13/'3.2 Emission predictors'!AS$12*POWER(10,6),"")</f>
        <v>79.846548672566371</v>
      </c>
      <c r="AT55" s="526">
        <f>IFERROR('3.1 Emission data'!AT13/'3.2 Emission predictors'!AT$12*POWER(10,6),"")</f>
        <v>123.9004</v>
      </c>
      <c r="AU55" s="526">
        <f>IFERROR('3.1 Emission data'!AU13/'3.2 Emission predictors'!AU$12*POWER(10,6),"")</f>
        <v>0</v>
      </c>
      <c r="AV55" s="526">
        <f>IFERROR('3.1 Emission data'!AV13/'3.2 Emission predictors'!AV$12*POWER(10,6),"")</f>
        <v>14.619543726235742</v>
      </c>
      <c r="AW55" s="526">
        <f>IFERROR('3.1 Emission data'!AW13/'3.2 Emission predictors'!AW$12*POWER(10,6),"")</f>
        <v>0</v>
      </c>
      <c r="AX55" s="526">
        <f>IFERROR('3.1 Emission data'!AX13/'3.2 Emission predictors'!AX$12*POWER(10,6),"")</f>
        <v>0</v>
      </c>
      <c r="AY55" s="526">
        <f>IFERROR('3.1 Emission data'!AY13/'3.2 Emission predictors'!AY$12*POWER(10,6),"")</f>
        <v>0</v>
      </c>
      <c r="AZ55" s="526">
        <f>IFERROR('3.1 Emission data'!AZ13/'3.2 Emission predictors'!AZ$12*POWER(10,6),"")</f>
        <v>37.741645569620253</v>
      </c>
      <c r="BA55" s="526">
        <f>IFERROR('3.1 Emission data'!BA13/'3.2 Emission predictors'!BA$12*POWER(10,6),"")</f>
        <v>16.962531645569619</v>
      </c>
      <c r="BB55" s="526">
        <f>IFERROR('3.1 Emission data'!BB13/'3.2 Emission predictors'!BB$12*POWER(10,6),"")</f>
        <v>29.911449391476861</v>
      </c>
      <c r="BC55" s="526">
        <f>IFERROR('3.1 Emission data'!BC13/'3.2 Emission predictors'!BC$12*POWER(10,6),"")</f>
        <v>0</v>
      </c>
      <c r="BD55" s="526">
        <f>IFERROR('3.1 Emission data'!BD13/'3.2 Emission predictors'!BD$12*POWER(10,6),"")</f>
        <v>0</v>
      </c>
      <c r="BE55" s="526">
        <f>IFERROR('3.1 Emission data'!BE13/'3.2 Emission predictors'!BE$12*POWER(10,6),"")</f>
        <v>0</v>
      </c>
      <c r="BF55" s="526">
        <f>IFERROR('3.1 Emission data'!BF13/'3.2 Emission predictors'!BF$12*POWER(10,6),"")</f>
        <v>10.769583333333333</v>
      </c>
      <c r="BG55" s="526">
        <f>IFERROR('3.1 Emission data'!BG13/'3.2 Emission predictors'!BG$12*POWER(10,6),"")</f>
        <v>0</v>
      </c>
      <c r="BH55" s="526">
        <f>IFERROR('3.1 Emission data'!BH13/'3.2 Emission predictors'!BH$12*POWER(10,6),"")</f>
        <v>0</v>
      </c>
      <c r="BI55" s="165"/>
    </row>
    <row r="56" spans="1:61" s="3" customFormat="1" ht="15" thickBot="1">
      <c r="A56" s="261"/>
      <c r="B56" s="40"/>
      <c r="C56" s="83"/>
      <c r="D56" s="10" t="s">
        <v>18</v>
      </c>
      <c r="E56" s="529">
        <f>IFERROR('3.1 Emission data'!E14/'3.2 Emission predictors'!E$12*POWER(10,6),"")</f>
        <v>25.385135363790187</v>
      </c>
      <c r="F56" s="529">
        <f>IFERROR('3.1 Emission data'!F14/'3.2 Emission predictors'!F$12*POWER(10,6),"")</f>
        <v>31.713036496350369</v>
      </c>
      <c r="G56" s="529">
        <f>IFERROR('3.1 Emission data'!G14/'3.2 Emission predictors'!G$12*POWER(10,6),"")</f>
        <v>14.396823379923761</v>
      </c>
      <c r="H56" s="529">
        <f>IFERROR('3.1 Emission data'!H14/'3.2 Emission predictors'!H$12*POWER(10,6),"")</f>
        <v>12.371641414141413</v>
      </c>
      <c r="I56" s="529">
        <f>IFERROR('3.1 Emission data'!I14/'3.2 Emission predictors'!I$12*POWER(10,6),"")</f>
        <v>5.3981443298969074</v>
      </c>
      <c r="J56" s="529">
        <f>IFERROR('3.1 Emission data'!J14/'3.2 Emission predictors'!J$12*POWER(10,6),"")</f>
        <v>6.6359058823529411</v>
      </c>
      <c r="K56" s="529">
        <f>IFERROR('3.1 Emission data'!K14/'3.2 Emission predictors'!K$12*POWER(10,6),"")</f>
        <v>21.693349282296651</v>
      </c>
      <c r="L56" s="529">
        <f>IFERROR('3.1 Emission data'!L14/'3.2 Emission predictors'!L$12*POWER(10,6),"")</f>
        <v>21.12488721804511</v>
      </c>
      <c r="M56" s="529">
        <f>IFERROR('3.1 Emission data'!M14/'3.2 Emission predictors'!M$12*POWER(10,6),"")</f>
        <v>6.5198170367069439</v>
      </c>
      <c r="N56" s="529">
        <f>IFERROR('3.1 Emission data'!N14/'3.2 Emission predictors'!N$12*POWER(10,6),"")</f>
        <v>7.5026666666666664</v>
      </c>
      <c r="O56" s="529">
        <f>IFERROR('3.1 Emission data'!O14/'3.2 Emission predictors'!O$12*POWER(10,6),"")</f>
        <v>10.691896551724138</v>
      </c>
      <c r="P56" s="529">
        <f>IFERROR('3.1 Emission data'!P14/'3.2 Emission predictors'!P$12*POWER(10,6),"")</f>
        <v>9.9130115384615394</v>
      </c>
      <c r="Q56" s="529">
        <f>IFERROR('3.1 Emission data'!Q14/'3.2 Emission predictors'!Q$12*POWER(10,6),"")</f>
        <v>4.3913793103448278</v>
      </c>
      <c r="R56" s="529">
        <f>IFERROR('3.1 Emission data'!R14/'3.2 Emission predictors'!R$12*POWER(10,6),"")</f>
        <v>3.1471666666666667</v>
      </c>
      <c r="S56" s="529">
        <f>IFERROR('3.1 Emission data'!S14/'3.2 Emission predictors'!S$12*POWER(10,6),"")</f>
        <v>12.365</v>
      </c>
      <c r="T56" s="529">
        <f>IFERROR('3.1 Emission data'!T14/'3.2 Emission predictors'!T$12*POWER(10,6),"")</f>
        <v>20.659733333333335</v>
      </c>
      <c r="U56" s="529">
        <f>IFERROR('3.1 Emission data'!U14/'3.2 Emission predictors'!U$12*POWER(10,6),"")</f>
        <v>17.313087420996343</v>
      </c>
      <c r="V56" s="529">
        <f>IFERROR('3.1 Emission data'!V14/'3.2 Emission predictors'!V$12*POWER(10,6),"")</f>
        <v>21.683648000000002</v>
      </c>
      <c r="W56" s="529">
        <f>IFERROR('3.1 Emission data'!W14/'3.2 Emission predictors'!W$12*POWER(10,6),"")</f>
        <v>5.2115384615384617</v>
      </c>
      <c r="X56" s="529">
        <f>IFERROR('3.1 Emission data'!X14/'3.2 Emission predictors'!X$12*POWER(10,6),"")</f>
        <v>4.2138461538461538</v>
      </c>
      <c r="Y56" s="529">
        <f>IFERROR('3.1 Emission data'!Y14/'3.2 Emission predictors'!Y$12*POWER(10,6),"")</f>
        <v>0.9379265748502883</v>
      </c>
      <c r="Z56" s="530">
        <f>IFERROR('3.1 Emission data'!Z14/'3.2 Emission predictors'!Z$12*POWER(10,6),"")</f>
        <v>14.454895555555554</v>
      </c>
      <c r="AA56" s="531">
        <f>IFERROR('3.1 Emission data'!AA14/'3.2 Emission predictors'!AA$12*POWER(10,6),"")</f>
        <v>0</v>
      </c>
      <c r="AB56" s="529">
        <f>IFERROR('3.1 Emission data'!AB14/'3.2 Emission predictors'!AB$12*POWER(10,6),"")</f>
        <v>46.582392776523704</v>
      </c>
      <c r="AC56" s="529">
        <f>IFERROR('3.1 Emission data'!AC14/'3.2 Emission predictors'!AC$12*POWER(10,6),"")</f>
        <v>13.124173228346457</v>
      </c>
      <c r="AD56" s="529">
        <f>IFERROR('3.1 Emission data'!AD14/'3.2 Emission predictors'!AD$12*POWER(10,6),"")</f>
        <v>47.274924886104785</v>
      </c>
      <c r="AE56" s="529">
        <f>IFERROR('3.1 Emission data'!AE14/'3.2 Emission predictors'!AE$12*POWER(10,6),"")</f>
        <v>4.2981260647359454</v>
      </c>
      <c r="AF56" s="529">
        <f>IFERROR('3.1 Emission data'!AF14/'3.2 Emission predictors'!AF$12*POWER(10,6),"")</f>
        <v>4.8272234513274341</v>
      </c>
      <c r="AG56" s="529">
        <f>IFERROR('3.1 Emission data'!AG14/'3.2 Emission predictors'!AG$12*POWER(10,6),"")</f>
        <v>10.95950980392157</v>
      </c>
      <c r="AH56" s="529">
        <f>IFERROR('3.1 Emission data'!AH14/'3.2 Emission predictors'!AH$12*POWER(10,6),"")</f>
        <v>36.069428571428574</v>
      </c>
      <c r="AI56" s="529">
        <f>IFERROR('3.1 Emission data'!AI14/'3.2 Emission predictors'!AI$12*POWER(10,6),"")</f>
        <v>22.382271468144047</v>
      </c>
      <c r="AJ56" s="529">
        <f>IFERROR('3.1 Emission data'!AJ14/'3.2 Emission predictors'!AJ$12*POWER(10,6),"")</f>
        <v>93.616808510638307</v>
      </c>
      <c r="AK56" s="529">
        <f>IFERROR('3.1 Emission data'!AK14/'3.2 Emission predictors'!AK$12*POWER(10,6),"")</f>
        <v>179.45047449584817</v>
      </c>
      <c r="AL56" s="529">
        <f>IFERROR('3.1 Emission data'!AL14/'3.2 Emission predictors'!AL$12*POWER(10,6),"")</f>
        <v>53.774621010316274</v>
      </c>
      <c r="AM56" s="529">
        <f>IFERROR('3.1 Emission data'!AM14/'3.2 Emission predictors'!AM$12*POWER(10,6),"")</f>
        <v>325.46951724137932</v>
      </c>
      <c r="AN56" s="529">
        <f>IFERROR('3.1 Emission data'!AN14/'3.2 Emission predictors'!AN$12*POWER(10,6),"")</f>
        <v>16.426477819548872</v>
      </c>
      <c r="AO56" s="529">
        <f>IFERROR('3.1 Emission data'!AO14/'3.2 Emission predictors'!AO$12*POWER(10,6),"")</f>
        <v>60.238590604026847</v>
      </c>
      <c r="AP56" s="529">
        <f>IFERROR('3.1 Emission data'!AP14/'3.2 Emission predictors'!AP$12*POWER(10,6),"")</f>
        <v>4.0264199999999999</v>
      </c>
      <c r="AQ56" s="529">
        <f>IFERROR('3.1 Emission data'!AQ14/'3.2 Emission predictors'!AQ$12*POWER(10,6),"")</f>
        <v>5.5564315352697093</v>
      </c>
      <c r="AR56" s="529">
        <f>IFERROR('3.1 Emission data'!AR14/'3.2 Emission predictors'!AR$12*POWER(10,6),"")</f>
        <v>34.014634146341464</v>
      </c>
      <c r="AS56" s="529">
        <f>IFERROR('3.1 Emission data'!AS14/'3.2 Emission predictors'!AS$12*POWER(10,6),"")</f>
        <v>78.76194690265487</v>
      </c>
      <c r="AT56" s="529">
        <f>IFERROR('3.1 Emission data'!AT14/'3.2 Emission predictors'!AT$12*POWER(10,6),"")</f>
        <v>125.28904</v>
      </c>
      <c r="AU56" s="529">
        <f>IFERROR('3.1 Emission data'!AU14/'3.2 Emission predictors'!AU$12*POWER(10,6),"")</f>
        <v>114.2</v>
      </c>
      <c r="AV56" s="529">
        <f>IFERROR('3.1 Emission data'!AV14/'3.2 Emission predictors'!AV$12*POWER(10,6),"")</f>
        <v>15.343536121673004</v>
      </c>
      <c r="AW56" s="529">
        <f>IFERROR('3.1 Emission data'!AW14/'3.2 Emission predictors'!AW$12*POWER(10,6),"")</f>
        <v>15.569677419354839</v>
      </c>
      <c r="AX56" s="529">
        <f>IFERROR('3.1 Emission data'!AX14/'3.2 Emission predictors'!AX$12*POWER(10,6),"")</f>
        <v>75.174705882352939</v>
      </c>
      <c r="AY56" s="529">
        <f>IFERROR('3.1 Emission data'!AY14/'3.2 Emission predictors'!AY$12*POWER(10,6),"")</f>
        <v>14.382489414414415</v>
      </c>
      <c r="AZ56" s="529">
        <f>IFERROR('3.1 Emission data'!AZ14/'3.2 Emission predictors'!AZ$12*POWER(10,6),"")</f>
        <v>46.942531645569623</v>
      </c>
      <c r="BA56" s="529">
        <f>IFERROR('3.1 Emission data'!BA14/'3.2 Emission predictors'!BA$12*POWER(10,6),"")</f>
        <v>7.1806329113924052</v>
      </c>
      <c r="BB56" s="529">
        <f>IFERROR('3.1 Emission data'!BB14/'3.2 Emission predictors'!BB$12*POWER(10,6),"")</f>
        <v>31.389492960970589</v>
      </c>
      <c r="BC56" s="529">
        <f>IFERROR('3.1 Emission data'!BC14/'3.2 Emission predictors'!BC$12*POWER(10,6),"")</f>
        <v>8.1846728971962612</v>
      </c>
      <c r="BD56" s="529">
        <f>IFERROR('3.1 Emission data'!BD14/'3.2 Emission predictors'!BD$12*POWER(10,6),"")</f>
        <v>31.005118889818597</v>
      </c>
      <c r="BE56" s="529">
        <f>IFERROR('3.1 Emission data'!BE14/'3.2 Emission predictors'!BE$12*POWER(10,6),"")</f>
        <v>13.660442711864407</v>
      </c>
      <c r="BF56" s="529">
        <f>IFERROR('3.1 Emission data'!BF14/'3.2 Emission predictors'!BF$12*POWER(10,6),"")</f>
        <v>11.764305555555556</v>
      </c>
      <c r="BG56" s="529">
        <f>IFERROR('3.1 Emission data'!BG14/'3.2 Emission predictors'!BG$12*POWER(10,6),"")</f>
        <v>2.6694499999999999</v>
      </c>
      <c r="BH56" s="529">
        <f>IFERROR('3.1 Emission data'!BH14/'3.2 Emission predictors'!BH$12*POWER(10,6),"")</f>
        <v>17.299974213512119</v>
      </c>
      <c r="BI56" s="165"/>
    </row>
    <row r="57" spans="1:61" s="3" customFormat="1" ht="15.5" thickTop="1" thickBot="1">
      <c r="A57" s="261"/>
      <c r="B57" s="83"/>
      <c r="C57" s="217" t="s">
        <v>22</v>
      </c>
      <c r="D57" s="218"/>
      <c r="E57" s="532">
        <f>IFERROR('3.1 Emission data'!E15/'3.2 Emission predictors'!E$12*POWER(10,6),"")</f>
        <v>2.318544839255499</v>
      </c>
      <c r="F57" s="532">
        <f>IFERROR('3.1 Emission data'!F15/'3.2 Emission predictors'!F$12*POWER(10,6),"")</f>
        <v>5.4580802919708029</v>
      </c>
      <c r="G57" s="532">
        <f>IFERROR('3.1 Emission data'!G15/'3.2 Emission predictors'!G$12*POWER(10,6),"")</f>
        <v>13.823850063532403</v>
      </c>
      <c r="H57" s="532">
        <f>IFERROR('3.1 Emission data'!H15/'3.2 Emission predictors'!H$12*POWER(10,6),"")</f>
        <v>9.5841414141414134</v>
      </c>
      <c r="I57" s="532">
        <f>IFERROR('3.1 Emission data'!I15/'3.2 Emission predictors'!I$12*POWER(10,6),"")</f>
        <v>7.7904123711340203</v>
      </c>
      <c r="J57" s="532">
        <f>IFERROR('3.1 Emission data'!J15/'3.2 Emission predictors'!J$12*POWER(10,6),"")</f>
        <v>5.6714823529411769</v>
      </c>
      <c r="K57" s="532">
        <f>IFERROR('3.1 Emission data'!K15/'3.2 Emission predictors'!K$12*POWER(10,6),"")</f>
        <v>20.926602870813397</v>
      </c>
      <c r="L57" s="532">
        <f>IFERROR('3.1 Emission data'!L15/'3.2 Emission predictors'!L$12*POWER(10,6),"")</f>
        <v>12.230676691729323</v>
      </c>
      <c r="M57" s="532">
        <f>IFERROR('3.1 Emission data'!M15/'3.2 Emission predictors'!M$12*POWER(10,6),"")</f>
        <v>6.6434049670830859</v>
      </c>
      <c r="N57" s="532">
        <f>IFERROR('3.1 Emission data'!N15/'3.2 Emission predictors'!N$12*POWER(10,6),"")</f>
        <v>2.1878888888888888</v>
      </c>
      <c r="O57" s="532">
        <f>IFERROR('3.1 Emission data'!O15/'3.2 Emission predictors'!O$12*POWER(10,6),"")</f>
        <v>11.772241379310346</v>
      </c>
      <c r="P57" s="532">
        <f>IFERROR('3.1 Emission data'!P15/'3.2 Emission predictors'!P$12*POWER(10,6),"")</f>
        <v>8.7272903846153849</v>
      </c>
      <c r="Q57" s="532">
        <f>IFERROR('3.1 Emission data'!Q15/'3.2 Emission predictors'!Q$12*POWER(10,6),"")</f>
        <v>6.4867586206896544</v>
      </c>
      <c r="R57" s="532">
        <f>IFERROR('3.1 Emission data'!R15/'3.2 Emission predictors'!R$12*POWER(10,6),"")</f>
        <v>1.6111666666666666</v>
      </c>
      <c r="S57" s="532">
        <f>IFERROR('3.1 Emission data'!S15/'3.2 Emission predictors'!S$12*POWER(10,6),"")</f>
        <v>13.963095238095239</v>
      </c>
      <c r="T57" s="532">
        <f>IFERROR('3.1 Emission data'!T15/'3.2 Emission predictors'!T$12*POWER(10,6),"")</f>
        <v>21.867704761904761</v>
      </c>
      <c r="U57" s="532">
        <f>IFERROR('3.1 Emission data'!U15/'3.2 Emission predictors'!U$12*POWER(10,6),"")</f>
        <v>17.914133604694307</v>
      </c>
      <c r="V57" s="532">
        <f>IFERROR('3.1 Emission data'!V15/'3.2 Emission predictors'!V$12*POWER(10,6),"")</f>
        <v>22.195855999999999</v>
      </c>
      <c r="W57" s="532">
        <f>IFERROR('3.1 Emission data'!W15/'3.2 Emission predictors'!W$12*POWER(10,6),"")</f>
        <v>5.2115384615384617</v>
      </c>
      <c r="X57" s="532">
        <f>IFERROR('3.1 Emission data'!X15/'3.2 Emission predictors'!X$12*POWER(10,6),"")</f>
        <v>1.0488461538461538</v>
      </c>
      <c r="Y57" s="532">
        <f>IFERROR('3.1 Emission data'!Y15/'3.2 Emission predictors'!Y$12*POWER(10,6),"")</f>
        <v>1.9453723296705547</v>
      </c>
      <c r="Z57" s="533">
        <f>IFERROR('3.1 Emission data'!Z15/'3.2 Emission predictors'!Z$12*POWER(10,6),"")</f>
        <v>14.755328888888888</v>
      </c>
      <c r="AA57" s="534">
        <f>IFERROR('3.1 Emission data'!AA15/'3.2 Emission predictors'!AA$12*POWER(10,6),"")</f>
        <v>0.24195643867023311</v>
      </c>
      <c r="AB57" s="532">
        <f>IFERROR('3.1 Emission data'!AB15/'3.2 Emission predictors'!AB$12*POWER(10,6),"")</f>
        <v>68.50112866817156</v>
      </c>
      <c r="AC57" s="532">
        <f>IFERROR('3.1 Emission data'!AC15/'3.2 Emission predictors'!AC$12*POWER(10,6),"")</f>
        <v>4.8486614173228348</v>
      </c>
      <c r="AD57" s="532">
        <f>IFERROR('3.1 Emission data'!AD15/'3.2 Emission predictors'!AD$12*POWER(10,6),"")</f>
        <v>47.841547892938486</v>
      </c>
      <c r="AE57" s="532">
        <f>IFERROR('3.1 Emission data'!AE15/'3.2 Emission predictors'!AE$12*POWER(10,6),"")</f>
        <v>3.9114139693356051</v>
      </c>
      <c r="AF57" s="532">
        <f>IFERROR('3.1 Emission data'!AF15/'3.2 Emission predictors'!AF$12*POWER(10,6),"")</f>
        <v>4.1239048672566367</v>
      </c>
      <c r="AG57" s="532">
        <f>IFERROR('3.1 Emission data'!AG15/'3.2 Emission predictors'!AG$12*POWER(10,6),"")</f>
        <v>8.8959150326797385</v>
      </c>
      <c r="AH57" s="532">
        <f>IFERROR('3.1 Emission data'!AH15/'3.2 Emission predictors'!AH$12*POWER(10,6),"")</f>
        <v>46.657071428571427</v>
      </c>
      <c r="AI57" s="532">
        <f>IFERROR('3.1 Emission data'!AI15/'3.2 Emission predictors'!AI$12*POWER(10,6),"")</f>
        <v>25.429362880886426</v>
      </c>
      <c r="AJ57" s="532">
        <f>IFERROR('3.1 Emission data'!AJ15/'3.2 Emission predictors'!AJ$12*POWER(10,6),"")</f>
        <v>113.43255319148936</v>
      </c>
      <c r="AK57" s="532">
        <f>IFERROR('3.1 Emission data'!AK15/'3.2 Emission predictors'!AK$12*POWER(10,6),"")</f>
        <v>238.12593910636616</v>
      </c>
      <c r="AL57" s="532">
        <f>IFERROR('3.1 Emission data'!AL15/'3.2 Emission predictors'!AL$12*POWER(10,6),"")</f>
        <v>55.882142684167192</v>
      </c>
      <c r="AM57" s="532">
        <f>IFERROR('3.1 Emission data'!AM15/'3.2 Emission predictors'!AM$12*POWER(10,6),"")</f>
        <v>760.51834482758625</v>
      </c>
      <c r="AN57" s="532">
        <f>IFERROR('3.1 Emission data'!AN15/'3.2 Emission predictors'!AN$12*POWER(10,6),"")</f>
        <v>18.794246992481202</v>
      </c>
      <c r="AO57" s="532">
        <f>IFERROR('3.1 Emission data'!AO15/'3.2 Emission predictors'!AO$12*POWER(10,6),"")</f>
        <v>67.858791946308727</v>
      </c>
      <c r="AP57" s="532">
        <f>IFERROR('3.1 Emission data'!AP15/'3.2 Emission predictors'!AP$12*POWER(10,6),"")</f>
        <v>0.64119999999999999</v>
      </c>
      <c r="AQ57" s="532">
        <f>IFERROR('3.1 Emission data'!AQ15/'3.2 Emission predictors'!AQ$12*POWER(10,6),"")</f>
        <v>2.2443983402489627</v>
      </c>
      <c r="AR57" s="532">
        <f>IFERROR('3.1 Emission data'!AR15/'3.2 Emission predictors'!AR$12*POWER(10,6),"")</f>
        <v>42.20939024390244</v>
      </c>
      <c r="AS57" s="532">
        <f>IFERROR('3.1 Emission data'!AS15/'3.2 Emission predictors'!AS$12*POWER(10,6),"")</f>
        <v>102.79407079646018</v>
      </c>
      <c r="AT57" s="532">
        <f>IFERROR('3.1 Emission data'!AT15/'3.2 Emission predictors'!AT$12*POWER(10,6),"")</f>
        <v>133.57863999999998</v>
      </c>
      <c r="AU57" s="532">
        <f>IFERROR('3.1 Emission data'!AU15/'3.2 Emission predictors'!AU$12*POWER(10,6),"")</f>
        <v>132.83903614457833</v>
      </c>
      <c r="AV57" s="532">
        <f>IFERROR('3.1 Emission data'!AV15/'3.2 Emission predictors'!AV$12*POWER(10,6),"")</f>
        <v>16.669847908745247</v>
      </c>
      <c r="AW57" s="532">
        <f>IFERROR('3.1 Emission data'!AW15/'3.2 Emission predictors'!AW$12*POWER(10,6),"")</f>
        <v>16.433225806451613</v>
      </c>
      <c r="AX57" s="532">
        <f>IFERROR('3.1 Emission data'!AX15/'3.2 Emission predictors'!AX$12*POWER(10,6),"")</f>
        <v>79.562745098039215</v>
      </c>
      <c r="AY57" s="532">
        <f>IFERROR('3.1 Emission data'!AY15/'3.2 Emission predictors'!AY$12*POWER(10,6),"")</f>
        <v>15.257007657657658</v>
      </c>
      <c r="AZ57" s="532">
        <f>IFERROR('3.1 Emission data'!AZ15/'3.2 Emission predictors'!AZ$12*POWER(10,6),"")</f>
        <v>40.991012658227845</v>
      </c>
      <c r="BA57" s="532">
        <f>IFERROR('3.1 Emission data'!BA15/'3.2 Emission predictors'!BA$12*POWER(10,6),"")</f>
        <v>22.510126582278481</v>
      </c>
      <c r="BB57" s="532">
        <f>IFERROR('3.1 Emission data'!BB15/'3.2 Emission predictors'!BB$12*POWER(10,6),"")</f>
        <v>33.056388539162946</v>
      </c>
      <c r="BC57" s="532">
        <f>IFERROR('3.1 Emission data'!BC15/'3.2 Emission predictors'!BC$12*POWER(10,6),"")</f>
        <v>8.8098442367601244</v>
      </c>
      <c r="BD57" s="532">
        <f>IFERROR('3.1 Emission data'!BD15/'3.2 Emission predictors'!BD$12*POWER(10,6),"")</f>
        <v>33.102884326776199</v>
      </c>
      <c r="BE57" s="532">
        <f>IFERROR('3.1 Emission data'!BE15/'3.2 Emission predictors'!BE$12*POWER(10,6),"")</f>
        <v>14.586147457627119</v>
      </c>
      <c r="BF57" s="532">
        <f>IFERROR('3.1 Emission data'!BF15/'3.2 Emission predictors'!BF$12*POWER(10,6),"")</f>
        <v>13.021111111111111</v>
      </c>
      <c r="BG57" s="532">
        <f>IFERROR('3.1 Emission data'!BG15/'3.2 Emission predictors'!BG$12*POWER(10,6),"")</f>
        <v>3.033645454545455</v>
      </c>
      <c r="BH57" s="532">
        <f>IFERROR('3.1 Emission data'!BH15/'3.2 Emission predictors'!BH$12*POWER(10,6),"")</f>
        <v>19.220113460546674</v>
      </c>
      <c r="BI57" s="170"/>
    </row>
    <row r="58" spans="1:61" s="3" customFormat="1" ht="15" thickTop="1">
      <c r="A58" s="261"/>
      <c r="C58" s="3" t="s">
        <v>1146</v>
      </c>
      <c r="D58" s="219" t="s">
        <v>29</v>
      </c>
      <c r="E58" s="520">
        <f>IFERROR('3.1 Emission data'!E16/'3.2 Emission predictors'!E$12*POWER(10,6),"")</f>
        <v>150.88426395939086</v>
      </c>
      <c r="F58" s="520">
        <f>IFERROR('3.1 Emission data'!F16/'3.2 Emission predictors'!F$12*POWER(10,6),"")</f>
        <v>104.22968613138686</v>
      </c>
      <c r="G58" s="520">
        <f>IFERROR('3.1 Emission data'!G16/'3.2 Emission predictors'!G$12*POWER(10,6),"")</f>
        <v>17.111842439644217</v>
      </c>
      <c r="H58" s="520">
        <f>IFERROR('3.1 Emission data'!H16/'3.2 Emission predictors'!H$12*POWER(10,6),"")</f>
        <v>44.597171717171719</v>
      </c>
      <c r="I58" s="520">
        <f>IFERROR('3.1 Emission data'!I16/'3.2 Emission predictors'!I$12*POWER(10,6),"")</f>
        <v>458.84048109965636</v>
      </c>
      <c r="J58" s="520">
        <f>IFERROR('3.1 Emission data'!J16/'3.2 Emission predictors'!J$12*POWER(10,6),"")</f>
        <v>22.323670588235295</v>
      </c>
      <c r="K58" s="520">
        <f>IFERROR('3.1 Emission data'!K16/'3.2 Emission predictors'!K$12*POWER(10,6),"")</f>
        <v>33.911866028708133</v>
      </c>
      <c r="L58" s="520">
        <f>IFERROR('3.1 Emission data'!L16/'3.2 Emission predictors'!L$12*POWER(10,6),"")</f>
        <v>69.647067669172941</v>
      </c>
      <c r="M58" s="520">
        <f>IFERROR('3.1 Emission data'!M16/'3.2 Emission predictors'!M$12*POWER(10,6),"")</f>
        <v>56.926168836173794</v>
      </c>
      <c r="N58" s="520">
        <f>IFERROR('3.1 Emission data'!N16/'3.2 Emission predictors'!N$12*POWER(10,6),"")</f>
        <v>42.013635555555553</v>
      </c>
      <c r="O58" s="520">
        <f>IFERROR('3.1 Emission data'!O16/'3.2 Emission predictors'!O$12*POWER(10,6),"")</f>
        <v>29.927601724137929</v>
      </c>
      <c r="P58" s="520">
        <f>IFERROR('3.1 Emission data'!P16/'3.2 Emission predictors'!P$12*POWER(10,6),"")</f>
        <v>47.663663461538462</v>
      </c>
      <c r="Q58" s="520">
        <f>IFERROR('3.1 Emission data'!Q16/'3.2 Emission predictors'!Q$12*POWER(10,6),"")</f>
        <v>360.57786206896554</v>
      </c>
      <c r="R58" s="520">
        <f>IFERROR('3.1 Emission data'!R16/'3.2 Emission predictors'!R$12*POWER(10,6),"")</f>
        <v>4.7431666666666663</v>
      </c>
      <c r="S58" s="520">
        <f>IFERROR('3.1 Emission data'!S16/'3.2 Emission predictors'!S$12*POWER(10,6),"")</f>
        <v>47.245394642737381</v>
      </c>
      <c r="T58" s="520">
        <f>IFERROR('3.1 Emission data'!T16/'3.2 Emission predictors'!T$12*POWER(10,6),"")</f>
        <v>6.7473761904761904</v>
      </c>
      <c r="U58" s="520">
        <f>IFERROR('3.1 Emission data'!U16/'3.2 Emission predictors'!U$12*POWER(10,6),"")</f>
        <v>14.588758042945694</v>
      </c>
      <c r="V58" s="520">
        <f>IFERROR('3.1 Emission data'!V16/'3.2 Emission predictors'!V$12*POWER(10,6),"")</f>
        <v>7.8376540000000006</v>
      </c>
      <c r="W58" s="520">
        <f>IFERROR('3.1 Emission data'!W16/'3.2 Emission predictors'!W$12*POWER(10,6),"")</f>
        <v>10.085384615384614</v>
      </c>
      <c r="X58" s="520">
        <f>IFERROR('3.1 Emission data'!X16/'3.2 Emission predictors'!X$12*POWER(10,6),"")</f>
        <v>94.762307692307687</v>
      </c>
      <c r="Y58" s="520">
        <f>IFERROR('3.1 Emission data'!Y16/'3.2 Emission predictors'!Y$12*POWER(10,6),"")</f>
        <v>5.5550679305162269</v>
      </c>
      <c r="Z58" s="521">
        <f>IFERROR('3.1 Emission data'!Z16/'3.2 Emission predictors'!Z$12*POWER(10,6),"")</f>
        <v>26.824591111111108</v>
      </c>
      <c r="AA58" s="522">
        <f>IFERROR('3.1 Emission data'!AA16/'3.2 Emission predictors'!AA$12*POWER(10,6),"")</f>
        <v>95.798624379059987</v>
      </c>
      <c r="AB58" s="520">
        <f>IFERROR('3.1 Emission data'!AB16/'3.2 Emission predictors'!AB$12*POWER(10,6),"")</f>
        <v>172.61399548532731</v>
      </c>
      <c r="AC58" s="520">
        <f>IFERROR('3.1 Emission data'!AC16/'3.2 Emission predictors'!AC$12*POWER(10,6),"")</f>
        <v>777.96374015748029</v>
      </c>
      <c r="AD58" s="520">
        <f>IFERROR('3.1 Emission data'!AD16/'3.2 Emission predictors'!AD$12*POWER(10,6),"")</f>
        <v>0</v>
      </c>
      <c r="AE58" s="520">
        <f>IFERROR('3.1 Emission data'!AE16/'3.2 Emission predictors'!AE$12*POWER(10,6),"")</f>
        <v>825.38330494037473</v>
      </c>
      <c r="AF58" s="520">
        <f>IFERROR('3.1 Emission data'!AF16/'3.2 Emission predictors'!AF$12*POWER(10,6),"")</f>
        <v>195.16179203539824</v>
      </c>
      <c r="AG58" s="520">
        <f>IFERROR('3.1 Emission data'!AG16/'3.2 Emission predictors'!AG$12*POWER(10,6),"")</f>
        <v>327.42807189542481</v>
      </c>
      <c r="AH58" s="520">
        <f>IFERROR('3.1 Emission data'!AH16/'3.2 Emission predictors'!AH$12*POWER(10,6),"")</f>
        <v>1.68</v>
      </c>
      <c r="AI58" s="520">
        <f>IFERROR('3.1 Emission data'!AI16/'3.2 Emission predictors'!AI$12*POWER(10,6),"")</f>
        <v>169.1606648199446</v>
      </c>
      <c r="AJ58" s="520">
        <f>IFERROR('3.1 Emission data'!AJ16/'3.2 Emission predictors'!AJ$12*POWER(10,6),"")</f>
        <v>314.69652482269504</v>
      </c>
      <c r="AK58" s="520">
        <f>IFERROR('3.1 Emission data'!AK16/'3.2 Emission predictors'!AK$12*POWER(10,6),"")</f>
        <v>0</v>
      </c>
      <c r="AL58" s="520">
        <f>IFERROR('3.1 Emission data'!AL16/'3.2 Emission predictors'!AL$12*POWER(10,6),"")</f>
        <v>0.87815372693369509</v>
      </c>
      <c r="AM58" s="520">
        <f>IFERROR('3.1 Emission data'!AM16/'3.2 Emission predictors'!AM$12*POWER(10,6),"")</f>
        <v>2.3370344827586207</v>
      </c>
      <c r="AN58" s="520">
        <f>IFERROR('3.1 Emission data'!AN16/'3.2 Emission predictors'!AN$12*POWER(10,6),"")</f>
        <v>1679.5639097744361</v>
      </c>
      <c r="AO58" s="520">
        <f>IFERROR('3.1 Emission data'!AO16/'3.2 Emission predictors'!AO$12*POWER(10,6),"")</f>
        <v>318.0128187919463</v>
      </c>
      <c r="AP58" s="520">
        <f>IFERROR('3.1 Emission data'!AP16/'3.2 Emission predictors'!AP$12*POWER(10,6),"")</f>
        <v>316.10239999999999</v>
      </c>
      <c r="AQ58" s="520">
        <f>IFERROR('3.1 Emission data'!AQ16/'3.2 Emission predictors'!AQ$12*POWER(10,6),"")</f>
        <v>1334.8962655601661</v>
      </c>
      <c r="AR58" s="520">
        <f>IFERROR('3.1 Emission data'!AR16/'3.2 Emission predictors'!AR$12*POWER(10,6),"")</f>
        <v>0</v>
      </c>
      <c r="AS58" s="520">
        <f>IFERROR('3.1 Emission data'!AS16/'3.2 Emission predictors'!AS$12*POWER(10,6),"")</f>
        <v>1485.8761061946902</v>
      </c>
      <c r="AT58" s="520">
        <f>IFERROR('3.1 Emission data'!AT16/'3.2 Emission predictors'!AT$12*POWER(10,6),"")</f>
        <v>1772.9846400000001</v>
      </c>
      <c r="AU58" s="520">
        <f>IFERROR('3.1 Emission data'!AU16/'3.2 Emission predictors'!AU$12*POWER(10,6),"")</f>
        <v>1190.5028915662649</v>
      </c>
      <c r="AV58" s="520">
        <f>IFERROR('3.1 Emission data'!AV16/'3.2 Emission predictors'!AV$12*POWER(10,6),"")</f>
        <v>201.33079847908746</v>
      </c>
      <c r="AW58" s="520">
        <f>IFERROR('3.1 Emission data'!AW16/'3.2 Emission predictors'!AW$12*POWER(10,6),"")</f>
        <v>10.582903225806451</v>
      </c>
      <c r="AX58" s="520">
        <f>IFERROR('3.1 Emission data'!AX16/'3.2 Emission predictors'!AX$12*POWER(10,6),"")</f>
        <v>0</v>
      </c>
      <c r="AY58" s="520">
        <f>IFERROR('3.1 Emission data'!AY16/'3.2 Emission predictors'!AY$12*POWER(10,6),"")</f>
        <v>0</v>
      </c>
      <c r="AZ58" s="520">
        <f>IFERROR('3.1 Emission data'!AZ16/'3.2 Emission predictors'!AZ$12*POWER(10,6),"")</f>
        <v>77.212978481012669</v>
      </c>
      <c r="BA58" s="520">
        <f>IFERROR('3.1 Emission data'!BA16/'3.2 Emission predictors'!BA$12*POWER(10,6),"")</f>
        <v>1711.5472151898734</v>
      </c>
      <c r="BB58" s="520">
        <f>IFERROR('3.1 Emission data'!BB16/'3.2 Emission predictors'!BB$12*POWER(10,6),"")</f>
        <v>10.848994696882988</v>
      </c>
      <c r="BC58" s="520">
        <f>IFERROR('3.1 Emission data'!BC16/'3.2 Emission predictors'!BC$12*POWER(10,6),"")</f>
        <v>293.79263862928349</v>
      </c>
      <c r="BD58" s="520">
        <f>IFERROR('3.1 Emission data'!BD16/'3.2 Emission predictors'!BD$12*POWER(10,6),"")</f>
        <v>2.759305369041253</v>
      </c>
      <c r="BE58" s="520">
        <f>IFERROR('3.1 Emission data'!BE16/'3.2 Emission predictors'!BE$12*POWER(10,6),"")</f>
        <v>4.7171715254237281</v>
      </c>
      <c r="BF58" s="520">
        <f>IFERROR('3.1 Emission data'!BF16/'3.2 Emission predictors'!BF$12*POWER(10,6),"")</f>
        <v>68.408194444444447</v>
      </c>
      <c r="BG58" s="520">
        <f>IFERROR('3.1 Emission data'!BG16/'3.2 Emission predictors'!BG$12*POWER(10,6),"")</f>
        <v>686.39727272727282</v>
      </c>
      <c r="BH58" s="520">
        <f>IFERROR('3.1 Emission data'!BH16/'3.2 Emission predictors'!BH$12*POWER(10,6),"")</f>
        <v>14.574368231046932</v>
      </c>
      <c r="BI58" s="170"/>
    </row>
    <row r="59" spans="1:61" s="3" customFormat="1">
      <c r="A59" s="261"/>
      <c r="C59" s="3" t="s">
        <v>1146</v>
      </c>
      <c r="D59" s="219" t="s">
        <v>1023</v>
      </c>
      <c r="E59" s="520">
        <f>IFERROR('3.1 Emission data'!E17/'3.2 Emission predictors'!E$12*POWER(10,6),"")</f>
        <v>146.65414551607444</v>
      </c>
      <c r="F59" s="520">
        <f>IFERROR('3.1 Emission data'!F17/'3.2 Emission predictors'!F$12*POWER(10,6),"")</f>
        <v>104.22968613138686</v>
      </c>
      <c r="G59" s="520">
        <f>IFERROR('3.1 Emission data'!G17/'3.2 Emission predictors'!G$12*POWER(10,6),"")</f>
        <v>4.1856289707750953</v>
      </c>
      <c r="H59" s="520">
        <f>IFERROR('3.1 Emission data'!H17/'3.2 Emission predictors'!H$12*POWER(10,6),"")</f>
        <v>0</v>
      </c>
      <c r="I59" s="520">
        <f>IFERROR('3.1 Emission data'!I17/'3.2 Emission predictors'!I$12*POWER(10,6),"")</f>
        <v>17.432955326460483</v>
      </c>
      <c r="J59" s="520">
        <f>IFERROR('3.1 Emission data'!J17/'3.2 Emission predictors'!J$12*POWER(10,6),"")</f>
        <v>22.323670588235295</v>
      </c>
      <c r="K59" s="520">
        <f>IFERROR('3.1 Emission data'!K17/'3.2 Emission predictors'!K$12*POWER(10,6),"")</f>
        <v>0</v>
      </c>
      <c r="L59" s="520">
        <f>IFERROR('3.1 Emission data'!L17/'3.2 Emission predictors'!L$12*POWER(10,6),"")</f>
        <v>11.654135338345863</v>
      </c>
      <c r="M59" s="520">
        <f>IFERROR('3.1 Emission data'!M17/'3.2 Emission predictors'!M$12*POWER(10,6),"")</f>
        <v>5.6590204571247336</v>
      </c>
      <c r="N59" s="520">
        <f>IFERROR('3.1 Emission data'!N17/'3.2 Emission predictors'!N$12*POWER(10,6),"")</f>
        <v>42.013635555555553</v>
      </c>
      <c r="O59" s="520">
        <f>IFERROR('3.1 Emission data'!O17/'3.2 Emission predictors'!O$12*POWER(10,6),"")</f>
        <v>29.571379310344827</v>
      </c>
      <c r="P59" s="520">
        <f>IFERROR('3.1 Emission data'!P17/'3.2 Emission predictors'!P$12*POWER(10,6),"")</f>
        <v>21.679560897435898</v>
      </c>
      <c r="Q59" s="520">
        <f>IFERROR('3.1 Emission data'!Q17/'3.2 Emission predictors'!Q$12*POWER(10,6),"")</f>
        <v>0</v>
      </c>
      <c r="R59" s="520">
        <f>IFERROR('3.1 Emission data'!R17/'3.2 Emission predictors'!R$12*POWER(10,6),"")</f>
        <v>0</v>
      </c>
      <c r="S59" s="520">
        <f>IFERROR('3.1 Emission data'!S17/'3.2 Emission predictors'!S$12*POWER(10,6),"")</f>
        <v>47.245394642737381</v>
      </c>
      <c r="T59" s="520">
        <f>IFERROR('3.1 Emission data'!T17/'3.2 Emission predictors'!T$12*POWER(10,6),"")</f>
        <v>0</v>
      </c>
      <c r="U59" s="520">
        <f>IFERROR('3.1 Emission data'!U17/'3.2 Emission predictors'!U$12*POWER(10,6),"")</f>
        <v>14.588758042945694</v>
      </c>
      <c r="V59" s="520">
        <f>IFERROR('3.1 Emission data'!V17/'3.2 Emission predictors'!V$12*POWER(10,6),"")</f>
        <v>7.8376540000000006</v>
      </c>
      <c r="W59" s="520">
        <f>IFERROR('3.1 Emission data'!W17/'3.2 Emission predictors'!W$12*POWER(10,6),"")</f>
        <v>0</v>
      </c>
      <c r="X59" s="520">
        <f>IFERROR('3.1 Emission data'!X17/'3.2 Emission predictors'!X$12*POWER(10,6),"")</f>
        <v>67.325000000000003</v>
      </c>
      <c r="Y59" s="520">
        <f>IFERROR('3.1 Emission data'!Y17/'3.2 Emission predictors'!Y$12*POWER(10,6),"")</f>
        <v>0</v>
      </c>
      <c r="Z59" s="521">
        <f>IFERROR('3.1 Emission data'!Z17/'3.2 Emission predictors'!Z$12*POWER(10,6),"")</f>
        <v>26.824591111111108</v>
      </c>
      <c r="AA59" s="522">
        <f>IFERROR('3.1 Emission data'!AA17/'3.2 Emission predictors'!AA$12*POWER(10,6),"")</f>
        <v>95.798624379059987</v>
      </c>
      <c r="AB59" s="520">
        <f>IFERROR('3.1 Emission data'!AB17/'3.2 Emission predictors'!AB$12*POWER(10,6),"")</f>
        <v>71.819413092550789</v>
      </c>
      <c r="AC59" s="520">
        <f>IFERROR('3.1 Emission data'!AC17/'3.2 Emission predictors'!AC$12*POWER(10,6),"")</f>
        <v>0</v>
      </c>
      <c r="AD59" s="520">
        <f>IFERROR('3.1 Emission data'!AD17/'3.2 Emission predictors'!AD$12*POWER(10,6),"")</f>
        <v>0</v>
      </c>
      <c r="AE59" s="520">
        <f>IFERROR('3.1 Emission data'!AE17/'3.2 Emission predictors'!AE$12*POWER(10,6),"")</f>
        <v>825.38330494037473</v>
      </c>
      <c r="AF59" s="520">
        <f>IFERROR('3.1 Emission data'!AF17/'3.2 Emission predictors'!AF$12*POWER(10,6),"")</f>
        <v>195.16179203539824</v>
      </c>
      <c r="AG59" s="520">
        <f>IFERROR('3.1 Emission data'!AG17/'3.2 Emission predictors'!AG$12*POWER(10,6),"")</f>
        <v>327.42807189542481</v>
      </c>
      <c r="AH59" s="520">
        <f>IFERROR('3.1 Emission data'!AH17/'3.2 Emission predictors'!AH$12*POWER(10,6),"")</f>
        <v>1.68</v>
      </c>
      <c r="AI59" s="520">
        <f>IFERROR('3.1 Emission data'!AI17/'3.2 Emission predictors'!AI$12*POWER(10,6),"")</f>
        <v>169.11911357340722</v>
      </c>
      <c r="AJ59" s="520">
        <f>IFERROR('3.1 Emission data'!AJ17/'3.2 Emission predictors'!AJ$12*POWER(10,6),"")</f>
        <v>0</v>
      </c>
      <c r="AK59" s="520">
        <f>IFERROR('3.1 Emission data'!AK17/'3.2 Emission predictors'!AK$12*POWER(10,6),"")</f>
        <v>0</v>
      </c>
      <c r="AL59" s="520">
        <f>IFERROR('3.1 Emission data'!AL17/'3.2 Emission predictors'!AL$12*POWER(10,6),"")</f>
        <v>0</v>
      </c>
      <c r="AM59" s="520">
        <f>IFERROR('3.1 Emission data'!AM17/'3.2 Emission predictors'!AM$12*POWER(10,6),"")</f>
        <v>0</v>
      </c>
      <c r="AN59" s="520">
        <f>IFERROR('3.1 Emission data'!AN17/'3.2 Emission predictors'!AN$12*POWER(10,6),"")</f>
        <v>1679.5639097744361</v>
      </c>
      <c r="AO59" s="520">
        <f>IFERROR('3.1 Emission data'!AO17/'3.2 Emission predictors'!AO$12*POWER(10,6),"")</f>
        <v>318.0128187919463</v>
      </c>
      <c r="AP59" s="520">
        <f>IFERROR('3.1 Emission data'!AP17/'3.2 Emission predictors'!AP$12*POWER(10,6),"")</f>
        <v>316.10239999999999</v>
      </c>
      <c r="AQ59" s="520">
        <f>IFERROR('3.1 Emission data'!AQ17/'3.2 Emission predictors'!AQ$12*POWER(10,6),"")</f>
        <v>1334.8962655601661</v>
      </c>
      <c r="AR59" s="520">
        <f>IFERROR('3.1 Emission data'!AR17/'3.2 Emission predictors'!AR$12*POWER(10,6),"")</f>
        <v>0</v>
      </c>
      <c r="AS59" s="520">
        <f>IFERROR('3.1 Emission data'!AS17/'3.2 Emission predictors'!AS$12*POWER(10,6),"")</f>
        <v>1485.8761061946902</v>
      </c>
      <c r="AT59" s="520">
        <f>IFERROR('3.1 Emission data'!AT17/'3.2 Emission predictors'!AT$12*POWER(10,6),"")</f>
        <v>1772.9846400000001</v>
      </c>
      <c r="AU59" s="520">
        <f>IFERROR('3.1 Emission data'!AU17/'3.2 Emission predictors'!AU$12*POWER(10,6),"")</f>
        <v>0.5960240963855421</v>
      </c>
      <c r="AV59" s="520">
        <f>IFERROR('3.1 Emission data'!AV17/'3.2 Emission predictors'!AV$12*POWER(10,6),"")</f>
        <v>201.33079847908746</v>
      </c>
      <c r="AW59" s="520">
        <f>IFERROR('3.1 Emission data'!AW17/'3.2 Emission predictors'!AW$12*POWER(10,6),"")</f>
        <v>0</v>
      </c>
      <c r="AX59" s="520">
        <f>IFERROR('3.1 Emission data'!AX17/'3.2 Emission predictors'!AX$12*POWER(10,6),"")</f>
        <v>0</v>
      </c>
      <c r="AY59" s="520">
        <f>IFERROR('3.1 Emission data'!AY17/'3.2 Emission predictors'!AY$12*POWER(10,6),"")</f>
        <v>0</v>
      </c>
      <c r="AZ59" s="520">
        <f>IFERROR('3.1 Emission data'!AZ17/'3.2 Emission predictors'!AZ$12*POWER(10,6),"")</f>
        <v>65.343951898734161</v>
      </c>
      <c r="BA59" s="520">
        <f>IFERROR('3.1 Emission data'!BA17/'3.2 Emission predictors'!BA$12*POWER(10,6),"")</f>
        <v>0</v>
      </c>
      <c r="BB59" s="520">
        <f>IFERROR('3.1 Emission data'!BB17/'3.2 Emission predictors'!BB$12*POWER(10,6),"")</f>
        <v>10.848994696882988</v>
      </c>
      <c r="BC59" s="520">
        <f>IFERROR('3.1 Emission data'!BC17/'3.2 Emission predictors'!BC$12*POWER(10,6),"")</f>
        <v>0</v>
      </c>
      <c r="BD59" s="520">
        <f>IFERROR('3.1 Emission data'!BD17/'3.2 Emission predictors'!BD$12*POWER(10,6),"")</f>
        <v>2.759305369041253</v>
      </c>
      <c r="BE59" s="520">
        <f>IFERROR('3.1 Emission data'!BE17/'3.2 Emission predictors'!BE$12*POWER(10,6),"")</f>
        <v>4.7171715254237281</v>
      </c>
      <c r="BF59" s="520">
        <f>IFERROR('3.1 Emission data'!BF17/'3.2 Emission predictors'!BF$12*POWER(10,6),"")</f>
        <v>7.2897222222222222</v>
      </c>
      <c r="BG59" s="520">
        <f>IFERROR('3.1 Emission data'!BG17/'3.2 Emission predictors'!BG$12*POWER(10,6),"")</f>
        <v>686.39727272727282</v>
      </c>
      <c r="BH59" s="520">
        <f>IFERROR('3.1 Emission data'!BH17/'3.2 Emission predictors'!BH$12*POWER(10,6),"")</f>
        <v>0</v>
      </c>
      <c r="BI59" s="170"/>
    </row>
    <row r="60" spans="1:61" s="3" customFormat="1" ht="14.5" customHeight="1">
      <c r="A60" s="261"/>
      <c r="B60" s="83"/>
      <c r="C60" s="831" t="s">
        <v>19</v>
      </c>
      <c r="D60" s="5" t="s">
        <v>4</v>
      </c>
      <c r="E60" s="535">
        <f>IFERROR('3.1 Emission data'!E18/'3.2 Emission predictors'!E$31*POWER(10,6),"")</f>
        <v>149.82405888357923</v>
      </c>
      <c r="F60" s="535">
        <f>IFERROR('3.1 Emission data'!F18/'3.2 Emission predictors'!F$31*POWER(10,6),"")</f>
        <v>73.60930393037772</v>
      </c>
      <c r="G60" s="536">
        <f>IFERROR('3.1 Emission data'!G18/'3.2 Emission predictors'!G$31*POWER(10,6),"")</f>
        <v>5.0127655397763258</v>
      </c>
      <c r="H60" s="535">
        <f>IFERROR('3.1 Emission data'!H18/'3.2 Emission predictors'!H$31*POWER(10,6),"")</f>
        <v>58.414512852840232</v>
      </c>
      <c r="I60" s="535">
        <f>IFERROR('3.1 Emission data'!I18/'3.2 Emission predictors'!I$31*POWER(10,6),"")</f>
        <v>32.677613891820045</v>
      </c>
      <c r="J60" s="536">
        <f>IFERROR('3.1 Emission data'!J18/'3.2 Emission predictors'!J$31*POWER(10,6),"")</f>
        <v>13.015479514401973</v>
      </c>
      <c r="K60" s="536">
        <f>IFERROR('3.1 Emission data'!K18/'3.2 Emission predictors'!K$31*POWER(10,6),"")</f>
        <v>2.7290379679187824</v>
      </c>
      <c r="L60" s="535">
        <f>IFERROR('3.1 Emission data'!L18/'3.2 Emission predictors'!L$31*POWER(10,6),"")</f>
        <v>32.713901511265597</v>
      </c>
      <c r="M60" s="535">
        <f>IFERROR('3.1 Emission data'!M18/'3.2 Emission predictors'!M$31*POWER(10,6),"")</f>
        <v>60.546968390098712</v>
      </c>
      <c r="N60" s="535">
        <f>IFERROR('3.1 Emission data'!N18/'3.2 Emission predictors'!N$31*POWER(10,6),"")</f>
        <v>30.320855813263623</v>
      </c>
      <c r="O60" s="535">
        <f>IFERROR('3.1 Emission data'!O18/'3.2 Emission predictors'!O$31*POWER(10,6),"")</f>
        <v>0</v>
      </c>
      <c r="P60" s="536">
        <f>IFERROR('3.1 Emission data'!P18/'3.2 Emission predictors'!P$31*POWER(10,6),"")</f>
        <v>13.438521645242469</v>
      </c>
      <c r="Q60" s="535">
        <f>IFERROR('3.1 Emission data'!Q18/'3.2 Emission predictors'!Q$31*POWER(10,6),"")</f>
        <v>249.23185694437953</v>
      </c>
      <c r="R60" s="535">
        <f>IFERROR('3.1 Emission data'!R18/'3.2 Emission predictors'!R$31*POWER(10,6),"")</f>
        <v>0.80009656337833879</v>
      </c>
      <c r="S60" s="535">
        <f>IFERROR('3.1 Emission data'!S18/'3.2 Emission predictors'!S$31*POWER(10,6),"")</f>
        <v>11.986945752292442</v>
      </c>
      <c r="T60" s="535">
        <f>IFERROR('3.1 Emission data'!T18/'3.2 Emission predictors'!T$31*POWER(10,6),"")</f>
        <v>0</v>
      </c>
      <c r="U60" s="535">
        <f>IFERROR('3.1 Emission data'!U18/'3.2 Emission predictors'!U$31*POWER(10,6),"")</f>
        <v>0</v>
      </c>
      <c r="V60" s="535">
        <f>IFERROR('3.1 Emission data'!V18/'3.2 Emission predictors'!V$31*POWER(10,6),"")</f>
        <v>0.12632809404800155</v>
      </c>
      <c r="W60" s="535">
        <f>IFERROR('3.1 Emission data'!W18/'3.2 Emission predictors'!W$31*POWER(10,6),"")</f>
        <v>0</v>
      </c>
      <c r="X60" s="535">
        <f>IFERROR('3.1 Emission data'!X18/'3.2 Emission predictors'!X$31*POWER(10,6),"")</f>
        <v>42.336975817586492</v>
      </c>
      <c r="Y60" s="535">
        <f>IFERROR('3.1 Emission data'!Y18/'3.2 Emission predictors'!Y$31*POWER(10,6),"")</f>
        <v>0</v>
      </c>
      <c r="Z60" s="537">
        <f>IFERROR('3.1 Emission data'!Z18/'3.2 Emission predictors'!Z$31*POWER(10,6),"")</f>
        <v>22.452697535438631</v>
      </c>
      <c r="AA60" s="538">
        <f>IFERROR('3.1 Emission data'!AA18/'3.2 Emission predictors'!AA$31*POWER(10,6),"")</f>
        <v>97.436318782140816</v>
      </c>
      <c r="AB60" s="535">
        <f>IFERROR('3.1 Emission data'!AB18/'3.2 Emission predictors'!AB$31*POWER(10,6),"")</f>
        <v>48.216578257000535</v>
      </c>
      <c r="AC60" s="535">
        <f>IFERROR('3.1 Emission data'!AC18/'3.2 Emission predictors'!AC$31*POWER(10,6),"")</f>
        <v>32.497920826772152</v>
      </c>
      <c r="AD60" s="536">
        <f>IFERROR('3.1 Emission data'!AD18/'3.2 Emission predictors'!AD$31*POWER(10,6),"")</f>
        <v>0</v>
      </c>
      <c r="AE60" s="535">
        <f>IFERROR('3.1 Emission data'!AE18/'3.2 Emission predictors'!AE$31*POWER(10,6),"")</f>
        <v>414.03512286659219</v>
      </c>
      <c r="AF60" s="536">
        <f>IFERROR('3.1 Emission data'!AF18/'3.2 Emission predictors'!AF$31*POWER(10,6),"")</f>
        <v>41.63852738314263</v>
      </c>
      <c r="AG60" s="535">
        <f>IFERROR('3.1 Emission data'!AG18/'3.2 Emission predictors'!AG$31*POWER(10,6),"")</f>
        <v>104.43827028567358</v>
      </c>
      <c r="AH60" s="535">
        <f>IFERROR('3.1 Emission data'!AH18/'3.2 Emission predictors'!AH$31*POWER(10,6),"")</f>
        <v>0</v>
      </c>
      <c r="AI60" s="535">
        <f>IFERROR('3.1 Emission data'!AI18/'3.2 Emission predictors'!AI$31*POWER(10,6),"")</f>
        <v>54.742981878597071</v>
      </c>
      <c r="AJ60" s="535">
        <f>IFERROR('3.1 Emission data'!AJ18/'3.2 Emission predictors'!AJ$31*POWER(10,6),"")</f>
        <v>295.9960969230994</v>
      </c>
      <c r="AK60" s="535">
        <f>IFERROR('3.1 Emission data'!AK18/'3.2 Emission predictors'!AK$31*POWER(10,6),"")</f>
        <v>0</v>
      </c>
      <c r="AL60" s="536">
        <f>IFERROR('3.1 Emission data'!AL18/'3.2 Emission predictors'!AL$31*POWER(10,6),"")</f>
        <v>0</v>
      </c>
      <c r="AM60" s="535">
        <f>IFERROR('3.1 Emission data'!AM18/'3.2 Emission predictors'!AM$31*POWER(10,6),"")</f>
        <v>0.1260361383759229</v>
      </c>
      <c r="AN60" s="535">
        <f>IFERROR('3.1 Emission data'!AN18/'3.2 Emission predictors'!AN$31*POWER(10,6),"")</f>
        <v>202.99506984950679</v>
      </c>
      <c r="AO60" s="535">
        <f>IFERROR('3.1 Emission data'!AO18/'3.2 Emission predictors'!AO$31*POWER(10,6),"")</f>
        <v>266.51316083865134</v>
      </c>
      <c r="AP60" s="535">
        <f>IFERROR('3.1 Emission data'!AP18/'3.2 Emission predictors'!AP$31*POWER(10,6),"")</f>
        <v>36.924472935573469</v>
      </c>
      <c r="AQ60" s="535">
        <f>IFERROR('3.1 Emission data'!AQ18/'3.2 Emission predictors'!AQ$31*POWER(10,6),"")</f>
        <v>0</v>
      </c>
      <c r="AR60" s="536">
        <f>IFERROR('3.1 Emission data'!AR18/'3.2 Emission predictors'!AR$31*POWER(10,6),"")</f>
        <v>0</v>
      </c>
      <c r="AS60" s="535">
        <f>IFERROR('3.1 Emission data'!AS18/'3.2 Emission predictors'!AS$31*POWER(10,6),"")</f>
        <v>145.77259475218659</v>
      </c>
      <c r="AT60" s="535">
        <f>IFERROR('3.1 Emission data'!AT18/'3.2 Emission predictors'!AT$31*POWER(10,6),"")</f>
        <v>709.44385311114104</v>
      </c>
      <c r="AU60" s="535">
        <f>IFERROR('3.1 Emission data'!AU18/'3.2 Emission predictors'!AU$31*POWER(10,6),"")</f>
        <v>0.61697887383469907</v>
      </c>
      <c r="AV60" s="535">
        <f>IFERROR('3.1 Emission data'!AV18/'3.2 Emission predictors'!AV$31*POWER(10,6),"")</f>
        <v>17.505167347084974</v>
      </c>
      <c r="AW60" s="535">
        <f>IFERROR('3.1 Emission data'!AW18/'3.2 Emission predictors'!AW$31*POWER(10,6),"")</f>
        <v>3.6898691341568632</v>
      </c>
      <c r="AX60" s="535">
        <f>IFERROR('3.1 Emission data'!AX18/'3.2 Emission predictors'!AX$31*POWER(10,6),"")</f>
        <v>0</v>
      </c>
      <c r="AY60" s="535">
        <f>IFERROR('3.1 Emission data'!AY18/'3.2 Emission predictors'!AY$31*POWER(10,6),"")</f>
        <v>0</v>
      </c>
      <c r="AZ60" s="535">
        <f>IFERROR('3.1 Emission data'!AZ18/'3.2 Emission predictors'!AZ$31*POWER(10,6),"")</f>
        <v>1.7870112788473616</v>
      </c>
      <c r="BA60" s="535">
        <f>IFERROR('3.1 Emission data'!BA18/'3.2 Emission predictors'!BA$31*POWER(10,6),"")</f>
        <v>323.90378425555718</v>
      </c>
      <c r="BB60" s="535">
        <f>IFERROR('3.1 Emission data'!BB18/'3.2 Emission predictors'!BB$31*POWER(10,6),"")</f>
        <v>0</v>
      </c>
      <c r="BC60" s="535">
        <f>IFERROR('3.1 Emission data'!BC18/'3.2 Emission predictors'!BC$31*POWER(10,6),"")</f>
        <v>268.85516809257172</v>
      </c>
      <c r="BD60" s="535">
        <f>IFERROR('3.1 Emission data'!BD18/'3.2 Emission predictors'!BD$31*POWER(10,6),"")</f>
        <v>0</v>
      </c>
      <c r="BE60" s="535">
        <f>IFERROR('3.1 Emission data'!BE18/'3.2 Emission predictors'!BE$31*POWER(10,6),"")</f>
        <v>0</v>
      </c>
      <c r="BF60" s="535">
        <f>IFERROR('3.1 Emission data'!BF18/'3.2 Emission predictors'!BF$31*POWER(10,6),"")</f>
        <v>13.106848567328001</v>
      </c>
      <c r="BG60" s="535">
        <f>IFERROR('3.1 Emission data'!BG18/'3.2 Emission predictors'!BG$31*POWER(10,6),"")</f>
        <v>74.335234570451703</v>
      </c>
      <c r="BH60" s="535">
        <f>IFERROR('3.1 Emission data'!BH18/'3.2 Emission predictors'!BH$31*POWER(10,6),"")</f>
        <v>0</v>
      </c>
      <c r="BI60" s="80"/>
    </row>
    <row r="61" spans="1:61" s="3" customFormat="1">
      <c r="A61" s="261"/>
      <c r="B61" s="83"/>
      <c r="C61" s="831"/>
      <c r="D61" s="5" t="s">
        <v>5</v>
      </c>
      <c r="E61" s="535">
        <f>IFERROR('3.1 Emission data'!E19/'3.2 Emission predictors'!E$14*POWER(10,6),"")</f>
        <v>29.024206187960761</v>
      </c>
      <c r="F61" s="535">
        <f>IFERROR('3.1 Emission data'!F19/'3.2 Emission predictors'!F$14*POWER(10,6),"")</f>
        <v>96.494023904382473</v>
      </c>
      <c r="G61" s="539">
        <f>IFERROR('3.1 Emission data'!G19/'3.2 Emission predictors'!G$14*POWER(10,6),"")</f>
        <v>0</v>
      </c>
      <c r="H61" s="535">
        <f>IFERROR('3.1 Emission data'!H19/'3.2 Emission predictors'!H$14*POWER(10,6),"")</f>
        <v>78.574308755760356</v>
      </c>
      <c r="I61" s="535">
        <f>IFERROR('3.1 Emission data'!I19/'3.2 Emission predictors'!I$14*POWER(10,6),"")</f>
        <v>276.56447187928671</v>
      </c>
      <c r="J61" s="535">
        <f>IFERROR('3.1 Emission data'!J19/'3.2 Emission predictors'!J$14*POWER(10,6),"")</f>
        <v>0</v>
      </c>
      <c r="K61" s="535">
        <f>IFERROR('3.1 Emission data'!K19/'3.2 Emission predictors'!K$14*POWER(10,6),"")</f>
        <v>223.18797032259982</v>
      </c>
      <c r="L61" s="535">
        <f>IFERROR('3.1 Emission data'!L19/'3.2 Emission predictors'!L$14*POWER(10,6),"")</f>
        <v>243.99663865546219</v>
      </c>
      <c r="M61" s="535">
        <f>IFERROR('3.1 Emission data'!M19/'3.2 Emission predictors'!M$14*POWER(10,6),"")</f>
        <v>177.96645120902355</v>
      </c>
      <c r="N61" s="535">
        <f>IFERROR('3.1 Emission data'!N19/'3.2 Emission predictors'!N$14*POWER(10,6),"")</f>
        <v>71.190130624092888</v>
      </c>
      <c r="O61" s="535">
        <f>IFERROR('3.1 Emission data'!O19/'3.2 Emission predictors'!O$14*POWER(10,6),"")</f>
        <v>537.16045845272208</v>
      </c>
      <c r="P61" s="535">
        <f>IFERROR('3.1 Emission data'!P19/'3.2 Emission predictors'!P$14*POWER(10,6),"")</f>
        <v>0</v>
      </c>
      <c r="Q61" s="535">
        <f>IFERROR('3.1 Emission data'!Q19/'3.2 Emission predictors'!Q$14*POWER(10,6),"")</f>
        <v>1398.9625999693055</v>
      </c>
      <c r="R61" s="535">
        <f>IFERROR('3.1 Emission data'!R19/'3.2 Emission predictors'!R$14*POWER(10,6),"")</f>
        <v>0</v>
      </c>
      <c r="S61" s="535">
        <f>IFERROR('3.1 Emission data'!S19/'3.2 Emission predictors'!S$14*POWER(10,6),"")</f>
        <v>110.95341595665811</v>
      </c>
      <c r="T61" s="535">
        <f>IFERROR('3.1 Emission data'!T19/'3.2 Emission predictors'!T$14*POWER(10,6),"")</f>
        <v>0</v>
      </c>
      <c r="U61" s="535">
        <f>IFERROR('3.1 Emission data'!U19/'3.2 Emission predictors'!U$14*POWER(10,6),"")</f>
        <v>0</v>
      </c>
      <c r="V61" s="535">
        <f>IFERROR('3.1 Emission data'!V19/'3.2 Emission predictors'!V$14*POWER(10,6),"")</f>
        <v>0</v>
      </c>
      <c r="W61" s="535">
        <f>IFERROR('3.1 Emission data'!W19/'3.2 Emission predictors'!W$14*POWER(10,6),"")</f>
        <v>0</v>
      </c>
      <c r="X61" s="535">
        <f>IFERROR('3.1 Emission data'!X19/'3.2 Emission predictors'!X$14*POWER(10,6),"")</f>
        <v>346.46268656716421</v>
      </c>
      <c r="Y61" s="535">
        <f>IFERROR('3.1 Emission data'!Y19/'3.2 Emission predictors'!Y$14*POWER(10,6),"")</f>
        <v>0</v>
      </c>
      <c r="Z61" s="537">
        <f>IFERROR('3.1 Emission data'!Z19/'3.2 Emission predictors'!Z$14*POWER(10,6),"")</f>
        <v>54.272583710610448</v>
      </c>
      <c r="AA61" s="538">
        <f>IFERROR('3.1 Emission data'!AA19/'3.2 Emission predictors'!AA$14*POWER(10,6),"")</f>
        <v>0</v>
      </c>
      <c r="AB61" s="535">
        <f>IFERROR('3.1 Emission data'!AB19/'3.2 Emission predictors'!AB$14*POWER(10,6),"")</f>
        <v>0.2247191011235955</v>
      </c>
      <c r="AC61" s="535">
        <f>IFERROR('3.1 Emission data'!AC19/'3.2 Emission predictors'!AC$14*POWER(10,6),"")</f>
        <v>50.025000000000006</v>
      </c>
      <c r="AD61" s="536">
        <f>IFERROR('3.1 Emission data'!AD19/'3.2 Emission predictors'!AD$14*POWER(10,6),"")</f>
        <v>0</v>
      </c>
      <c r="AE61" s="535">
        <f>IFERROR('3.1 Emission data'!AE19/'3.2 Emission predictors'!AE$14*POWER(10,6),"")</f>
        <v>235.84905660377359</v>
      </c>
      <c r="AF61" s="536">
        <f>IFERROR('3.1 Emission data'!AF19/'3.2 Emission predictors'!AF$14*POWER(10,6),"")</f>
        <v>0</v>
      </c>
      <c r="AG61" s="535">
        <f>IFERROR('3.1 Emission data'!AG19/'3.2 Emission predictors'!AG$14*POWER(10,6),"")</f>
        <v>36.979885057471265</v>
      </c>
      <c r="AH61" s="535">
        <f>IFERROR('3.1 Emission data'!AH19/'3.2 Emission predictors'!AH$14*POWER(10,6),"")</f>
        <v>0</v>
      </c>
      <c r="AI61" s="535">
        <f>IFERROR('3.1 Emission data'!AI19/'3.2 Emission predictors'!AI$14*POWER(10,6),"")</f>
        <v>8.1294837741614092</v>
      </c>
      <c r="AJ61" s="535">
        <f>IFERROR('3.1 Emission data'!AJ19/'3.2 Emission predictors'!AJ$14*POWER(10,6),"")</f>
        <v>272.87618277329409</v>
      </c>
      <c r="AK61" s="535">
        <f>IFERROR('3.1 Emission data'!AK19/'3.2 Emission predictors'!AK$14*POWER(10,6),"")</f>
        <v>0</v>
      </c>
      <c r="AL61" s="536">
        <f>IFERROR('3.1 Emission data'!AL19/'3.2 Emission predictors'!AL$14*POWER(10,6),"")</f>
        <v>0</v>
      </c>
      <c r="AM61" s="535" t="str">
        <f>IFERROR('3.1 Emission data'!AM19/'3.2 Emission predictors'!AM$14*POWER(10,6),"")</f>
        <v/>
      </c>
      <c r="AN61" s="535">
        <f>IFERROR('3.1 Emission data'!AN19/'3.2 Emission predictors'!AN$14*POWER(10,6),"")</f>
        <v>502.62859164623575</v>
      </c>
      <c r="AO61" s="535">
        <f>IFERROR('3.1 Emission data'!AO19/'3.2 Emission predictors'!AO$14*POWER(10,6),"")</f>
        <v>197.15572110365403</v>
      </c>
      <c r="AP61" s="535">
        <f>IFERROR('3.1 Emission data'!AP19/'3.2 Emission predictors'!AP$14*POWER(10,6),"")</f>
        <v>181.88302425106991</v>
      </c>
      <c r="AQ61" s="535">
        <f>IFERROR('3.1 Emission data'!AQ19/'3.2 Emission predictors'!AQ$14*POWER(10,6),"")</f>
        <v>0</v>
      </c>
      <c r="AR61" s="536">
        <f>IFERROR('3.1 Emission data'!AR19/'3.2 Emission predictors'!AR$14*POWER(10,6),"")</f>
        <v>0</v>
      </c>
      <c r="AS61" s="535">
        <f>IFERROR('3.1 Emission data'!AS19/'3.2 Emission predictors'!AS$14*POWER(10,6),"")</f>
        <v>546.44808743169403</v>
      </c>
      <c r="AT61" s="535">
        <f>IFERROR('3.1 Emission data'!AT19/'3.2 Emission predictors'!AT$14*POWER(10,6),"")</f>
        <v>399.23743408544175</v>
      </c>
      <c r="AU61" s="535">
        <f>IFERROR('3.1 Emission data'!AU19/'3.2 Emission predictors'!AU$14*POWER(10,6),"")</f>
        <v>0</v>
      </c>
      <c r="AV61" s="535">
        <f>IFERROR('3.1 Emission data'!AV19/'3.2 Emission predictors'!AV$14*POWER(10,6),"")</f>
        <v>342.62215823326704</v>
      </c>
      <c r="AW61" s="535">
        <f>IFERROR('3.1 Emission data'!AW19/'3.2 Emission predictors'!AW$14*POWER(10,6),"")</f>
        <v>0</v>
      </c>
      <c r="AX61" s="535">
        <f>IFERROR('3.1 Emission data'!AX19/'3.2 Emission predictors'!AX$14*POWER(10,6),"")</f>
        <v>0</v>
      </c>
      <c r="AY61" s="535">
        <f>IFERROR('3.1 Emission data'!AY19/'3.2 Emission predictors'!AY$14*POWER(10,6),"")</f>
        <v>0</v>
      </c>
      <c r="AZ61" s="535">
        <f>IFERROR('3.1 Emission data'!AZ19/'3.2 Emission predictors'!AZ$14*POWER(10,6),"")</f>
        <v>0</v>
      </c>
      <c r="BA61" s="535">
        <f>IFERROR('3.1 Emission data'!BA19/'3.2 Emission predictors'!BA$14*POWER(10,6),"")</f>
        <v>335.86035835171145</v>
      </c>
      <c r="BB61" s="535">
        <f>IFERROR('3.1 Emission data'!BB19/'3.2 Emission predictors'!BB$14*POWER(10,6),"")</f>
        <v>0</v>
      </c>
      <c r="BC61" s="535">
        <f>IFERROR('3.1 Emission data'!BC19/'3.2 Emission predictors'!BC$14*POWER(10,6),"")</f>
        <v>0.95430606529282969</v>
      </c>
      <c r="BD61" s="535">
        <f>IFERROR('3.1 Emission data'!BD19/'3.2 Emission predictors'!BD$14*POWER(10,6),"")</f>
        <v>0</v>
      </c>
      <c r="BE61" s="535">
        <f>IFERROR('3.1 Emission data'!BE19/'3.2 Emission predictors'!BE$14*POWER(10,6),"")</f>
        <v>0</v>
      </c>
      <c r="BF61" s="535">
        <f>IFERROR('3.1 Emission data'!BF19/'3.2 Emission predictors'!BF$14*POWER(10,6),"")</f>
        <v>356.36578839945741</v>
      </c>
      <c r="BG61" s="535">
        <f>IFERROR('3.1 Emission data'!BG19/'3.2 Emission predictors'!BG$14*POWER(10,6),"")</f>
        <v>105.68059275750512</v>
      </c>
      <c r="BH61" s="535">
        <f>IFERROR('3.1 Emission data'!BH19/'3.2 Emission predictors'!BH$14*POWER(10,6),"")</f>
        <v>0</v>
      </c>
      <c r="BI61" s="80"/>
    </row>
    <row r="62" spans="1:61" s="28" customFormat="1" ht="29">
      <c r="A62" s="270"/>
      <c r="B62" s="4"/>
      <c r="C62" s="831"/>
      <c r="D62" s="6" t="s">
        <v>838</v>
      </c>
      <c r="E62" s="535">
        <f>IFERROR('3.1 Emission data'!E20/'3.2 Emission predictors'!E34,"")</f>
        <v>0.80880568810982112</v>
      </c>
      <c r="F62" s="536">
        <f>IFERROR('3.1 Emission data'!F20/'3.2 Emission predictors'!F34,"")</f>
        <v>0</v>
      </c>
      <c r="G62" s="536">
        <f>IFERROR('3.1 Emission data'!G20/'3.2 Emission predictors'!G34,"")</f>
        <v>1.2401707638570814E-2</v>
      </c>
      <c r="H62" s="535">
        <f>IFERROR('3.1 Emission data'!H20/'3.2 Emission predictors'!H34,"")</f>
        <v>2.2919951434618013E-2</v>
      </c>
      <c r="I62" s="535">
        <f>IFERROR('3.1 Emission data'!I20/'3.2 Emission predictors'!I34,"")</f>
        <v>0.13959923363327181</v>
      </c>
      <c r="J62" s="535">
        <f>IFERROR('3.1 Emission data'!J20/'3.2 Emission predictors'!J34,"")</f>
        <v>0</v>
      </c>
      <c r="K62" s="535">
        <f>IFERROR('3.1 Emission data'!K20/'3.2 Emission predictors'!K34,"")</f>
        <v>0.30509833833519862</v>
      </c>
      <c r="L62" s="535">
        <f>IFERROR('3.1 Emission data'!L20/'3.2 Emission predictors'!L34,"")</f>
        <v>0.19749301109207323</v>
      </c>
      <c r="M62" s="535">
        <f>IFERROR('3.1 Emission data'!M20/'3.2 Emission predictors'!M34,"")</f>
        <v>7.1031418096006493E-2</v>
      </c>
      <c r="N62" s="535">
        <f>IFERROR('3.1 Emission data'!N20/'3.2 Emission predictors'!N34,"")</f>
        <v>0.79922796301009591</v>
      </c>
      <c r="O62" s="535">
        <f>IFERROR('3.1 Emission data'!O20/'3.2 Emission predictors'!O34,"")</f>
        <v>0.13920594334721859</v>
      </c>
      <c r="P62" s="535">
        <f>IFERROR('3.1 Emission data'!P20/'3.2 Emission predictors'!P34,"")</f>
        <v>7.5849211961214483E-2</v>
      </c>
      <c r="Q62" s="535">
        <f>IFERROR('3.1 Emission data'!Q20/'3.2 Emission predictors'!Q34,"")</f>
        <v>0.25405889441853197</v>
      </c>
      <c r="R62" s="535">
        <f>IFERROR('3.1 Emission data'!R20/'3.2 Emission predictors'!R34,"")</f>
        <v>0</v>
      </c>
      <c r="S62" s="535">
        <f>IFERROR('3.1 Emission data'!S20/'3.2 Emission predictors'!S34,"")</f>
        <v>0.52602361853526658</v>
      </c>
      <c r="T62" s="535">
        <f>IFERROR('3.1 Emission data'!T20/'3.2 Emission predictors'!T34,"")</f>
        <v>0</v>
      </c>
      <c r="U62" s="535">
        <f>IFERROR('3.1 Emission data'!U20/'3.2 Emission predictors'!U34,"")</f>
        <v>4.3380733479635808E-2</v>
      </c>
      <c r="V62" s="535">
        <f>IFERROR('3.1 Emission data'!V20/'3.2 Emission predictors'!V34,"")</f>
        <v>0</v>
      </c>
      <c r="W62" s="535" t="str">
        <f>IFERROR('3.1 Emission data'!W20/'3.2 Emission predictors'!W34,"")</f>
        <v/>
      </c>
      <c r="X62" s="535">
        <f>IFERROR('3.1 Emission data'!X20/'3.2 Emission predictors'!X34,"")</f>
        <v>0.29969633263256251</v>
      </c>
      <c r="Y62" s="535" t="str">
        <f>IFERROR('3.1 Emission data'!Y20/'3.2 Emission predictors'!Y34,"")</f>
        <v/>
      </c>
      <c r="Z62" s="537">
        <f>IFERROR('3.1 Emission data'!Z20/'3.2 Emission predictors'!Z34,"")</f>
        <v>3.5683733473163788E-2</v>
      </c>
      <c r="AA62" s="538">
        <f>IFERROR('3.1 Emission data'!AA20/'3.2 Emission predictors'!AA34,"")</f>
        <v>0</v>
      </c>
      <c r="AB62" s="535">
        <f>IFERROR('3.1 Emission data'!AB20/'3.2 Emission predictors'!AB34,"")</f>
        <v>2.6995120732655635E-2</v>
      </c>
      <c r="AC62" s="535">
        <f>IFERROR('3.1 Emission data'!AC20/'3.2 Emission predictors'!AC34,"")</f>
        <v>8.507926396163866E-2</v>
      </c>
      <c r="AD62" s="536" t="str">
        <f>IFERROR('3.1 Emission data'!AD20/'3.2 Emission predictors'!AD34,"")</f>
        <v/>
      </c>
      <c r="AE62" s="535">
        <f>IFERROR('3.1 Emission data'!AE20/'3.2 Emission predictors'!AE34,"")</f>
        <v>0.20705905738434716</v>
      </c>
      <c r="AF62" s="536">
        <f>IFERROR('3.1 Emission data'!AF20/'3.2 Emission predictors'!AF34,"")</f>
        <v>0.15303588680944449</v>
      </c>
      <c r="AG62" s="535">
        <f>IFERROR('3.1 Emission data'!AG20/'3.2 Emission predictors'!AG34,"")</f>
        <v>0.17829348264345868</v>
      </c>
      <c r="AH62" s="535">
        <f>IFERROR('3.1 Emission data'!AH20/'3.2 Emission predictors'!AH34,"")</f>
        <v>0</v>
      </c>
      <c r="AI62" s="535">
        <f>IFERROR('3.1 Emission data'!AI20/'3.2 Emission predictors'!AI34,"")</f>
        <v>3.4179405826362849E-2</v>
      </c>
      <c r="AJ62" s="535">
        <f>IFERROR('3.1 Emission data'!AJ20/'3.2 Emission predictors'!AJ34,"")</f>
        <v>2.692727735230168E-2</v>
      </c>
      <c r="AK62" s="535">
        <f>IFERROR('3.1 Emission data'!AK20/'3.2 Emission predictors'!AK34,"")</f>
        <v>0</v>
      </c>
      <c r="AL62" s="536">
        <f>IFERROR('3.1 Emission data'!AL20/'3.2 Emission predictors'!AL34,"")</f>
        <v>0</v>
      </c>
      <c r="AM62" s="535">
        <f>IFERROR('3.1 Emission data'!AM20/'3.2 Emission predictors'!AM34,"")</f>
        <v>5.4812411380326053E-4</v>
      </c>
      <c r="AN62" s="535">
        <f>IFERROR('3.1 Emission data'!AN20/'3.2 Emission predictors'!AN34,"")</f>
        <v>0</v>
      </c>
      <c r="AO62" s="535">
        <f>IFERROR('3.1 Emission data'!AO20/'3.2 Emission predictors'!AO34,"")</f>
        <v>7.7770445371431879E-2</v>
      </c>
      <c r="AP62" s="535">
        <f>IFERROR('3.1 Emission data'!AP20/'3.2 Emission predictors'!AP34,"")</f>
        <v>0.10423428075977316</v>
      </c>
      <c r="AQ62" s="535">
        <f>IFERROR('3.1 Emission data'!AQ20/'3.2 Emission predictors'!AQ34,"")</f>
        <v>0</v>
      </c>
      <c r="AR62" s="536">
        <f>IFERROR('3.1 Emission data'!AR20/'3.2 Emission predictors'!AR34,"")</f>
        <v>0</v>
      </c>
      <c r="AS62" s="535">
        <f>IFERROR('3.1 Emission data'!AS20/'3.2 Emission predictors'!AS34,"")</f>
        <v>0.11373983150940539</v>
      </c>
      <c r="AT62" s="535">
        <f>IFERROR('3.1 Emission data'!AT20/'3.2 Emission predictors'!AT34,"")</f>
        <v>0.22350166512609201</v>
      </c>
      <c r="AU62" s="535">
        <f>IFERROR('3.1 Emission data'!AU20/'3.2 Emission predictors'!AU34,"")</f>
        <v>0.40009417634012273</v>
      </c>
      <c r="AV62" s="535">
        <f>IFERROR('3.1 Emission data'!AV20/'3.2 Emission predictors'!AV34,"")</f>
        <v>0.14712413946258049</v>
      </c>
      <c r="AW62" s="535">
        <f>IFERROR('3.1 Emission data'!AW20/'3.2 Emission predictors'!AW34,"")</f>
        <v>0</v>
      </c>
      <c r="AX62" s="535" t="str">
        <f>IFERROR('3.1 Emission data'!AX20/'3.2 Emission predictors'!AX34,"")</f>
        <v/>
      </c>
      <c r="AY62" s="535">
        <f>IFERROR('3.1 Emission data'!AY20/'3.2 Emission predictors'!AY34,"")</f>
        <v>0</v>
      </c>
      <c r="AZ62" s="535">
        <f>IFERROR('3.1 Emission data'!AZ20/'3.2 Emission predictors'!AZ34,"")</f>
        <v>0.19290075013354729</v>
      </c>
      <c r="BA62" s="535">
        <f>IFERROR('3.1 Emission data'!BA20/'3.2 Emission predictors'!BA34,"")</f>
        <v>0.50239966762812549</v>
      </c>
      <c r="BB62" s="535">
        <f>IFERROR('3.1 Emission data'!BB20/'3.2 Emission predictors'!BB34,"")</f>
        <v>0.11606157162514977</v>
      </c>
      <c r="BC62" s="535">
        <f>IFERROR('3.1 Emission data'!BC20/'3.2 Emission predictors'!BC34,"")</f>
        <v>0</v>
      </c>
      <c r="BD62" s="535">
        <f>IFERROR('3.1 Emission data'!BD20/'3.2 Emission predictors'!BD34,"")</f>
        <v>0</v>
      </c>
      <c r="BE62" s="535">
        <f>IFERROR('3.1 Emission data'!BE20/'3.2 Emission predictors'!BE34,"")</f>
        <v>0</v>
      </c>
      <c r="BF62" s="535">
        <f>IFERROR('3.1 Emission data'!BF20/'3.2 Emission predictors'!BF34,"")</f>
        <v>1.9957141156395096E-2</v>
      </c>
      <c r="BG62" s="535">
        <f>IFERROR('3.1 Emission data'!BG20/'3.2 Emission predictors'!BG34,"")</f>
        <v>0</v>
      </c>
      <c r="BH62" s="535">
        <f>IFERROR('3.1 Emission data'!BH20/'3.2 Emission predictors'!BH34,"")</f>
        <v>0</v>
      </c>
      <c r="BI62" s="80"/>
    </row>
    <row r="63" spans="1:61" s="3" customFormat="1">
      <c r="A63" s="261"/>
      <c r="B63" s="83"/>
      <c r="C63" s="831"/>
      <c r="D63" s="5" t="s">
        <v>6</v>
      </c>
      <c r="E63" s="535">
        <f>IFERROR('3.1 Emission data'!E21/'3.2 Emission predictors'!E$31*POWER(10,6),"")</f>
        <v>1.3620368989416292</v>
      </c>
      <c r="F63" s="535">
        <f>IFERROR('3.1 Emission data'!F21/'3.2 Emission predictors'!F$31*POWER(10,6),"")</f>
        <v>2.3105062611071507</v>
      </c>
      <c r="G63" s="539">
        <f>IFERROR('3.1 Emission data'!G21/'3.2 Emission predictors'!G$31*POWER(10,6),"")</f>
        <v>0</v>
      </c>
      <c r="H63" s="535">
        <f>IFERROR('3.1 Emission data'!H21/'3.2 Emission predictors'!H$31*POWER(10,6),"")</f>
        <v>0.40810124945447496</v>
      </c>
      <c r="I63" s="535">
        <f>IFERROR('3.1 Emission data'!I21/'3.2 Emission predictors'!I$31*POWER(10,6),"")</f>
        <v>0</v>
      </c>
      <c r="J63" s="535">
        <f>IFERROR('3.1 Emission data'!J21/'3.2 Emission predictors'!J$31*POWER(10,6),"")</f>
        <v>0</v>
      </c>
      <c r="K63" s="535">
        <f>IFERROR('3.1 Emission data'!K21/'3.2 Emission predictors'!K$31*POWER(10,6),"")</f>
        <v>0.22470326875406579</v>
      </c>
      <c r="L63" s="535">
        <f>IFERROR('3.1 Emission data'!L21/'3.2 Emission predictors'!L$31*POWER(10,6),"")</f>
        <v>0.32442022557343808</v>
      </c>
      <c r="M63" s="535">
        <f>IFERROR('3.1 Emission data'!M21/'3.2 Emission predictors'!M$31*POWER(10,6),"")</f>
        <v>0</v>
      </c>
      <c r="N63" s="535">
        <f>IFERROR('3.1 Emission data'!N21/'3.2 Emission predictors'!N$31*POWER(10,6),"")</f>
        <v>0.50547861393848381</v>
      </c>
      <c r="O63" s="535">
        <f>IFERROR('3.1 Emission data'!O21/'3.2 Emission predictors'!O$31*POWER(10,6),"")</f>
        <v>0</v>
      </c>
      <c r="P63" s="535">
        <f>IFERROR('3.1 Emission data'!P21/'3.2 Emission predictors'!P$31*POWER(10,6),"")</f>
        <v>0</v>
      </c>
      <c r="Q63" s="535">
        <f>IFERROR('3.1 Emission data'!Q21/'3.2 Emission predictors'!Q$31*POWER(10,6),"")</f>
        <v>1.3935447406320483</v>
      </c>
      <c r="R63" s="535">
        <f>IFERROR('3.1 Emission data'!R21/'3.2 Emission predictors'!R$31*POWER(10,6),"")</f>
        <v>0</v>
      </c>
      <c r="S63" s="535">
        <f>IFERROR('3.1 Emission data'!S21/'3.2 Emission predictors'!S$31*POWER(10,6),"")</f>
        <v>0</v>
      </c>
      <c r="T63" s="535">
        <f>IFERROR('3.1 Emission data'!T21/'3.2 Emission predictors'!T$31*POWER(10,6),"")</f>
        <v>0</v>
      </c>
      <c r="U63" s="535">
        <f>IFERROR('3.1 Emission data'!U21/'3.2 Emission predictors'!U$31*POWER(10,6),"")</f>
        <v>0.20486426788863193</v>
      </c>
      <c r="V63" s="535">
        <f>IFERROR('3.1 Emission data'!V21/'3.2 Emission predictors'!V$31*POWER(10,6),"")</f>
        <v>0</v>
      </c>
      <c r="W63" s="535">
        <f>IFERROR('3.1 Emission data'!W21/'3.2 Emission predictors'!W$31*POWER(10,6),"")</f>
        <v>0</v>
      </c>
      <c r="X63" s="535">
        <f>IFERROR('3.1 Emission data'!X21/'3.2 Emission predictors'!X$31*POWER(10,6),"")</f>
        <v>3.2133973827926252</v>
      </c>
      <c r="Y63" s="535">
        <f>IFERROR('3.1 Emission data'!Y21/'3.2 Emission predictors'!Y$31*POWER(10,6),"")</f>
        <v>0</v>
      </c>
      <c r="Z63" s="537">
        <f>IFERROR('3.1 Emission data'!Z21/'3.2 Emission predictors'!Z$31*POWER(10,6),"")</f>
        <v>0</v>
      </c>
      <c r="AA63" s="538">
        <f>IFERROR('3.1 Emission data'!AA21/'3.2 Emission predictors'!AA$31*POWER(10,6),"")</f>
        <v>2.1067312169111529</v>
      </c>
      <c r="AB63" s="535">
        <f>IFERROR('3.1 Emission data'!AB21/'3.2 Emission predictors'!AB$31*POWER(10,6),"")</f>
        <v>6.7137007699620999E-2</v>
      </c>
      <c r="AC63" s="535">
        <f>IFERROR('3.1 Emission data'!AC21/'3.2 Emission predictors'!AC$31*POWER(10,6),"")</f>
        <v>1.0300315640307955</v>
      </c>
      <c r="AD63" s="536">
        <f>IFERROR('3.1 Emission data'!AD21/'3.2 Emission predictors'!AD$31*POWER(10,6),"")</f>
        <v>0</v>
      </c>
      <c r="AE63" s="535">
        <f>IFERROR('3.1 Emission data'!AE21/'3.2 Emission predictors'!AE$31*POWER(10,6),"")</f>
        <v>40.067915116121824</v>
      </c>
      <c r="AF63" s="536">
        <f>IFERROR('3.1 Emission data'!AF21/'3.2 Emission predictors'!AF$31*POWER(10,6),"")</f>
        <v>0</v>
      </c>
      <c r="AG63" s="535">
        <f>IFERROR('3.1 Emission data'!AG21/'3.2 Emission predictors'!AG$31*POWER(10,6),"")</f>
        <v>14.62429937469407</v>
      </c>
      <c r="AH63" s="535">
        <f>IFERROR('3.1 Emission data'!AH21/'3.2 Emission predictors'!AH$31*POWER(10,6),"")</f>
        <v>0</v>
      </c>
      <c r="AI63" s="535">
        <f>IFERROR('3.1 Emission data'!AI21/'3.2 Emission predictors'!AI$31*POWER(10,6),"")</f>
        <v>2.0528618204473901</v>
      </c>
      <c r="AJ63" s="535">
        <f>IFERROR('3.1 Emission data'!AJ21/'3.2 Emission predictors'!AJ$31*POWER(10,6),"")</f>
        <v>14.24698770866252</v>
      </c>
      <c r="AK63" s="535">
        <f>IFERROR('3.1 Emission data'!AK21/'3.2 Emission predictors'!AK$31*POWER(10,6),"")</f>
        <v>0</v>
      </c>
      <c r="AL63" s="536">
        <f>IFERROR('3.1 Emission data'!AL21/'3.2 Emission predictors'!AL$31*POWER(10,6),"")</f>
        <v>0</v>
      </c>
      <c r="AM63" s="535">
        <f>IFERROR('3.1 Emission data'!AM21/'3.2 Emission predictors'!AM$31*POWER(10,6),"")</f>
        <v>0</v>
      </c>
      <c r="AN63" s="535">
        <f>IFERROR('3.1 Emission data'!AN21/'3.2 Emission predictors'!AN$31*POWER(10,6),"")</f>
        <v>14.763627052075218</v>
      </c>
      <c r="AO63" s="535">
        <f>IFERROR('3.1 Emission data'!AO21/'3.2 Emission predictors'!AO$31*POWER(10,6),"")</f>
        <v>3.3574348682995758</v>
      </c>
      <c r="AP63" s="535">
        <f>IFERROR('3.1 Emission data'!AP21/'3.2 Emission predictors'!AP$31*POWER(10,6),"")</f>
        <v>13.021276528255157</v>
      </c>
      <c r="AQ63" s="535">
        <f>IFERROR('3.1 Emission data'!AQ21/'3.2 Emission predictors'!AQ$31*POWER(10,6),"")</f>
        <v>0</v>
      </c>
      <c r="AR63" s="536">
        <f>IFERROR('3.1 Emission data'!AR21/'3.2 Emission predictors'!AR$31*POWER(10,6),"")</f>
        <v>0</v>
      </c>
      <c r="AS63" s="535">
        <f>IFERROR('3.1 Emission data'!AS21/'3.2 Emission predictors'!AS$31*POWER(10,6),"")</f>
        <v>10.932944606413994</v>
      </c>
      <c r="AT63" s="535">
        <f>IFERROR('3.1 Emission data'!AT21/'3.2 Emission predictors'!AT$31*POWER(10,6),"")</f>
        <v>24.728434014875749</v>
      </c>
      <c r="AU63" s="535">
        <f>IFERROR('3.1 Emission data'!AU21/'3.2 Emission predictors'!AU$31*POWER(10,6),"")</f>
        <v>8.393660786615853E-2</v>
      </c>
      <c r="AV63" s="535">
        <f>IFERROR('3.1 Emission data'!AV21/'3.2 Emission predictors'!AV$31*POWER(10,6),"")</f>
        <v>3.2193411213029837</v>
      </c>
      <c r="AW63" s="535">
        <f>IFERROR('3.1 Emission data'!AW21/'3.2 Emission predictors'!AW$31*POWER(10,6),"")</f>
        <v>0</v>
      </c>
      <c r="AX63" s="535">
        <f>IFERROR('3.1 Emission data'!AX21/'3.2 Emission predictors'!AX$31*POWER(10,6),"")</f>
        <v>0</v>
      </c>
      <c r="AY63" s="535">
        <f>IFERROR('3.1 Emission data'!AY21/'3.2 Emission predictors'!AY$31*POWER(10,6),"")</f>
        <v>0</v>
      </c>
      <c r="AZ63" s="535">
        <f>IFERROR('3.1 Emission data'!AZ21/'3.2 Emission predictors'!AZ$31*POWER(10,6),"")</f>
        <v>1.0279819646994575</v>
      </c>
      <c r="BA63" s="535">
        <f>IFERROR('3.1 Emission data'!BA21/'3.2 Emission predictors'!BA$31*POWER(10,6),"")</f>
        <v>3.2939613932526588</v>
      </c>
      <c r="BB63" s="535">
        <f>IFERROR('3.1 Emission data'!BB21/'3.2 Emission predictors'!BB$31*POWER(10,6),"")</f>
        <v>0</v>
      </c>
      <c r="BC63" s="535">
        <f>IFERROR('3.1 Emission data'!BC21/'3.2 Emission predictors'!BC$31*POWER(10,6),"")</f>
        <v>3.1131100290210803E-3</v>
      </c>
      <c r="BD63" s="535">
        <f>IFERROR('3.1 Emission data'!BD21/'3.2 Emission predictors'!BD$31*POWER(10,6),"")</f>
        <v>0</v>
      </c>
      <c r="BE63" s="535">
        <f>IFERROR('3.1 Emission data'!BE21/'3.2 Emission predictors'!BE$31*POWER(10,6),"")</f>
        <v>0.10123690864204521</v>
      </c>
      <c r="BF63" s="535">
        <f>IFERROR('3.1 Emission data'!BF21/'3.2 Emission predictors'!BF$31*POWER(10,6),"")</f>
        <v>8.2782918640767456</v>
      </c>
      <c r="BG63" s="535">
        <f>IFERROR('3.1 Emission data'!BG21/'3.2 Emission predictors'!BG$31*POWER(10,6),"")</f>
        <v>27.004662210382154</v>
      </c>
      <c r="BH63" s="535">
        <f>IFERROR('3.1 Emission data'!BH21/'3.2 Emission predictors'!BH$31*POWER(10,6),"")</f>
        <v>6.0298355035197142</v>
      </c>
      <c r="BI63" s="80"/>
    </row>
    <row r="64" spans="1:61" s="3" customFormat="1">
      <c r="A64" s="261"/>
      <c r="B64" s="83"/>
      <c r="C64" s="831"/>
      <c r="D64" s="5" t="s">
        <v>7</v>
      </c>
      <c r="E64" s="535">
        <f>IFERROR('3.1 Emission data'!E22/'3.2 Emission predictors'!E$31*POWER(10,6),"")</f>
        <v>8.1722213936497763E-3</v>
      </c>
      <c r="F64" s="535">
        <f>IFERROR('3.1 Emission data'!F22/'3.2 Emission predictors'!F$31*POWER(10,6),"")</f>
        <v>0</v>
      </c>
      <c r="G64" s="539">
        <f>IFERROR('3.1 Emission data'!G22/'3.2 Emission predictors'!G$31*POWER(10,6),"")</f>
        <v>0</v>
      </c>
      <c r="H64" s="535">
        <f>IFERROR('3.1 Emission data'!H22/'3.2 Emission predictors'!H$31*POWER(10,6),"")</f>
        <v>3.2844650621494498E-2</v>
      </c>
      <c r="I64" s="535">
        <f>IFERROR('3.1 Emission data'!I22/'3.2 Emission predictors'!I$31*POWER(10,6),"")</f>
        <v>8.7385783453829399E-2</v>
      </c>
      <c r="J64" s="535">
        <f>IFERROR('3.1 Emission data'!J22/'3.2 Emission predictors'!J$31*POWER(10,6),"")</f>
        <v>0</v>
      </c>
      <c r="K64" s="535">
        <f>IFERROR('3.1 Emission data'!K22/'3.2 Emission predictors'!K$31*POWER(10,6),"")</f>
        <v>0.21095277021836922</v>
      </c>
      <c r="L64" s="535">
        <f>IFERROR('3.1 Emission data'!L22/'3.2 Emission predictors'!L$31*POWER(10,6),"")</f>
        <v>2.4460255102759221E-2</v>
      </c>
      <c r="M64" s="535">
        <f>IFERROR('3.1 Emission data'!M22/'3.2 Emission predictors'!M$31*POWER(10,6),"")</f>
        <v>1.4690908366861443E-2</v>
      </c>
      <c r="N64" s="535">
        <f>IFERROR('3.1 Emission data'!N22/'3.2 Emission predictors'!N$31*POWER(10,6),"")</f>
        <v>4.5493075254463541E-2</v>
      </c>
      <c r="O64" s="535">
        <f>IFERROR('3.1 Emission data'!O22/'3.2 Emission predictors'!O$31*POWER(10,6),"")</f>
        <v>1.9512305044547165E-2</v>
      </c>
      <c r="P64" s="535">
        <f>IFERROR('3.1 Emission data'!P22/'3.2 Emission predictors'!P$31*POWER(10,6),"")</f>
        <v>2.9883909236210298E-2</v>
      </c>
      <c r="Q64" s="535">
        <f>IFERROR('3.1 Emission data'!Q22/'3.2 Emission predictors'!Q$31*POWER(10,6),"")</f>
        <v>0.26381390137809801</v>
      </c>
      <c r="R64" s="535">
        <f>IFERROR('3.1 Emission data'!R22/'3.2 Emission predictors'!R$31*POWER(10,6),"")</f>
        <v>0</v>
      </c>
      <c r="S64" s="535">
        <f>IFERROR('3.1 Emission data'!S22/'3.2 Emission predictors'!S$31*POWER(10,6),"")</f>
        <v>0.11076622293779947</v>
      </c>
      <c r="T64" s="535">
        <f>IFERROR('3.1 Emission data'!T22/'3.2 Emission predictors'!T$31*POWER(10,6),"")</f>
        <v>0</v>
      </c>
      <c r="U64" s="535">
        <f>IFERROR('3.1 Emission data'!U22/'3.2 Emission predictors'!U$31*POWER(10,6),"")</f>
        <v>0.18940665124972797</v>
      </c>
      <c r="V64" s="535">
        <f>IFERROR('3.1 Emission data'!V22/'3.2 Emission predictors'!V$31*POWER(10,6),"")</f>
        <v>4.4626358942732678E-3</v>
      </c>
      <c r="W64" s="535">
        <f>IFERROR('3.1 Emission data'!W22/'3.2 Emission predictors'!W$31*POWER(10,6),"")</f>
        <v>0</v>
      </c>
      <c r="X64" s="535">
        <f>IFERROR('3.1 Emission data'!X22/'3.2 Emission predictors'!X$31*POWER(10,6),"")</f>
        <v>0.27675192770462803</v>
      </c>
      <c r="Y64" s="535">
        <f>IFERROR('3.1 Emission data'!Y22/'3.2 Emission predictors'!Y$31*POWER(10,6),"")</f>
        <v>0</v>
      </c>
      <c r="Z64" s="537">
        <f>IFERROR('3.1 Emission data'!Z22/'3.2 Emission predictors'!Z$31*POWER(10,6),"")</f>
        <v>0</v>
      </c>
      <c r="AA64" s="538">
        <f>IFERROR('3.1 Emission data'!AA22/'3.2 Emission predictors'!AA$31*POWER(10,6),"")</f>
        <v>0</v>
      </c>
      <c r="AB64" s="535">
        <f>IFERROR('3.1 Emission data'!AB22/'3.2 Emission predictors'!AB$31*POWER(10,6),"")</f>
        <v>2.2582448044417971</v>
      </c>
      <c r="AC64" s="535">
        <f>IFERROR('3.1 Emission data'!AC22/'3.2 Emission predictors'!AC$31*POWER(10,6),"")</f>
        <v>3.084634663582032E-2</v>
      </c>
      <c r="AD64" s="536">
        <f>IFERROR('3.1 Emission data'!AD22/'3.2 Emission predictors'!AD$31*POWER(10,6),"")</f>
        <v>0</v>
      </c>
      <c r="AE64" s="535">
        <f>IFERROR('3.1 Emission data'!AE22/'3.2 Emission predictors'!AE$31*POWER(10,6),"")</f>
        <v>0</v>
      </c>
      <c r="AF64" s="536">
        <f>IFERROR('3.1 Emission data'!AF22/'3.2 Emission predictors'!AF$31*POWER(10,6),"")</f>
        <v>0</v>
      </c>
      <c r="AG64" s="535">
        <f>IFERROR('3.1 Emission data'!AG22/'3.2 Emission predictors'!AG$31*POWER(10,6),"")</f>
        <v>5.9290308792201256E-2</v>
      </c>
      <c r="AH64" s="535">
        <f>IFERROR('3.1 Emission data'!AH22/'3.2 Emission predictors'!AH$31*POWER(10,6),"")</f>
        <v>0</v>
      </c>
      <c r="AI64" s="535">
        <f>IFERROR('3.1 Emission data'!AI22/'3.2 Emission predictors'!AI$31*POWER(10,6),"")</f>
        <v>0.14578294087235089</v>
      </c>
      <c r="AJ64" s="535">
        <f>IFERROR('3.1 Emission data'!AJ22/'3.2 Emission predictors'!AJ$31*POWER(10,6),"")</f>
        <v>3.6691585057340923</v>
      </c>
      <c r="AK64" s="535">
        <f>IFERROR('3.1 Emission data'!AK22/'3.2 Emission predictors'!AK$31*POWER(10,6),"")</f>
        <v>0</v>
      </c>
      <c r="AL64" s="536">
        <f>IFERROR('3.1 Emission data'!AL22/'3.2 Emission predictors'!AL$31*POWER(10,6),"")</f>
        <v>0</v>
      </c>
      <c r="AM64" s="535">
        <f>IFERROR('3.1 Emission data'!AM22/'3.2 Emission predictors'!AM$31*POWER(10,6),"")</f>
        <v>0</v>
      </c>
      <c r="AN64" s="535">
        <f>IFERROR('3.1 Emission data'!AN22/'3.2 Emission predictors'!AN$31*POWER(10,6),"")</f>
        <v>0</v>
      </c>
      <c r="AO64" s="535">
        <f>IFERROR('3.1 Emission data'!AO22/'3.2 Emission predictors'!AO$31*POWER(10,6),"")</f>
        <v>1.2736862349028568</v>
      </c>
      <c r="AP64" s="535">
        <f>IFERROR('3.1 Emission data'!AP22/'3.2 Emission predictors'!AP$31*POWER(10,6),"")</f>
        <v>3.9495815062006161E-2</v>
      </c>
      <c r="AQ64" s="535">
        <f>IFERROR('3.1 Emission data'!AQ22/'3.2 Emission predictors'!AQ$31*POWER(10,6),"")</f>
        <v>0</v>
      </c>
      <c r="AR64" s="536">
        <f>IFERROR('3.1 Emission data'!AR22/'3.2 Emission predictors'!AR$31*POWER(10,6),"")</f>
        <v>0</v>
      </c>
      <c r="AS64" s="535">
        <f>IFERROR('3.1 Emission data'!AS22/'3.2 Emission predictors'!AS$31*POWER(10,6),"")</f>
        <v>0.69241982507288624</v>
      </c>
      <c r="AT64" s="535">
        <f>IFERROR('3.1 Emission data'!AT22/'3.2 Emission predictors'!AT$31*POWER(10,6),"")</f>
        <v>0.79907060902255367</v>
      </c>
      <c r="AU64" s="535">
        <f>IFERROR('3.1 Emission data'!AU22/'3.2 Emission predictors'!AU$31*POWER(10,6),"")</f>
        <v>1.8894697973572447</v>
      </c>
      <c r="AV64" s="535">
        <f>IFERROR('3.1 Emission data'!AV22/'3.2 Emission predictors'!AV$31*POWER(10,6),"")</f>
        <v>0.32193411213029832</v>
      </c>
      <c r="AW64" s="535">
        <f>IFERROR('3.1 Emission data'!AW22/'3.2 Emission predictors'!AW$31*POWER(10,6),"")</f>
        <v>0</v>
      </c>
      <c r="AX64" s="535">
        <f>IFERROR('3.1 Emission data'!AX22/'3.2 Emission predictors'!AX$31*POWER(10,6),"")</f>
        <v>0</v>
      </c>
      <c r="AY64" s="535">
        <f>IFERROR('3.1 Emission data'!AY22/'3.2 Emission predictors'!AY$31*POWER(10,6),"")</f>
        <v>0</v>
      </c>
      <c r="AZ64" s="535">
        <f>IFERROR('3.1 Emission data'!AZ22/'3.2 Emission predictors'!AZ$31*POWER(10,6),"")</f>
        <v>4.0704978551827385E-2</v>
      </c>
      <c r="BA64" s="535">
        <f>IFERROR('3.1 Emission data'!BA22/'3.2 Emission predictors'!BA$31*POWER(10,6),"")</f>
        <v>0.95595328055640993</v>
      </c>
      <c r="BB64" s="535">
        <f>IFERROR('3.1 Emission data'!BB22/'3.2 Emission predictors'!BB$31*POWER(10,6),"")</f>
        <v>1.2212382807756041</v>
      </c>
      <c r="BC64" s="535">
        <f>IFERROR('3.1 Emission data'!BC22/'3.2 Emission predictors'!BC$31*POWER(10,6),"")</f>
        <v>1.8865382388897137E-2</v>
      </c>
      <c r="BD64" s="535">
        <f>IFERROR('3.1 Emission data'!BD22/'3.2 Emission predictors'!BD$31*POWER(10,6),"")</f>
        <v>0</v>
      </c>
      <c r="BE64" s="535">
        <f>IFERROR('3.1 Emission data'!BE22/'3.2 Emission predictors'!BE$31*POWER(10,6),"")</f>
        <v>0</v>
      </c>
      <c r="BF64" s="535">
        <f>IFERROR('3.1 Emission data'!BF22/'3.2 Emission predictors'!BF$31*POWER(10,6),"")</f>
        <v>0.79855564736921369</v>
      </c>
      <c r="BG64" s="535">
        <f>IFERROR('3.1 Emission data'!BG22/'3.2 Emission predictors'!BG$31*POWER(10,6),"")</f>
        <v>2.3673641582946402E-2</v>
      </c>
      <c r="BH64" s="535">
        <f>IFERROR('3.1 Emission data'!BH22/'3.2 Emission predictors'!BH$31*POWER(10,6),"")</f>
        <v>1.9148411569464201</v>
      </c>
      <c r="BI64" s="80"/>
    </row>
    <row r="65" spans="1:63" s="3" customFormat="1">
      <c r="A65" s="261"/>
      <c r="B65" s="83"/>
      <c r="C65" s="831"/>
      <c r="D65" s="5" t="s">
        <v>8</v>
      </c>
      <c r="E65" s="535">
        <f>IFERROR('3.1 Emission data'!E23/'3.2 Emission predictors'!E$31*POWER(10,6),"")</f>
        <v>5.1516321628669246</v>
      </c>
      <c r="F65" s="535">
        <f>IFERROR('3.1 Emission data'!F23/'3.2 Emission predictors'!F$31*POWER(10,6),"")</f>
        <v>3.0450040409538448</v>
      </c>
      <c r="G65" s="536">
        <f>IFERROR('3.1 Emission data'!G23/'3.2 Emission predictors'!G$31*POWER(10,6),"")</f>
        <v>6.9709624391444596</v>
      </c>
      <c r="H65" s="535">
        <f>IFERROR('3.1 Emission data'!H23/'3.2 Emission predictors'!H$31*POWER(10,6),"")</f>
        <v>8.3122396969843901</v>
      </c>
      <c r="I65" s="535">
        <f>IFERROR('3.1 Emission data'!I23/'3.2 Emission predictors'!I$31*POWER(10,6),"")</f>
        <v>14.518491039768074</v>
      </c>
      <c r="J65" s="535">
        <f>IFERROR('3.1 Emission data'!J23/'3.2 Emission predictors'!J$31*POWER(10,6),"")</f>
        <v>14.19419966397829</v>
      </c>
      <c r="K65" s="535">
        <f>IFERROR('3.1 Emission data'!K23/'3.2 Emission predictors'!K$31*POWER(10,6),"")</f>
        <v>9.3008372095451559</v>
      </c>
      <c r="L65" s="535">
        <f>IFERROR('3.1 Emission data'!L23/'3.2 Emission predictors'!L$31*POWER(10,6),"")</f>
        <v>10.379516145578748</v>
      </c>
      <c r="M65" s="535">
        <f>IFERROR('3.1 Emission data'!M23/'3.2 Emission predictors'!M$31*POWER(10,6),"")</f>
        <v>6.8220663575410478</v>
      </c>
      <c r="N65" s="535">
        <f>IFERROR('3.1 Emission data'!N23/'3.2 Emission predictors'!N$31*POWER(10,6),"")</f>
        <v>8.6146430094369357</v>
      </c>
      <c r="O65" s="535">
        <f>IFERROR('3.1 Emission data'!O23/'3.2 Emission predictors'!O$31*POWER(10,6),"")</f>
        <v>8.5482103673908565</v>
      </c>
      <c r="P65" s="535">
        <f>IFERROR('3.1 Emission data'!P23/'3.2 Emission predictors'!P$31*POWER(10,6),"")</f>
        <v>23.593281642011835</v>
      </c>
      <c r="Q65" s="535">
        <f>IFERROR('3.1 Emission data'!Q23/'3.2 Emission predictors'!Q$31*POWER(10,6),"")</f>
        <v>2.8093333584162643</v>
      </c>
      <c r="R65" s="535">
        <f>IFERROR('3.1 Emission data'!R23/'3.2 Emission predictors'!R$31*POWER(10,6),"")</f>
        <v>1.8662022427994183</v>
      </c>
      <c r="S65" s="535">
        <f>IFERROR('3.1 Emission data'!S23/'3.2 Emission predictors'!S$31*POWER(10,6),"")</f>
        <v>17.171533710932366</v>
      </c>
      <c r="T65" s="535">
        <f>IFERROR('3.1 Emission data'!T23/'3.2 Emission predictors'!T$31*POWER(10,6),"")</f>
        <v>5.6891672733237524</v>
      </c>
      <c r="U65" s="535">
        <f>IFERROR('3.1 Emission data'!U23/'3.2 Emission predictors'!U$31*POWER(10,6),"")</f>
        <v>7.2501697912799328</v>
      </c>
      <c r="V65" s="535">
        <f>IFERROR('3.1 Emission data'!V23/'3.2 Emission predictors'!V$31*POWER(10,6),"")</f>
        <v>4.9969604749552019</v>
      </c>
      <c r="W65" s="535">
        <f>IFERROR('3.1 Emission data'!W23/'3.2 Emission predictors'!W$31*POWER(10,6),"")</f>
        <v>10.144060396734426</v>
      </c>
      <c r="X65" s="535">
        <f>IFERROR('3.1 Emission data'!X23/'3.2 Emission predictors'!X$31*POWER(10,6),"")</f>
        <v>37.60306126474417</v>
      </c>
      <c r="Y65" s="535">
        <f>IFERROR('3.1 Emission data'!Y23/'3.2 Emission predictors'!Y$31*POWER(10,6),"")</f>
        <v>5.2480225319922216</v>
      </c>
      <c r="Z65" s="537">
        <f>IFERROR('3.1 Emission data'!Z23/'3.2 Emission predictors'!Z$31*POWER(10,6),"")</f>
        <v>2.2439449795221269</v>
      </c>
      <c r="AA65" s="538">
        <f>IFERROR('3.1 Emission data'!AA23/'3.2 Emission predictors'!AA$31*POWER(10,6),"")</f>
        <v>1.7765010986603296</v>
      </c>
      <c r="AB65" s="535">
        <f>IFERROR('3.1 Emission data'!AB23/'3.2 Emission predictors'!AB$31*POWER(10,6),"")</f>
        <v>0.6713700769962101</v>
      </c>
      <c r="AC65" s="535">
        <f>IFERROR('3.1 Emission data'!AC23/'3.2 Emission predictors'!AC$31*POWER(10,6),"")</f>
        <v>6.1214237165063139</v>
      </c>
      <c r="AD65" s="536">
        <f>IFERROR('3.1 Emission data'!AD23/'3.2 Emission predictors'!AD$31*POWER(10,6),"")</f>
        <v>0</v>
      </c>
      <c r="AE65" s="535">
        <f>IFERROR('3.1 Emission data'!AE23/'3.2 Emission predictors'!AE$31*POWER(10,6),"")</f>
        <v>1.5581966989602931</v>
      </c>
      <c r="AF65" s="536">
        <f>IFERROR('3.1 Emission data'!AF23/'3.2 Emission predictors'!AF$31*POWER(10,6),"")</f>
        <v>1.8731738830404205</v>
      </c>
      <c r="AG65" s="535">
        <f>IFERROR('3.1 Emission data'!AG23/'3.2 Emission predictors'!AG$31*POWER(10,6),"")</f>
        <v>3.1507973167688164</v>
      </c>
      <c r="AH65" s="535">
        <f>IFERROR('3.1 Emission data'!AH23/'3.2 Emission predictors'!AH$31*POWER(10,6),"")</f>
        <v>2.0962006363466217</v>
      </c>
      <c r="AI65" s="535">
        <f>IFERROR('3.1 Emission data'!AI23/'3.2 Emission predictors'!AI$31*POWER(10,6),"")</f>
        <v>2.7669007145160478</v>
      </c>
      <c r="AJ65" s="535">
        <f>IFERROR('3.1 Emission data'!AJ23/'3.2 Emission predictors'!AJ$31*POWER(10,6),"")</f>
        <v>0.88311321507083052</v>
      </c>
      <c r="AK65" s="535">
        <f>IFERROR('3.1 Emission data'!AK23/'3.2 Emission predictors'!AK$31*POWER(10,6),"")</f>
        <v>0</v>
      </c>
      <c r="AL65" s="535">
        <f>IFERROR('3.1 Emission data'!AL23/'3.2 Emission predictors'!AL$31*POWER(10,6),"")</f>
        <v>1.1340664826050693</v>
      </c>
      <c r="AM65" s="535">
        <f>IFERROR('3.1 Emission data'!AM23/'3.2 Emission predictors'!AM$31*POWER(10,6),"")</f>
        <v>2.1511436862264008</v>
      </c>
      <c r="AN65" s="535">
        <f>IFERROR('3.1 Emission data'!AN23/'3.2 Emission predictors'!AN$31*POWER(10,6),"")</f>
        <v>3.1309799759149892</v>
      </c>
      <c r="AO65" s="535">
        <f>IFERROR('3.1 Emission data'!AO23/'3.2 Emission predictors'!AO$31*POWER(10,6),"")</f>
        <v>0.73052554355646271</v>
      </c>
      <c r="AP65" s="535">
        <f>IFERROR('3.1 Emission data'!AP23/'3.2 Emission predictors'!AP$31*POWER(10,6),"")</f>
        <v>1.1005344301131925</v>
      </c>
      <c r="AQ65" s="535">
        <f>IFERROR('3.1 Emission data'!AQ23/'3.2 Emission predictors'!AQ$31*POWER(10,6),"")</f>
        <v>4.7210272223294973</v>
      </c>
      <c r="AR65" s="536">
        <f>IFERROR('3.1 Emission data'!AR23/'3.2 Emission predictors'!AR$31*POWER(10,6),"")</f>
        <v>0</v>
      </c>
      <c r="AS65" s="535">
        <f>IFERROR('3.1 Emission data'!AS23/'3.2 Emission predictors'!AS$31*POWER(10,6),"")</f>
        <v>2.06511175898931</v>
      </c>
      <c r="AT65" s="535">
        <f>IFERROR('3.1 Emission data'!AT23/'3.2 Emission predictors'!AT$31*POWER(10,6),"")</f>
        <v>4.6538670360283563</v>
      </c>
      <c r="AU65" s="535">
        <f>IFERROR('3.1 Emission data'!AU23/'3.2 Emission predictors'!AU$31*POWER(10,6),"")</f>
        <v>0.65491463610872802</v>
      </c>
      <c r="AV65" s="535">
        <f>IFERROR('3.1 Emission data'!AV23/'3.2 Emission predictors'!AV$31*POWER(10,6),"")</f>
        <v>2.0523299648306517</v>
      </c>
      <c r="AW65" s="535">
        <f>IFERROR('3.1 Emission data'!AW23/'3.2 Emission predictors'!AW$31*POWER(10,6),"")</f>
        <v>9.8697541292745807</v>
      </c>
      <c r="AX65" s="535">
        <f>IFERROR('3.1 Emission data'!AX23/'3.2 Emission predictors'!AX$31*POWER(10,6),"")</f>
        <v>0</v>
      </c>
      <c r="AY65" s="535">
        <f>IFERROR('3.1 Emission data'!AY23/'3.2 Emission predictors'!AY$31*POWER(10,6),"")</f>
        <v>0</v>
      </c>
      <c r="AZ65" s="535">
        <f>IFERROR('3.1 Emission data'!AZ23/'3.2 Emission predictors'!AZ$31*POWER(10,6),"")</f>
        <v>0.6802691510254647</v>
      </c>
      <c r="BA65" s="535">
        <f>IFERROR('3.1 Emission data'!BA23/'3.2 Emission predictors'!BA$31*POWER(10,6),"")</f>
        <v>1.6767964197581691</v>
      </c>
      <c r="BB65" s="535">
        <f>IFERROR('3.1 Emission data'!BB23/'3.2 Emission predictors'!BB$31*POWER(10,6),"")</f>
        <v>1.2894885545294597</v>
      </c>
      <c r="BC65" s="535">
        <f>IFERROR('3.1 Emission data'!BC23/'3.2 Emission predictors'!BC$31*POWER(10,6),"")</f>
        <v>4.8232279684378314E-2</v>
      </c>
      <c r="BD65" s="535">
        <f>IFERROR('3.1 Emission data'!BD23/'3.2 Emission predictors'!BD$31*POWER(10,6),"")</f>
        <v>3.4407789329122083</v>
      </c>
      <c r="BE65" s="535">
        <f>IFERROR('3.1 Emission data'!BE23/'3.2 Emission predictors'!BE$31*POWER(10,6),"")</f>
        <v>0.1931996191832239</v>
      </c>
      <c r="BF65" s="535">
        <f>IFERROR('3.1 Emission data'!BF23/'3.2 Emission predictors'!BF$31*POWER(10,6),"")</f>
        <v>3.0894939799858103</v>
      </c>
      <c r="BG65" s="535">
        <f>IFERROR('3.1 Emission data'!BG23/'3.2 Emission predictors'!BG$31*POWER(10,6),"")</f>
        <v>0.18312258047985008</v>
      </c>
      <c r="BH65" s="535">
        <f>IFERROR('3.1 Emission data'!BH23/'3.2 Emission predictors'!BH$31*POWER(10,6),"")</f>
        <v>5.2040704672283624</v>
      </c>
      <c r="BI65" s="80"/>
      <c r="BJ65" s="100"/>
      <c r="BK65" s="100"/>
    </row>
    <row r="66" spans="1:63" s="87" customFormat="1">
      <c r="A66" s="271"/>
      <c r="B66" s="85"/>
      <c r="C66" s="831"/>
      <c r="D66" s="86" t="s">
        <v>9</v>
      </c>
      <c r="E66" s="535">
        <f>IFERROR('3.1 Emission data'!E24/'3.2 Emission predictors'!E$10,"")</f>
        <v>2.5190839694656488</v>
      </c>
      <c r="F66" s="535">
        <f>IFERROR('3.1 Emission data'!F24/'3.2 Emission predictors'!F$10,"")</f>
        <v>1.6821352711011739</v>
      </c>
      <c r="G66" s="536">
        <f>IFERROR('3.1 Emission data'!G24/'3.2 Emission predictors'!G$10,"")</f>
        <v>0.35025670279520821</v>
      </c>
      <c r="H66" s="535">
        <f>IFERROR('3.1 Emission data'!H24/'3.2 Emission predictors'!H$10,"")</f>
        <v>5.0834779703851096E-4</v>
      </c>
      <c r="I66" s="535">
        <f>IFERROR('3.1 Emission data'!I24/'3.2 Emission predictors'!I$10,"")</f>
        <v>0.49348173019129932</v>
      </c>
      <c r="J66" s="535">
        <f>IFERROR('3.1 Emission data'!J24/'3.2 Emission predictors'!J$10,"")</f>
        <v>0</v>
      </c>
      <c r="K66" s="535">
        <f>IFERROR('3.1 Emission data'!K24/'3.2 Emission predictors'!K$10,"")</f>
        <v>0.65999505049671803</v>
      </c>
      <c r="L66" s="535">
        <f>IFERROR('3.1 Emission data'!L24/'3.2 Emission predictors'!L$10,"")</f>
        <v>0.74285714285714288</v>
      </c>
      <c r="M66" s="535">
        <f>IFERROR('3.1 Emission data'!M24/'3.2 Emission predictors'!M$10,"")</f>
        <v>0.49646485929671769</v>
      </c>
      <c r="N66" s="535">
        <f>IFERROR('3.1 Emission data'!N24/'3.2 Emission predictors'!N$10,"")</f>
        <v>1.7625206611570248</v>
      </c>
      <c r="O66" s="535">
        <f>IFERROR('3.1 Emission data'!O24/'3.2 Emission predictors'!O$10,"")</f>
        <v>0.32064526515046382</v>
      </c>
      <c r="P66" s="535">
        <f>IFERROR('3.1 Emission data'!P24/'3.2 Emission predictors'!P$10,"")</f>
        <v>1.1000021981815142</v>
      </c>
      <c r="Q66" s="535">
        <f>IFERROR('3.1 Emission data'!Q24/'3.2 Emission predictors'!Q$10,"")</f>
        <v>1.1055367952888853</v>
      </c>
      <c r="R66" s="535">
        <f>IFERROR('3.1 Emission data'!R24/'3.2 Emission predictors'!R$10,"")</f>
        <v>1.7901123595505617</v>
      </c>
      <c r="S66" s="535">
        <f>IFERROR('3.1 Emission data'!S24/'3.2 Emission predictors'!S$10,"")</f>
        <v>0.46177628700597928</v>
      </c>
      <c r="T66" s="535">
        <f>IFERROR('3.1 Emission data'!T24/'3.2 Emission predictors'!T$10,"")</f>
        <v>0.17684013291028555</v>
      </c>
      <c r="U66" s="535">
        <f>IFERROR('3.1 Emission data'!U24/'3.2 Emission predictors'!U$10,"")</f>
        <v>1.5078142695356738</v>
      </c>
      <c r="V66" s="535">
        <f>IFERROR('3.1 Emission data'!V24/'3.2 Emission predictors'!V$10,"")</f>
        <v>0.21778996325218192</v>
      </c>
      <c r="W66" s="535">
        <f>IFERROR('3.1 Emission data'!W24/'3.2 Emission predictors'!W$10,"")</f>
        <v>0</v>
      </c>
      <c r="X66" s="535">
        <f>IFERROR('3.1 Emission data'!X24/'3.2 Emission predictors'!X$10,"")</f>
        <v>1.3635416666666667</v>
      </c>
      <c r="Y66" s="535">
        <f>IFERROR('3.1 Emission data'!Y24/'3.2 Emission predictors'!Y$10,"")</f>
        <v>0</v>
      </c>
      <c r="Z66" s="537">
        <f>IFERROR('3.1 Emission data'!Z24/'3.2 Emission predictors'!Z$10,"")</f>
        <v>0.2247845444426777</v>
      </c>
      <c r="AA66" s="538">
        <f>IFERROR('3.1 Emission data'!AA24/'3.2 Emission predictors'!AA$10,"")</f>
        <v>1.3878787878787879</v>
      </c>
      <c r="AB66" s="535">
        <f>IFERROR('3.1 Emission data'!AB24/'3.2 Emission predictors'!AB$10,"")</f>
        <v>2.809805251429125E-2</v>
      </c>
      <c r="AC66" s="535">
        <f>IFERROR('3.1 Emission data'!AC24/'3.2 Emission predictors'!AC$10,"")</f>
        <v>1.0969541778975742</v>
      </c>
      <c r="AD66" s="536">
        <f>IFERROR('3.1 Emission data'!AD24/'3.2 Emission predictors'!AD$10,"")</f>
        <v>0</v>
      </c>
      <c r="AE66" s="535">
        <f>IFERROR('3.1 Emission data'!AE24/'3.2 Emission predictors'!AE$10,"")</f>
        <v>3.6363636363636362</v>
      </c>
      <c r="AF66" s="536">
        <f>IFERROR('3.1 Emission data'!AF24/'3.2 Emission predictors'!AF$10,"")</f>
        <v>0</v>
      </c>
      <c r="AG66" s="535">
        <f>IFERROR('3.1 Emission data'!AG24/'3.2 Emission predictors'!AG$10,"")</f>
        <v>4.1322666666666663</v>
      </c>
      <c r="AH66" s="535">
        <f>IFERROR('3.1 Emission data'!AH24/'3.2 Emission predictors'!AH$10,"")</f>
        <v>0</v>
      </c>
      <c r="AI66" s="535">
        <f>IFERROR('3.1 Emission data'!AI24/'3.2 Emission predictors'!AI$10,"")</f>
        <v>0.51461351011820977</v>
      </c>
      <c r="AJ66" s="535">
        <f>IFERROR('3.1 Emission data'!AJ24/'3.2 Emission predictors'!AJ$10,"")</f>
        <v>0.44771886400845678</v>
      </c>
      <c r="AK66" s="535">
        <f>IFERROR('3.1 Emission data'!AK24/'3.2 Emission predictors'!AK$10,"")</f>
        <v>0</v>
      </c>
      <c r="AL66" s="536">
        <f>IFERROR('3.1 Emission data'!AL24/'3.2 Emission predictors'!AL$10,"")</f>
        <v>0</v>
      </c>
      <c r="AM66" s="535">
        <f>IFERROR('3.1 Emission data'!AM24/'3.2 Emission predictors'!AM$10,"")</f>
        <v>9.6662999633296658E-3</v>
      </c>
      <c r="AN66" s="535">
        <f>IFERROR('3.1 Emission data'!AN24/'3.2 Emission predictors'!AN$10,"")</f>
        <v>1.1699257927136548</v>
      </c>
      <c r="AO66" s="535">
        <f>IFERROR('3.1 Emission data'!AO24/'3.2 Emission predictors'!AO$10,"")</f>
        <v>0.35996513276869235</v>
      </c>
      <c r="AP66" s="535">
        <f>IFERROR('3.1 Emission data'!AP24/'3.2 Emission predictors'!AP$10,"")</f>
        <v>0.41391164038795447</v>
      </c>
      <c r="AQ66" s="535">
        <f>IFERROR('3.1 Emission data'!AQ24/'3.2 Emission predictors'!AQ$10,"")</f>
        <v>0.62344776836360294</v>
      </c>
      <c r="AR66" s="536">
        <f>IFERROR('3.1 Emission data'!AR24/'3.2 Emission predictors'!AR$10,"")</f>
        <v>0</v>
      </c>
      <c r="AS66" s="535">
        <f>IFERROR('3.1 Emission data'!AS24/'3.2 Emission predictors'!AS$10,"")</f>
        <v>0.58139534883720934</v>
      </c>
      <c r="AT66" s="535">
        <f>IFERROR('3.1 Emission data'!AT24/'3.2 Emission predictors'!AT$10,"")</f>
        <v>8.0587129345969205E-2</v>
      </c>
      <c r="AU66" s="535">
        <f>IFERROR('3.1 Emission data'!AU24/'3.2 Emission predictors'!AU$10,"")</f>
        <v>0</v>
      </c>
      <c r="AV66" s="535">
        <f>IFERROR('3.1 Emission data'!AV24/'3.2 Emission predictors'!AV$10,"")</f>
        <v>0.14626565499588629</v>
      </c>
      <c r="AW66" s="535">
        <f>IFERROR('3.1 Emission data'!AW24/'3.2 Emission predictors'!AW$10,"")</f>
        <v>0</v>
      </c>
      <c r="AX66" s="535">
        <f>IFERROR('3.1 Emission data'!AX24/'3.2 Emission predictors'!AX$10,"")</f>
        <v>0</v>
      </c>
      <c r="AY66" s="535">
        <f>IFERROR('3.1 Emission data'!AY24/'3.2 Emission predictors'!AY$10,"")</f>
        <v>0</v>
      </c>
      <c r="AZ66" s="535">
        <f>IFERROR('3.1 Emission data'!AZ24/'3.2 Emission predictors'!AZ$10,"")</f>
        <v>2.866987951807229E-3</v>
      </c>
      <c r="BA66" s="535">
        <f>IFERROR('3.1 Emission data'!BA24/'3.2 Emission predictors'!BA$10,"")</f>
        <v>0</v>
      </c>
      <c r="BB66" s="535">
        <f>IFERROR('3.1 Emission data'!BB24/'3.2 Emission predictors'!BB$10,"")</f>
        <v>0</v>
      </c>
      <c r="BC66" s="535">
        <f>IFERROR('3.1 Emission data'!BC24/'3.2 Emission predictors'!BC$10,"")</f>
        <v>2.3124632411912526E-3</v>
      </c>
      <c r="BD66" s="535">
        <f>IFERROR('3.1 Emission data'!BD24/'3.2 Emission predictors'!BD$10,"")</f>
        <v>0</v>
      </c>
      <c r="BE66" s="535">
        <f>IFERROR('3.1 Emission data'!BE24/'3.2 Emission predictors'!BE$10,"")</f>
        <v>0</v>
      </c>
      <c r="BF66" s="535">
        <f>IFERROR('3.1 Emission data'!BF24/'3.2 Emission predictors'!BF$10,"")</f>
        <v>0.39320692404054208</v>
      </c>
      <c r="BG66" s="535">
        <f>IFERROR('3.1 Emission data'!BG24/'3.2 Emission predictors'!BG$10,"")</f>
        <v>0.97521739130434781</v>
      </c>
      <c r="BH66" s="535">
        <f>IFERROR('3.1 Emission data'!BH24/'3.2 Emission predictors'!BH$10,"")</f>
        <v>0</v>
      </c>
      <c r="BI66" s="80"/>
    </row>
    <row r="67" spans="1:63" s="3" customFormat="1">
      <c r="A67" s="261"/>
      <c r="B67" s="83"/>
      <c r="C67" s="831"/>
      <c r="D67" s="5" t="s">
        <v>10</v>
      </c>
      <c r="E67" s="535">
        <f>IFERROR('3.1 Emission data'!E25/'3.2 Emission predictors'!E$31*POWER(10,6),"")</f>
        <v>0</v>
      </c>
      <c r="F67" s="535">
        <f>IFERROR('3.1 Emission data'!F25/'3.2 Emission predictors'!F$31*POWER(10,6),"")</f>
        <v>0</v>
      </c>
      <c r="G67" s="536">
        <f>IFERROR('3.1 Emission data'!G25/'3.2 Emission predictors'!G$31*POWER(10,6),"")</f>
        <v>0</v>
      </c>
      <c r="H67" s="535">
        <f>IFERROR('3.1 Emission data'!H25/'3.2 Emission predictors'!H$31*POWER(10,6),"")</f>
        <v>0</v>
      </c>
      <c r="I67" s="535">
        <f>IFERROR('3.1 Emission data'!I25/'3.2 Emission predictors'!I$31*POWER(10,6),"")</f>
        <v>0</v>
      </c>
      <c r="J67" s="535">
        <f>IFERROR('3.1 Emission data'!J25/'3.2 Emission predictors'!J$31*POWER(10,6),"")</f>
        <v>0</v>
      </c>
      <c r="K67" s="535">
        <f>IFERROR('3.1 Emission data'!K25/'3.2 Emission predictors'!K$31*POWER(10,6),"")</f>
        <v>0</v>
      </c>
      <c r="L67" s="535">
        <f>IFERROR('3.1 Emission data'!L25/'3.2 Emission predictors'!L$31*POWER(10,6),"")</f>
        <v>10.225834937531806</v>
      </c>
      <c r="M67" s="535">
        <f>IFERROR('3.1 Emission data'!M25/'3.2 Emission predictors'!M$31*POWER(10,6),"")</f>
        <v>0.40161861758463341</v>
      </c>
      <c r="N67" s="535">
        <f>IFERROR('3.1 Emission data'!N25/'3.2 Emission predictors'!N$31*POWER(10,6),"")</f>
        <v>0.20112353301073474</v>
      </c>
      <c r="O67" s="535">
        <f>IFERROR('3.1 Emission data'!O25/'3.2 Emission predictors'!O$31*POWER(10,6),"")</f>
        <v>0.44606314627186866</v>
      </c>
      <c r="P67" s="535">
        <f>IFERROR('3.1 Emission data'!P25/'3.2 Emission predictors'!P$31*POWER(10,6),"")</f>
        <v>0</v>
      </c>
      <c r="Q67" s="535">
        <f>IFERROR('3.1 Emission data'!Q25/'3.2 Emission predictors'!Q$31*POWER(10,6),"")</f>
        <v>0</v>
      </c>
      <c r="R67" s="535">
        <f>IFERROR('3.1 Emission data'!R25/'3.2 Emission predictors'!R$31*POWER(10,6),"")</f>
        <v>0</v>
      </c>
      <c r="S67" s="535">
        <f>IFERROR('3.1 Emission data'!S25/'3.2 Emission predictors'!S$31*POWER(10,6),"")</f>
        <v>3.54189572346632</v>
      </c>
      <c r="T67" s="535">
        <f>IFERROR('3.1 Emission data'!T25/'3.2 Emission predictors'!T$31*POWER(10,6),"")</f>
        <v>0</v>
      </c>
      <c r="U67" s="535">
        <f>IFERROR('3.1 Emission data'!U25/'3.2 Emission predictors'!U$31*POWER(10,6),"")</f>
        <v>0</v>
      </c>
      <c r="V67" s="535">
        <f>IFERROR('3.1 Emission data'!V25/'3.2 Emission predictors'!V$31*POWER(10,6),"")</f>
        <v>0</v>
      </c>
      <c r="W67" s="535">
        <f>IFERROR('3.1 Emission data'!W25/'3.2 Emission predictors'!W$31*POWER(10,6),"")</f>
        <v>0</v>
      </c>
      <c r="X67" s="535">
        <f>IFERROR('3.1 Emission data'!X25/'3.2 Emission predictors'!X$31*POWER(10,6),"")</f>
        <v>8.4967697102298068E-3</v>
      </c>
      <c r="Y67" s="535">
        <f>IFERROR('3.1 Emission data'!Y25/'3.2 Emission predictors'!Y$31*POWER(10,6),"")</f>
        <v>0</v>
      </c>
      <c r="Z67" s="537">
        <f>IFERROR('3.1 Emission data'!Z25/'3.2 Emission predictors'!Z$31*POWER(10,6),"")</f>
        <v>0</v>
      </c>
      <c r="AA67" s="538">
        <f>IFERROR('3.1 Emission data'!AA25/'3.2 Emission predictors'!AA$31*POWER(10,6),"")</f>
        <v>0</v>
      </c>
      <c r="AB67" s="535">
        <f>IFERROR('3.1 Emission data'!AB25/'3.2 Emission predictors'!AB$31*POWER(10,6),"")</f>
        <v>6.1033643363291826E-2</v>
      </c>
      <c r="AC67" s="535">
        <f>IFERROR('3.1 Emission data'!AC25/'3.2 Emission predictors'!AC$31*POWER(10,6),"")</f>
        <v>0</v>
      </c>
      <c r="AD67" s="536">
        <f>IFERROR('3.1 Emission data'!AD25/'3.2 Emission predictors'!AD$31*POWER(10,6),"")</f>
        <v>0</v>
      </c>
      <c r="AE67" s="535">
        <f>IFERROR('3.1 Emission data'!AE25/'3.2 Emission predictors'!AE$31*POWER(10,6),"")</f>
        <v>0</v>
      </c>
      <c r="AF67" s="536">
        <f>IFERROR('3.1 Emission data'!AF25/'3.2 Emission predictors'!AF$31*POWER(10,6),"")</f>
        <v>0</v>
      </c>
      <c r="AG67" s="535">
        <f>IFERROR('3.1 Emission data'!AG25/'3.2 Emission predictors'!AG$31*POWER(10,6),"")</f>
        <v>0</v>
      </c>
      <c r="AH67" s="535">
        <f>IFERROR('3.1 Emission data'!AH25/'3.2 Emission predictors'!AH$31*POWER(10,6),"")</f>
        <v>0</v>
      </c>
      <c r="AI67" s="535">
        <f>IFERROR('3.1 Emission data'!AI25/'3.2 Emission predictors'!AI$31*POWER(10,6),"")</f>
        <v>8.3602053847205298</v>
      </c>
      <c r="AJ67" s="536">
        <f>IFERROR('3.1 Emission data'!AJ25/'3.2 Emission predictors'!AJ$31*POWER(10,6),"")</f>
        <v>0</v>
      </c>
      <c r="AK67" s="535">
        <f>IFERROR('3.1 Emission data'!AK25/'3.2 Emission predictors'!AK$31*POWER(10,6),"")</f>
        <v>0</v>
      </c>
      <c r="AL67" s="536">
        <f>IFERROR('3.1 Emission data'!AL25/'3.2 Emission predictors'!AL$31*POWER(10,6),"")</f>
        <v>0</v>
      </c>
      <c r="AM67" s="535">
        <f>IFERROR('3.1 Emission data'!AM25/'3.2 Emission predictors'!AM$31*POWER(10,6),"")</f>
        <v>0</v>
      </c>
      <c r="AN67" s="535">
        <f>IFERROR('3.1 Emission data'!AN25/'3.2 Emission predictors'!AN$31*POWER(10,6),"")</f>
        <v>0</v>
      </c>
      <c r="AO67" s="535">
        <f>IFERROR('3.1 Emission data'!AO25/'3.2 Emission predictors'!AO$31*POWER(10,6),"")</f>
        <v>8.0414099660973577E-3</v>
      </c>
      <c r="AP67" s="535">
        <f>IFERROR('3.1 Emission data'!AP25/'3.2 Emission predictors'!AP$31*POWER(10,6),"")</f>
        <v>0</v>
      </c>
      <c r="AQ67" s="535">
        <f>IFERROR('3.1 Emission data'!AQ25/'3.2 Emission predictors'!AQ$31*POWER(10,6),"")</f>
        <v>0</v>
      </c>
      <c r="AR67" s="536">
        <f>IFERROR('3.1 Emission data'!AR25/'3.2 Emission predictors'!AR$31*POWER(10,6),"")</f>
        <v>0</v>
      </c>
      <c r="AS67" s="535">
        <f>IFERROR('3.1 Emission data'!AS25/'3.2 Emission predictors'!AS$31*POWER(10,6),"")</f>
        <v>0.30369290573372204</v>
      </c>
      <c r="AT67" s="535">
        <f>IFERROR('3.1 Emission data'!AT25/'3.2 Emission predictors'!AT$31*POWER(10,6),"")</f>
        <v>0</v>
      </c>
      <c r="AU67" s="535">
        <f>IFERROR('3.1 Emission data'!AU25/'3.2 Emission predictors'!AU$31*POWER(10,6),"")</f>
        <v>0</v>
      </c>
      <c r="AV67" s="535">
        <f>IFERROR('3.1 Emission data'!AV25/'3.2 Emission predictors'!AV$31*POWER(10,6),"")</f>
        <v>0</v>
      </c>
      <c r="AW67" s="535">
        <f>IFERROR('3.1 Emission data'!AW25/'3.2 Emission predictors'!AW$31*POWER(10,6),"")</f>
        <v>0</v>
      </c>
      <c r="AX67" s="535">
        <f>IFERROR('3.1 Emission data'!AX25/'3.2 Emission predictors'!AX$31*POWER(10,6),"")</f>
        <v>0</v>
      </c>
      <c r="AY67" s="535">
        <f>IFERROR('3.1 Emission data'!AY25/'3.2 Emission predictors'!AY$31*POWER(10,6),"")</f>
        <v>0</v>
      </c>
      <c r="AZ67" s="535">
        <f>IFERROR('3.1 Emission data'!AZ25/'3.2 Emission predictors'!AZ$31*POWER(10,6),"")</f>
        <v>0</v>
      </c>
      <c r="BA67" s="535">
        <f>IFERROR('3.1 Emission data'!BA25/'3.2 Emission predictors'!BA$31*POWER(10,6),"")</f>
        <v>0.35024579774442832</v>
      </c>
      <c r="BB67" s="535">
        <f>IFERROR('3.1 Emission data'!BB25/'3.2 Emission predictors'!BB$31*POWER(10,6),"")</f>
        <v>0</v>
      </c>
      <c r="BC67" s="535">
        <f>IFERROR('3.1 Emission data'!BC25/'3.2 Emission predictors'!BC$31*POWER(10,6),"")</f>
        <v>0</v>
      </c>
      <c r="BD67" s="535">
        <f>IFERROR('3.1 Emission data'!BD25/'3.2 Emission predictors'!BD$31*POWER(10,6),"")</f>
        <v>0</v>
      </c>
      <c r="BE67" s="535">
        <f>IFERROR('3.1 Emission data'!BE25/'3.2 Emission predictors'!BE$31*POWER(10,6),"")</f>
        <v>0</v>
      </c>
      <c r="BF67" s="535">
        <f>IFERROR('3.1 Emission data'!BF25/'3.2 Emission predictors'!BF$31*POWER(10,6),"")</f>
        <v>2.2264292945415409</v>
      </c>
      <c r="BG67" s="535">
        <f>IFERROR('3.1 Emission data'!BG25/'3.2 Emission predictors'!BG$31*POWER(10,6),"")</f>
        <v>2.9069839296706244</v>
      </c>
      <c r="BH67" s="535">
        <f>IFERROR('3.1 Emission data'!BH25/'3.2 Emission predictors'!BH$31*POWER(10,6),"")</f>
        <v>0</v>
      </c>
      <c r="BI67" s="80"/>
    </row>
    <row r="68" spans="1:63" s="3" customFormat="1">
      <c r="A68" s="261"/>
      <c r="B68" s="40"/>
      <c r="C68" s="831"/>
      <c r="D68" s="16" t="s">
        <v>23</v>
      </c>
      <c r="E68" s="540">
        <f>IFERROR('3.1 Emission data'!E26/'3.2 Emission predictors'!E$31*POWER(10,6),"")</f>
        <v>0</v>
      </c>
      <c r="F68" s="540" t="str">
        <f>IFERROR('3.1 Emission data'!F26/'3.2 Emission predictors'!F$31*POWER(10,6),"")</f>
        <v/>
      </c>
      <c r="G68" s="541">
        <f>IFERROR('3.1 Emission data'!G26/'3.2 Emission predictors'!G$31*POWER(10,6),"")</f>
        <v>0</v>
      </c>
      <c r="H68" s="542">
        <f>IFERROR('3.1 Emission data'!H26/'3.2 Emission predictors'!H$31*POWER(10,6),"")</f>
        <v>0</v>
      </c>
      <c r="I68" s="542">
        <f>IFERROR('3.1 Emission data'!I26/'3.2 Emission predictors'!I$31*POWER(10,6),"")</f>
        <v>2.5802838353721609</v>
      </c>
      <c r="J68" s="542">
        <f>IFERROR('3.1 Emission data'!J26/'3.2 Emission predictors'!J$31*POWER(10,6),"")</f>
        <v>0</v>
      </c>
      <c r="K68" s="542">
        <f>IFERROR('3.1 Emission data'!K26/'3.2 Emission predictors'!K$31*POWER(10,6),"")</f>
        <v>0</v>
      </c>
      <c r="L68" s="542">
        <f>IFERROR('3.1 Emission data'!L26/'3.2 Emission predictors'!L$31*POWER(10,6),"")</f>
        <v>0</v>
      </c>
      <c r="M68" s="542">
        <f>IFERROR('3.1 Emission data'!M26/'3.2 Emission predictors'!M$31*POWER(10,6),"")</f>
        <v>0</v>
      </c>
      <c r="N68" s="542">
        <f>IFERROR('3.1 Emission data'!N26/'3.2 Emission predictors'!N$31*POWER(10,6),"")</f>
        <v>0</v>
      </c>
      <c r="O68" s="542">
        <f>IFERROR('3.1 Emission data'!O26/'3.2 Emission predictors'!O$31*POWER(10,6),"")</f>
        <v>0</v>
      </c>
      <c r="P68" s="542">
        <f>IFERROR('3.1 Emission data'!P26/'3.2 Emission predictors'!P$31*POWER(10,6),"")</f>
        <v>0</v>
      </c>
      <c r="Q68" s="542">
        <f>IFERROR('3.1 Emission data'!Q26/'3.2 Emission predictors'!Q$31*POWER(10,6),"")</f>
        <v>0</v>
      </c>
      <c r="R68" s="542">
        <f>IFERROR('3.1 Emission data'!R26/'3.2 Emission predictors'!R$31*POWER(10,6),"")</f>
        <v>0</v>
      </c>
      <c r="S68" s="542">
        <f>IFERROR('3.1 Emission data'!S26/'3.2 Emission predictors'!S$31*POWER(10,6),"")</f>
        <v>0</v>
      </c>
      <c r="T68" s="542">
        <f>IFERROR('3.1 Emission data'!T26/'3.2 Emission predictors'!T$31*POWER(10,6),"")</f>
        <v>0</v>
      </c>
      <c r="U68" s="542">
        <f>IFERROR('3.1 Emission data'!U26/'3.2 Emission predictors'!U$31*POWER(10,6),"")</f>
        <v>0</v>
      </c>
      <c r="V68" s="542">
        <f>IFERROR('3.1 Emission data'!V26/'3.2 Emission predictors'!V$31*POWER(10,6),"")</f>
        <v>0</v>
      </c>
      <c r="W68" s="542">
        <f>IFERROR('3.1 Emission data'!W26/'3.2 Emission predictors'!W$31*POWER(10,6),"")</f>
        <v>0</v>
      </c>
      <c r="X68" s="542">
        <f>IFERROR('3.1 Emission data'!X26/'3.2 Emission predictors'!X$31*POWER(10,6),"")</f>
        <v>0</v>
      </c>
      <c r="Y68" s="542">
        <f>IFERROR('3.1 Emission data'!Y26/'3.2 Emission predictors'!Y$31*POWER(10,6),"")</f>
        <v>0</v>
      </c>
      <c r="Z68" s="543">
        <f>IFERROR('3.1 Emission data'!Z26/'3.2 Emission predictors'!Z$31*POWER(10,6),"")</f>
        <v>0</v>
      </c>
      <c r="AA68" s="544">
        <f>IFERROR('3.1 Emission data'!AA26/'3.2 Emission predictors'!AA$31*POWER(10,6),"")</f>
        <v>0</v>
      </c>
      <c r="AB68" s="540">
        <f>IFERROR('3.1 Emission data'!AB26/'3.2 Emission predictors'!AB$31*POWER(10,6),"")</f>
        <v>0</v>
      </c>
      <c r="AC68" s="542">
        <f>IFERROR('3.1 Emission data'!AC26/'3.2 Emission predictors'!AC$31*POWER(10,6),"")</f>
        <v>0</v>
      </c>
      <c r="AD68" s="545">
        <f>IFERROR('3.1 Emission data'!AD26/'3.2 Emission predictors'!AD$31*POWER(10,6),"")</f>
        <v>0</v>
      </c>
      <c r="AE68" s="542">
        <f>IFERROR('3.1 Emission data'!AE26/'3.2 Emission predictors'!AE$31*POWER(10,6),"")</f>
        <v>68.560654754252894</v>
      </c>
      <c r="AF68" s="541">
        <f>IFERROR('3.1 Emission data'!AF26/'3.2 Emission predictors'!AF$31*POWER(10,6),"")</f>
        <v>0</v>
      </c>
      <c r="AG68" s="542">
        <f>IFERROR('3.1 Emission data'!AG26/'3.2 Emission predictors'!AG$31*POWER(10,6),"")</f>
        <v>0</v>
      </c>
      <c r="AH68" s="542">
        <f>IFERROR('3.1 Emission data'!AH26/'3.2 Emission predictors'!AH$31*POWER(10,6),"")</f>
        <v>0</v>
      </c>
      <c r="AI68" s="542">
        <f>IFERROR('3.1 Emission data'!AI26/'3.2 Emission predictors'!AI$31*POWER(10,6),"")</f>
        <v>0</v>
      </c>
      <c r="AJ68" s="542">
        <f>IFERROR('3.1 Emission data'!AJ26/'3.2 Emission predictors'!AJ$31*POWER(10,6),"")</f>
        <v>0</v>
      </c>
      <c r="AK68" s="546">
        <f>IFERROR('3.1 Emission data'!AK26/'3.2 Emission predictors'!AK$31*POWER(10,6),"")</f>
        <v>0</v>
      </c>
      <c r="AL68" s="542">
        <f>IFERROR('3.1 Emission data'!AL26/'3.2 Emission predictors'!AL$31*POWER(10,6),"")</f>
        <v>0</v>
      </c>
      <c r="AM68" s="542">
        <f>IFERROR('3.1 Emission data'!AM26/'3.2 Emission predictors'!AM$31*POWER(10,6),"")</f>
        <v>0</v>
      </c>
      <c r="AN68" s="542">
        <f>IFERROR('3.1 Emission data'!AN26/'3.2 Emission predictors'!AN$31*POWER(10,6),"")</f>
        <v>0</v>
      </c>
      <c r="AO68" s="542">
        <f>IFERROR('3.1 Emission data'!AO26/'3.2 Emission predictors'!AO$31*POWER(10,6),"")</f>
        <v>0</v>
      </c>
      <c r="AP68" s="542">
        <f>IFERROR('3.1 Emission data'!AP26/'3.2 Emission predictors'!AP$31*POWER(10,6),"")</f>
        <v>0</v>
      </c>
      <c r="AQ68" s="542">
        <f>IFERROR('3.1 Emission data'!AQ26/'3.2 Emission predictors'!AQ$31*POWER(10,6),"")</f>
        <v>0</v>
      </c>
      <c r="AR68" s="542">
        <f>IFERROR('3.1 Emission data'!AR26/'3.2 Emission predictors'!AR$31*POWER(10,6),"")</f>
        <v>0</v>
      </c>
      <c r="AS68" s="542">
        <f>IFERROR('3.1 Emission data'!AS26/'3.2 Emission predictors'!AS$31*POWER(10,6),"")</f>
        <v>0</v>
      </c>
      <c r="AT68" s="542">
        <f>IFERROR('3.1 Emission data'!AT26/'3.2 Emission predictors'!AT$31*POWER(10,6),"")</f>
        <v>0</v>
      </c>
      <c r="AU68" s="542">
        <f>IFERROR('3.1 Emission data'!AU26/'3.2 Emission predictors'!AU$31*POWER(10,6),"")</f>
        <v>0</v>
      </c>
      <c r="AV68" s="542">
        <f>IFERROR('3.1 Emission data'!AV26/'3.2 Emission predictors'!AV$31*POWER(10,6),"")</f>
        <v>0</v>
      </c>
      <c r="AW68" s="542">
        <f>IFERROR('3.1 Emission data'!AW26/'3.2 Emission predictors'!AW$31*POWER(10,6),"")</f>
        <v>0</v>
      </c>
      <c r="AX68" s="542">
        <f>IFERROR('3.1 Emission data'!AX26/'3.2 Emission predictors'!AX$31*POWER(10,6),"")</f>
        <v>0</v>
      </c>
      <c r="AY68" s="542">
        <f>IFERROR('3.1 Emission data'!AY26/'3.2 Emission predictors'!AY$31*POWER(10,6),"")</f>
        <v>0</v>
      </c>
      <c r="AZ68" s="542">
        <f>IFERROR('3.1 Emission data'!AZ26/'3.2 Emission predictors'!AZ$31*POWER(10,6),"")</f>
        <v>0</v>
      </c>
      <c r="BA68" s="542">
        <f>IFERROR('3.1 Emission data'!BA26/'3.2 Emission predictors'!BA$31*POWER(10,6),"")</f>
        <v>0</v>
      </c>
      <c r="BB68" s="542">
        <f>IFERROR('3.1 Emission data'!BB26/'3.2 Emission predictors'!BB$31*POWER(10,6),"")</f>
        <v>0</v>
      </c>
      <c r="BC68" s="542">
        <f>IFERROR('3.1 Emission data'!BC26/'3.2 Emission predictors'!BC$31*POWER(10,6),"")</f>
        <v>0</v>
      </c>
      <c r="BD68" s="542">
        <f>IFERROR('3.1 Emission data'!BD26/'3.2 Emission predictors'!BD$31*POWER(10,6),"")</f>
        <v>0</v>
      </c>
      <c r="BE68" s="542">
        <f>IFERROR('3.1 Emission data'!BE26/'3.2 Emission predictors'!BE$31*POWER(10,6),"")</f>
        <v>0</v>
      </c>
      <c r="BF68" s="542">
        <f>IFERROR('3.1 Emission data'!BF26/'3.2 Emission predictors'!BF$31*POWER(10,6),"")</f>
        <v>0</v>
      </c>
      <c r="BG68" s="542">
        <f>IFERROR('3.1 Emission data'!BG26/'3.2 Emission predictors'!BG$31*POWER(10,6),"")</f>
        <v>0</v>
      </c>
      <c r="BH68" s="542">
        <f>IFERROR('3.1 Emission data'!BH26/'3.2 Emission predictors'!BH$31*POWER(10,6),"")</f>
        <v>0</v>
      </c>
      <c r="BI68" s="80"/>
    </row>
    <row r="69" spans="1:63" s="3" customFormat="1" ht="14.5" customHeight="1">
      <c r="A69" s="261"/>
      <c r="B69" s="83"/>
      <c r="C69" s="831" t="s">
        <v>20</v>
      </c>
      <c r="D69" s="7" t="s">
        <v>11</v>
      </c>
      <c r="E69" s="547">
        <f>IFERROR('3.1 Emission data'!E27/'3.2 Emission predictors'!E$12*POWER(10,6),"")</f>
        <v>0.84602368866328259</v>
      </c>
      <c r="F69" s="547">
        <f>IFERROR('3.1 Emission data'!F27/'3.2 Emission predictors'!F$12*POWER(10,6),"")</f>
        <v>1.7335766423357664</v>
      </c>
      <c r="G69" s="539">
        <f>IFERROR('3.1 Emission data'!G27/'3.2 Emission predictors'!G$12*POWER(10,6),"")</f>
        <v>0</v>
      </c>
      <c r="H69" s="547">
        <f>IFERROR('3.1 Emission data'!H27/'3.2 Emission predictors'!H$12*POWER(10,6),"")</f>
        <v>0.95641414141414127</v>
      </c>
      <c r="I69" s="547">
        <f>IFERROR('3.1 Emission data'!I27/'3.2 Emission predictors'!I$12*POWER(10,6),"")</f>
        <v>0.3758419243986254</v>
      </c>
      <c r="J69" s="535">
        <f>IFERROR('3.1 Emission data'!J27/'3.2 Emission predictors'!J$12*POWER(10,6),"")</f>
        <v>0</v>
      </c>
      <c r="K69" s="535">
        <f>IFERROR('3.1 Emission data'!K27/'3.2 Emission predictors'!K$12*POWER(10,6),"")</f>
        <v>0</v>
      </c>
      <c r="L69" s="535">
        <f>IFERROR('3.1 Emission data'!L27/'3.2 Emission predictors'!L$12*POWER(10,6),"")</f>
        <v>0</v>
      </c>
      <c r="M69" s="535">
        <f>IFERROR('3.1 Emission data'!M27/'3.2 Emission predictors'!M$12*POWER(10,6),"")</f>
        <v>0</v>
      </c>
      <c r="N69" s="535">
        <f>IFERROR('3.1 Emission data'!N27/'3.2 Emission predictors'!N$12*POWER(10,6),"")</f>
        <v>0</v>
      </c>
      <c r="O69" s="535">
        <f>IFERROR('3.1 Emission data'!O27/'3.2 Emission predictors'!O$12*POWER(10,6),"")</f>
        <v>0</v>
      </c>
      <c r="P69" s="535">
        <f>IFERROR('3.1 Emission data'!P27/'3.2 Emission predictors'!P$12*POWER(10,6),"")</f>
        <v>0</v>
      </c>
      <c r="Q69" s="535">
        <f>IFERROR('3.1 Emission data'!Q27/'3.2 Emission predictors'!Q$12*POWER(10,6),"")</f>
        <v>0</v>
      </c>
      <c r="R69" s="547">
        <f>IFERROR('3.1 Emission data'!R27/'3.2 Emission predictors'!R$12*POWER(10,6),"")</f>
        <v>0.155</v>
      </c>
      <c r="S69" s="535">
        <f>IFERROR('3.1 Emission data'!S27/'3.2 Emission predictors'!S$12*POWER(10,6),"")</f>
        <v>0</v>
      </c>
      <c r="T69" s="535">
        <f>IFERROR('3.1 Emission data'!T27/'3.2 Emission predictors'!T$12*POWER(10,6),"")</f>
        <v>0</v>
      </c>
      <c r="U69" s="535">
        <f>IFERROR('3.1 Emission data'!U27/'3.2 Emission predictors'!U$12*POWER(10,6),"")</f>
        <v>0</v>
      </c>
      <c r="V69" s="547">
        <f>IFERROR('3.1 Emission data'!V27/'3.2 Emission predictors'!V$12*POWER(10,6),"")</f>
        <v>0</v>
      </c>
      <c r="W69" s="535">
        <f>IFERROR('3.1 Emission data'!W27/'3.2 Emission predictors'!W$12*POWER(10,6),"")</f>
        <v>0</v>
      </c>
      <c r="X69" s="547">
        <f>IFERROR('3.1 Emission data'!X27/'3.2 Emission predictors'!X$12*POWER(10,6),"")</f>
        <v>2.6923076923076926E-3</v>
      </c>
      <c r="Y69" s="535">
        <f>IFERROR('3.1 Emission data'!Y27/'3.2 Emission predictors'!Y$12*POWER(10,6),"")</f>
        <v>0</v>
      </c>
      <c r="Z69" s="537">
        <f>IFERROR('3.1 Emission data'!Z27/'3.2 Emission predictors'!Z$12*POWER(10,6),"")</f>
        <v>0</v>
      </c>
      <c r="AA69" s="548">
        <f>IFERROR('3.1 Emission data'!AA27/'3.2 Emission predictors'!AA$12*POWER(10,6),"")</f>
        <v>3.4390523500191055</v>
      </c>
      <c r="AB69" s="547">
        <f>IFERROR('3.1 Emission data'!AB27/'3.2 Emission predictors'!AB$12*POWER(10,6),"")</f>
        <v>35.214446952595935</v>
      </c>
      <c r="AC69" s="547">
        <f>IFERROR('3.1 Emission data'!AC27/'3.2 Emission predictors'!AC$12*POWER(10,6),"")</f>
        <v>1.6416535433070865</v>
      </c>
      <c r="AD69" s="549">
        <f>IFERROR('3.1 Emission data'!AD27/'3.2 Emission predictors'!AD$12*POWER(10,6),"")</f>
        <v>0</v>
      </c>
      <c r="AE69" s="547">
        <f>IFERROR('3.1 Emission data'!AE27/'3.2 Emission predictors'!AE$12*POWER(10,6),"")</f>
        <v>15.332197614991484</v>
      </c>
      <c r="AF69" s="536">
        <f>IFERROR('3.1 Emission data'!AF27/'3.2 Emission predictors'!AF$12*POWER(10,6),"")</f>
        <v>0</v>
      </c>
      <c r="AG69" s="547">
        <f>IFERROR('3.1 Emission data'!AG27/'3.2 Emission predictors'!AG$12*POWER(10,6),"")</f>
        <v>10.58343137254902</v>
      </c>
      <c r="AH69" s="535">
        <f>IFERROR('3.1 Emission data'!AH27/'3.2 Emission predictors'!AH$12*POWER(10,6),"")</f>
        <v>0</v>
      </c>
      <c r="AI69" s="547">
        <f>IFERROR('3.1 Emission data'!AI27/'3.2 Emission predictors'!AI$12*POWER(10,6),"")</f>
        <v>1.5235457063711913E-2</v>
      </c>
      <c r="AJ69" s="535">
        <f>IFERROR('3.1 Emission data'!AJ27/'3.2 Emission predictors'!AJ$12*POWER(10,6),"")</f>
        <v>0</v>
      </c>
      <c r="AK69" s="550">
        <f>IFERROR('3.1 Emission data'!AK27/'3.2 Emission predictors'!AK$12*POWER(10,6),"")</f>
        <v>0</v>
      </c>
      <c r="AL69" s="536">
        <f>IFERROR('3.1 Emission data'!AL27/'3.2 Emission predictors'!AL$12*POWER(10,6),"")</f>
        <v>0</v>
      </c>
      <c r="AM69" s="547">
        <f>IFERROR('3.1 Emission data'!AM27/'3.2 Emission predictors'!AM$12*POWER(10,6),"")</f>
        <v>1.8551724137931033E-2</v>
      </c>
      <c r="AN69" s="547">
        <f>IFERROR('3.1 Emission data'!AN27/'3.2 Emission predictors'!AN$12*POWER(10,6),"")</f>
        <v>0</v>
      </c>
      <c r="AO69" s="547">
        <f>IFERROR('3.1 Emission data'!AO27/'3.2 Emission predictors'!AO$12*POWER(10,6),"")</f>
        <v>1.8791946308724834E-3</v>
      </c>
      <c r="AP69" s="547">
        <f>IFERROR('3.1 Emission data'!AP27/'3.2 Emission predictors'!AP$12*POWER(10,6),"")</f>
        <v>0</v>
      </c>
      <c r="AQ69" s="547">
        <f>IFERROR('3.1 Emission data'!AQ27/'3.2 Emission predictors'!AQ$12*POWER(10,6),"")</f>
        <v>0</v>
      </c>
      <c r="AR69" s="536">
        <f>IFERROR('3.1 Emission data'!AR27/'3.2 Emission predictors'!AR$12*POWER(10,6),"")</f>
        <v>0</v>
      </c>
      <c r="AS69" s="547">
        <f>IFERROR('3.1 Emission data'!AS27/'3.2 Emission predictors'!AS$12*POWER(10,6),"")</f>
        <v>0.70796460176991149</v>
      </c>
      <c r="AT69" s="547">
        <f>IFERROR('3.1 Emission data'!AT27/'3.2 Emission predictors'!AT$12*POWER(10,6),"")</f>
        <v>0</v>
      </c>
      <c r="AU69" s="535">
        <f>IFERROR('3.1 Emission data'!AU27/'3.2 Emission predictors'!AU$12*POWER(10,6),"")</f>
        <v>0</v>
      </c>
      <c r="AV69" s="547">
        <f>IFERROR('3.1 Emission data'!AV27/'3.2 Emission predictors'!AV$12*POWER(10,6),"")</f>
        <v>3.8022813688212927E-2</v>
      </c>
      <c r="AW69" s="547">
        <f>IFERROR('3.1 Emission data'!AW27/'3.2 Emission predictors'!AW$12*POWER(10,6),"")</f>
        <v>0</v>
      </c>
      <c r="AX69" s="547">
        <f>IFERROR('3.1 Emission data'!AX27/'3.2 Emission predictors'!AX$12*POWER(10,6),"")</f>
        <v>0</v>
      </c>
      <c r="AY69" s="535">
        <f>IFERROR('3.1 Emission data'!AY27/'3.2 Emission predictors'!AY$12*POWER(10,6),"")</f>
        <v>0</v>
      </c>
      <c r="AZ69" s="547">
        <f>IFERROR('3.1 Emission data'!AZ27/'3.2 Emission predictors'!AZ$12*POWER(10,6),"")</f>
        <v>4.88126582278481</v>
      </c>
      <c r="BA69" s="551">
        <f>IFERROR('3.1 Emission data'!BA27/'3.2 Emission predictors'!BA$12*POWER(10,6),"")</f>
        <v>0.26367088607594941</v>
      </c>
      <c r="BB69" s="535">
        <f>IFERROR('3.1 Emission data'!BB27/'3.2 Emission predictors'!BB$12*POWER(10,6),"")</f>
        <v>0</v>
      </c>
      <c r="BC69" s="547">
        <f>IFERROR('3.1 Emission data'!BC27/'3.2 Emission predictors'!BC$12*POWER(10,6),"")</f>
        <v>6.1588785046728968E-2</v>
      </c>
      <c r="BD69" s="535">
        <f>IFERROR('3.1 Emission data'!BD27/'3.2 Emission predictors'!BD$12*POWER(10,6),"")</f>
        <v>0</v>
      </c>
      <c r="BE69" s="547">
        <f>IFERROR('3.1 Emission data'!BE27/'3.2 Emission predictors'!BE$12*POWER(10,6),"")</f>
        <v>4.4334742372881353</v>
      </c>
      <c r="BF69" s="547">
        <f>IFERROR('3.1 Emission data'!BF27/'3.2 Emission predictors'!BF$12*POWER(10,6),"")</f>
        <v>0</v>
      </c>
      <c r="BG69" s="547">
        <f>IFERROR('3.1 Emission data'!BG27/'3.2 Emission predictors'!BG$12*POWER(10,6),"")</f>
        <v>1.2004545454545454</v>
      </c>
      <c r="BH69" s="547">
        <f>IFERROR('3.1 Emission data'!BH27/'3.2 Emission predictors'!BH$12*POWER(10,6),"")</f>
        <v>2.9543579164517793</v>
      </c>
      <c r="BI69" s="80"/>
    </row>
    <row r="70" spans="1:63" s="3" customFormat="1">
      <c r="A70" s="261"/>
      <c r="B70" s="83"/>
      <c r="C70" s="831"/>
      <c r="D70" s="5" t="s">
        <v>12</v>
      </c>
      <c r="E70" s="536">
        <f>IFERROR('3.1 Emission data'!E28/'3.2 Emission predictors'!E$12*POWER(10,6),"")</f>
        <v>0</v>
      </c>
      <c r="F70" s="535">
        <f>IFERROR('3.1 Emission data'!F28/'3.2 Emission predictors'!F$12*POWER(10,6),"")</f>
        <v>0</v>
      </c>
      <c r="G70" s="536">
        <f>IFERROR('3.1 Emission data'!G28/'3.2 Emission predictors'!G$12*POWER(10,6),"")</f>
        <v>0</v>
      </c>
      <c r="H70" s="535">
        <f>IFERROR('3.1 Emission data'!H28/'3.2 Emission predictors'!H$12*POWER(10,6),"")</f>
        <v>0</v>
      </c>
      <c r="I70" s="535">
        <f>IFERROR('3.1 Emission data'!I28/'3.2 Emission predictors'!I$12*POWER(10,6),"")</f>
        <v>0</v>
      </c>
      <c r="J70" s="535">
        <f>IFERROR('3.1 Emission data'!J28/'3.2 Emission predictors'!J$12*POWER(10,6),"")</f>
        <v>0</v>
      </c>
      <c r="K70" s="535">
        <f>IFERROR('3.1 Emission data'!K28/'3.2 Emission predictors'!K$12*POWER(10,6),"")</f>
        <v>0</v>
      </c>
      <c r="L70" s="535">
        <f>IFERROR('3.1 Emission data'!L28/'3.2 Emission predictors'!L$12*POWER(10,6),"")</f>
        <v>0</v>
      </c>
      <c r="M70" s="535">
        <f>IFERROR('3.1 Emission data'!M28/'3.2 Emission predictors'!M$12*POWER(10,6),"")</f>
        <v>0</v>
      </c>
      <c r="N70" s="535">
        <f>IFERROR('3.1 Emission data'!N28/'3.2 Emission predictors'!N$12*POWER(10,6),"")</f>
        <v>0</v>
      </c>
      <c r="O70" s="535">
        <f>IFERROR('3.1 Emission data'!O28/'3.2 Emission predictors'!O$12*POWER(10,6),"")</f>
        <v>0</v>
      </c>
      <c r="P70" s="535">
        <f>IFERROR('3.1 Emission data'!P28/'3.2 Emission predictors'!P$12*POWER(10,6),"")</f>
        <v>0</v>
      </c>
      <c r="Q70" s="535">
        <f>IFERROR('3.1 Emission data'!Q28/'3.2 Emission predictors'!Q$12*POWER(10,6),"")</f>
        <v>0</v>
      </c>
      <c r="R70" s="535">
        <f>IFERROR('3.1 Emission data'!R28/'3.2 Emission predictors'!R$12*POWER(10,6),"")</f>
        <v>0</v>
      </c>
      <c r="S70" s="535">
        <f>IFERROR('3.1 Emission data'!S28/'3.2 Emission predictors'!S$12*POWER(10,6),"")</f>
        <v>0</v>
      </c>
      <c r="T70" s="535">
        <f>IFERROR('3.1 Emission data'!T28/'3.2 Emission predictors'!T$12*POWER(10,6),"")</f>
        <v>0</v>
      </c>
      <c r="U70" s="535">
        <f>IFERROR('3.1 Emission data'!U28/'3.2 Emission predictors'!U$12*POWER(10,6),"")</f>
        <v>0</v>
      </c>
      <c r="V70" s="535">
        <f>IFERROR('3.1 Emission data'!V28/'3.2 Emission predictors'!V$12*POWER(10,6),"")</f>
        <v>0</v>
      </c>
      <c r="W70" s="535">
        <f>IFERROR('3.1 Emission data'!W28/'3.2 Emission predictors'!W$12*POWER(10,6),"")</f>
        <v>0</v>
      </c>
      <c r="X70" s="535">
        <f>IFERROR('3.1 Emission data'!X28/'3.2 Emission predictors'!X$12*POWER(10,6),"")</f>
        <v>0</v>
      </c>
      <c r="Y70" s="535">
        <f>IFERROR('3.1 Emission data'!Y28/'3.2 Emission predictors'!Y$12*POWER(10,6),"")</f>
        <v>0</v>
      </c>
      <c r="Z70" s="537">
        <f>IFERROR('3.1 Emission data'!Z28/'3.2 Emission predictors'!Z$12*POWER(10,6),"")</f>
        <v>0</v>
      </c>
      <c r="AA70" s="538">
        <f>IFERROR('3.1 Emission data'!AA28/'3.2 Emission predictors'!AA$12*POWER(10,6),"")</f>
        <v>0</v>
      </c>
      <c r="AB70" s="535">
        <f>IFERROR('3.1 Emission data'!AB28/'3.2 Emission predictors'!AB$12*POWER(10,6),"")</f>
        <v>15.801354401805868</v>
      </c>
      <c r="AC70" s="535">
        <f>IFERROR('3.1 Emission data'!AC28/'3.2 Emission predictors'!AC$12*POWER(10,6),"")</f>
        <v>0</v>
      </c>
      <c r="AD70" s="536">
        <f>IFERROR('3.1 Emission data'!AD28/'3.2 Emission predictors'!AD$12*POWER(10,6),"")</f>
        <v>0</v>
      </c>
      <c r="AE70" s="535">
        <f>IFERROR('3.1 Emission data'!AE28/'3.2 Emission predictors'!AE$12*POWER(10,6),"")</f>
        <v>67.769144471683234</v>
      </c>
      <c r="AF70" s="536">
        <f>IFERROR('3.1 Emission data'!AF28/'3.2 Emission predictors'!AF$12*POWER(10,6),"")</f>
        <v>0</v>
      </c>
      <c r="AG70" s="535">
        <f>IFERROR('3.1 Emission data'!AG28/'3.2 Emission predictors'!AG$12*POWER(10,6),"")</f>
        <v>0</v>
      </c>
      <c r="AH70" s="535">
        <f>IFERROR('3.1 Emission data'!AH28/'3.2 Emission predictors'!AH$12*POWER(10,6),"")</f>
        <v>0</v>
      </c>
      <c r="AI70" s="535">
        <f>IFERROR('3.1 Emission data'!AI28/'3.2 Emission predictors'!AI$12*POWER(10,6),"")</f>
        <v>0.63711911357340723</v>
      </c>
      <c r="AJ70" s="536">
        <f>IFERROR('3.1 Emission data'!AJ28/'3.2 Emission predictors'!AJ$12*POWER(10,6),"")</f>
        <v>0</v>
      </c>
      <c r="AK70" s="535">
        <f>IFERROR('3.1 Emission data'!AK28/'3.2 Emission predictors'!AK$12*POWER(10,6),"")</f>
        <v>0</v>
      </c>
      <c r="AL70" s="536">
        <f>IFERROR('3.1 Emission data'!AL28/'3.2 Emission predictors'!AL$12*POWER(10,6),"")</f>
        <v>0</v>
      </c>
      <c r="AM70" s="535">
        <f>IFERROR('3.1 Emission data'!AM28/'3.2 Emission predictors'!AM$12*POWER(10,6),"")</f>
        <v>0</v>
      </c>
      <c r="AN70" s="535">
        <f>IFERROR('3.1 Emission data'!AN28/'3.2 Emission predictors'!AN$12*POWER(10,6),"")</f>
        <v>0</v>
      </c>
      <c r="AO70" s="535">
        <f>IFERROR('3.1 Emission data'!AO28/'3.2 Emission predictors'!AO$12*POWER(10,6),"")</f>
        <v>0</v>
      </c>
      <c r="AP70" s="535">
        <f>IFERROR('3.1 Emission data'!AP28/'3.2 Emission predictors'!AP$12*POWER(10,6),"")</f>
        <v>0</v>
      </c>
      <c r="AQ70" s="535">
        <f>IFERROR('3.1 Emission data'!AQ28/'3.2 Emission predictors'!AQ$12*POWER(10,6),"")</f>
        <v>0</v>
      </c>
      <c r="AR70" s="536">
        <f>IFERROR('3.1 Emission data'!AR28/'3.2 Emission predictors'!AR$12*POWER(10,6),"")</f>
        <v>0</v>
      </c>
      <c r="AS70" s="535">
        <f>IFERROR('3.1 Emission data'!AS28/'3.2 Emission predictors'!AS$12*POWER(10,6),"")</f>
        <v>0.19469026548672566</v>
      </c>
      <c r="AT70" s="535">
        <f>IFERROR('3.1 Emission data'!AT28/'3.2 Emission predictors'!AT$12*POWER(10,6),"")</f>
        <v>0</v>
      </c>
      <c r="AU70" s="535">
        <f>IFERROR('3.1 Emission data'!AU28/'3.2 Emission predictors'!AU$12*POWER(10,6),"")</f>
        <v>0</v>
      </c>
      <c r="AV70" s="535">
        <f>IFERROR('3.1 Emission data'!AV28/'3.2 Emission predictors'!AV$12*POWER(10,6),"")</f>
        <v>0.45627376425855515</v>
      </c>
      <c r="AW70" s="547">
        <f>IFERROR('3.1 Emission data'!AW28/'3.2 Emission predictors'!AW$12*POWER(10,6),"")</f>
        <v>0</v>
      </c>
      <c r="AX70" s="547">
        <f>IFERROR('3.1 Emission data'!AX28/'3.2 Emission predictors'!AX$12*POWER(10,6),"")</f>
        <v>0</v>
      </c>
      <c r="AY70" s="535">
        <f>IFERROR('3.1 Emission data'!AY28/'3.2 Emission predictors'!AY$12*POWER(10,6),"")</f>
        <v>0</v>
      </c>
      <c r="AZ70" s="535">
        <f>IFERROR('3.1 Emission data'!AZ28/'3.2 Emission predictors'!AZ$12*POWER(10,6),"")</f>
        <v>0</v>
      </c>
      <c r="BA70" s="535">
        <f>IFERROR('3.1 Emission data'!BA28/'3.2 Emission predictors'!BA$12*POWER(10,6),"")</f>
        <v>0</v>
      </c>
      <c r="BB70" s="535">
        <f>IFERROR('3.1 Emission data'!BB28/'3.2 Emission predictors'!BB$12*POWER(10,6),"")</f>
        <v>0</v>
      </c>
      <c r="BC70" s="535">
        <f>IFERROR('3.1 Emission data'!BC28/'3.2 Emission predictors'!BC$12*POWER(10,6),"")</f>
        <v>0.30274143302180684</v>
      </c>
      <c r="BD70" s="535">
        <f>IFERROR('3.1 Emission data'!BD28/'3.2 Emission predictors'!BD$12*POWER(10,6),"")</f>
        <v>0</v>
      </c>
      <c r="BE70" s="552">
        <f>IFERROR('3.1 Emission data'!BE28/'3.2 Emission predictors'!BE$12*POWER(10,6),"")</f>
        <v>0</v>
      </c>
      <c r="BF70" s="552">
        <f>IFERROR('3.1 Emission data'!BF28/'3.2 Emission predictors'!BF$12*POWER(10,6),"")</f>
        <v>0</v>
      </c>
      <c r="BG70" s="535">
        <f>IFERROR('3.1 Emission data'!BG28/'3.2 Emission predictors'!BG$12*POWER(10,6),"")</f>
        <v>0</v>
      </c>
      <c r="BH70" s="535">
        <f>IFERROR('3.1 Emission data'!BH28/'3.2 Emission predictors'!BH$12*POWER(10,6),"")</f>
        <v>0</v>
      </c>
      <c r="BI70" s="80"/>
    </row>
    <row r="71" spans="1:63" s="3" customFormat="1">
      <c r="A71" s="261"/>
      <c r="B71" s="83"/>
      <c r="C71" s="831"/>
      <c r="D71" s="5" t="s">
        <v>13</v>
      </c>
      <c r="E71" s="535">
        <f>IFERROR('3.1 Emission data'!E29/'3.2 Emission predictors'!E$12*POWER(10,6),"")</f>
        <v>40.473773265651438</v>
      </c>
      <c r="F71" s="535">
        <f>IFERROR('3.1 Emission data'!F29/'3.2 Emission predictors'!F$12*POWER(10,6),"")</f>
        <v>24.019673174423772</v>
      </c>
      <c r="G71" s="536">
        <f>IFERROR('3.1 Emission data'!G29/'3.2 Emission predictors'!G$12*POWER(10,6),"")</f>
        <v>5.0493773824650576</v>
      </c>
      <c r="H71" s="535">
        <f>IFERROR('3.1 Emission data'!H29/'3.2 Emission predictors'!H$12*POWER(10,6),"")</f>
        <v>0</v>
      </c>
      <c r="I71" s="535">
        <f>IFERROR('3.1 Emission data'!I29/'3.2 Emission predictors'!I$12*POWER(10,6),"")</f>
        <v>402.79900343642612</v>
      </c>
      <c r="J71" s="535">
        <f>IFERROR('3.1 Emission data'!J29/'3.2 Emission predictors'!J$12*POWER(10,6),"")</f>
        <v>0</v>
      </c>
      <c r="K71" s="535">
        <f>IFERROR('3.1 Emission data'!K29/'3.2 Emission predictors'!K$12*POWER(10,6),"")</f>
        <v>0</v>
      </c>
      <c r="L71" s="535">
        <f>IFERROR('3.1 Emission data'!L29/'3.2 Emission predictors'!L$12*POWER(10,6),"")</f>
        <v>1.3533834586466165</v>
      </c>
      <c r="M71" s="535">
        <f>IFERROR('3.1 Emission data'!M29/'3.2 Emission predictors'!M$12*POWER(10,6),"")</f>
        <v>0</v>
      </c>
      <c r="N71" s="535">
        <f>IFERROR('3.1 Emission data'!N29/'3.2 Emission predictors'!N$12*POWER(10,6),"")</f>
        <v>0</v>
      </c>
      <c r="O71" s="535">
        <f>IFERROR('3.1 Emission data'!O29/'3.2 Emission predictors'!O$12*POWER(10,6),"")</f>
        <v>0</v>
      </c>
      <c r="P71" s="535">
        <f>IFERROR('3.1 Emission data'!P29/'3.2 Emission predictors'!P$12*POWER(10,6),"")</f>
        <v>0</v>
      </c>
      <c r="Q71" s="535">
        <f>IFERROR('3.1 Emission data'!Q29/'3.2 Emission predictors'!Q$12*POWER(10,6),"")</f>
        <v>62.100896551724141</v>
      </c>
      <c r="R71" s="535">
        <f>IFERROR('3.1 Emission data'!R29/'3.2 Emission predictors'!R$12*POWER(10,6),"")</f>
        <v>0</v>
      </c>
      <c r="S71" s="535">
        <f>IFERROR('3.1 Emission data'!S29/'3.2 Emission predictors'!S$12*POWER(10,6),"")</f>
        <v>0</v>
      </c>
      <c r="T71" s="535">
        <f>IFERROR('3.1 Emission data'!T29/'3.2 Emission predictors'!T$12*POWER(10,6),"")</f>
        <v>0</v>
      </c>
      <c r="U71" s="535">
        <f>IFERROR('3.1 Emission data'!U29/'3.2 Emission predictors'!U$12*POWER(10,6),"")</f>
        <v>0</v>
      </c>
      <c r="V71" s="535">
        <f>IFERROR('3.1 Emission data'!V29/'3.2 Emission predictors'!V$12*POWER(10,6),"")</f>
        <v>0</v>
      </c>
      <c r="W71" s="535">
        <f>IFERROR('3.1 Emission data'!W29/'3.2 Emission predictors'!W$12*POWER(10,6),"")</f>
        <v>0</v>
      </c>
      <c r="X71" s="535">
        <f>IFERROR('3.1 Emission data'!X29/'3.2 Emission predictors'!X$12*POWER(10,6),"")</f>
        <v>0</v>
      </c>
      <c r="Y71" s="535">
        <f>IFERROR('3.1 Emission data'!Y29/'3.2 Emission predictors'!Y$12*POWER(10,6),"")</f>
        <v>0</v>
      </c>
      <c r="Z71" s="537">
        <f>IFERROR('3.1 Emission data'!Z29/'3.2 Emission predictors'!Z$12*POWER(10,6),"")</f>
        <v>1.430177777777778</v>
      </c>
      <c r="AA71" s="538">
        <f>IFERROR('3.1 Emission data'!AA29/'3.2 Emission predictors'!AA$12*POWER(10,6),"")</f>
        <v>17.959495605655331</v>
      </c>
      <c r="AB71" s="535">
        <f>IFERROR('3.1 Emission data'!AB29/'3.2 Emission predictors'!AB$12*POWER(10,6),"")</f>
        <v>76.74943566591422</v>
      </c>
      <c r="AC71" s="535">
        <f>IFERROR('3.1 Emission data'!AC29/'3.2 Emission predictors'!AC$12*POWER(10,6),"")</f>
        <v>745.38578740157482</v>
      </c>
      <c r="AD71" s="536">
        <f>IFERROR('3.1 Emission data'!AD29/'3.2 Emission predictors'!AD$12*POWER(10,6),"")</f>
        <v>0</v>
      </c>
      <c r="AE71" s="535">
        <f>IFERROR('3.1 Emission data'!AE29/'3.2 Emission predictors'!AE$12*POWER(10,6),"")</f>
        <v>329.16441600531846</v>
      </c>
      <c r="AF71" s="536">
        <f>IFERROR('3.1 Emission data'!AF29/'3.2 Emission predictors'!AF$12*POWER(10,6),"")</f>
        <v>150.99557522123894</v>
      </c>
      <c r="AG71" s="535">
        <f>IFERROR('3.1 Emission data'!AG29/'3.2 Emission predictors'!AG$12*POWER(10,6),"")</f>
        <v>214.94460784313728</v>
      </c>
      <c r="AH71" s="535">
        <f>IFERROR('3.1 Emission data'!AH29/'3.2 Emission predictors'!AH$12*POWER(10,6),"")</f>
        <v>0</v>
      </c>
      <c r="AI71" s="535">
        <f>IFERROR('3.1 Emission data'!AI29/'3.2 Emission predictors'!AI$12*POWER(10,6),"")</f>
        <v>101.0803324099723</v>
      </c>
      <c r="AJ71" s="535">
        <f>IFERROR('3.1 Emission data'!AJ29/'3.2 Emission predictors'!AJ$12*POWER(10,6),"")</f>
        <v>0</v>
      </c>
      <c r="AK71" s="535">
        <f>IFERROR('3.1 Emission data'!AK29/'3.2 Emission predictors'!AK$12*POWER(10,6),"")</f>
        <v>0</v>
      </c>
      <c r="AL71" s="536">
        <f>IFERROR('3.1 Emission data'!AL29/'3.2 Emission predictors'!AL$12*POWER(10,6),"")</f>
        <v>0</v>
      </c>
      <c r="AM71" s="535">
        <f>IFERROR('3.1 Emission data'!AM29/'3.2 Emission predictors'!AM$12*POWER(10,6),"")</f>
        <v>0</v>
      </c>
      <c r="AN71" s="535">
        <f>IFERROR('3.1 Emission data'!AN29/'3.2 Emission predictors'!AN$12*POWER(10,6),"")</f>
        <v>1443.984962406015</v>
      </c>
      <c r="AO71" s="535">
        <f>IFERROR('3.1 Emission data'!AO29/'3.2 Emission predictors'!AO$12*POWER(10,6),"")</f>
        <v>40.889395973154365</v>
      </c>
      <c r="AP71" s="535">
        <f>IFERROR('3.1 Emission data'!AP29/'3.2 Emission predictors'!AP$12*POWER(10,6),"")</f>
        <v>257.7</v>
      </c>
      <c r="AQ71" s="535">
        <f>IFERROR('3.1 Emission data'!AQ29/'3.2 Emission predictors'!AQ$12*POWER(10,6),"")</f>
        <v>1327.8008298755187</v>
      </c>
      <c r="AR71" s="536">
        <f>IFERROR('3.1 Emission data'!AR29/'3.2 Emission predictors'!AR$12*POWER(10,6),"")</f>
        <v>0</v>
      </c>
      <c r="AS71" s="535">
        <f>IFERROR('3.1 Emission data'!AS29/'3.2 Emission predictors'!AS$12*POWER(10,6),"")</f>
        <v>1327.4336283185839</v>
      </c>
      <c r="AT71" s="535">
        <f>IFERROR('3.1 Emission data'!AT29/'3.2 Emission predictors'!AT$12*POWER(10,6),"")</f>
        <v>1001.71024</v>
      </c>
      <c r="AU71" s="535">
        <f>IFERROR('3.1 Emission data'!AU29/'3.2 Emission predictors'!AU$12*POWER(10,6),"")</f>
        <v>74.082289156626516</v>
      </c>
      <c r="AV71" s="535">
        <f>IFERROR('3.1 Emission data'!AV29/'3.2 Emission predictors'!AV$12*POWER(10,6),"")</f>
        <v>159.04942965779466</v>
      </c>
      <c r="AW71" s="547">
        <f>IFERROR('3.1 Emission data'!AW29/'3.2 Emission predictors'!AW$12*POWER(10,6),"")</f>
        <v>0</v>
      </c>
      <c r="AX71" s="547">
        <f>IFERROR('3.1 Emission data'!AX29/'3.2 Emission predictors'!AX$12*POWER(10,6),"")</f>
        <v>0</v>
      </c>
      <c r="AY71" s="535">
        <f>IFERROR('3.1 Emission data'!AY29/'3.2 Emission predictors'!AY$12*POWER(10,6),"")</f>
        <v>0</v>
      </c>
      <c r="AZ71" s="535">
        <f>IFERROR('3.1 Emission data'!AZ29/'3.2 Emission predictors'!AZ$12*POWER(10,6),"")</f>
        <v>56.528765822784813</v>
      </c>
      <c r="BA71" s="535">
        <f>IFERROR('3.1 Emission data'!BA29/'3.2 Emission predictors'!BA$12*POWER(10,6),"")</f>
        <v>1360.9954430379746</v>
      </c>
      <c r="BB71" s="535">
        <f>IFERROR('3.1 Emission data'!BB29/'3.2 Emission predictors'!BB$12*POWER(10,6),"")</f>
        <v>0</v>
      </c>
      <c r="BC71" s="535">
        <f>IFERROR('3.1 Emission data'!BC29/'3.2 Emission predictors'!BC$12*POWER(10,6),"")</f>
        <v>28.530342679127724</v>
      </c>
      <c r="BD71" s="535">
        <f>IFERROR('3.1 Emission data'!BD29/'3.2 Emission predictors'!BD$12*POWER(10,6),"")</f>
        <v>0</v>
      </c>
      <c r="BE71" s="552">
        <f>IFERROR('3.1 Emission data'!BE29/'3.2 Emission predictors'!BE$12*POWER(10,6),"")</f>
        <v>0</v>
      </c>
      <c r="BF71" s="552">
        <f>IFERROR('3.1 Emission data'!BF29/'3.2 Emission predictors'!BF$12*POWER(10,6),"")</f>
        <v>12.956734850896741</v>
      </c>
      <c r="BG71" s="552">
        <f>IFERROR('3.1 Emission data'!BG29/'3.2 Emission predictors'!BG$12*POWER(10,6),"")</f>
        <v>607.30136363636359</v>
      </c>
      <c r="BH71" s="535">
        <f>IFERROR('3.1 Emission data'!BH29/'3.2 Emission predictors'!BH$12*POWER(10,6),"")</f>
        <v>0</v>
      </c>
      <c r="BI71" s="80"/>
    </row>
    <row r="72" spans="1:63" s="3" customFormat="1">
      <c r="A72" s="261"/>
      <c r="B72" s="83"/>
      <c r="C72" s="831"/>
      <c r="D72" s="5" t="s">
        <v>81</v>
      </c>
      <c r="E72" s="535">
        <f>IFERROR('3.1 Emission data'!E30/'3.2 Emission predictors'!E$12*POWER(10,6),"")</f>
        <v>0.76142131979695427</v>
      </c>
      <c r="F72" s="535">
        <f>IFERROR('3.1 Emission data'!F30/'3.2 Emission predictors'!F$12*POWER(10,6),"")</f>
        <v>0.45187512242854083</v>
      </c>
      <c r="G72" s="539">
        <f>IFERROR('3.1 Emission data'!G30/'3.2 Emission predictors'!G$12*POWER(10,6),"")</f>
        <v>0</v>
      </c>
      <c r="H72" s="535">
        <f>IFERROR('3.1 Emission data'!H30/'3.2 Emission predictors'!H$12*POWER(10,6),"")</f>
        <v>0</v>
      </c>
      <c r="I72" s="535">
        <f>IFERROR('3.1 Emission data'!I30/'3.2 Emission predictors'!I$12*POWER(10,6),"")</f>
        <v>0</v>
      </c>
      <c r="J72" s="535">
        <f>IFERROR('3.1 Emission data'!J30/'3.2 Emission predictors'!J$12*POWER(10,6),"")</f>
        <v>0</v>
      </c>
      <c r="K72" s="535">
        <f>IFERROR('3.1 Emission data'!K30/'3.2 Emission predictors'!K$12*POWER(10,6),"")</f>
        <v>0</v>
      </c>
      <c r="L72" s="535">
        <f>IFERROR('3.1 Emission data'!L30/'3.2 Emission predictors'!L$12*POWER(10,6),"")</f>
        <v>0</v>
      </c>
      <c r="M72" s="535">
        <f>IFERROR('3.1 Emission data'!M30/'3.2 Emission predictors'!M$12*POWER(10,6),"")</f>
        <v>0</v>
      </c>
      <c r="N72" s="535">
        <f>IFERROR('3.1 Emission data'!N30/'3.2 Emission predictors'!N$12*POWER(10,6),"")</f>
        <v>0</v>
      </c>
      <c r="O72" s="535">
        <f>IFERROR('3.1 Emission data'!O30/'3.2 Emission predictors'!O$12*POWER(10,6),"")</f>
        <v>0</v>
      </c>
      <c r="P72" s="535">
        <f>IFERROR('3.1 Emission data'!P30/'3.2 Emission predictors'!P$12*POWER(10,6),"")</f>
        <v>0</v>
      </c>
      <c r="Q72" s="535">
        <f>IFERROR('3.1 Emission data'!Q30/'3.2 Emission predictors'!Q$12*POWER(10,6),"")</f>
        <v>0</v>
      </c>
      <c r="R72" s="535">
        <f>IFERROR('3.1 Emission data'!R30/'3.2 Emission predictors'!R$12*POWER(10,6),"")</f>
        <v>0</v>
      </c>
      <c r="S72" s="535">
        <f>IFERROR('3.1 Emission data'!S30/'3.2 Emission predictors'!S$12*POWER(10,6),"")</f>
        <v>0</v>
      </c>
      <c r="T72" s="535">
        <f>IFERROR('3.1 Emission data'!T30/'3.2 Emission predictors'!T$12*POWER(10,6),"")</f>
        <v>0</v>
      </c>
      <c r="U72" s="535">
        <f>IFERROR('3.1 Emission data'!U30/'3.2 Emission predictors'!U$12*POWER(10,6),"")</f>
        <v>0</v>
      </c>
      <c r="V72" s="535">
        <f>IFERROR('3.1 Emission data'!V30/'3.2 Emission predictors'!V$12*POWER(10,6),"")</f>
        <v>0</v>
      </c>
      <c r="W72" s="535">
        <f>IFERROR('3.1 Emission data'!W30/'3.2 Emission predictors'!W$12*POWER(10,6),"")</f>
        <v>0</v>
      </c>
      <c r="X72" s="535">
        <f>IFERROR('3.1 Emission data'!X30/'3.2 Emission predictors'!X$12*POWER(10,6),"")</f>
        <v>7.6923076923076923E-4</v>
      </c>
      <c r="Y72" s="535">
        <f>IFERROR('3.1 Emission data'!Y30/'3.2 Emission predictors'!Y$12*POWER(10,6),"")</f>
        <v>0</v>
      </c>
      <c r="Z72" s="537">
        <f>IFERROR('3.1 Emission data'!Z30/'3.2 Emission predictors'!Z$12*POWER(10,6),"")</f>
        <v>3.5399999999999997E-3</v>
      </c>
      <c r="AA72" s="538">
        <f>IFERROR('3.1 Emission data'!AA30/'3.2 Emission predictors'!AA$12*POWER(10,6),"")</f>
        <v>0.19105846388995035</v>
      </c>
      <c r="AB72" s="535">
        <f>IFERROR('3.1 Emission data'!AB30/'3.2 Emission predictors'!AB$12*POWER(10,6),"")</f>
        <v>3.6117381489841986</v>
      </c>
      <c r="AC72" s="535">
        <f>IFERROR('3.1 Emission data'!AC30/'3.2 Emission predictors'!AC$12*POWER(10,6),"")</f>
        <v>5.3543307086614169E-3</v>
      </c>
      <c r="AD72" s="536">
        <f>IFERROR('3.1 Emission data'!AD30/'3.2 Emission predictors'!AD$12*POWER(10,6),"")</f>
        <v>0</v>
      </c>
      <c r="AE72" s="535">
        <f>IFERROR('3.1 Emission data'!AE30/'3.2 Emission predictors'!AE$12*POWER(10,6),"")</f>
        <v>3.4071550255536627</v>
      </c>
      <c r="AF72" s="536">
        <f>IFERROR('3.1 Emission data'!AF30/'3.2 Emission predictors'!AF$12*POWER(10,6),"")</f>
        <v>0</v>
      </c>
      <c r="AG72" s="535">
        <f>IFERROR('3.1 Emission data'!AG30/'3.2 Emission predictors'!AG$12*POWER(10,6),"")</f>
        <v>0.85120915032679745</v>
      </c>
      <c r="AH72" s="535">
        <f>IFERROR('3.1 Emission data'!AH30/'3.2 Emission predictors'!AH$12*POWER(10,6),"")</f>
        <v>0</v>
      </c>
      <c r="AI72" s="535">
        <f>IFERROR('3.1 Emission data'!AI30/'3.2 Emission predictors'!AI$12*POWER(10,6),"")</f>
        <v>2.6315789473684213E-2</v>
      </c>
      <c r="AJ72" s="535">
        <f>IFERROR('3.1 Emission data'!AJ30/'3.2 Emission predictors'!AJ$12*POWER(10,6),"")</f>
        <v>2.4822695035460994E-2</v>
      </c>
      <c r="AK72" s="535">
        <f>IFERROR('3.1 Emission data'!AK30/'3.2 Emission predictors'!AK$12*POWER(10,6),"")</f>
        <v>0</v>
      </c>
      <c r="AL72" s="536">
        <f>IFERROR('3.1 Emission data'!AL30/'3.2 Emission predictors'!AL$12*POWER(10,6),"")</f>
        <v>0</v>
      </c>
      <c r="AM72" s="535">
        <f>IFERROR('3.1 Emission data'!AM30/'3.2 Emission predictors'!AM$12*POWER(10,6),"")</f>
        <v>0</v>
      </c>
      <c r="AN72" s="535">
        <f>IFERROR('3.1 Emission data'!AN30/'3.2 Emission predictors'!AN$12*POWER(10,6),"")</f>
        <v>0</v>
      </c>
      <c r="AO72" s="535">
        <f>IFERROR('3.1 Emission data'!AO30/'3.2 Emission predictors'!AO$12*POWER(10,6),"")</f>
        <v>0.61570469798657712</v>
      </c>
      <c r="AP72" s="535">
        <f>IFERROR('3.1 Emission data'!AP30/'3.2 Emission predictors'!AP$12*POWER(10,6),"")</f>
        <v>5.47</v>
      </c>
      <c r="AQ72" s="535">
        <f>IFERROR('3.1 Emission data'!AQ30/'3.2 Emission predictors'!AQ$12*POWER(10,6),"")</f>
        <v>0</v>
      </c>
      <c r="AR72" s="536">
        <f>IFERROR('3.1 Emission data'!AR30/'3.2 Emission predictors'!AR$12*POWER(10,6),"")</f>
        <v>0</v>
      </c>
      <c r="AS72" s="535">
        <f>IFERROR('3.1 Emission data'!AS30/'3.2 Emission predictors'!AS$12*POWER(10,6),"")</f>
        <v>4.4247787610619467</v>
      </c>
      <c r="AT72" s="535">
        <f>IFERROR('3.1 Emission data'!AT30/'3.2 Emission predictors'!AT$12*POWER(10,6),"")</f>
        <v>0</v>
      </c>
      <c r="AU72" s="535">
        <f>IFERROR('3.1 Emission data'!AU30/'3.2 Emission predictors'!AU$12*POWER(10,6),"")</f>
        <v>1018.803373493976</v>
      </c>
      <c r="AV72" s="535">
        <f>IFERROR('3.1 Emission data'!AV30/'3.2 Emission predictors'!AV$12*POWER(10,6),"")</f>
        <v>0.19011406844106463</v>
      </c>
      <c r="AW72" s="547">
        <f>IFERROR('3.1 Emission data'!AW30/'3.2 Emission predictors'!AW$12*POWER(10,6),"")</f>
        <v>0</v>
      </c>
      <c r="AX72" s="547">
        <f>IFERROR('3.1 Emission data'!AX30/'3.2 Emission predictors'!AX$12*POWER(10,6),"")</f>
        <v>0</v>
      </c>
      <c r="AY72" s="535">
        <f>IFERROR('3.1 Emission data'!AY30/'3.2 Emission predictors'!AY$12*POWER(10,6),"")</f>
        <v>0</v>
      </c>
      <c r="AZ72" s="535">
        <f>IFERROR('3.1 Emission data'!AZ30/'3.2 Emission predictors'!AZ$12*POWER(10,6),"")</f>
        <v>0</v>
      </c>
      <c r="BA72" s="535">
        <f>IFERROR('3.1 Emission data'!BA30/'3.2 Emission predictors'!BA$12*POWER(10,6),"")</f>
        <v>13.566962025316457</v>
      </c>
      <c r="BB72" s="535">
        <f>IFERROR('3.1 Emission data'!BB30/'3.2 Emission predictors'!BB$12*POWER(10,6),"")</f>
        <v>0</v>
      </c>
      <c r="BC72" s="535">
        <f>IFERROR('3.1 Emission data'!BC30/'3.2 Emission predictors'!BC$12*POWER(10,6),"")</f>
        <v>4.6615264797507789</v>
      </c>
      <c r="BD72" s="535">
        <f>IFERROR('3.1 Emission data'!BD30/'3.2 Emission predictors'!BD$12*POWER(10,6),"")</f>
        <v>0</v>
      </c>
      <c r="BE72" s="552">
        <f>IFERROR('3.1 Emission data'!BE30/'3.2 Emission predictors'!BE$12*POWER(10,6),"")</f>
        <v>0</v>
      </c>
      <c r="BF72" s="552">
        <f>IFERROR('3.1 Emission data'!BF30/'3.2 Emission predictors'!BF$12*POWER(10,6),"")</f>
        <v>0.28569444444444442</v>
      </c>
      <c r="BG72" s="552">
        <f>IFERROR('3.1 Emission data'!BG30/'3.2 Emission predictors'!BG$12*POWER(10,6),"")</f>
        <v>7.3059090909090916</v>
      </c>
      <c r="BH72" s="552">
        <f>IFERROR('3.1 Emission data'!BH30/'3.2 Emission predictors'!BH$12*POWER(10,6),"")</f>
        <v>0</v>
      </c>
      <c r="BI72" s="166"/>
    </row>
    <row r="73" spans="1:63" s="3" customFormat="1">
      <c r="A73" s="261"/>
      <c r="B73" s="83"/>
      <c r="C73" s="831"/>
      <c r="D73" s="5" t="s">
        <v>14</v>
      </c>
      <c r="E73" s="535">
        <f>IFERROR('3.1 Emission data'!E31/'3.2 Emission predictors'!E$12*POWER(10,6),"")</f>
        <v>1.4297800338409475E-2</v>
      </c>
      <c r="F73" s="535">
        <f>IFERROR('3.1 Emission data'!F31/'3.2 Emission predictors'!F$12*POWER(10,6),"")</f>
        <v>0</v>
      </c>
      <c r="G73" s="536">
        <f>IFERROR('3.1 Emission data'!G31/'3.2 Emission predictors'!G$12*POWER(10,6),"")</f>
        <v>0</v>
      </c>
      <c r="H73" s="535">
        <f>IFERROR('3.1 Emission data'!H31/'3.2 Emission predictors'!H$12*POWER(10,6),"")</f>
        <v>0.29426767676767673</v>
      </c>
      <c r="I73" s="535">
        <f>IFERROR('3.1 Emission data'!I31/'3.2 Emission predictors'!I$12*POWER(10,6),"")</f>
        <v>0</v>
      </c>
      <c r="J73" s="535">
        <f>IFERROR('3.1 Emission data'!J31/'3.2 Emission predictors'!J$12*POWER(10,6),"")</f>
        <v>0</v>
      </c>
      <c r="K73" s="535">
        <f>IFERROR('3.1 Emission data'!K31/'3.2 Emission predictors'!K$12*POWER(10,6),"")</f>
        <v>0</v>
      </c>
      <c r="L73" s="535">
        <f>IFERROR('3.1 Emission data'!L31/'3.2 Emission predictors'!L$12*POWER(10,6),"")</f>
        <v>0</v>
      </c>
      <c r="M73" s="535">
        <f>IFERROR('3.1 Emission data'!M31/'3.2 Emission predictors'!M$12*POWER(10,6),"")</f>
        <v>0</v>
      </c>
      <c r="N73" s="535">
        <f>IFERROR('3.1 Emission data'!N31/'3.2 Emission predictors'!N$12*POWER(10,6),"")</f>
        <v>0</v>
      </c>
      <c r="O73" s="535">
        <f>IFERROR('3.1 Emission data'!O31/'3.2 Emission predictors'!O$12*POWER(10,6),"")</f>
        <v>0</v>
      </c>
      <c r="P73" s="535">
        <f>IFERROR('3.1 Emission data'!P31/'3.2 Emission predictors'!P$12*POWER(10,6),"")</f>
        <v>0</v>
      </c>
      <c r="Q73" s="535">
        <f>IFERROR('3.1 Emission data'!Q31/'3.2 Emission predictors'!Q$12*POWER(10,6),"")</f>
        <v>0</v>
      </c>
      <c r="R73" s="535">
        <f>IFERROR('3.1 Emission data'!R31/'3.2 Emission predictors'!R$12*POWER(10,6),"")</f>
        <v>0</v>
      </c>
      <c r="S73" s="535">
        <f>IFERROR('3.1 Emission data'!S31/'3.2 Emission predictors'!S$12*POWER(10,6),"")</f>
        <v>0</v>
      </c>
      <c r="T73" s="535">
        <f>IFERROR('3.1 Emission data'!T31/'3.2 Emission predictors'!T$12*POWER(10,6),"")</f>
        <v>0</v>
      </c>
      <c r="U73" s="535">
        <f>IFERROR('3.1 Emission data'!U31/'3.2 Emission predictors'!U$12*POWER(10,6),"")</f>
        <v>0</v>
      </c>
      <c r="V73" s="535">
        <f>IFERROR('3.1 Emission data'!V31/'3.2 Emission predictors'!V$12*POWER(10,6),"")</f>
        <v>0</v>
      </c>
      <c r="W73" s="535">
        <f>IFERROR('3.1 Emission data'!W31/'3.2 Emission predictors'!W$12*POWER(10,6),"")</f>
        <v>0</v>
      </c>
      <c r="X73" s="535">
        <f>IFERROR('3.1 Emission data'!X31/'3.2 Emission predictors'!X$12*POWER(10,6),"")</f>
        <v>0</v>
      </c>
      <c r="Y73" s="535">
        <f>IFERROR('3.1 Emission data'!Y31/'3.2 Emission predictors'!Y$12*POWER(10,6),"")</f>
        <v>0</v>
      </c>
      <c r="Z73" s="537">
        <f>IFERROR('3.1 Emission data'!Z31/'3.2 Emission predictors'!Z$12*POWER(10,6),"")</f>
        <v>0</v>
      </c>
      <c r="AA73" s="538">
        <f>IFERROR('3.1 Emission data'!AA31/'3.2 Emission predictors'!AA$12*POWER(10,6),"")</f>
        <v>0</v>
      </c>
      <c r="AB73" s="535">
        <f>IFERROR('3.1 Emission data'!AB31/'3.2 Emission predictors'!AB$12*POWER(10,6),"")</f>
        <v>2.3927765237020313E-2</v>
      </c>
      <c r="AC73" s="535">
        <f>IFERROR('3.1 Emission data'!AC31/'3.2 Emission predictors'!AC$12*POWER(10,6),"")</f>
        <v>0</v>
      </c>
      <c r="AD73" s="536">
        <f>IFERROR('3.1 Emission data'!AD31/'3.2 Emission predictors'!AD$12*POWER(10,6),"")</f>
        <v>0</v>
      </c>
      <c r="AE73" s="535">
        <f>IFERROR('3.1 Emission data'!AE31/'3.2 Emission predictors'!AE$12*POWER(10,6),"")</f>
        <v>0</v>
      </c>
      <c r="AF73" s="536">
        <f>IFERROR('3.1 Emission data'!AF31/'3.2 Emission predictors'!AF$12*POWER(10,6),"")</f>
        <v>0</v>
      </c>
      <c r="AG73" s="535">
        <f>IFERROR('3.1 Emission data'!AG31/'3.2 Emission predictors'!AG$12*POWER(10,6),"")</f>
        <v>0</v>
      </c>
      <c r="AH73" s="535">
        <f>IFERROR('3.1 Emission data'!AH31/'3.2 Emission predictors'!AH$12*POWER(10,6),"")</f>
        <v>0</v>
      </c>
      <c r="AI73" s="535">
        <f>IFERROR('3.1 Emission data'!AI31/'3.2 Emission predictors'!AI$12*POWER(10,6),"")</f>
        <v>0</v>
      </c>
      <c r="AJ73" s="535">
        <f>IFERROR('3.1 Emission data'!AJ31/'3.2 Emission predictors'!AJ$12*POWER(10,6),"")</f>
        <v>0</v>
      </c>
      <c r="AK73" s="535">
        <f>IFERROR('3.1 Emission data'!AK31/'3.2 Emission predictors'!AK$12*POWER(10,6),"")</f>
        <v>0</v>
      </c>
      <c r="AL73" s="535">
        <f>IFERROR('3.1 Emission data'!AL31/'3.2 Emission predictors'!AL$12*POWER(10,6),"")</f>
        <v>0</v>
      </c>
      <c r="AM73" s="535">
        <f>IFERROR('3.1 Emission data'!AM31/'3.2 Emission predictors'!AM$12*POWER(10,6),"")</f>
        <v>0</v>
      </c>
      <c r="AN73" s="535">
        <f>IFERROR('3.1 Emission data'!AN31/'3.2 Emission predictors'!AN$12*POWER(10,6),"")</f>
        <v>0</v>
      </c>
      <c r="AO73" s="535">
        <f>IFERROR('3.1 Emission data'!AO31/'3.2 Emission predictors'!AO$12*POWER(10,6),"")</f>
        <v>0</v>
      </c>
      <c r="AP73" s="535">
        <f>IFERROR('3.1 Emission data'!AP31/'3.2 Emission predictors'!AP$12*POWER(10,6),"")</f>
        <v>0</v>
      </c>
      <c r="AQ73" s="535">
        <f>IFERROR('3.1 Emission data'!AQ31/'3.2 Emission predictors'!AQ$12*POWER(10,6),"")</f>
        <v>0</v>
      </c>
      <c r="AR73" s="536">
        <f>IFERROR('3.1 Emission data'!AR31/'3.2 Emission predictors'!AR$12*POWER(10,6),"")</f>
        <v>0</v>
      </c>
      <c r="AS73" s="535">
        <f>IFERROR('3.1 Emission data'!AS31/'3.2 Emission predictors'!AS$12*POWER(10,6),"")</f>
        <v>0</v>
      </c>
      <c r="AT73" s="535">
        <f>IFERROR('3.1 Emission data'!AT31/'3.2 Emission predictors'!AT$12*POWER(10,6),"")</f>
        <v>0</v>
      </c>
      <c r="AU73" s="535">
        <f>IFERROR('3.1 Emission data'!AU31/'3.2 Emission predictors'!AU$12*POWER(10,6),"")</f>
        <v>0</v>
      </c>
      <c r="AV73" s="535">
        <f>IFERROR('3.1 Emission data'!AV31/'3.2 Emission predictors'!AV$12*POWER(10,6),"")</f>
        <v>0.19011406844106463</v>
      </c>
      <c r="AW73" s="535">
        <f>IFERROR('3.1 Emission data'!AW31/'3.2 Emission predictors'!AW$12*POWER(10,6),"")</f>
        <v>0</v>
      </c>
      <c r="AX73" s="535">
        <f>IFERROR('3.1 Emission data'!AX31/'3.2 Emission predictors'!AX$12*POWER(10,6),"")</f>
        <v>0</v>
      </c>
      <c r="AY73" s="535">
        <f>IFERROR('3.1 Emission data'!AY31/'3.2 Emission predictors'!AY$12*POWER(10,6),"")</f>
        <v>0</v>
      </c>
      <c r="AZ73" s="535">
        <f>IFERROR('3.1 Emission data'!AZ31/'3.2 Emission predictors'!AZ$12*POWER(10,6),"")</f>
        <v>0.82250000000000001</v>
      </c>
      <c r="BA73" s="535">
        <f>IFERROR('3.1 Emission data'!BA31/'3.2 Emission predictors'!BA$12*POWER(10,6),"")</f>
        <v>0</v>
      </c>
      <c r="BB73" s="535">
        <f>IFERROR('3.1 Emission data'!BB31/'3.2 Emission predictors'!BB$12*POWER(10,6),"")</f>
        <v>0</v>
      </c>
      <c r="BC73" s="535">
        <f>IFERROR('3.1 Emission data'!BC31/'3.2 Emission predictors'!BC$12*POWER(10,6),"")</f>
        <v>0</v>
      </c>
      <c r="BD73" s="535">
        <f>IFERROR('3.1 Emission data'!BD31/'3.2 Emission predictors'!BD$12*POWER(10,6),"")</f>
        <v>0</v>
      </c>
      <c r="BE73" s="535">
        <f>IFERROR('3.1 Emission data'!BE31/'3.2 Emission predictors'!BE$12*POWER(10,6),"")</f>
        <v>0</v>
      </c>
      <c r="BF73" s="535">
        <f>IFERROR('3.1 Emission data'!BF31/'3.2 Emission predictors'!BF$12*POWER(10,6),"")</f>
        <v>1.548737132548021E-2</v>
      </c>
      <c r="BG73" s="535">
        <f>IFERROR('3.1 Emission data'!BG31/'3.2 Emission predictors'!BG$12*POWER(10,6),"")</f>
        <v>0</v>
      </c>
      <c r="BH73" s="535">
        <f>IFERROR('3.1 Emission data'!BH31/'3.2 Emission predictors'!BH$12*POWER(10,6),"")</f>
        <v>0</v>
      </c>
      <c r="BI73" s="80"/>
    </row>
    <row r="74" spans="1:63" s="3" customFormat="1">
      <c r="A74" s="261"/>
      <c r="B74" s="83"/>
      <c r="C74" s="831"/>
      <c r="D74" s="5" t="s">
        <v>15</v>
      </c>
      <c r="E74" s="536">
        <f>IFERROR('3.1 Emission data'!E32/'3.2 Emission predictors'!E$12*POWER(10,6),"")</f>
        <v>0</v>
      </c>
      <c r="F74" s="536">
        <f>IFERROR('3.1 Emission data'!F32/'3.2 Emission predictors'!F$12*POWER(10,6),"")</f>
        <v>0</v>
      </c>
      <c r="G74" s="536">
        <f>IFERROR('3.1 Emission data'!G32/'3.2 Emission predictors'!G$12*POWER(10,6),"")</f>
        <v>0</v>
      </c>
      <c r="H74" s="536">
        <f>IFERROR('3.1 Emission data'!H32/'3.2 Emission predictors'!H$12*POWER(10,6),"")</f>
        <v>0</v>
      </c>
      <c r="I74" s="535">
        <f>IFERROR('3.1 Emission data'!I32/'3.2 Emission predictors'!I$12*POWER(10,6),"")</f>
        <v>0</v>
      </c>
      <c r="J74" s="536">
        <f>IFERROR('3.1 Emission data'!J32/'3.2 Emission predictors'!J$12*POWER(10,6),"")</f>
        <v>0</v>
      </c>
      <c r="K74" s="536">
        <f>IFERROR('3.1 Emission data'!K32/'3.2 Emission predictors'!K$12*POWER(10,6),"")</f>
        <v>0</v>
      </c>
      <c r="L74" s="536">
        <f>IFERROR('3.1 Emission data'!L32/'3.2 Emission predictors'!L$12*POWER(10,6),"")</f>
        <v>0</v>
      </c>
      <c r="M74" s="536">
        <f>IFERROR('3.1 Emission data'!M32/'3.2 Emission predictors'!M$12*POWER(10,6),"")</f>
        <v>0</v>
      </c>
      <c r="N74" s="536">
        <f>IFERROR('3.1 Emission data'!N32/'3.2 Emission predictors'!N$12*POWER(10,6),"")</f>
        <v>0</v>
      </c>
      <c r="O74" s="536">
        <f>IFERROR('3.1 Emission data'!O32/'3.2 Emission predictors'!O$12*POWER(10,6),"")</f>
        <v>0</v>
      </c>
      <c r="P74" s="536">
        <f>IFERROR('3.1 Emission data'!P32/'3.2 Emission predictors'!P$12*POWER(10,6),"")</f>
        <v>0</v>
      </c>
      <c r="Q74" s="536">
        <f>IFERROR('3.1 Emission data'!Q32/'3.2 Emission predictors'!Q$12*POWER(10,6),"")</f>
        <v>0</v>
      </c>
      <c r="R74" s="536">
        <f>IFERROR('3.1 Emission data'!R32/'3.2 Emission predictors'!R$12*POWER(10,6),"")</f>
        <v>0</v>
      </c>
      <c r="S74" s="536">
        <f>IFERROR('3.1 Emission data'!S32/'3.2 Emission predictors'!S$12*POWER(10,6),"")</f>
        <v>0</v>
      </c>
      <c r="T74" s="536">
        <f>IFERROR('3.1 Emission data'!T32/'3.2 Emission predictors'!T$12*POWER(10,6),"")</f>
        <v>0</v>
      </c>
      <c r="U74" s="536">
        <f>IFERROR('3.1 Emission data'!U32/'3.2 Emission predictors'!U$12*POWER(10,6),"")</f>
        <v>0</v>
      </c>
      <c r="V74" s="536">
        <f>IFERROR('3.1 Emission data'!V32/'3.2 Emission predictors'!V$12*POWER(10,6),"")</f>
        <v>0</v>
      </c>
      <c r="W74" s="536">
        <f>IFERROR('3.1 Emission data'!W32/'3.2 Emission predictors'!W$12*POWER(10,6),"")</f>
        <v>0</v>
      </c>
      <c r="X74" s="536">
        <f>IFERROR('3.1 Emission data'!X32/'3.2 Emission predictors'!X$12*POWER(10,6),"")</f>
        <v>0</v>
      </c>
      <c r="Y74" s="535">
        <f>IFERROR('3.1 Emission data'!Y32/'3.2 Emission predictors'!Y$12*POWER(10,6),"")</f>
        <v>0</v>
      </c>
      <c r="Z74" s="553">
        <f>IFERROR('3.1 Emission data'!Z32/'3.2 Emission predictors'!Z$12*POWER(10,6),"")</f>
        <v>0</v>
      </c>
      <c r="AA74" s="554">
        <f>IFERROR('3.1 Emission data'!AA32/'3.2 Emission predictors'!AA$12*POWER(10,6),"")</f>
        <v>0</v>
      </c>
      <c r="AB74" s="536">
        <f>IFERROR('3.1 Emission data'!AB32/'3.2 Emission predictors'!AB$12*POWER(10,6),"")</f>
        <v>0</v>
      </c>
      <c r="AC74" s="536">
        <f>IFERROR('3.1 Emission data'!AC32/'3.2 Emission predictors'!AC$12*POWER(10,6),"")</f>
        <v>0</v>
      </c>
      <c r="AD74" s="536">
        <f>IFERROR('3.1 Emission data'!AD32/'3.2 Emission predictors'!AD$12*POWER(10,6),"")</f>
        <v>0</v>
      </c>
      <c r="AE74" s="536">
        <f>IFERROR('3.1 Emission data'!AE32/'3.2 Emission predictors'!AE$12*POWER(10,6),"")</f>
        <v>0</v>
      </c>
      <c r="AF74" s="536">
        <f>IFERROR('3.1 Emission data'!AF32/'3.2 Emission predictors'!AF$12*POWER(10,6),"")</f>
        <v>0</v>
      </c>
      <c r="AG74" s="536">
        <f>IFERROR('3.1 Emission data'!AG32/'3.2 Emission predictors'!AG$12*POWER(10,6),"")</f>
        <v>0</v>
      </c>
      <c r="AH74" s="536">
        <f>IFERROR('3.1 Emission data'!AH32/'3.2 Emission predictors'!AH$12*POWER(10,6),"")</f>
        <v>0</v>
      </c>
      <c r="AI74" s="536">
        <f>IFERROR('3.1 Emission data'!AI32/'3.2 Emission predictors'!AI$12*POWER(10,6),"")</f>
        <v>0</v>
      </c>
      <c r="AJ74" s="536">
        <f>IFERROR('3.1 Emission data'!AJ32/'3.2 Emission predictors'!AJ$12*POWER(10,6),"")</f>
        <v>0</v>
      </c>
      <c r="AK74" s="535">
        <f>IFERROR('3.1 Emission data'!AK32/'3.2 Emission predictors'!AK$12*POWER(10,6),"")</f>
        <v>0</v>
      </c>
      <c r="AL74" s="536">
        <f>IFERROR('3.1 Emission data'!AL32/'3.2 Emission predictors'!AL$12*POWER(10,6),"")</f>
        <v>0</v>
      </c>
      <c r="AM74" s="536">
        <f>IFERROR('3.1 Emission data'!AM32/'3.2 Emission predictors'!AM$12*POWER(10,6),"")</f>
        <v>0</v>
      </c>
      <c r="AN74" s="536">
        <f>IFERROR('3.1 Emission data'!AN32/'3.2 Emission predictors'!AN$12*POWER(10,6),"")</f>
        <v>0</v>
      </c>
      <c r="AO74" s="536">
        <f>IFERROR('3.1 Emission data'!AO32/'3.2 Emission predictors'!AO$12*POWER(10,6),"")</f>
        <v>0</v>
      </c>
      <c r="AP74" s="536">
        <f>IFERROR('3.1 Emission data'!AP32/'3.2 Emission predictors'!AP$12*POWER(10,6),"")</f>
        <v>0</v>
      </c>
      <c r="AQ74" s="536">
        <f>IFERROR('3.1 Emission data'!AQ32/'3.2 Emission predictors'!AQ$12*POWER(10,6),"")</f>
        <v>0</v>
      </c>
      <c r="AR74" s="536">
        <f>IFERROR('3.1 Emission data'!AR32/'3.2 Emission predictors'!AR$12*POWER(10,6),"")</f>
        <v>0</v>
      </c>
      <c r="AS74" s="536">
        <f>IFERROR('3.1 Emission data'!AS32/'3.2 Emission predictors'!AS$12*POWER(10,6),"")</f>
        <v>0</v>
      </c>
      <c r="AT74" s="536">
        <f>IFERROR('3.1 Emission data'!AT32/'3.2 Emission predictors'!AT$12*POWER(10,6),"")</f>
        <v>0</v>
      </c>
      <c r="AU74" s="536">
        <f>IFERROR('3.1 Emission data'!AU32/'3.2 Emission predictors'!AU$12*POWER(10,6),"")</f>
        <v>0</v>
      </c>
      <c r="AV74" s="536">
        <f>IFERROR('3.1 Emission data'!AV32/'3.2 Emission predictors'!AV$12*POWER(10,6),"")</f>
        <v>0</v>
      </c>
      <c r="AW74" s="536">
        <f>IFERROR('3.1 Emission data'!AW32/'3.2 Emission predictors'!AW$12*POWER(10,6),"")</f>
        <v>0</v>
      </c>
      <c r="AX74" s="535">
        <f>IFERROR('3.1 Emission data'!AX32/'3.2 Emission predictors'!AX$12*POWER(10,6),"")</f>
        <v>0</v>
      </c>
      <c r="AY74" s="535">
        <f>IFERROR('3.1 Emission data'!AY32/'3.2 Emission predictors'!AY$12*POWER(10,6),"")</f>
        <v>0</v>
      </c>
      <c r="AZ74" s="536">
        <f>IFERROR('3.1 Emission data'!AZ32/'3.2 Emission predictors'!AZ$12*POWER(10,6),"")</f>
        <v>0</v>
      </c>
      <c r="BA74" s="536">
        <f>IFERROR('3.1 Emission data'!BA32/'3.2 Emission predictors'!BA$12*POWER(10,6),"")</f>
        <v>0</v>
      </c>
      <c r="BB74" s="536">
        <f>IFERROR('3.1 Emission data'!BB32/'3.2 Emission predictors'!BB$12*POWER(10,6),"")</f>
        <v>0</v>
      </c>
      <c r="BC74" s="535">
        <f>IFERROR('3.1 Emission data'!BC32/'3.2 Emission predictors'!BC$12*POWER(10,6),"")</f>
        <v>0</v>
      </c>
      <c r="BD74" s="535">
        <f>IFERROR('3.1 Emission data'!BD32/'3.2 Emission predictors'!BD$12*POWER(10,6),"")</f>
        <v>0</v>
      </c>
      <c r="BE74" s="535">
        <f>IFERROR('3.1 Emission data'!BE32/'3.2 Emission predictors'!BE$12*POWER(10,6),"")</f>
        <v>0</v>
      </c>
      <c r="BF74" s="536">
        <f>IFERROR('3.1 Emission data'!BF32/'3.2 Emission predictors'!BF$12*POWER(10,6),"")</f>
        <v>0</v>
      </c>
      <c r="BG74" s="536">
        <f>IFERROR('3.1 Emission data'!BG32/'3.2 Emission predictors'!BG$12*POWER(10,6),"")</f>
        <v>0</v>
      </c>
      <c r="BH74" s="536">
        <f>IFERROR('3.1 Emission data'!BH32/'3.2 Emission predictors'!BH$12*POWER(10,6),"")</f>
        <v>0</v>
      </c>
      <c r="BI74" s="167"/>
    </row>
    <row r="75" spans="1:63" s="3" customFormat="1">
      <c r="A75" s="261"/>
      <c r="B75" s="83"/>
      <c r="C75" s="831"/>
      <c r="D75" s="10" t="s">
        <v>16</v>
      </c>
      <c r="E75" s="555">
        <f>IFERROR('3.1 Emission data'!E33/'3.2 Emission predictors'!E$12*POWER(10,6),"")</f>
        <v>0</v>
      </c>
      <c r="F75" s="555">
        <f>IFERROR('3.1 Emission data'!F33/'3.2 Emission predictors'!F$12*POWER(10,6),"")</f>
        <v>0</v>
      </c>
      <c r="G75" s="555">
        <f>IFERROR('3.1 Emission data'!G33/'3.2 Emission predictors'!G$12*POWER(10,6),"")</f>
        <v>0</v>
      </c>
      <c r="H75" s="555">
        <f>IFERROR('3.1 Emission data'!H33/'3.2 Emission predictors'!H$12*POWER(10,6),"")</f>
        <v>0</v>
      </c>
      <c r="I75" s="546">
        <f>IFERROR('3.1 Emission data'!I33/'3.2 Emission predictors'!I$12*POWER(10,6),"")</f>
        <v>0</v>
      </c>
      <c r="J75" s="546">
        <f>IFERROR('3.1 Emission data'!J33/'3.2 Emission predictors'!J$12*POWER(10,6),"")</f>
        <v>0</v>
      </c>
      <c r="K75" s="546">
        <f>IFERROR('3.1 Emission data'!K33/'3.2 Emission predictors'!K$12*POWER(10,6),"")</f>
        <v>0</v>
      </c>
      <c r="L75" s="546">
        <f>IFERROR('3.1 Emission data'!L33/'3.2 Emission predictors'!L$12*POWER(10,6),"")</f>
        <v>0.16789473684210526</v>
      </c>
      <c r="M75" s="546">
        <f>IFERROR('3.1 Emission data'!M33/'3.2 Emission predictors'!M$12*POWER(10,6),"")</f>
        <v>0</v>
      </c>
      <c r="N75" s="546">
        <f>IFERROR('3.1 Emission data'!N33/'3.2 Emission predictors'!N$12*POWER(10,6),"")</f>
        <v>0</v>
      </c>
      <c r="O75" s="546">
        <f>IFERROR('3.1 Emission data'!O33/'3.2 Emission predictors'!O$12*POWER(10,6),"")</f>
        <v>0</v>
      </c>
      <c r="P75" s="546">
        <f>IFERROR('3.1 Emission data'!P33/'3.2 Emission predictors'!P$12*POWER(10,6),"")</f>
        <v>0</v>
      </c>
      <c r="Q75" s="546">
        <f>IFERROR('3.1 Emission data'!Q33/'3.2 Emission predictors'!Q$12*POWER(10,6),"")</f>
        <v>0</v>
      </c>
      <c r="R75" s="546">
        <f>IFERROR('3.1 Emission data'!R33/'3.2 Emission predictors'!R$12*POWER(10,6),"")</f>
        <v>0</v>
      </c>
      <c r="S75" s="546">
        <f>IFERROR('3.1 Emission data'!S33/'3.2 Emission predictors'!S$12*POWER(10,6),"")</f>
        <v>0</v>
      </c>
      <c r="T75" s="546">
        <f>IFERROR('3.1 Emission data'!T33/'3.2 Emission predictors'!T$12*POWER(10,6),"")</f>
        <v>0</v>
      </c>
      <c r="U75" s="546">
        <f>IFERROR('3.1 Emission data'!U33/'3.2 Emission predictors'!U$12*POWER(10,6),"")</f>
        <v>0</v>
      </c>
      <c r="V75" s="546">
        <f>IFERROR('3.1 Emission data'!V33/'3.2 Emission predictors'!V$12*POWER(10,6),"")</f>
        <v>0</v>
      </c>
      <c r="W75" s="546">
        <f>IFERROR('3.1 Emission data'!W33/'3.2 Emission predictors'!W$12*POWER(10,6),"")</f>
        <v>0</v>
      </c>
      <c r="X75" s="546">
        <f>IFERROR('3.1 Emission data'!X33/'3.2 Emission predictors'!X$12*POWER(10,6),"")</f>
        <v>0</v>
      </c>
      <c r="Y75" s="546">
        <f>IFERROR('3.1 Emission data'!Y33/'3.2 Emission predictors'!Y$12*POWER(10,6),"")</f>
        <v>0</v>
      </c>
      <c r="Z75" s="556">
        <f>IFERROR('3.1 Emission data'!Z33/'3.2 Emission predictors'!Z$12*POWER(10,6),"")</f>
        <v>0</v>
      </c>
      <c r="AA75" s="557">
        <f>IFERROR('3.1 Emission data'!AA33/'3.2 Emission predictors'!AA$12*POWER(10,6),"")</f>
        <v>0</v>
      </c>
      <c r="AB75" s="546">
        <f>IFERROR('3.1 Emission data'!AB33/'3.2 Emission predictors'!AB$12*POWER(10,6),"")</f>
        <v>0.19413092550790068</v>
      </c>
      <c r="AC75" s="555">
        <f>IFERROR('3.1 Emission data'!AC33/'3.2 Emission predictors'!AC$12*POWER(10,6),"")</f>
        <v>0</v>
      </c>
      <c r="AD75" s="555">
        <f>IFERROR('3.1 Emission data'!AD33/'3.2 Emission predictors'!AD$12*POWER(10,6),"")</f>
        <v>0</v>
      </c>
      <c r="AE75" s="546">
        <f>IFERROR('3.1 Emission data'!AE33/'3.2 Emission predictors'!AE$12*POWER(10,6),"")</f>
        <v>0</v>
      </c>
      <c r="AF75" s="555">
        <f>IFERROR('3.1 Emission data'!AF33/'3.2 Emission predictors'!AF$12*POWER(10,6),"")</f>
        <v>0</v>
      </c>
      <c r="AG75" s="546">
        <f>IFERROR('3.1 Emission data'!AG33/'3.2 Emission predictors'!AG$12*POWER(10,6),"")</f>
        <v>0</v>
      </c>
      <c r="AH75" s="546">
        <f>IFERROR('3.1 Emission data'!AH33/'3.2 Emission predictors'!AH$12*POWER(10,6),"")</f>
        <v>0</v>
      </c>
      <c r="AI75" s="555">
        <f>IFERROR('3.1 Emission data'!AI33/'3.2 Emission predictors'!AI$12*POWER(10,6),"")</f>
        <v>0</v>
      </c>
      <c r="AJ75" s="555">
        <f>IFERROR('3.1 Emission data'!AJ33/'3.2 Emission predictors'!AJ$12*POWER(10,6),"")</f>
        <v>0</v>
      </c>
      <c r="AK75" s="546">
        <f>IFERROR('3.1 Emission data'!AK33/'3.2 Emission predictors'!AK$12*POWER(10,6),"")</f>
        <v>0</v>
      </c>
      <c r="AL75" s="555">
        <f>IFERROR('3.1 Emission data'!AL33/'3.2 Emission predictors'!AL$12*POWER(10,6),"")</f>
        <v>0</v>
      </c>
      <c r="AM75" s="555">
        <f>IFERROR('3.1 Emission data'!AM33/'3.2 Emission predictors'!AM$12*POWER(10,6),"")</f>
        <v>0</v>
      </c>
      <c r="AN75" s="546">
        <f>IFERROR('3.1 Emission data'!AN33/'3.2 Emission predictors'!AN$12*POWER(10,6),"")</f>
        <v>0</v>
      </c>
      <c r="AO75" s="555">
        <f>IFERROR('3.1 Emission data'!AO33/'3.2 Emission predictors'!AO$12*POWER(10,6),"")</f>
        <v>0</v>
      </c>
      <c r="AP75" s="546">
        <f>IFERROR('3.1 Emission data'!AP33/'3.2 Emission predictors'!AP$12*POWER(10,6),"")</f>
        <v>0</v>
      </c>
      <c r="AQ75" s="555" t="str">
        <f>IFERROR('3.1 Emission data'!AQ33/'3.2 Emission predictors'!AQ$12*POWER(10,6),"")</f>
        <v/>
      </c>
      <c r="AR75" s="555">
        <f>IFERROR('3.1 Emission data'!AR33/'3.2 Emission predictors'!AR$12*POWER(10,6),"")</f>
        <v>0</v>
      </c>
      <c r="AS75" s="555">
        <f>IFERROR('3.1 Emission data'!AS33/'3.2 Emission predictors'!AS$12*POWER(10,6),"")</f>
        <v>0</v>
      </c>
      <c r="AT75" s="555">
        <f>IFERROR('3.1 Emission data'!AT33/'3.2 Emission predictors'!AT$12*POWER(10,6),"")</f>
        <v>0</v>
      </c>
      <c r="AU75" s="555">
        <f>IFERROR('3.1 Emission data'!AU33/'3.2 Emission predictors'!AU$12*POWER(10,6),"")</f>
        <v>0</v>
      </c>
      <c r="AV75" s="546">
        <f>IFERROR('3.1 Emission data'!AV33/'3.2 Emission predictors'!AV$12*POWER(10,6),"")</f>
        <v>0.19011406844106463</v>
      </c>
      <c r="AW75" s="555">
        <f>IFERROR('3.1 Emission data'!AW33/'3.2 Emission predictors'!AW$12*POWER(10,6),"")</f>
        <v>0</v>
      </c>
      <c r="AX75" s="546">
        <f>IFERROR('3.1 Emission data'!AX33/'3.2 Emission predictors'!AX$12*POWER(10,6),"")</f>
        <v>0</v>
      </c>
      <c r="AY75" s="546">
        <f>IFERROR('3.1 Emission data'!AY33/'3.2 Emission predictors'!AY$12*POWER(10,6),"")</f>
        <v>0</v>
      </c>
      <c r="AZ75" s="555">
        <f>IFERROR('3.1 Emission data'!AZ33/'3.2 Emission predictors'!AZ$12*POWER(10,6),"")</f>
        <v>0</v>
      </c>
      <c r="BA75" s="546">
        <f>IFERROR('3.1 Emission data'!BA33/'3.2 Emission predictors'!BA$12*POWER(10,6),"")</f>
        <v>4.1265822784810127E-2</v>
      </c>
      <c r="BB75" s="546">
        <f>IFERROR('3.1 Emission data'!BB33/'3.2 Emission predictors'!BB$12*POWER(10,6),"")</f>
        <v>0</v>
      </c>
      <c r="BC75" s="546">
        <f>IFERROR('3.1 Emission data'!BC33/'3.2 Emission predictors'!BC$12*POWER(10,6),"")</f>
        <v>0</v>
      </c>
      <c r="BD75" s="546">
        <f>IFERROR('3.1 Emission data'!BD33/'3.2 Emission predictors'!BD$12*POWER(10,6),"")</f>
        <v>0</v>
      </c>
      <c r="BE75" s="546">
        <f>IFERROR('3.1 Emission data'!BE33/'3.2 Emission predictors'!BE$12*POWER(10,6),"")</f>
        <v>0</v>
      </c>
      <c r="BF75" s="546">
        <f>IFERROR('3.1 Emission data'!BF33/'3.2 Emission predictors'!BF$12*POWER(10,6),"")</f>
        <v>0.55152777777777773</v>
      </c>
      <c r="BG75" s="555">
        <f>IFERROR('3.1 Emission data'!BG33/'3.2 Emission predictors'!BG$12*POWER(10,6),"")</f>
        <v>0</v>
      </c>
      <c r="BH75" s="555">
        <f>IFERROR('3.1 Emission data'!BH33/'3.2 Emission predictors'!BH$12*POWER(10,6),"")</f>
        <v>0</v>
      </c>
      <c r="BI75" s="167"/>
    </row>
    <row r="76" spans="1:63" s="3" customFormat="1">
      <c r="A76" s="261"/>
      <c r="B76" s="83"/>
      <c r="C76" s="220" t="s">
        <v>802</v>
      </c>
      <c r="D76" s="221" t="s">
        <v>29</v>
      </c>
      <c r="E76" s="558">
        <f>IFERROR('3.1 Emission data'!E34/'3.2 Emission predictors'!E$12*POWER(10,6),"")</f>
        <v>153.20280879864637</v>
      </c>
      <c r="F76" s="558">
        <f>IFERROR('3.1 Emission data'!F34/'3.2 Emission predictors'!F$12*POWER(10,6),"")</f>
        <v>109.68776642335766</v>
      </c>
      <c r="G76" s="558">
        <f>IFERROR('3.1 Emission data'!G34/'3.2 Emission predictors'!G$12*POWER(10,6),"")</f>
        <v>30.935692503176622</v>
      </c>
      <c r="H76" s="558">
        <f>IFERROR('3.1 Emission data'!H34/'3.2 Emission predictors'!H$12*POWER(10,6),"")</f>
        <v>54.181313131313132</v>
      </c>
      <c r="I76" s="558">
        <f>IFERROR('3.1 Emission data'!I34/'3.2 Emission predictors'!I$12*POWER(10,6),"")</f>
        <v>466.6308934707904</v>
      </c>
      <c r="J76" s="558">
        <f>IFERROR('3.1 Emission data'!J34/'3.2 Emission predictors'!J$12*POWER(10,6),"")</f>
        <v>27.995152941176471</v>
      </c>
      <c r="K76" s="558">
        <f>IFERROR('3.1 Emission data'!K34/'3.2 Emission predictors'!K$12*POWER(10,6),"")</f>
        <v>54.83846889952153</v>
      </c>
      <c r="L76" s="558">
        <f>IFERROR('3.1 Emission data'!L34/'3.2 Emission predictors'!L$12*POWER(10,6),"")</f>
        <v>81.877744360902255</v>
      </c>
      <c r="M76" s="558">
        <f>IFERROR('3.1 Emission data'!M34/'3.2 Emission predictors'!M$12*POWER(10,6),"")</f>
        <v>63.56957380325688</v>
      </c>
      <c r="N76" s="558">
        <f>IFERROR('3.1 Emission data'!N34/'3.2 Emission predictors'!N$12*POWER(10,6),"")</f>
        <v>44.201524444444438</v>
      </c>
      <c r="O76" s="558">
        <f>IFERROR('3.1 Emission data'!O34/'3.2 Emission predictors'!O$12*POWER(10,6),"")</f>
        <v>41.699843103448281</v>
      </c>
      <c r="P76" s="558">
        <f>IFERROR('3.1 Emission data'!P34/'3.2 Emission predictors'!P$12*POWER(10,6),"")</f>
        <v>56.390953846153849</v>
      </c>
      <c r="Q76" s="558">
        <f>IFERROR('3.1 Emission data'!Q34/'3.2 Emission predictors'!Q$12*POWER(10,6),"")</f>
        <v>367.06462068965516</v>
      </c>
      <c r="R76" s="558">
        <f>IFERROR('3.1 Emission data'!R34/'3.2 Emission predictors'!R$12*POWER(10,6),"")</f>
        <v>6.3543333333333338</v>
      </c>
      <c r="S76" s="558">
        <f>IFERROR('3.1 Emission data'!S34/'3.2 Emission predictors'!S$12*POWER(10,6),"")</f>
        <v>61.208489880832623</v>
      </c>
      <c r="T76" s="558">
        <f>IFERROR('3.1 Emission data'!T34/'3.2 Emission predictors'!T$12*POWER(10,6),"")</f>
        <v>28.61508095238095</v>
      </c>
      <c r="U76" s="558">
        <f>IFERROR('3.1 Emission data'!U34/'3.2 Emission predictors'!U$12*POWER(10,6),"")</f>
        <v>32.502891647639998</v>
      </c>
      <c r="V76" s="558">
        <f>IFERROR('3.1 Emission data'!V34/'3.2 Emission predictors'!V$12*POWER(10,6),"")</f>
        <v>30.033510000000003</v>
      </c>
      <c r="W76" s="558">
        <f>IFERROR('3.1 Emission data'!W34/'3.2 Emission predictors'!W$12*POWER(10,6),"")</f>
        <v>15.296923076923076</v>
      </c>
      <c r="X76" s="558">
        <f>IFERROR('3.1 Emission data'!X34/'3.2 Emission predictors'!X$12*POWER(10,6),"")</f>
        <v>95.811153846153843</v>
      </c>
      <c r="Y76" s="558">
        <f>IFERROR('3.1 Emission data'!Y34/'3.2 Emission predictors'!Y$12*POWER(10,6),"")</f>
        <v>7.5004402601867817</v>
      </c>
      <c r="Z76" s="559">
        <f>IFERROR('3.1 Emission data'!Z34/'3.2 Emission predictors'!Z$12*POWER(10,6),"")</f>
        <v>41.579920000000001</v>
      </c>
      <c r="AA76" s="560">
        <f>IFERROR('3.1 Emission data'!AA34/'3.2 Emission predictors'!AA$12*POWER(10,6),"")</f>
        <v>96.04058081773023</v>
      </c>
      <c r="AB76" s="558">
        <f>IFERROR('3.1 Emission data'!AB34/'3.2 Emission predictors'!AB$12*POWER(10,6),"")</f>
        <v>241.11512415349887</v>
      </c>
      <c r="AC76" s="558">
        <f>IFERROR('3.1 Emission data'!AC34/'3.2 Emission predictors'!AC$12*POWER(10,6),"")</f>
        <v>782.81240157480318</v>
      </c>
      <c r="AD76" s="558">
        <f>IFERROR('3.1 Emission data'!AD34/'3.2 Emission predictors'!AD$12*POWER(10,6),"")</f>
        <v>47.841547892938486</v>
      </c>
      <c r="AE76" s="558">
        <f>IFERROR('3.1 Emission data'!AE34/'3.2 Emission predictors'!AE$12*POWER(10,6),"")</f>
        <v>829.29471890971035</v>
      </c>
      <c r="AF76" s="558">
        <f>IFERROR('3.1 Emission data'!AF34/'3.2 Emission predictors'!AF$12*POWER(10,6),"")</f>
        <v>199.28569690265485</v>
      </c>
      <c r="AG76" s="558">
        <f>IFERROR('3.1 Emission data'!AG34/'3.2 Emission predictors'!AG$12*POWER(10,6),"")</f>
        <v>336.3239869281046</v>
      </c>
      <c r="AH76" s="558">
        <f>IFERROR('3.1 Emission data'!AH34/'3.2 Emission predictors'!AH$12*POWER(10,6),"")</f>
        <v>48.337071428571427</v>
      </c>
      <c r="AI76" s="558">
        <f>IFERROR('3.1 Emission data'!AI34/'3.2 Emission predictors'!AI$12*POWER(10,6),"")</f>
        <v>194.590027700831</v>
      </c>
      <c r="AJ76" s="558">
        <f>IFERROR('3.1 Emission data'!AJ34/'3.2 Emission predictors'!AJ$12*POWER(10,6),"")</f>
        <v>428.12907801418436</v>
      </c>
      <c r="AK76" s="558">
        <f>IFERROR('3.1 Emission data'!AK34/'3.2 Emission predictors'!AK$12*POWER(10,6),"")</f>
        <v>238.12593910636616</v>
      </c>
      <c r="AL76" s="558">
        <f>IFERROR('3.1 Emission data'!AL34/'3.2 Emission predictors'!AL$12*POWER(10,6),"")</f>
        <v>56.760296411100889</v>
      </c>
      <c r="AM76" s="558">
        <f>IFERROR('3.1 Emission data'!AM34/'3.2 Emission predictors'!AM$12*POWER(10,6),"")</f>
        <v>762.8553793103448</v>
      </c>
      <c r="AN76" s="558">
        <f>IFERROR('3.1 Emission data'!AN34/'3.2 Emission predictors'!AN$12*POWER(10,6),"")</f>
        <v>1698.3581567669173</v>
      </c>
      <c r="AO76" s="558">
        <f>IFERROR('3.1 Emission data'!AO34/'3.2 Emission predictors'!AO$12*POWER(10,6),"")</f>
        <v>385.87161073825501</v>
      </c>
      <c r="AP76" s="558">
        <f>IFERROR('3.1 Emission data'!AP34/'3.2 Emission predictors'!AP$12*POWER(10,6),"")</f>
        <v>316.74360000000001</v>
      </c>
      <c r="AQ76" s="558">
        <f>IFERROR('3.1 Emission data'!AQ34/'3.2 Emission predictors'!AQ$12*POWER(10,6),"")</f>
        <v>1337.1406639004151</v>
      </c>
      <c r="AR76" s="558">
        <f>IFERROR('3.1 Emission data'!AR34/'3.2 Emission predictors'!AR$12*POWER(10,6),"")</f>
        <v>42.20939024390244</v>
      </c>
      <c r="AS76" s="558">
        <f>IFERROR('3.1 Emission data'!AS34/'3.2 Emission predictors'!AS$12*POWER(10,6),"")</f>
        <v>1588.6701769911504</v>
      </c>
      <c r="AT76" s="558">
        <f>IFERROR('3.1 Emission data'!AT34/'3.2 Emission predictors'!AT$12*POWER(10,6),"")</f>
        <v>1906.5632800000001</v>
      </c>
      <c r="AU76" s="558">
        <f>IFERROR('3.1 Emission data'!AU34/'3.2 Emission predictors'!AU$12*POWER(10,6),"")</f>
        <v>1323.3419277108433</v>
      </c>
      <c r="AV76" s="558">
        <f>IFERROR('3.1 Emission data'!AV34/'3.2 Emission predictors'!AV$12*POWER(10,6),"")</f>
        <v>218.00064638783272</v>
      </c>
      <c r="AW76" s="558">
        <f>IFERROR('3.1 Emission data'!AW34/'3.2 Emission predictors'!AW$12*POWER(10,6),"")</f>
        <v>27.016129032258064</v>
      </c>
      <c r="AX76" s="558">
        <f>IFERROR('3.1 Emission data'!AX34/'3.2 Emission predictors'!AX$12*POWER(10,6),"")</f>
        <v>79.562745098039215</v>
      </c>
      <c r="AY76" s="558">
        <f>IFERROR('3.1 Emission data'!AY34/'3.2 Emission predictors'!AY$12*POWER(10,6),"")</f>
        <v>15.257007657657658</v>
      </c>
      <c r="AZ76" s="558">
        <f>IFERROR('3.1 Emission data'!AZ34/'3.2 Emission predictors'!AZ$12*POWER(10,6),"")</f>
        <v>118.20399113924051</v>
      </c>
      <c r="BA76" s="558">
        <f>IFERROR('3.1 Emission data'!BA34/'3.2 Emission predictors'!BA$12*POWER(10,6),"")</f>
        <v>1734.0573417721519</v>
      </c>
      <c r="BB76" s="558">
        <f>IFERROR('3.1 Emission data'!BB34/'3.2 Emission predictors'!BB$12*POWER(10,6),"")</f>
        <v>43.905383236045935</v>
      </c>
      <c r="BC76" s="558">
        <f>IFERROR('3.1 Emission data'!BC34/'3.2 Emission predictors'!BC$12*POWER(10,6),"")</f>
        <v>302.6024828660436</v>
      </c>
      <c r="BD76" s="558">
        <f>IFERROR('3.1 Emission data'!BD34/'3.2 Emission predictors'!BD$12*POWER(10,6),"")</f>
        <v>35.862189695817449</v>
      </c>
      <c r="BE76" s="558">
        <f>IFERROR('3.1 Emission data'!BE34/'3.2 Emission predictors'!BE$12*POWER(10,6),"")</f>
        <v>19.303318983050847</v>
      </c>
      <c r="BF76" s="558">
        <f>IFERROR('3.1 Emission data'!BF34/'3.2 Emission predictors'!BF$12*POWER(10,6),"")</f>
        <v>81.429305555555558</v>
      </c>
      <c r="BG76" s="558">
        <f>IFERROR('3.1 Emission data'!BG34/'3.2 Emission predictors'!BG$12*POWER(10,6),"")</f>
        <v>689.43091818181824</v>
      </c>
      <c r="BH76" s="558">
        <f>IFERROR('3.1 Emission data'!BH34/'3.2 Emission predictors'!BH$12*POWER(10,6),"")</f>
        <v>33.79448169159361</v>
      </c>
      <c r="BI76" s="170"/>
    </row>
    <row r="77" spans="1:63" s="3" customFormat="1" ht="15" thickBot="1">
      <c r="A77" s="261"/>
      <c r="B77" s="83"/>
      <c r="C77" s="374" t="s">
        <v>802</v>
      </c>
      <c r="D77" s="378" t="s">
        <v>1023</v>
      </c>
      <c r="E77" s="561">
        <f>IFERROR('3.1 Emission data'!E35/'3.2 Emission predictors'!E$12*POWER(10,6),"")</f>
        <v>148.97269035532995</v>
      </c>
      <c r="F77" s="561">
        <f>IFERROR('3.1 Emission data'!F35/'3.2 Emission predictors'!F$12*POWER(10,6),"")</f>
        <v>109.68776642335766</v>
      </c>
      <c r="G77" s="561">
        <f>IFERROR('3.1 Emission data'!G35/'3.2 Emission predictors'!G$12*POWER(10,6),"")</f>
        <v>18.009479034307496</v>
      </c>
      <c r="H77" s="561">
        <f>IFERROR('3.1 Emission data'!H35/'3.2 Emission predictors'!H$12*POWER(10,6),"")</f>
        <v>9.5841414141414134</v>
      </c>
      <c r="I77" s="561">
        <f>IFERROR('3.1 Emission data'!I35/'3.2 Emission predictors'!I$12*POWER(10,6),"")</f>
        <v>25.223367697594501</v>
      </c>
      <c r="J77" s="561">
        <f>IFERROR('3.1 Emission data'!J35/'3.2 Emission predictors'!J$12*POWER(10,6),"")</f>
        <v>27.995152941176471</v>
      </c>
      <c r="K77" s="561">
        <f>IFERROR('3.1 Emission data'!K35/'3.2 Emission predictors'!K$12*POWER(10,6),"")</f>
        <v>20.926602870813397</v>
      </c>
      <c r="L77" s="561">
        <f>IFERROR('3.1 Emission data'!L35/'3.2 Emission predictors'!L$12*POWER(10,6),"")</f>
        <v>23.884812030075189</v>
      </c>
      <c r="M77" s="561">
        <f>IFERROR('3.1 Emission data'!M35/'3.2 Emission predictors'!M$12*POWER(10,6),"")</f>
        <v>12.30242542420782</v>
      </c>
      <c r="N77" s="561">
        <f>IFERROR('3.1 Emission data'!N35/'3.2 Emission predictors'!N$12*POWER(10,6),"")</f>
        <v>44.201524444444438</v>
      </c>
      <c r="O77" s="561">
        <f>IFERROR('3.1 Emission data'!O35/'3.2 Emission predictors'!O$12*POWER(10,6),"")</f>
        <v>41.343620689655168</v>
      </c>
      <c r="P77" s="561">
        <f>IFERROR('3.1 Emission data'!P35/'3.2 Emission predictors'!P$12*POWER(10,6),"")</f>
        <v>30.406851282051282</v>
      </c>
      <c r="Q77" s="561">
        <f>IFERROR('3.1 Emission data'!Q35/'3.2 Emission predictors'!Q$12*POWER(10,6),"")</f>
        <v>6.4867586206896544</v>
      </c>
      <c r="R77" s="561">
        <f>IFERROR('3.1 Emission data'!R35/'3.2 Emission predictors'!R$12*POWER(10,6),"")</f>
        <v>1.6111666666666666</v>
      </c>
      <c r="S77" s="561">
        <f>IFERROR('3.1 Emission data'!S35/'3.2 Emission predictors'!S$12*POWER(10,6),"")</f>
        <v>61.208489880832623</v>
      </c>
      <c r="T77" s="561">
        <f>IFERROR('3.1 Emission data'!T35/'3.2 Emission predictors'!T$12*POWER(10,6),"")</f>
        <v>21.867704761904761</v>
      </c>
      <c r="U77" s="561">
        <f>IFERROR('3.1 Emission data'!U35/'3.2 Emission predictors'!U$12*POWER(10,6),"")</f>
        <v>32.502891647639998</v>
      </c>
      <c r="V77" s="561">
        <f>IFERROR('3.1 Emission data'!V35/'3.2 Emission predictors'!V$12*POWER(10,6),"")</f>
        <v>30.033510000000003</v>
      </c>
      <c r="W77" s="561">
        <f>IFERROR('3.1 Emission data'!W35/'3.2 Emission predictors'!W$12*POWER(10,6),"")</f>
        <v>5.2115384615384617</v>
      </c>
      <c r="X77" s="561">
        <f>IFERROR('3.1 Emission data'!X35/'3.2 Emission predictors'!X$12*POWER(10,6),"")</f>
        <v>68.373846153846159</v>
      </c>
      <c r="Y77" s="561">
        <f>IFERROR('3.1 Emission data'!Y35/'3.2 Emission predictors'!Y$12*POWER(10,6),"")</f>
        <v>1.9453723296705547</v>
      </c>
      <c r="Z77" s="562">
        <f>IFERROR('3.1 Emission data'!Z35/'3.2 Emission predictors'!Z$12*POWER(10,6),"")</f>
        <v>41.579920000000001</v>
      </c>
      <c r="AA77" s="563">
        <f>IFERROR('3.1 Emission data'!AA35/'3.2 Emission predictors'!AA$12*POWER(10,6),"")</f>
        <v>96.04058081773023</v>
      </c>
      <c r="AB77" s="561">
        <f>IFERROR('3.1 Emission data'!AB35/'3.2 Emission predictors'!AB$12*POWER(10,6),"")</f>
        <v>140.32054176072234</v>
      </c>
      <c r="AC77" s="561">
        <f>IFERROR('3.1 Emission data'!AC35/'3.2 Emission predictors'!AC$12*POWER(10,6),"")</f>
        <v>4.8486614173228348</v>
      </c>
      <c r="AD77" s="561">
        <f>IFERROR('3.1 Emission data'!AD35/'3.2 Emission predictors'!AD$12*POWER(10,6),"")</f>
        <v>47.841547892938486</v>
      </c>
      <c r="AE77" s="561">
        <f>IFERROR('3.1 Emission data'!AE35/'3.2 Emission predictors'!AE$12*POWER(10,6),"")</f>
        <v>829.29471890971035</v>
      </c>
      <c r="AF77" s="561">
        <f>IFERROR('3.1 Emission data'!AF35/'3.2 Emission predictors'!AF$12*POWER(10,6),"")</f>
        <v>199.28569690265485</v>
      </c>
      <c r="AG77" s="561">
        <f>IFERROR('3.1 Emission data'!AG35/'3.2 Emission predictors'!AG$12*POWER(10,6),"")</f>
        <v>336.3239869281046</v>
      </c>
      <c r="AH77" s="561">
        <f>IFERROR('3.1 Emission data'!AH35/'3.2 Emission predictors'!AH$12*POWER(10,6),"")</f>
        <v>48.337071428571427</v>
      </c>
      <c r="AI77" s="561">
        <f>IFERROR('3.1 Emission data'!AI35/'3.2 Emission predictors'!AI$12*POWER(10,6),"")</f>
        <v>194.54847645429362</v>
      </c>
      <c r="AJ77" s="561">
        <f>IFERROR('3.1 Emission data'!AJ35/'3.2 Emission predictors'!AJ$12*POWER(10,6),"")</f>
        <v>113.43255319148936</v>
      </c>
      <c r="AK77" s="561">
        <f>IFERROR('3.1 Emission data'!AK35/'3.2 Emission predictors'!AK$12*POWER(10,6),"")</f>
        <v>238.12593910636616</v>
      </c>
      <c r="AL77" s="561">
        <f>IFERROR('3.1 Emission data'!AL35/'3.2 Emission predictors'!AL$12*POWER(10,6),"")</f>
        <v>55.882142684167192</v>
      </c>
      <c r="AM77" s="561">
        <f>IFERROR('3.1 Emission data'!AM35/'3.2 Emission predictors'!AM$12*POWER(10,6),"")</f>
        <v>760.51834482758625</v>
      </c>
      <c r="AN77" s="561">
        <f>IFERROR('3.1 Emission data'!AN35/'3.2 Emission predictors'!AN$12*POWER(10,6),"")</f>
        <v>1698.3581567669173</v>
      </c>
      <c r="AO77" s="561">
        <f>IFERROR('3.1 Emission data'!AO35/'3.2 Emission predictors'!AO$12*POWER(10,6),"")</f>
        <v>385.87161073825501</v>
      </c>
      <c r="AP77" s="561">
        <f>IFERROR('3.1 Emission data'!AP35/'3.2 Emission predictors'!AP$12*POWER(10,6),"")</f>
        <v>316.74360000000001</v>
      </c>
      <c r="AQ77" s="561">
        <f>IFERROR('3.1 Emission data'!AQ35/'3.2 Emission predictors'!AQ$12*POWER(10,6),"")</f>
        <v>1337.1406639004151</v>
      </c>
      <c r="AR77" s="561">
        <f>IFERROR('3.1 Emission data'!AR35/'3.2 Emission predictors'!AR$12*POWER(10,6),"")</f>
        <v>42.20939024390244</v>
      </c>
      <c r="AS77" s="561">
        <f>IFERROR('3.1 Emission data'!AS35/'3.2 Emission predictors'!AS$12*POWER(10,6),"")</f>
        <v>1588.6701769911504</v>
      </c>
      <c r="AT77" s="561">
        <f>IFERROR('3.1 Emission data'!AT35/'3.2 Emission predictors'!AT$12*POWER(10,6),"")</f>
        <v>1906.5632800000001</v>
      </c>
      <c r="AU77" s="561">
        <f>IFERROR('3.1 Emission data'!AU35/'3.2 Emission predictors'!AU$12*POWER(10,6),"")</f>
        <v>133.43506024096385</v>
      </c>
      <c r="AV77" s="561">
        <f>IFERROR('3.1 Emission data'!AV35/'3.2 Emission predictors'!AV$12*POWER(10,6),"")</f>
        <v>218.00064638783272</v>
      </c>
      <c r="AW77" s="561">
        <f>IFERROR('3.1 Emission data'!AW35/'3.2 Emission predictors'!AW$12*POWER(10,6),"")</f>
        <v>16.433225806451613</v>
      </c>
      <c r="AX77" s="561">
        <f>IFERROR('3.1 Emission data'!AX35/'3.2 Emission predictors'!AX$12*POWER(10,6),"")</f>
        <v>79.562745098039215</v>
      </c>
      <c r="AY77" s="561">
        <f>IFERROR('3.1 Emission data'!AY35/'3.2 Emission predictors'!AY$12*POWER(10,6),"")</f>
        <v>15.257007657657658</v>
      </c>
      <c r="AZ77" s="561">
        <f>IFERROR('3.1 Emission data'!AZ35/'3.2 Emission predictors'!AZ$12*POWER(10,6),"")</f>
        <v>106.33496455696202</v>
      </c>
      <c r="BA77" s="561">
        <f>IFERROR('3.1 Emission data'!BA35/'3.2 Emission predictors'!BA$12*POWER(10,6),"")</f>
        <v>22.510126582278481</v>
      </c>
      <c r="BB77" s="561">
        <f>IFERROR('3.1 Emission data'!BB35/'3.2 Emission predictors'!BB$12*POWER(10,6),"")</f>
        <v>43.905383236045935</v>
      </c>
      <c r="BC77" s="561">
        <f>IFERROR('3.1 Emission data'!BC35/'3.2 Emission predictors'!BC$12*POWER(10,6),"")</f>
        <v>8.8098442367601244</v>
      </c>
      <c r="BD77" s="561">
        <f>IFERROR('3.1 Emission data'!BD35/'3.2 Emission predictors'!BD$12*POWER(10,6),"")</f>
        <v>35.862189695817449</v>
      </c>
      <c r="BE77" s="561">
        <f>IFERROR('3.1 Emission data'!BE35/'3.2 Emission predictors'!BE$12*POWER(10,6),"")</f>
        <v>19.303318983050847</v>
      </c>
      <c r="BF77" s="561">
        <f>IFERROR('3.1 Emission data'!BF35/'3.2 Emission predictors'!BF$12*POWER(10,6),"")</f>
        <v>20.310833333333331</v>
      </c>
      <c r="BG77" s="561">
        <f>IFERROR('3.1 Emission data'!BG35/'3.2 Emission predictors'!BG$12*POWER(10,6),"")</f>
        <v>689.43091818181824</v>
      </c>
      <c r="BH77" s="561">
        <f>IFERROR('3.1 Emission data'!BH35/'3.2 Emission predictors'!BH$12*POWER(10,6),"")</f>
        <v>19.220113460546674</v>
      </c>
      <c r="BI77" s="170"/>
    </row>
    <row r="78" spans="1:63" s="3" customFormat="1">
      <c r="A78" s="261"/>
      <c r="B78" s="83"/>
      <c r="E78" s="170"/>
      <c r="F78" s="170"/>
      <c r="G78" s="170"/>
      <c r="H78" s="170"/>
      <c r="I78" s="170"/>
      <c r="J78" s="170"/>
      <c r="K78" s="170"/>
      <c r="L78" s="170"/>
      <c r="M78" s="170"/>
      <c r="N78" s="170"/>
      <c r="O78" s="170"/>
      <c r="P78" s="170"/>
      <c r="Q78" s="170"/>
      <c r="R78" s="170"/>
      <c r="S78" s="170"/>
      <c r="T78" s="170"/>
      <c r="U78" s="170"/>
      <c r="V78" s="170"/>
      <c r="W78" s="170"/>
      <c r="X78" s="170"/>
      <c r="Y78" s="170"/>
      <c r="Z78" s="170"/>
      <c r="AA78" s="170"/>
      <c r="AB78" s="170"/>
      <c r="AC78" s="170"/>
      <c r="AD78" s="170"/>
      <c r="AE78" s="170"/>
      <c r="AF78" s="170"/>
      <c r="AG78" s="170"/>
      <c r="AH78" s="170"/>
      <c r="AI78" s="170"/>
      <c r="AJ78" s="170"/>
      <c r="AK78" s="170"/>
      <c r="AL78" s="170"/>
      <c r="AM78" s="170"/>
      <c r="AN78" s="170"/>
      <c r="AO78" s="170"/>
      <c r="AP78" s="170"/>
      <c r="AQ78" s="170"/>
      <c r="AR78" s="170"/>
      <c r="AS78" s="170"/>
      <c r="AT78" s="170"/>
      <c r="AU78" s="170"/>
      <c r="AV78" s="170"/>
      <c r="AW78" s="170"/>
      <c r="AX78" s="170"/>
      <c r="AY78" s="170"/>
      <c r="AZ78" s="170"/>
      <c r="BA78" s="170"/>
      <c r="BB78" s="170"/>
      <c r="BC78" s="170"/>
      <c r="BD78" s="170"/>
      <c r="BE78" s="170"/>
      <c r="BF78" s="170"/>
      <c r="BG78" s="170"/>
      <c r="BH78" s="170"/>
      <c r="BI78" s="170"/>
    </row>
  </sheetData>
  <mergeCells count="11">
    <mergeCell ref="C52:D52"/>
    <mergeCell ref="C60:C68"/>
    <mergeCell ref="C69:C75"/>
    <mergeCell ref="N27:R27"/>
    <mergeCell ref="I27:M27"/>
    <mergeCell ref="D27:H27"/>
    <mergeCell ref="D26:U26"/>
    <mergeCell ref="D5:U5"/>
    <mergeCell ref="D6:H6"/>
    <mergeCell ref="I6:M6"/>
    <mergeCell ref="N6:R6"/>
  </mergeCells>
  <dataValidations count="1">
    <dataValidation type="list" allowBlank="1" showInputMessage="1" showErrorMessage="1" sqref="F8:F22">
      <formula1>"25%,50%,100%,150%,200%"</formula1>
    </dataValidation>
  </dataValidations>
  <pageMargins left="0.7" right="0.7" top="0.78740157499999996" bottom="0.78740157499999996"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T89"/>
  <sheetViews>
    <sheetView showGridLines="0" zoomScale="50" zoomScaleNormal="50" workbookViewId="0">
      <pane xSplit="4" ySplit="7" topLeftCell="E8" activePane="bottomRight" state="frozen"/>
      <selection activeCell="AH46" sqref="AH46"/>
      <selection pane="topRight" activeCell="AH46" sqref="AH46"/>
      <selection pane="bottomLeft" activeCell="AH46" sqref="AH46"/>
      <selection pane="bottomRight" activeCell="BS58" sqref="BS58"/>
    </sheetView>
  </sheetViews>
  <sheetFormatPr defaultColWidth="10.90625" defaultRowHeight="14.5"/>
  <cols>
    <col min="1" max="1" width="3.08984375" style="244" customWidth="1"/>
    <col min="2" max="2" width="15" style="2" bestFit="1" customWidth="1"/>
    <col min="3" max="3" width="37.81640625" style="2" customWidth="1"/>
    <col min="4" max="4" width="38.26953125" style="2" bestFit="1" customWidth="1"/>
    <col min="5" max="5" width="42.7265625" style="13" customWidth="1"/>
    <col min="6" max="6" width="25.6328125" style="13" bestFit="1" customWidth="1"/>
    <col min="7" max="7" width="17" style="2" bestFit="1" customWidth="1"/>
    <col min="8" max="8" width="19.36328125" style="2" bestFit="1" customWidth="1"/>
    <col min="9" max="10" width="17.90625" style="2" customWidth="1"/>
    <col min="11" max="11" width="18.81640625" style="70" customWidth="1"/>
    <col min="12" max="12" width="17.90625" style="70" customWidth="1"/>
    <col min="13" max="13" width="17.90625" style="83" customWidth="1"/>
    <col min="14" max="20" width="17.90625" style="70" customWidth="1"/>
    <col min="21" max="21" width="17.90625" style="83" customWidth="1"/>
    <col min="22" max="24" width="17.90625" style="70" customWidth="1"/>
    <col min="25" max="25" width="17.90625" style="83" customWidth="1"/>
    <col min="26" max="26" width="28" style="70" bestFit="1" customWidth="1"/>
    <col min="27" max="27" width="29.54296875" style="13" bestFit="1" customWidth="1"/>
    <col min="28" max="28" width="32.453125" style="13" customWidth="1"/>
    <col min="29" max="29" width="19.7265625" style="2" bestFit="1" customWidth="1"/>
    <col min="30" max="30" width="25.6328125" style="13" bestFit="1" customWidth="1"/>
    <col min="31" max="31" width="24.6328125" style="2" customWidth="1"/>
    <col min="32" max="32" width="29.81640625" style="2" customWidth="1"/>
    <col min="33" max="33" width="24.26953125" style="2" bestFit="1" customWidth="1"/>
    <col min="34" max="34" width="17.90625" style="70" customWidth="1"/>
    <col min="35" max="35" width="19.36328125" style="2" customWidth="1"/>
    <col min="36" max="36" width="22.6328125" style="70" bestFit="1" customWidth="1"/>
    <col min="37" max="38" width="19.36328125" style="70" customWidth="1"/>
    <col min="39" max="39" width="28.36328125" style="70" bestFit="1" customWidth="1"/>
    <col min="40" max="40" width="17.90625" style="2" customWidth="1"/>
    <col min="41" max="41" width="17.90625" style="70" customWidth="1"/>
    <col min="42" max="42" width="17.90625" style="2" customWidth="1"/>
    <col min="43" max="47" width="17.90625" style="70" customWidth="1"/>
    <col min="48" max="48" width="17.90625" style="2" customWidth="1"/>
    <col min="49" max="50" width="17.90625" style="70" customWidth="1"/>
    <col min="51" max="51" width="17.90625" style="2" customWidth="1"/>
    <col min="52" max="53" width="17.90625" style="70" customWidth="1"/>
    <col min="54" max="54" width="17.90625" style="83" customWidth="1"/>
    <col min="55" max="55" width="17.90625" style="2" customWidth="1"/>
    <col min="56" max="56" width="17.90625" style="70" customWidth="1"/>
    <col min="57" max="57" width="17.90625" style="2" customWidth="1"/>
    <col min="58" max="59" width="17.90625" style="70" customWidth="1"/>
    <col min="60" max="61" width="17.90625" style="83" customWidth="1"/>
    <col min="62" max="62" width="19.54296875" style="2" bestFit="1" customWidth="1"/>
    <col min="63" max="63" width="21.453125" style="2" bestFit="1" customWidth="1"/>
    <col min="64" max="64" width="21.90625" style="2" customWidth="1"/>
    <col min="65" max="65" width="21.453125" style="2" bestFit="1" customWidth="1"/>
    <col min="66" max="66" width="20.26953125" style="83" customWidth="1"/>
    <col min="67" max="67" width="21.453125" style="83" bestFit="1" customWidth="1"/>
    <col min="68" max="68" width="22.81640625" style="83" customWidth="1"/>
    <col min="69" max="69" width="24.7265625" style="83" customWidth="1"/>
    <col min="70" max="70" width="20.81640625" style="83" customWidth="1"/>
    <col min="71" max="71" width="30.90625" style="83" bestFit="1" customWidth="1"/>
    <col min="72" max="72" width="10.90625" style="83"/>
    <col min="73" max="73" width="11.7265625" style="83" bestFit="1" customWidth="1"/>
    <col min="74" max="74" width="12.453125" style="83" bestFit="1" customWidth="1"/>
    <col min="75" max="16384" width="10.90625" style="83"/>
  </cols>
  <sheetData>
    <row r="1" spans="1:124" s="244" customFormat="1">
      <c r="E1" s="260"/>
      <c r="F1" s="260"/>
      <c r="AA1" s="260"/>
      <c r="AB1" s="260"/>
      <c r="AD1" s="260"/>
    </row>
    <row r="2" spans="1:124">
      <c r="B2" s="83"/>
      <c r="C2" s="83"/>
      <c r="D2" s="83"/>
      <c r="G2" s="83"/>
      <c r="H2" s="83"/>
      <c r="I2" s="83"/>
      <c r="J2" s="83"/>
      <c r="K2" s="83"/>
      <c r="L2" s="83"/>
      <c r="N2" s="83"/>
      <c r="O2" s="83"/>
      <c r="P2" s="83"/>
      <c r="Q2" s="83"/>
      <c r="R2" s="83"/>
      <c r="S2" s="83"/>
      <c r="T2" s="83"/>
      <c r="V2" s="83"/>
      <c r="W2" s="83"/>
      <c r="X2" s="83"/>
      <c r="Z2" s="83"/>
      <c r="AC2" s="83"/>
      <c r="AE2" s="83"/>
      <c r="AF2" s="83"/>
      <c r="AG2" s="83"/>
      <c r="AH2" s="83"/>
      <c r="AI2" s="83"/>
      <c r="AJ2" s="83"/>
      <c r="AK2" s="83"/>
      <c r="AL2" s="83"/>
      <c r="AM2" s="83"/>
      <c r="AN2" s="83"/>
      <c r="AO2" s="83"/>
      <c r="AP2" s="83"/>
      <c r="AQ2" s="83"/>
      <c r="AR2" s="83"/>
      <c r="AS2" s="83"/>
      <c r="AT2" s="83"/>
      <c r="AU2" s="83"/>
      <c r="AV2" s="83"/>
      <c r="AW2" s="83"/>
      <c r="AX2" s="83"/>
      <c r="AY2" s="83"/>
      <c r="AZ2" s="83"/>
      <c r="BA2" s="83"/>
      <c r="BC2" s="83"/>
      <c r="BD2" s="83"/>
      <c r="BE2" s="83"/>
      <c r="BF2" s="83"/>
      <c r="BG2" s="83"/>
      <c r="BJ2" s="83"/>
      <c r="BK2" s="83"/>
      <c r="BL2" s="83"/>
      <c r="BM2" s="83"/>
    </row>
    <row r="3" spans="1:124" ht="15.5">
      <c r="B3" s="244"/>
      <c r="C3" s="265" t="s">
        <v>1049</v>
      </c>
      <c r="D3" s="83"/>
      <c r="G3" s="83"/>
      <c r="H3" s="83"/>
      <c r="I3" s="83"/>
      <c r="J3" s="83"/>
      <c r="K3" s="83"/>
      <c r="L3" s="83"/>
      <c r="N3" s="83"/>
      <c r="O3" s="83"/>
      <c r="P3" s="83"/>
      <c r="Q3" s="83"/>
      <c r="R3" s="83"/>
      <c r="S3" s="83"/>
      <c r="T3" s="83"/>
      <c r="V3" s="83"/>
      <c r="W3" s="83"/>
      <c r="X3" s="83"/>
      <c r="Z3" s="83"/>
      <c r="AC3" s="83"/>
      <c r="AE3" s="83"/>
      <c r="AF3" s="83"/>
      <c r="AG3" s="83"/>
      <c r="AH3" s="83"/>
      <c r="AI3" s="83"/>
      <c r="AJ3" s="83"/>
      <c r="AK3" s="83"/>
      <c r="AL3" s="83"/>
      <c r="AM3" s="83"/>
      <c r="AN3" s="83"/>
      <c r="AO3" s="83"/>
      <c r="AP3" s="83"/>
      <c r="AQ3" s="83"/>
      <c r="AR3" s="83"/>
      <c r="AS3" s="83"/>
      <c r="AT3" s="83"/>
      <c r="AU3" s="83"/>
      <c r="AV3" s="83"/>
      <c r="AW3" s="83"/>
      <c r="AX3" s="83"/>
      <c r="AY3" s="83"/>
      <c r="AZ3" s="83"/>
      <c r="BA3" s="83"/>
      <c r="BC3" s="83"/>
      <c r="BD3" s="83"/>
      <c r="BE3" s="83"/>
      <c r="BF3" s="83"/>
      <c r="BG3" s="83"/>
      <c r="BJ3" s="83"/>
      <c r="BK3" s="83"/>
      <c r="BL3" s="83"/>
      <c r="BM3" s="83"/>
    </row>
    <row r="4" spans="1:124">
      <c r="B4" s="83"/>
      <c r="C4" s="83"/>
      <c r="D4" s="83"/>
      <c r="G4" s="83"/>
      <c r="H4" s="83"/>
      <c r="I4" s="83"/>
      <c r="J4" s="83"/>
      <c r="K4" s="83"/>
      <c r="L4" s="83"/>
      <c r="N4" s="83"/>
      <c r="O4" s="83"/>
      <c r="P4" s="83"/>
      <c r="Q4" s="83"/>
      <c r="R4" s="83"/>
      <c r="S4" s="83"/>
      <c r="T4" s="83"/>
      <c r="V4" s="83"/>
      <c r="W4" s="83"/>
      <c r="X4" s="83"/>
      <c r="Z4" s="83"/>
      <c r="AC4" s="83"/>
      <c r="AE4" s="83"/>
      <c r="AF4" s="83"/>
      <c r="AG4" s="83"/>
      <c r="AH4" s="83"/>
      <c r="AI4" s="83"/>
      <c r="AJ4" s="83"/>
      <c r="AK4" s="83"/>
      <c r="AL4" s="83"/>
      <c r="AM4" s="83"/>
      <c r="AN4" s="83"/>
      <c r="AO4" s="83"/>
      <c r="AP4" s="83"/>
      <c r="AQ4" s="83"/>
      <c r="AR4" s="83"/>
      <c r="AS4" s="83"/>
      <c r="AT4" s="83"/>
      <c r="AU4" s="83"/>
      <c r="AV4" s="83"/>
      <c r="AW4" s="83"/>
      <c r="AX4" s="83"/>
      <c r="AY4" s="83"/>
      <c r="AZ4" s="83"/>
      <c r="BA4" s="83"/>
      <c r="BC4" s="83"/>
      <c r="BD4" s="83"/>
      <c r="BE4" s="83"/>
      <c r="BF4" s="83"/>
      <c r="BG4" s="83"/>
      <c r="BJ4" s="83"/>
      <c r="BK4" s="83"/>
      <c r="BL4" s="83"/>
      <c r="BM4" s="83"/>
    </row>
    <row r="5" spans="1:124">
      <c r="B5" s="83"/>
      <c r="C5" s="83"/>
      <c r="D5" s="83"/>
      <c r="E5" s="827" t="s">
        <v>1100</v>
      </c>
      <c r="F5" s="827"/>
      <c r="G5" s="827"/>
      <c r="H5" s="827"/>
      <c r="I5" s="827"/>
      <c r="J5" s="827"/>
      <c r="K5" s="827"/>
      <c r="L5" s="827"/>
      <c r="M5" s="827"/>
      <c r="N5" s="827"/>
      <c r="O5" s="827"/>
      <c r="P5" s="827"/>
      <c r="Q5" s="827"/>
      <c r="R5" s="827"/>
      <c r="S5" s="827"/>
      <c r="T5" s="827"/>
      <c r="U5" s="827"/>
      <c r="V5" s="827"/>
      <c r="W5" s="827"/>
      <c r="X5" s="827"/>
      <c r="Y5" s="827"/>
      <c r="Z5" s="827"/>
      <c r="AA5" s="824" t="s">
        <v>1103</v>
      </c>
      <c r="AB5" s="825"/>
      <c r="AC5" s="825"/>
      <c r="AD5" s="825"/>
      <c r="AE5" s="825"/>
      <c r="AF5" s="825"/>
      <c r="AG5" s="825"/>
      <c r="AH5" s="825"/>
      <c r="AI5" s="825"/>
      <c r="AJ5" s="825"/>
      <c r="AK5" s="825"/>
      <c r="AL5" s="825"/>
      <c r="AM5" s="825"/>
      <c r="AN5" s="825"/>
      <c r="AO5" s="825"/>
      <c r="AP5" s="825"/>
      <c r="AQ5" s="825"/>
      <c r="AR5" s="825"/>
      <c r="AS5" s="825"/>
      <c r="AT5" s="825"/>
      <c r="AU5" s="825"/>
      <c r="AV5" s="825"/>
      <c r="AW5" s="825"/>
      <c r="AX5" s="825"/>
      <c r="AY5" s="825"/>
      <c r="AZ5" s="825"/>
      <c r="BA5" s="825"/>
      <c r="BB5" s="825"/>
      <c r="BC5" s="825"/>
      <c r="BD5" s="825"/>
      <c r="BE5" s="825"/>
      <c r="BF5" s="825"/>
      <c r="BG5" s="825"/>
      <c r="BH5" s="825"/>
      <c r="BJ5" s="83"/>
      <c r="BK5" s="83"/>
      <c r="BL5" s="83"/>
      <c r="BM5" s="83"/>
    </row>
    <row r="6" spans="1:124">
      <c r="B6" s="83"/>
      <c r="C6" s="83"/>
      <c r="G6" s="83"/>
      <c r="H6" s="83"/>
      <c r="I6" s="83"/>
      <c r="J6" s="83"/>
      <c r="K6" s="83"/>
      <c r="L6" s="83"/>
      <c r="N6" s="83"/>
      <c r="O6" s="83"/>
      <c r="P6" s="83"/>
      <c r="Q6" s="83"/>
      <c r="R6" s="83"/>
      <c r="S6" s="83"/>
      <c r="T6" s="83"/>
      <c r="V6" s="83"/>
      <c r="W6" s="83"/>
      <c r="X6" s="83"/>
      <c r="Z6" s="83"/>
      <c r="AA6" s="184"/>
      <c r="AC6" s="83"/>
      <c r="AE6" s="83"/>
      <c r="AF6" s="83"/>
      <c r="AG6" s="83"/>
      <c r="AH6" s="83"/>
      <c r="AI6" s="83"/>
      <c r="AJ6" s="83"/>
      <c r="AK6" s="83"/>
      <c r="AL6" s="83"/>
      <c r="AM6" s="83"/>
      <c r="AN6" s="83"/>
      <c r="AO6" s="83"/>
      <c r="AP6" s="83"/>
      <c r="AQ6" s="83"/>
      <c r="AR6" s="83"/>
      <c r="AS6" s="83"/>
      <c r="AT6" s="83"/>
      <c r="AU6" s="83"/>
      <c r="AV6" s="83"/>
      <c r="AW6" s="83"/>
      <c r="AX6" s="83"/>
      <c r="AY6" s="83"/>
      <c r="AZ6" s="83"/>
      <c r="BA6" s="83"/>
      <c r="BC6" s="83"/>
      <c r="BD6" s="83"/>
      <c r="BE6" s="83"/>
      <c r="BF6" s="83"/>
      <c r="BG6" s="83"/>
      <c r="BJ6" s="83"/>
      <c r="BK6" s="83"/>
      <c r="BL6" s="83"/>
      <c r="BM6" s="83"/>
    </row>
    <row r="7" spans="1:124">
      <c r="B7" s="83"/>
      <c r="C7" s="3" t="s">
        <v>3</v>
      </c>
      <c r="E7" s="79" t="str">
        <f>'4.2 CDP data_scope 1&amp;2_2019'!A32</f>
        <v>Microsoft Corporation</v>
      </c>
      <c r="F7" s="79" t="str">
        <f>'4.2 CDP data_scope 1&amp;2_2019'!A4</f>
        <v>Alphabet, Inc.</v>
      </c>
      <c r="G7" s="79" t="str">
        <f>'4.2 CDP data_scope 1&amp;2_2019'!A26</f>
        <v>International Business Machines (IBM)</v>
      </c>
      <c r="H7" s="79" t="str">
        <f>'4.2 CDP data_scope 1&amp;2_2019'!A40</f>
        <v>Oracle Corporation</v>
      </c>
      <c r="I7" s="79" t="str">
        <f>'4.2 CDP data_scope 1&amp;2_2019'!A45</f>
        <v>SAP SE</v>
      </c>
      <c r="J7" s="79" t="str">
        <f>'4.2 CDP data_scope 1&amp;2_2019'!A2</f>
        <v>Accenture</v>
      </c>
      <c r="K7" s="79" t="str">
        <f>'4.2 CDP data_scope 1&amp;2_2019'!A50</f>
        <v>Tata Consultancy Services</v>
      </c>
      <c r="L7" s="79" t="str">
        <f>'4.2 CDP data_scope 1&amp;2_2019'!A42</f>
        <v>Salesforce.com, Inc.</v>
      </c>
      <c r="M7" s="79" t="str">
        <f>'4.2 CDP data_scope 1&amp;2_2019'!A3</f>
        <v>Adobe, Inc.</v>
      </c>
      <c r="N7" s="79" t="str">
        <f>'4.2 CDP data_scope 1&amp;2_2019'!A54</f>
        <v>VMware, Inc</v>
      </c>
      <c r="O7" s="79" t="str">
        <f>'4.2 CDP data_scope 1&amp;2_2019'!A25</f>
        <v>Infosys Limited</v>
      </c>
      <c r="P7" s="79" t="str">
        <f>'4.2 CDP data_scope 1&amp;2_2019'!A11</f>
        <v>Capgemini SE</v>
      </c>
      <c r="Q7" s="79" t="str">
        <f>'4.2 CDP data_scope 1&amp;2_2019'!A8</f>
        <v>Atos SE</v>
      </c>
      <c r="R7" s="79" t="str">
        <f>'4.2 CDP data_scope 1&amp;2_2019'!A27</f>
        <v>Intuit Inc.</v>
      </c>
      <c r="S7" s="79" t="str">
        <f>'4.2 CDP data_scope 1&amp;2_2019'!A56</f>
        <v>Wipro</v>
      </c>
      <c r="T7" s="79" t="str">
        <f>'4.2 CDP data_scope 1&amp;2_2019'!A20</f>
        <v>HCL Technologies</v>
      </c>
      <c r="U7" s="79" t="str">
        <f>'4.2 CDP data_scope 1&amp;2_2019'!A49</f>
        <v>Synopsys, Inc.</v>
      </c>
      <c r="V7" s="79" t="str">
        <f>'4.2 CDP data_scope 1&amp;2_2019'!A53</f>
        <v>Tech Mahindra</v>
      </c>
      <c r="W7" s="79" t="str">
        <f>'4.2 CDP data_scope 1&amp;2_2019'!A47</f>
        <v>ServiceNow Inc</v>
      </c>
      <c r="X7" s="79" t="str">
        <f>'4.2 CDP data_scope 1&amp;2_2019'!A9</f>
        <v>Autodesk, Inc.</v>
      </c>
      <c r="Y7" s="79" t="str">
        <f>'4.2 CDP data_scope 1&amp;2_2019'!A48</f>
        <v>Shopify Inc</v>
      </c>
      <c r="Z7" s="79" t="str">
        <f>'4.2 CDP data_scope 1&amp;2_2019'!A37</f>
        <v>Nomura Research Institute, Ltd.</v>
      </c>
      <c r="AA7" s="196" t="str">
        <f>'4.2 CDP data_scope 1&amp;2_2019'!A6</f>
        <v>Apple Inc.</v>
      </c>
      <c r="AB7" s="79" t="str">
        <f>'4.2 CDP data_scope 1&amp;2_2019'!A43</f>
        <v>Samsung Electronics</v>
      </c>
      <c r="AC7" s="79" t="str">
        <f>'4.2 CDP data_scope 1&amp;2_2019'!A12</f>
        <v>Cisco Systems, Inc.</v>
      </c>
      <c r="AD7" s="79" t="str">
        <f>'4.2 CDP data_scope 1&amp;2_2019'!A22</f>
        <v>Hon Hai Precision Industry</v>
      </c>
      <c r="AE7" s="79" t="str">
        <f>'4.2 CDP data_scope 1&amp;2_2019'!A24</f>
        <v>HP Inc</v>
      </c>
      <c r="AF7" s="79" t="str">
        <f>'4.2 CDP data_scope 1&amp;2_2019'!A15</f>
        <v>Dell Technologies</v>
      </c>
      <c r="AG7" s="79" t="str">
        <f>'4.2 CDP data_scope 1&amp;2_2019'!A21</f>
        <v>Hewlett Packard Enterprise Company</v>
      </c>
      <c r="AH7" s="79" t="str">
        <f>'4.2 CDP data_scope 1&amp;2_2019'!A52</f>
        <v>TE Connectivity</v>
      </c>
      <c r="AI7" s="79" t="str">
        <f>'4.2 CDP data_scope 1&amp;2_2019'!A19</f>
        <v>Fujitsu Limited</v>
      </c>
      <c r="AJ7" s="79" t="str">
        <f>'4.2 CDP data_scope 1&amp;2_2019'!A33</f>
        <v>Murata Mfg. Co.</v>
      </c>
      <c r="AK7" s="79" t="str">
        <f>'4.2 CDP data_scope 1&amp;2_2019'!A14</f>
        <v>Corning Incorporated</v>
      </c>
      <c r="AL7" s="79" t="str">
        <f>'4.2 CDP data_scope 1&amp;2_2019'!A55</f>
        <v>Western Digital Corp</v>
      </c>
      <c r="AM7" s="79" t="str">
        <f>'4.2 CDP data_scope 1&amp;2_2019'!A10</f>
        <v>BOE Technology Group Co.,Ltd.</v>
      </c>
      <c r="AN7" s="79" t="str">
        <f>'4.2 CDP data_scope 1&amp;2_2019'!A36</f>
        <v>Nokia Group</v>
      </c>
      <c r="AO7" s="79" t="str">
        <f>'4.2 CDP data_scope 1&amp;2_2019'!A30</f>
        <v>Kyocera Corporation</v>
      </c>
      <c r="AP7" s="79" t="str">
        <f>'4.2 CDP data_scope 1&amp;2_2019'!A31</f>
        <v>Lenovo Group</v>
      </c>
      <c r="AQ7" s="79" t="str">
        <f>'4.2 CDP data_scope 1&amp;2_2019'!A17</f>
        <v>Ericsson</v>
      </c>
      <c r="AR7" s="79" t="str">
        <f>'4.2 CDP data_scope 1&amp;2_2019'!A5</f>
        <v>Amphenol Corporation</v>
      </c>
      <c r="AS7" s="79" t="str">
        <f>'4.2 CDP data_scope 1&amp;2_2019'!A46</f>
        <v>Seagate Technology PLC</v>
      </c>
      <c r="AT7" s="79" t="str">
        <f>'4.2 CDP data_scope 1&amp;2_2019'!A51</f>
        <v>TDK Corporation</v>
      </c>
      <c r="AU7" s="79" t="str">
        <f>'4.2 CDP data_scope 1&amp;2_2019'!A44</f>
        <v>Samsung SDI</v>
      </c>
      <c r="AV7" s="79" t="str">
        <f>'4.2 CDP data_scope 1&amp;2_2019'!A34</f>
        <v>NEC Corporation</v>
      </c>
      <c r="AW7" s="79" t="str">
        <f>'4.2 CDP data_scope 1&amp;2_2019'!A35</f>
        <v>NetApp Inc.</v>
      </c>
      <c r="AX7" s="79" t="str">
        <f>'4.2 CDP data_scope 1&amp;2_2019'!A23</f>
        <v>Hoya Corporation</v>
      </c>
      <c r="AY7" s="79" t="str">
        <f>'4.2 CDP data_scope 1&amp;2_2019'!A41</f>
        <v>Pegatron Corporation</v>
      </c>
      <c r="AZ7" s="79" t="str">
        <f>'4.2 CDP data_scope 1&amp;2_2019'!A16</f>
        <v>Delta Electronics, Inc.</v>
      </c>
      <c r="BA7" s="79" t="str">
        <f>'4.2 CDP data_scope 1&amp;2_2019'!A39</f>
        <v>OMRON Corporation</v>
      </c>
      <c r="BB7" s="79" t="str">
        <f>'4.2 CDP data_scope 1&amp;2_2019'!A18</f>
        <v>Flex Ltd.</v>
      </c>
      <c r="BC7" s="79" t="str">
        <f>'4.2 CDP data_scope 1&amp;2_2019'!A13</f>
        <v>Compal Electronics</v>
      </c>
      <c r="BD7" s="79" t="str">
        <f>'4.2 CDP data_scope 1&amp;2_2019'!A28</f>
        <v>Jabil Inc.</v>
      </c>
      <c r="BE7" s="79" t="str">
        <f>'4.2 CDP data_scope 1&amp;2_2019'!A57</f>
        <v>Wistron Corp</v>
      </c>
      <c r="BF7" s="79" t="str">
        <f>'4.2 CDP data_scope 1&amp;2_2019'!A38</f>
        <v>Olympus Corporation</v>
      </c>
      <c r="BG7" s="79" t="str">
        <f>'4.2 CDP data_scope 1&amp;2_2019'!A7</f>
        <v>Arista Networks</v>
      </c>
      <c r="BH7" s="79" t="str">
        <f>'4.2 CDP data_scope 1&amp;2_2019'!A29</f>
        <v>Keysight Technologies Inc</v>
      </c>
      <c r="BI7" s="79"/>
    </row>
    <row r="8" spans="1:124" s="47" customFormat="1" ht="17" customHeight="1">
      <c r="A8" s="269"/>
      <c r="C8" s="48" t="s">
        <v>1041</v>
      </c>
      <c r="E8" s="800" t="str">
        <f>VLOOKUP(E7,'4.2 CDP data_scope 1&amp;2_2019'!$A$2:$E$57,4,FALSE)</f>
        <v>2017-07-01</v>
      </c>
      <c r="F8" s="800" t="str">
        <f>VLOOKUP(F7,'4.2 CDP data_scope 1&amp;2_2019'!$A$2:$E$57,4,FALSE)</f>
        <v>2018-01-01</v>
      </c>
      <c r="G8" s="800" t="str">
        <f>VLOOKUP(G7,'4.2 CDP data_scope 1&amp;2_2019'!$A$2:$E$57,4,FALSE)</f>
        <v>2018-01-01</v>
      </c>
      <c r="H8" s="800" t="str">
        <f>VLOOKUP(H7,'4.2 CDP data_scope 1&amp;2_2019'!$A$2:$E$57,4,FALSE)</f>
        <v>2018-01-01</v>
      </c>
      <c r="I8" s="800" t="str">
        <f>VLOOKUP(I7,'4.2 CDP data_scope 1&amp;2_2019'!$A$2:$E$57,4,FALSE)</f>
        <v>2018-01-01</v>
      </c>
      <c r="J8" s="800" t="str">
        <f>VLOOKUP(J7,'4.2 CDP data_scope 1&amp;2_2019'!$A$2:$E$57,4,FALSE)</f>
        <v>2017-09-01</v>
      </c>
      <c r="K8" s="800" t="str">
        <f>VLOOKUP(K7,'4.2 CDP data_scope 1&amp;2_2019'!$A$2:$E$57,4,FALSE)</f>
        <v>2018-04-01</v>
      </c>
      <c r="L8" s="800" t="str">
        <f>VLOOKUP(L7,'4.2 CDP data_scope 1&amp;2_2019'!$A$2:$E$57,4,FALSE)</f>
        <v>2018-02-01</v>
      </c>
      <c r="M8" s="800" t="str">
        <f>VLOOKUP(M7,'4.2 CDP data_scope 1&amp;2_2019'!$A$2:$E$57,4,FALSE)</f>
        <v>2017-12-01</v>
      </c>
      <c r="N8" s="800" t="str">
        <f>VLOOKUP(N7,'4.2 CDP data_scope 1&amp;2_2019'!$A$2:$E$57,4,FALSE)</f>
        <v>2018-02-01</v>
      </c>
      <c r="O8" s="800" t="str">
        <f>VLOOKUP(O7,'4.2 CDP data_scope 1&amp;2_2019'!$A$2:$E$57,4,FALSE)</f>
        <v>2018-04-01</v>
      </c>
      <c r="P8" s="800" t="str">
        <f>VLOOKUP(P7,'4.2 CDP data_scope 1&amp;2_2019'!$A$2:$E$57,4,FALSE)</f>
        <v>2018-01-01</v>
      </c>
      <c r="Q8" s="800" t="str">
        <f>VLOOKUP(Q7,'4.2 CDP data_scope 1&amp;2_2019'!$A$2:$E$57,4,FALSE)</f>
        <v>2018-01-01</v>
      </c>
      <c r="R8" s="800" t="str">
        <f>VLOOKUP(R7,'4.2 CDP data_scope 1&amp;2_2019'!$A$2:$E$57,4,FALSE)</f>
        <v>2017-08-01</v>
      </c>
      <c r="S8" s="800" t="str">
        <f>VLOOKUP(S7,'4.2 CDP data_scope 1&amp;2_2019'!$A$2:$E$57,4,FALSE)</f>
        <v>2018-04-01</v>
      </c>
      <c r="T8" s="800" t="str">
        <f>VLOOKUP(T7,'4.2 CDP data_scope 1&amp;2_2019'!$A$2:$E$57,4,FALSE)</f>
        <v>2017-04-01</v>
      </c>
      <c r="U8" s="800" t="str">
        <f>VLOOKUP(U7,'4.2 CDP data_scope 1&amp;2_2019'!$A$2:$E$57,4,FALSE)</f>
        <v>2018-01-01</v>
      </c>
      <c r="V8" s="800" t="str">
        <f>VLOOKUP(V7,'4.2 CDP data_scope 1&amp;2_2019'!$A$2:$E$57,4,FALSE)</f>
        <v>2018-04-01</v>
      </c>
      <c r="W8" s="800" t="str">
        <f>VLOOKUP(W7,'4.2 CDP data_scope 1&amp;2_2019'!$A$2:$E$57,4,FALSE)</f>
        <v>2018-01-01</v>
      </c>
      <c r="X8" s="800" t="str">
        <f>VLOOKUP(X7,'4.2 CDP data_scope 1&amp;2_2019'!$A$2:$E$57,4,FALSE)</f>
        <v>2018-02-01</v>
      </c>
      <c r="Y8" s="800" t="str">
        <f>VLOOKUP(Y7,'4.2 CDP data_scope 1&amp;2_2019'!$A$2:$E$57,4,FALSE)</f>
        <v>2018-01-01</v>
      </c>
      <c r="Z8" s="13" t="str">
        <f>VLOOKUP(Z7,'4.2 CDP data_scope 1&amp;2_2019'!$A$2:$E$57,4,FALSE)</f>
        <v>2018-04-01</v>
      </c>
      <c r="AA8" s="184" t="str">
        <f>VLOOKUP(AA7,'4.2 CDP data_scope 1&amp;2_2019'!$A$2:$E$57,4,FALSE)</f>
        <v>2017-09-29</v>
      </c>
      <c r="AB8" s="13" t="str">
        <f>VLOOKUP(AB7,'4.2 CDP data_scope 1&amp;2_2019'!$A$2:$E$57,4,FALSE)</f>
        <v>2018-01-01</v>
      </c>
      <c r="AC8" s="13" t="str">
        <f>VLOOKUP(AC7,'4.2 CDP data_scope 1&amp;2_2019'!$A$2:$E$57,4,FALSE)</f>
        <v>2017-08-01</v>
      </c>
      <c r="AD8" s="13" t="str">
        <f>VLOOKUP(AD7,'4.2 CDP data_scope 1&amp;2_2019'!$A$2:$E$57,4,FALSE)</f>
        <v>2018-01-01</v>
      </c>
      <c r="AE8" s="13" t="str">
        <f>VLOOKUP(AE7,'4.2 CDP data_scope 1&amp;2_2019'!$A$2:$E$57,4,FALSE)</f>
        <v>2017-11-01</v>
      </c>
      <c r="AF8" s="13" t="str">
        <f>VLOOKUP(AF7,'4.2 CDP data_scope 1&amp;2_2019'!$A$2:$E$57,4,FALSE)</f>
        <v>2018-02-01</v>
      </c>
      <c r="AG8" s="13" t="str">
        <f>VLOOKUP(AG7,'4.2 CDP data_scope 1&amp;2_2019'!$A$2:$E$57,4,FALSE)</f>
        <v>2017-11-01</v>
      </c>
      <c r="AH8" s="13" t="str">
        <f>VLOOKUP(AH7,'4.2 CDP data_scope 1&amp;2_2019'!$A$2:$E$57,4,FALSE)</f>
        <v>2017-09-30</v>
      </c>
      <c r="AI8" s="13" t="str">
        <f>VLOOKUP(AI7,'4.2 CDP data_scope 1&amp;2_2019'!$A$2:$E$57,4,FALSE)</f>
        <v>2018-04-01</v>
      </c>
      <c r="AJ8" s="13" t="str">
        <f>VLOOKUP(AJ7,'4.2 CDP data_scope 1&amp;2_2019'!$A$2:$E$57,4,FALSE)</f>
        <v>2018-04-01</v>
      </c>
      <c r="AK8" s="13" t="str">
        <f>VLOOKUP(AK7,'4.2 CDP data_scope 1&amp;2_2019'!$A$2:$E$57,4,FALSE)</f>
        <v>2017-01-01</v>
      </c>
      <c r="AL8" s="13" t="str">
        <f>VLOOKUP(AL7,'4.2 CDP data_scope 1&amp;2_2019'!$A$2:$E$57,4,FALSE)</f>
        <v>2018-01-01</v>
      </c>
      <c r="AM8" s="13" t="str">
        <f>VLOOKUP(AM7,'4.2 CDP data_scope 1&amp;2_2019'!$A$2:$E$57,4,FALSE)</f>
        <v>2018-01-01</v>
      </c>
      <c r="AN8" s="13" t="str">
        <f>VLOOKUP(AN7,'4.2 CDP data_scope 1&amp;2_2019'!$A$2:$E$57,4,FALSE)</f>
        <v>2018-01-01</v>
      </c>
      <c r="AO8" s="13" t="str">
        <f>VLOOKUP(AO7,'4.2 CDP data_scope 1&amp;2_2019'!$A$2:$E$57,4,FALSE)</f>
        <v>2018-04-01</v>
      </c>
      <c r="AP8" s="13" t="str">
        <f>VLOOKUP(AP7,'4.2 CDP data_scope 1&amp;2_2019'!$A$2:$E$57,4,FALSE)</f>
        <v>2018-04-01</v>
      </c>
      <c r="AQ8" s="13" t="str">
        <f>VLOOKUP(AQ7,'4.2 CDP data_scope 1&amp;2_2019'!$A$2:$E$57,4,FALSE)</f>
        <v>2018-01-01</v>
      </c>
      <c r="AR8" s="13" t="str">
        <f>VLOOKUP(AR7,'4.2 CDP data_scope 1&amp;2_2019'!$A$2:$E$57,4,FALSE)</f>
        <v>2018-01-01</v>
      </c>
      <c r="AS8" s="13" t="str">
        <f>VLOOKUP(AS7,'4.2 CDP data_scope 1&amp;2_2019'!$A$2:$E$57,4,FALSE)</f>
        <v>2018-01-01</v>
      </c>
      <c r="AT8" s="13" t="str">
        <f>VLOOKUP(AT7,'4.2 CDP data_scope 1&amp;2_2019'!$A$2:$E$57,4,FALSE)</f>
        <v>2018-04-01</v>
      </c>
      <c r="AU8" s="13" t="str">
        <f>VLOOKUP(AU7,'4.2 CDP data_scope 1&amp;2_2019'!$A$2:$E$57,4,FALSE)</f>
        <v>2018-01-01</v>
      </c>
      <c r="AV8" s="13" t="str">
        <f>VLOOKUP(AV7,'4.2 CDP data_scope 1&amp;2_2019'!$A$2:$E$57,4,FALSE)</f>
        <v>2018-04-01</v>
      </c>
      <c r="AW8" s="13" t="str">
        <f>VLOOKUP(AW7,'4.2 CDP data_scope 1&amp;2_2019'!$A$2:$E$57,4,FALSE)</f>
        <v>2018-01-01</v>
      </c>
      <c r="AX8" s="13" t="str">
        <f>VLOOKUP(AX7,'4.2 CDP data_scope 1&amp;2_2019'!$A$2:$E$57,4,FALSE)</f>
        <v>2018-04-01</v>
      </c>
      <c r="AY8" s="13" t="str">
        <f>VLOOKUP(AY7,'4.2 CDP data_scope 1&amp;2_2019'!$A$2:$E$57,4,FALSE)</f>
        <v>2018-01-01</v>
      </c>
      <c r="AZ8" s="13" t="str">
        <f>VLOOKUP(AZ7,'4.2 CDP data_scope 1&amp;2_2019'!$A$2:$E$57,4,FALSE)</f>
        <v>2018-01-01</v>
      </c>
      <c r="BA8" s="13" t="str">
        <f>VLOOKUP(BA7,'4.2 CDP data_scope 1&amp;2_2019'!$A$2:$E$57,4,FALSE)</f>
        <v>2018-04-01</v>
      </c>
      <c r="BB8" s="13" t="str">
        <f>VLOOKUP(BB7,'4.2 CDP data_scope 1&amp;2_2019'!$A$2:$E$57,4,FALSE)</f>
        <v>2018-01-01</v>
      </c>
      <c r="BC8" s="13" t="str">
        <f>VLOOKUP(BC7,'4.2 CDP data_scope 1&amp;2_2019'!$A$2:$E$57,4,FALSE)</f>
        <v>2018-01-01</v>
      </c>
      <c r="BD8" s="13" t="str">
        <f>VLOOKUP(BD7,'4.2 CDP data_scope 1&amp;2_2019'!$A$2:$E$57,4,FALSE)</f>
        <v>2017-09-01</v>
      </c>
      <c r="BE8" s="13" t="str">
        <f>VLOOKUP(BE7,'4.2 CDP data_scope 1&amp;2_2019'!$A$2:$E$57,4,FALSE)</f>
        <v>2018-01-01</v>
      </c>
      <c r="BF8" s="13" t="str">
        <f>VLOOKUP(BF7,'4.2 CDP data_scope 1&amp;2_2019'!$A$2:$E$57,4,FALSE)</f>
        <v>2018-04-01</v>
      </c>
      <c r="BG8" s="13" t="str">
        <f>VLOOKUP(BG7,'4.2 CDP data_scope 1&amp;2_2019'!$A$2:$E$57,4,FALSE)</f>
        <v>2018-01-01</v>
      </c>
      <c r="BH8" s="13" t="str">
        <f>VLOOKUP(BH7,'4.2 CDP data_scope 1&amp;2_2019'!$A$2:$E$57,4,FALSE)</f>
        <v>2017-11-01</v>
      </c>
      <c r="BI8" s="13"/>
    </row>
    <row r="9" spans="1:124" s="4" customFormat="1">
      <c r="A9" s="259"/>
      <c r="E9" s="29" t="str">
        <f>VLOOKUP(E7,'4.2 CDP data_scope 1&amp;2_2019'!$A$2:$E$57,5,FALSE)</f>
        <v>2018-06-30</v>
      </c>
      <c r="F9" s="29" t="str">
        <f>VLOOKUP(F7,'4.2 CDP data_scope 1&amp;2_2019'!$A$2:$E$57,5,FALSE)</f>
        <v>2018-12-31</v>
      </c>
      <c r="G9" s="29" t="str">
        <f>VLOOKUP(G7,'4.2 CDP data_scope 1&amp;2_2019'!$A$2:$E$57,5,FALSE)</f>
        <v>2018-12-31</v>
      </c>
      <c r="H9" s="29" t="str">
        <f>VLOOKUP(H7,'4.2 CDP data_scope 1&amp;2_2019'!$A$2:$E$57,5,FALSE)</f>
        <v>2018-12-31</v>
      </c>
      <c r="I9" s="29" t="str">
        <f>VLOOKUP(I7,'4.2 CDP data_scope 1&amp;2_2019'!$A$2:$E$57,5,FALSE)</f>
        <v>2018-12-31</v>
      </c>
      <c r="J9" s="29" t="str">
        <f>VLOOKUP(J7,'4.2 CDP data_scope 1&amp;2_2019'!$A$2:$E$57,5,FALSE)</f>
        <v>2018-08-31</v>
      </c>
      <c r="K9" s="29" t="str">
        <f>VLOOKUP(K7,'4.2 CDP data_scope 1&amp;2_2019'!$A$2:$E$57,5,FALSE)</f>
        <v>2019-03-31</v>
      </c>
      <c r="L9" s="29" t="str">
        <f>VLOOKUP(L7,'4.2 CDP data_scope 1&amp;2_2019'!$A$2:$E$57,5,FALSE)</f>
        <v>2019-01-31</v>
      </c>
      <c r="M9" s="29" t="str">
        <f>VLOOKUP(M7,'4.2 CDP data_scope 1&amp;2_2019'!$A$2:$E$57,5,FALSE)</f>
        <v>2018-11-30</v>
      </c>
      <c r="N9" s="29" t="str">
        <f>VLOOKUP(N7,'4.2 CDP data_scope 1&amp;2_2019'!$A$2:$E$57,5,FALSE)</f>
        <v>2019-01-31</v>
      </c>
      <c r="O9" s="29" t="str">
        <f>VLOOKUP(O7,'4.2 CDP data_scope 1&amp;2_2019'!$A$2:$E$57,5,FALSE)</f>
        <v>2019-03-31</v>
      </c>
      <c r="P9" s="29" t="str">
        <f>VLOOKUP(P7,'4.2 CDP data_scope 1&amp;2_2019'!$A$2:$E$57,5,FALSE)</f>
        <v>2018-12-31</v>
      </c>
      <c r="Q9" s="29" t="str">
        <f>VLOOKUP(Q7,'4.2 CDP data_scope 1&amp;2_2019'!$A$2:$E$57,5,FALSE)</f>
        <v>2018-12-31</v>
      </c>
      <c r="R9" s="29" t="str">
        <f>VLOOKUP(R7,'4.2 CDP data_scope 1&amp;2_2019'!$A$2:$E$57,5,FALSE)</f>
        <v>2018-07-31</v>
      </c>
      <c r="S9" s="29" t="str">
        <f>VLOOKUP(S7,'4.2 CDP data_scope 1&amp;2_2019'!$A$2:$E$57,5,FALSE)</f>
        <v>2019-03-31</v>
      </c>
      <c r="T9" s="29" t="str">
        <f>VLOOKUP(T7,'4.2 CDP data_scope 1&amp;2_2019'!$A$2:$E$57,5,FALSE)</f>
        <v>2018-03-31</v>
      </c>
      <c r="U9" s="29" t="str">
        <f>VLOOKUP(U7,'4.2 CDP data_scope 1&amp;2_2019'!$A$2:$E$57,5,FALSE)</f>
        <v>2018-12-31</v>
      </c>
      <c r="V9" s="29" t="str">
        <f>VLOOKUP(V7,'4.2 CDP data_scope 1&amp;2_2019'!$A$2:$E$57,5,FALSE)</f>
        <v>2019-03-31</v>
      </c>
      <c r="W9" s="29" t="str">
        <f>VLOOKUP(W7,'4.2 CDP data_scope 1&amp;2_2019'!$A$2:$E$57,5,FALSE)</f>
        <v>2018-12-31</v>
      </c>
      <c r="X9" s="29" t="str">
        <f>VLOOKUP(X7,'4.2 CDP data_scope 1&amp;2_2019'!$A$2:$E$57,5,FALSE)</f>
        <v>2019-01-31</v>
      </c>
      <c r="Y9" s="29" t="str">
        <f>VLOOKUP(Y7,'4.2 CDP data_scope 1&amp;2_2019'!$A$2:$E$57,5,FALSE)</f>
        <v>2018-12-31</v>
      </c>
      <c r="Z9" s="29" t="str">
        <f>VLOOKUP(Z7,'4.2 CDP data_scope 1&amp;2_2019'!$A$2:$E$57,5,FALSE)</f>
        <v>2019-03-31</v>
      </c>
      <c r="AA9" s="197" t="str">
        <f>VLOOKUP(AA7,'4.2 CDP data_scope 1&amp;2_2019'!$A$2:$E$57,5,FALSE)</f>
        <v>2018-09-29</v>
      </c>
      <c r="AB9" s="29" t="str">
        <f>VLOOKUP(AB7,'4.2 CDP data_scope 1&amp;2_2019'!$A$2:$E$57,5,FALSE)</f>
        <v>2018-12-31</v>
      </c>
      <c r="AC9" s="29" t="str">
        <f>VLOOKUP(AC7,'4.2 CDP data_scope 1&amp;2_2019'!$A$2:$E$57,5,FALSE)</f>
        <v>2018-07-31</v>
      </c>
      <c r="AD9" s="29" t="str">
        <f>VLOOKUP(AD7,'4.2 CDP data_scope 1&amp;2_2019'!$A$2:$E$57,5,FALSE)</f>
        <v>2018-12-31</v>
      </c>
      <c r="AE9" s="29" t="str">
        <f>VLOOKUP(AE7,'4.2 CDP data_scope 1&amp;2_2019'!$A$2:$E$57,5,FALSE)</f>
        <v>2018-10-31</v>
      </c>
      <c r="AF9" s="29" t="str">
        <f>VLOOKUP(AF7,'4.2 CDP data_scope 1&amp;2_2019'!$A$2:$E$57,5,FALSE)</f>
        <v>2019-01-31</v>
      </c>
      <c r="AG9" s="29" t="str">
        <f>VLOOKUP(AG7,'4.2 CDP data_scope 1&amp;2_2019'!$A$2:$E$57,5,FALSE)</f>
        <v>2018-10-31</v>
      </c>
      <c r="AH9" s="29" t="str">
        <f>VLOOKUP(AH7,'4.2 CDP data_scope 1&amp;2_2019'!$A$2:$E$57,5,FALSE)</f>
        <v>2018-09-29</v>
      </c>
      <c r="AI9" s="29" t="str">
        <f>VLOOKUP(AI7,'4.2 CDP data_scope 1&amp;2_2019'!$A$2:$E$57,5,FALSE)</f>
        <v>2019-03-31</v>
      </c>
      <c r="AJ9" s="29" t="str">
        <f>VLOOKUP(AJ7,'4.2 CDP data_scope 1&amp;2_2019'!$A$2:$E$57,5,FALSE)</f>
        <v>2019-03-31</v>
      </c>
      <c r="AK9" s="29" t="str">
        <f>VLOOKUP(AK7,'4.2 CDP data_scope 1&amp;2_2019'!$A$2:$E$57,5,FALSE)</f>
        <v>2017-12-31</v>
      </c>
      <c r="AL9" s="29" t="str">
        <f>VLOOKUP(AL7,'4.2 CDP data_scope 1&amp;2_2019'!$A$2:$E$57,5,FALSE)</f>
        <v>2018-12-31</v>
      </c>
      <c r="AM9" s="29" t="str">
        <f>VLOOKUP(AM7,'4.2 CDP data_scope 1&amp;2_2019'!$A$2:$E$57,5,FALSE)</f>
        <v>2018-12-31</v>
      </c>
      <c r="AN9" s="29" t="str">
        <f>VLOOKUP(AN7,'4.2 CDP data_scope 1&amp;2_2019'!$A$2:$E$57,5,FALSE)</f>
        <v>2018-12-31</v>
      </c>
      <c r="AO9" s="29" t="str">
        <f>VLOOKUP(AO7,'4.2 CDP data_scope 1&amp;2_2019'!$A$2:$E$57,5,FALSE)</f>
        <v>2019-03-31</v>
      </c>
      <c r="AP9" s="29" t="str">
        <f>VLOOKUP(AP7,'4.2 CDP data_scope 1&amp;2_2019'!$A$2:$E$57,5,FALSE)</f>
        <v>2019-03-31</v>
      </c>
      <c r="AQ9" s="29" t="str">
        <f>VLOOKUP(AQ7,'4.2 CDP data_scope 1&amp;2_2019'!$A$2:$E$57,5,FALSE)</f>
        <v>2018-12-31</v>
      </c>
      <c r="AR9" s="29" t="str">
        <f>VLOOKUP(AR7,'4.2 CDP data_scope 1&amp;2_2019'!$A$2:$E$57,5,FALSE)</f>
        <v>2018-12-31</v>
      </c>
      <c r="AS9" s="29" t="str">
        <f>VLOOKUP(AS7,'4.2 CDP data_scope 1&amp;2_2019'!$A$2:$E$57,5,FALSE)</f>
        <v>2018-12-31</v>
      </c>
      <c r="AT9" s="29" t="str">
        <f>VLOOKUP(AT7,'4.2 CDP data_scope 1&amp;2_2019'!$A$2:$E$57,5,FALSE)</f>
        <v>2019-03-31</v>
      </c>
      <c r="AU9" s="29" t="str">
        <f>VLOOKUP(AU7,'4.2 CDP data_scope 1&amp;2_2019'!$A$2:$E$57,5,FALSE)</f>
        <v>2018-12-31</v>
      </c>
      <c r="AV9" s="29" t="str">
        <f>VLOOKUP(AV7,'4.2 CDP data_scope 1&amp;2_2019'!$A$2:$E$57,5,FALSE)</f>
        <v>2019-03-31</v>
      </c>
      <c r="AW9" s="29" t="str">
        <f>VLOOKUP(AW7,'4.2 CDP data_scope 1&amp;2_2019'!$A$2:$E$57,5,FALSE)</f>
        <v>2018-12-31</v>
      </c>
      <c r="AX9" s="29" t="str">
        <f>VLOOKUP(AX7,'4.2 CDP data_scope 1&amp;2_2019'!$A$2:$E$57,5,FALSE)</f>
        <v>2019-03-31</v>
      </c>
      <c r="AY9" s="29" t="str">
        <f>VLOOKUP(AY7,'4.2 CDP data_scope 1&amp;2_2019'!$A$2:$E$57,5,FALSE)</f>
        <v>2018-12-31</v>
      </c>
      <c r="AZ9" s="29" t="str">
        <f>VLOOKUP(AZ7,'4.2 CDP data_scope 1&amp;2_2019'!$A$2:$E$57,5,FALSE)</f>
        <v>2018-12-31</v>
      </c>
      <c r="BA9" s="29" t="str">
        <f>VLOOKUP(BA7,'4.2 CDP data_scope 1&amp;2_2019'!$A$2:$E$57,5,FALSE)</f>
        <v>2019-03-31</v>
      </c>
      <c r="BB9" s="29" t="str">
        <f>VLOOKUP(BB7,'4.2 CDP data_scope 1&amp;2_2019'!$A$2:$E$57,5,FALSE)</f>
        <v>2018-12-31</v>
      </c>
      <c r="BC9" s="29" t="str">
        <f>VLOOKUP(BC7,'4.2 CDP data_scope 1&amp;2_2019'!$A$2:$E$57,5,FALSE)</f>
        <v>2018-12-31</v>
      </c>
      <c r="BD9" s="29" t="str">
        <f>VLOOKUP(BD7,'4.2 CDP data_scope 1&amp;2_2019'!$A$2:$E$57,5,FALSE)</f>
        <v>2018-08-31</v>
      </c>
      <c r="BE9" s="29" t="str">
        <f>VLOOKUP(BE7,'4.2 CDP data_scope 1&amp;2_2019'!$A$2:$E$57,5,FALSE)</f>
        <v>2018-12-31</v>
      </c>
      <c r="BF9" s="29" t="str">
        <f>VLOOKUP(BF7,'4.2 CDP data_scope 1&amp;2_2019'!$A$2:$E$57,5,FALSE)</f>
        <v>2019-03-31</v>
      </c>
      <c r="BG9" s="29" t="str">
        <f>VLOOKUP(BG7,'4.2 CDP data_scope 1&amp;2_2019'!$A$2:$E$57,5,FALSE)</f>
        <v>2018-12-31</v>
      </c>
      <c r="BH9" s="29" t="str">
        <f>VLOOKUP(BH7,'4.2 CDP data_scope 1&amp;2_2019'!$A$2:$E$57,5,FALSE)</f>
        <v>2018-10-31</v>
      </c>
      <c r="BI9" s="29"/>
    </row>
    <row r="10" spans="1:124" ht="15" thickBot="1">
      <c r="C10" s="8"/>
      <c r="D10" s="8"/>
      <c r="E10" s="14" t="s">
        <v>71</v>
      </c>
      <c r="F10" s="14" t="s">
        <v>71</v>
      </c>
      <c r="G10" s="14" t="s">
        <v>71</v>
      </c>
      <c r="H10" s="21" t="s">
        <v>71</v>
      </c>
      <c r="I10" s="21" t="s">
        <v>71</v>
      </c>
      <c r="J10" s="21" t="s">
        <v>71</v>
      </c>
      <c r="K10" s="21" t="s">
        <v>71</v>
      </c>
      <c r="L10" s="21" t="s">
        <v>71</v>
      </c>
      <c r="M10" s="21" t="s">
        <v>71</v>
      </c>
      <c r="N10" s="21" t="s">
        <v>71</v>
      </c>
      <c r="O10" s="21" t="s">
        <v>71</v>
      </c>
      <c r="P10" s="21" t="s">
        <v>71</v>
      </c>
      <c r="Q10" s="21" t="s">
        <v>71</v>
      </c>
      <c r="R10" s="21" t="s">
        <v>71</v>
      </c>
      <c r="S10" s="21" t="s">
        <v>71</v>
      </c>
      <c r="T10" s="21" t="s">
        <v>71</v>
      </c>
      <c r="U10" s="21" t="s">
        <v>71</v>
      </c>
      <c r="V10" s="21" t="s">
        <v>71</v>
      </c>
      <c r="W10" s="21" t="s">
        <v>71</v>
      </c>
      <c r="X10" s="21" t="s">
        <v>71</v>
      </c>
      <c r="Y10" s="21" t="s">
        <v>71</v>
      </c>
      <c r="Z10" s="21" t="s">
        <v>71</v>
      </c>
      <c r="AA10" s="198" t="s">
        <v>71</v>
      </c>
      <c r="AB10" s="21" t="s">
        <v>71</v>
      </c>
      <c r="AC10" s="21" t="s">
        <v>71</v>
      </c>
      <c r="AD10" s="21" t="s">
        <v>71</v>
      </c>
      <c r="AE10" s="21" t="s">
        <v>71</v>
      </c>
      <c r="AF10" s="21" t="s">
        <v>71</v>
      </c>
      <c r="AG10" s="21" t="s">
        <v>71</v>
      </c>
      <c r="AH10" s="21" t="s">
        <v>71</v>
      </c>
      <c r="AI10" s="21" t="s">
        <v>71</v>
      </c>
      <c r="AJ10" s="21" t="s">
        <v>71</v>
      </c>
      <c r="AK10" s="21" t="s">
        <v>71</v>
      </c>
      <c r="AL10" s="21" t="s">
        <v>71</v>
      </c>
      <c r="AM10" s="21" t="s">
        <v>71</v>
      </c>
      <c r="AN10" s="21" t="s">
        <v>71</v>
      </c>
      <c r="AO10" s="21" t="s">
        <v>71</v>
      </c>
      <c r="AP10" s="21" t="s">
        <v>71</v>
      </c>
      <c r="AQ10" s="21" t="s">
        <v>71</v>
      </c>
      <c r="AR10" s="21" t="s">
        <v>71</v>
      </c>
      <c r="AS10" s="21" t="s">
        <v>71</v>
      </c>
      <c r="AT10" s="21" t="s">
        <v>71</v>
      </c>
      <c r="AU10" s="21" t="s">
        <v>71</v>
      </c>
      <c r="AV10" s="21" t="s">
        <v>71</v>
      </c>
      <c r="AW10" s="21" t="s">
        <v>71</v>
      </c>
      <c r="AX10" s="21" t="s">
        <v>71</v>
      </c>
      <c r="AY10" s="21" t="s">
        <v>71</v>
      </c>
      <c r="AZ10" s="21" t="s">
        <v>71</v>
      </c>
      <c r="BA10" s="21" t="s">
        <v>71</v>
      </c>
      <c r="BB10" s="21" t="s">
        <v>71</v>
      </c>
      <c r="BC10" s="21" t="s">
        <v>71</v>
      </c>
      <c r="BD10" s="21" t="s">
        <v>71</v>
      </c>
      <c r="BE10" s="21" t="s">
        <v>71</v>
      </c>
      <c r="BF10" s="21" t="s">
        <v>71</v>
      </c>
      <c r="BG10" s="21" t="s">
        <v>71</v>
      </c>
      <c r="BH10" s="21" t="s">
        <v>71</v>
      </c>
      <c r="BI10" s="102"/>
    </row>
    <row r="11" spans="1:124" ht="15.5" thickTop="1" thickBot="1">
      <c r="B11" s="83"/>
      <c r="C11" s="3" t="s">
        <v>59</v>
      </c>
      <c r="D11" s="219" t="s">
        <v>29</v>
      </c>
      <c r="E11" s="367">
        <f>SUMIFS('4.2 CDP data_scope 1&amp;2_2019'!$C:$C,'4.2 CDP data_scope 1&amp;2_2019'!$A:$A,'3.1 Emission data'!E$7)</f>
        <v>90723</v>
      </c>
      <c r="F11" s="367">
        <f>SUMIFS('4.2 CDP data_scope 1&amp;2_2019'!$C:$C,'4.2 CDP data_scope 1&amp;2_2019'!$A:$A,'3.1 Emission data'!F$7)</f>
        <v>63521</v>
      </c>
      <c r="G11" s="367">
        <f>SUMIFS('4.2 CDP data_scope 1&amp;2_2019'!$C:$C,'4.2 CDP data_scope 1&amp;2_2019'!$A:$A,'3.1 Emission data'!G$7)</f>
        <v>124633</v>
      </c>
      <c r="H11" s="367">
        <f>SUMIFS('4.2 CDP data_scope 1&amp;2_2019'!$C:$C,'4.2 CDP data_scope 1&amp;2_2019'!$A:$A,'3.1 Emission data'!H$7)</f>
        <v>17084</v>
      </c>
      <c r="I11" s="367">
        <f>SUMIFS('4.2 CDP data_scope 1&amp;2_2019'!$C:$C,'4.2 CDP data_scope 1&amp;2_2019'!$A:$A,'3.1 Emission data'!I$7)</f>
        <v>144163</v>
      </c>
      <c r="J11" s="367">
        <f>SUMIFS('4.2 CDP data_scope 1&amp;2_2019'!$C:$C,'4.2 CDP data_scope 1&amp;2_2019'!$A:$A,'3.1 Emission data'!J$7)</f>
        <v>22183</v>
      </c>
      <c r="K11" s="367">
        <f>SUMIFS('4.2 CDP data_scope 1&amp;2_2019'!$C:$C,'4.2 CDP data_scope 1&amp;2_2019'!$A:$A,'3.1 Emission data'!K$7)</f>
        <v>27375</v>
      </c>
      <c r="L11" s="367">
        <f>SUMIFS('4.2 CDP data_scope 1&amp;2_2019'!$C:$C,'4.2 CDP data_scope 1&amp;2_2019'!$A:$A,'3.1 Emission data'!L$7)</f>
        <v>4701</v>
      </c>
      <c r="M11" s="367">
        <f>SUMIFS('4.2 CDP data_scope 1&amp;2_2019'!$C:$C,'4.2 CDP data_scope 1&amp;2_2019'!$A:$A,'3.1 Emission data'!M$7)</f>
        <v>12119</v>
      </c>
      <c r="N11" s="367">
        <f>SUMIFS('4.2 CDP data_scope 1&amp;2_2019'!$C:$C,'4.2 CDP data_scope 1&amp;2_2019'!$A:$A,'3.1 Emission data'!N$7)</f>
        <v>4454</v>
      </c>
      <c r="O11" s="367">
        <f>SUMIFS('4.2 CDP data_scope 1&amp;2_2019'!$C:$C,'4.2 CDP data_scope 1&amp;2_2019'!$A:$A,'3.1 Emission data'!O$7)</f>
        <v>12532</v>
      </c>
      <c r="P11" s="367">
        <f>SUMIFS('4.2 CDP data_scope 1&amp;2_2019'!$C:$C,'4.2 CDP data_scope 1&amp;2_2019'!$A:$A,'3.1 Emission data'!P$7)</f>
        <v>7343.41</v>
      </c>
      <c r="Q11" s="367">
        <f>SUMIFS('4.2 CDP data_scope 1&amp;2_2019'!$C:$C,'4.2 CDP data_scope 1&amp;2_2019'!$A:$A,'3.1 Emission data'!Q$7)</f>
        <v>30383</v>
      </c>
      <c r="R11" s="367">
        <f>SUMIFS('4.2 CDP data_scope 1&amp;2_2019'!$C:$C,'4.2 CDP data_scope 1&amp;2_2019'!$A:$A,'3.1 Emission data'!R$7)</f>
        <v>2045</v>
      </c>
      <c r="S11" s="367">
        <f>SUMIFS('4.2 CDP data_scope 1&amp;2_2019'!$C:$C,'4.2 CDP data_scope 1&amp;2_2019'!$A:$A,'3.1 Emission data'!S$7)</f>
        <v>13424</v>
      </c>
      <c r="T11" s="367">
        <f>SUMIFS('4.2 CDP data_scope 1&amp;2_2019'!$C:$C,'4.2 CDP data_scope 1&amp;2_2019'!$A:$A,'3.1 Emission data'!T$7)</f>
        <v>10146.959999999999</v>
      </c>
      <c r="U11" s="367">
        <f>SUMIFS('4.2 CDP data_scope 1&amp;2_2019'!$C:$C,'4.2 CDP data_scope 1&amp;2_2019'!$A:$A,'3.1 Emission data'!U$7)</f>
        <v>4739.3100000000004</v>
      </c>
      <c r="V11" s="367">
        <f>SUMIFS('4.2 CDP data_scope 1&amp;2_2019'!$C:$C,'4.2 CDP data_scope 1&amp;2_2019'!$A:$A,'3.1 Emission data'!V$7)</f>
        <v>2561.04</v>
      </c>
      <c r="W11" s="367">
        <f>SUMIFS('4.2 CDP data_scope 1&amp;2_2019'!$C:$C,'4.2 CDP data_scope 1&amp;2_2019'!$A:$A,'3.1 Emission data'!W$7)</f>
        <v>0</v>
      </c>
      <c r="X11" s="367">
        <f>SUMIFS('4.2 CDP data_scope 1&amp;2_2019'!$C:$C,'4.2 CDP data_scope 1&amp;2_2019'!$A:$A,'3.1 Emission data'!X$7)</f>
        <v>2655</v>
      </c>
      <c r="Y11" s="367">
        <f>SUMIFS('4.2 CDP data_scope 1&amp;2_2019'!$C:$C,'4.2 CDP data_scope 1&amp;2_2019'!$A:$A,'3.1 Emission data'!Y$7)</f>
        <v>1081.22</v>
      </c>
      <c r="Z11" s="143">
        <f>SUMIFS('4.2 CDP data_scope 1&amp;2_2019'!$C:$C,'4.2 CDP data_scope 1&amp;2_2019'!$A:$A,'3.1 Emission data'!Z$7)</f>
        <v>1704.88</v>
      </c>
      <c r="AA11" s="369">
        <f>SUMIFS('4.2 CDP data_scope 1&amp;2_2019'!$C:$C,'4.2 CDP data_scope 1&amp;2_2019'!$A:$A,'3.1 Emission data'!AA$7)</f>
        <v>54590</v>
      </c>
      <c r="AB11" s="367">
        <f>SUMIFS('4.2 CDP data_scope 1&amp;2_2019'!$C:$C,'4.2 CDP data_scope 1&amp;2_2019'!$A:$A,'3.1 Emission data'!AB$7)</f>
        <v>4855000</v>
      </c>
      <c r="AC11" s="367">
        <f>SUMIFS('4.2 CDP data_scope 1&amp;2_2019'!$C:$C,'4.2 CDP data_scope 1&amp;2_2019'!$A:$A,'3.1 Emission data'!AC$7)</f>
        <v>41171</v>
      </c>
      <c r="AD11" s="368">
        <f>SUMIFS('4.2 CDP data_scope 1&amp;2_2019'!$C:$C,'4.2 CDP data_scope 1&amp;2_2019'!$A:$A,'3.1 Emission data'!AD$7)</f>
        <v>99499</v>
      </c>
      <c r="AE11" s="367">
        <f>SUMIFS('4.2 CDP data_scope 1&amp;2_2019'!$C:$C,'4.2 CDP data_scope 1&amp;2_2019'!$A:$A,'3.1 Emission data'!AE$7)</f>
        <v>65900</v>
      </c>
      <c r="AF11" s="368">
        <f>SUMIFS('4.2 CDP data_scope 1&amp;2_2019'!$C:$C,'4.2 CDP data_scope 1&amp;2_2019'!$A:$A,'3.1 Emission data'!AF$7)</f>
        <v>58965</v>
      </c>
      <c r="AG11" s="367">
        <f>SUMIFS('4.2 CDP data_scope 1&amp;2_2019'!$C:$C,'4.2 CDP data_scope 1&amp;2_2019'!$A:$A,'3.1 Emission data'!AG$7)</f>
        <v>67657</v>
      </c>
      <c r="AH11" s="367">
        <f>SUMIFS('4.2 CDP data_scope 1&amp;2_2019'!$C:$C,'4.2 CDP data_scope 1&amp;2_2019'!$A:$A,'3.1 Emission data'!AH$7)</f>
        <v>148227</v>
      </c>
      <c r="AI11" s="367">
        <f>SUMIFS('4.2 CDP data_scope 1&amp;2_2019'!$C:$C,'4.2 CDP data_scope 1&amp;2_2019'!$A:$A,'3.1 Emission data'!AI$7)</f>
        <v>147000</v>
      </c>
      <c r="AJ11" s="367">
        <f>SUMIFS('4.2 CDP data_scope 1&amp;2_2019'!$C:$C,'4.2 CDP data_scope 1&amp;2_2019'!$A:$A,'3.1 Emission data'!AJ$7)</f>
        <v>311647</v>
      </c>
      <c r="AK11" s="367">
        <f>SUMIFS('4.2 CDP data_scope 1&amp;2_2019'!$C:$C,'4.2 CDP data_scope 1&amp;2_2019'!$A:$A,'3.1 Emission data'!AK$7)</f>
        <v>593561</v>
      </c>
      <c r="AL11" s="367">
        <f>SUMIFS('4.2 CDP data_scope 1&amp;2_2019'!$C:$C,'4.2 CDP data_scope 1&amp;2_2019'!$A:$A,'3.1 Emission data'!AL$7)</f>
        <v>46269.3</v>
      </c>
      <c r="AM11" s="367">
        <f>SUMIFS('4.2 CDP data_scope 1&amp;2_2019'!$C:$C,'4.2 CDP data_scope 1&amp;2_2019'!$A:$A,'3.1 Emission data'!AM$7)</f>
        <v>6308208</v>
      </c>
      <c r="AN11" s="367">
        <f>SUMIFS('4.2 CDP data_scope 1&amp;2_2019'!$C:$C,'4.2 CDP data_scope 1&amp;2_2019'!$A:$A,'3.1 Emission data'!AN$7)</f>
        <v>135012.28</v>
      </c>
      <c r="AO11" s="367">
        <f>SUMIFS('4.2 CDP data_scope 1&amp;2_2019'!$C:$C,'4.2 CDP data_scope 1&amp;2_2019'!$A:$A,'3.1 Emission data'!AO$7)</f>
        <v>135747</v>
      </c>
      <c r="AP11" s="367">
        <f>SUMIFS('4.2 CDP data_scope 1&amp;2_2019'!$C:$C,'4.2 CDP data_scope 1&amp;2_2019'!$A:$A,'3.1 Emission data'!AP$7)</f>
        <v>6031</v>
      </c>
      <c r="AQ11" s="367">
        <f>SUMIFS('4.2 CDP data_scope 1&amp;2_2019'!$C:$C,'4.2 CDP data_scope 1&amp;2_2019'!$A:$A,'3.1 Emission data'!AQ$7)</f>
        <v>54000</v>
      </c>
      <c r="AR11" s="367">
        <f>SUMIFS('4.2 CDP data_scope 1&amp;2_2019'!$C:$C,'4.2 CDP data_scope 1&amp;2_2019'!$A:$A,'3.1 Emission data'!AR$7)</f>
        <v>67197</v>
      </c>
      <c r="AS11" s="367">
        <f>SUMIFS('4.2 CDP data_scope 1&amp;2_2019'!$C:$C,'4.2 CDP data_scope 1&amp;2_2019'!$A:$A,'3.1 Emission data'!AS$7)</f>
        <v>259307</v>
      </c>
      <c r="AT11" s="367">
        <f>SUMIFS('4.2 CDP data_scope 1&amp;2_2019'!$C:$C,'4.2 CDP data_scope 1&amp;2_2019'!$A:$A,'3.1 Emission data'!AT$7)</f>
        <v>120978</v>
      </c>
      <c r="AU11" s="367">
        <f>SUMIFS('4.2 CDP data_scope 1&amp;2_2019'!$C:$C,'4.2 CDP data_scope 1&amp;2_2019'!$A:$A,'3.1 Emission data'!AU$7)</f>
        <v>154704</v>
      </c>
      <c r="AV11" s="367">
        <f>SUMIFS('4.2 CDP data_scope 1&amp;2_2019'!$C:$C,'4.2 CDP data_scope 1&amp;2_2019'!$A:$A,'3.1 Emission data'!AV$7)</f>
        <v>53923</v>
      </c>
      <c r="AW11" s="367">
        <f>SUMIFS('4.2 CDP data_scope 1&amp;2_2019'!$C:$C,'4.2 CDP data_scope 1&amp;2_2019'!$A:$A,'3.1 Emission data'!AW$7)</f>
        <v>5354</v>
      </c>
      <c r="AX11" s="367">
        <f>SUMIFS('4.2 CDP data_scope 1&amp;2_2019'!$C:$C,'4.2 CDP data_scope 1&amp;2_2019'!$A:$A,'3.1 Emission data'!AX$7)</f>
        <v>22379</v>
      </c>
      <c r="AY11" s="367">
        <f>SUMIFS('4.2 CDP data_scope 1&amp;2_2019'!$C:$C,'4.2 CDP data_scope 1&amp;2_2019'!$A:$A,'3.1 Emission data'!AY$7)</f>
        <v>38828.61</v>
      </c>
      <c r="AZ11" s="367">
        <f>SUMIFS('4.2 CDP data_scope 1&amp;2_2019'!$C:$C,'4.2 CDP data_scope 1&amp;2_2019'!$A:$A,'3.1 Emission data'!AZ$7)</f>
        <v>25670</v>
      </c>
      <c r="BA11" s="367">
        <f>SUMIFS('4.2 CDP data_scope 1&amp;2_2019'!$C:$C,'4.2 CDP data_scope 1&amp;2_2019'!$A:$A,'3.1 Emission data'!BA$7)</f>
        <v>43826</v>
      </c>
      <c r="BB11" s="367">
        <f>SUMIFS('4.2 CDP data_scope 1&amp;2_2019'!$C:$C,'4.2 CDP data_scope 1&amp;2_2019'!$A:$A,'3.1 Emission data'!BB$7)</f>
        <v>82432</v>
      </c>
      <c r="BC11" s="367">
        <f>SUMIFS('4.2 CDP data_scope 1&amp;2_2019'!$C:$C,'4.2 CDP data_scope 1&amp;2_2019'!$A:$A,'3.1 Emission data'!BC$7)</f>
        <v>20068</v>
      </c>
      <c r="BD11" s="367">
        <f>SUMIFS('4.2 CDP data_scope 1&amp;2_2019'!$C:$C,'4.2 CDP data_scope 1&amp;2_2019'!$A:$A,'3.1 Emission data'!BD$7)</f>
        <v>46351</v>
      </c>
      <c r="BE11" s="367">
        <f>SUMIFS('4.2 CDP data_scope 1&amp;2_2019'!$C:$C,'4.2 CDP data_scope 1&amp;2_2019'!$A:$A,'3.1 Emission data'!BE$7)</f>
        <v>27308.29</v>
      </c>
      <c r="BF11" s="367">
        <f>SUMIFS('4.2 CDP data_scope 1&amp;2_2019'!$C:$C,'4.2 CDP data_scope 1&amp;2_2019'!$A:$A,'3.1 Emission data'!BF$7)</f>
        <v>16211</v>
      </c>
      <c r="BG11" s="367">
        <f>SUMIFS('4.2 CDP data_scope 1&amp;2_2019'!$C:$C,'4.2 CDP data_scope 1&amp;2_2019'!$A:$A,'3.1 Emission data'!BG$7)</f>
        <v>801.23</v>
      </c>
      <c r="BH11" s="367">
        <f>SUMIFS('4.2 CDP data_scope 1&amp;2_2019'!$C:$C,'4.2 CDP data_scope 1&amp;2_2019'!$A:$A,'3.1 Emission data'!BH$7)</f>
        <v>7446.3</v>
      </c>
      <c r="BI11" s="104"/>
      <c r="BJ11" s="23"/>
      <c r="BK11" s="23"/>
      <c r="BL11" s="83"/>
      <c r="BM11" s="83"/>
      <c r="BN11" s="40"/>
      <c r="BO11" s="40"/>
      <c r="BU11" s="40"/>
      <c r="BV11" s="40"/>
    </row>
    <row r="12" spans="1:124">
      <c r="B12" s="83"/>
      <c r="C12" s="215" t="s">
        <v>60</v>
      </c>
      <c r="D12" s="216"/>
      <c r="E12" s="370">
        <f>IF(OR((VLOOKUP('3.1 Emission data'!E7,'4.2 CDP data_scope 1&amp;2_2019'!$A$2:$H$57,8,FALSE))=0,VLOOKUP('3.1 Emission data'!E7,'4.2 CDP data_scope 1&amp;2_2019'!$A$2:$H$57,8,FALSE)="Question not applicable"),E14,E13)</f>
        <v>183329</v>
      </c>
      <c r="F12" s="370">
        <f>IF(OR((VLOOKUP('3.1 Emission data'!F7,'4.2 CDP data_scope 1&amp;2_2019'!$A$2:$H$57,8,FALSE))=0,VLOOKUP('3.1 Emission data'!F7,'4.2 CDP data_scope 1&amp;2_2019'!$A$2:$H$57,8,FALSE)="Question not applicable"),F14,F13)</f>
        <v>684236</v>
      </c>
      <c r="G12" s="370">
        <f>IF(OR((VLOOKUP('3.1 Emission data'!G7,'4.2 CDP data_scope 1&amp;2_2019'!$A$2:$H$57,8,FALSE))=0,VLOOKUP('3.1 Emission data'!G7,'4.2 CDP data_scope 1&amp;2_2019'!$A$2:$H$57,8,FALSE)="Question not applicable"),G14,G13)</f>
        <v>963304</v>
      </c>
      <c r="H12" s="370">
        <f>IF(OR((VLOOKUP('3.1 Emission data'!H7,'4.2 CDP data_scope 1&amp;2_2019'!$A$2:$H$57,8,FALSE))=0,VLOOKUP('3.1 Emission data'!H7,'4.2 CDP data_scope 1&amp;2_2019'!$A$2:$H$57,8,FALSE)="Question not applicable"),H14,H13)</f>
        <v>362448</v>
      </c>
      <c r="I12" s="370">
        <f>IF(OR((VLOOKUP('3.1 Emission data'!I7,'4.2 CDP data_scope 1&amp;2_2019'!$A$2:$H$57,8,FALSE))=0,VLOOKUP('3.1 Emission data'!I7,'4.2 CDP data_scope 1&amp;2_2019'!$A$2:$H$57,8,FALSE)="Question not applicable"),I14,I13)</f>
        <v>82538</v>
      </c>
      <c r="J12" s="370">
        <f>IF(OR((VLOOKUP('3.1 Emission data'!J7,'4.2 CDP data_scope 1&amp;2_2019'!$A$2:$H$57,8,FALSE))=0,VLOOKUP('3.1 Emission data'!J7,'4.2 CDP data_scope 1&amp;2_2019'!$A$2:$H$57,8,FALSE)="Question not applicable"),J14,J13)</f>
        <v>218855</v>
      </c>
      <c r="K12" s="370">
        <f>IF(OR((VLOOKUP('3.1 Emission data'!K7,'4.2 CDP data_scope 1&amp;2_2019'!$A$2:$H$57,8,FALSE))=0,VLOOKUP('3.1 Emission data'!K7,'4.2 CDP data_scope 1&amp;2_2019'!$A$2:$H$57,8,FALSE)="Question not applicable"),K14,K13)</f>
        <v>409991</v>
      </c>
      <c r="L12" s="370">
        <f>IF(OR((VLOOKUP('3.1 Emission data'!L7,'4.2 CDP data_scope 1&amp;2_2019'!$A$2:$H$57,8,FALSE))=0,VLOOKUP('3.1 Emission data'!L7,'4.2 CDP data_scope 1&amp;2_2019'!$A$2:$H$57,8,FALSE)="Question not applicable"),L14,L13)</f>
        <v>157967</v>
      </c>
      <c r="M12" s="370">
        <f>IF(OR((VLOOKUP('3.1 Emission data'!M7,'4.2 CDP data_scope 1&amp;2_2019'!$A$2:$H$57,8,FALSE))=0,VLOOKUP('3.1 Emission data'!M7,'4.2 CDP data_scope 1&amp;2_2019'!$A$2:$H$57,8,FALSE)="Question not applicable"),M14,M13)</f>
        <v>47871</v>
      </c>
      <c r="N12" s="370">
        <f>IF(OR((VLOOKUP('3.1 Emission data'!N7,'4.2 CDP data_scope 1&amp;2_2019'!$A$2:$H$57,8,FALSE))=0,VLOOKUP('3.1 Emission data'!N7,'4.2 CDP data_scope 1&amp;2_2019'!$A$2:$H$57,8,FALSE)="Question not applicable"),N14,N13)</f>
        <v>15237</v>
      </c>
      <c r="O12" s="370">
        <f>IF(OR((VLOOKUP('3.1 Emission data'!O7,'4.2 CDP data_scope 1&amp;2_2019'!$A$2:$H$57,8,FALSE))=0,VLOOKUP('3.1 Emission data'!O7,'4.2 CDP data_scope 1&amp;2_2019'!$A$2:$H$57,8,FALSE)="Question not applicable"),O14,O13)</f>
        <v>124026</v>
      </c>
      <c r="P12" s="370">
        <f>IF(OR((VLOOKUP('3.1 Emission data'!P7,'4.2 CDP data_scope 1&amp;2_2019'!$A$2:$H$57,8,FALSE))=0,VLOOKUP('3.1 Emission data'!P7,'4.2 CDP data_scope 1&amp;2_2019'!$A$2:$H$57,8,FALSE)="Question not applicable"),P14,P13)</f>
        <v>128802.32</v>
      </c>
      <c r="Q12" s="370">
        <f>IF(OR((VLOOKUP('3.1 Emission data'!Q7,'4.2 CDP data_scope 1&amp;2_2019'!$A$2:$H$57,8,FALSE))=0,VLOOKUP('3.1 Emission data'!Q7,'4.2 CDP data_scope 1&amp;2_2019'!$A$2:$H$57,8,FALSE)="Question not applicable"),Q14,Q13)</f>
        <v>63675</v>
      </c>
      <c r="R12" s="370">
        <f>IF(OR((VLOOKUP('3.1 Emission data'!R7,'4.2 CDP data_scope 1&amp;2_2019'!$A$2:$H$57,8,FALSE))=0,VLOOKUP('3.1 Emission data'!R7,'4.2 CDP data_scope 1&amp;2_2019'!$A$2:$H$57,8,FALSE)="Question not applicable"),R14,R13)</f>
        <v>7622</v>
      </c>
      <c r="S12" s="370">
        <f>IF(OR((VLOOKUP('3.1 Emission data'!S7,'4.2 CDP data_scope 1&amp;2_2019'!$A$2:$H$57,8,FALSE))=0,VLOOKUP('3.1 Emission data'!S7,'4.2 CDP data_scope 1&amp;2_2019'!$A$2:$H$57,8,FALSE)="Question not applicable"),S14,S13)</f>
        <v>103866</v>
      </c>
      <c r="T12" s="370">
        <f>IF(OR((VLOOKUP('3.1 Emission data'!T7,'4.2 CDP data_scope 1&amp;2_2019'!$A$2:$H$57,8,FALSE))=0,VLOOKUP('3.1 Emission data'!T7,'4.2 CDP data_scope 1&amp;2_2019'!$A$2:$H$57,8,FALSE)="Question not applicable"),T14,T13)</f>
        <v>173541.76000000001</v>
      </c>
      <c r="U12" s="370">
        <f>IF(OR((VLOOKUP('3.1 Emission data'!U7,'4.2 CDP data_scope 1&amp;2_2019'!$A$2:$H$57,8,FALSE))=0,VLOOKUP('3.1 Emission data'!U7,'4.2 CDP data_scope 1&amp;2_2019'!$A$2:$H$57,8,FALSE)="Question not applicable"),U14,U13)</f>
        <v>51171.74</v>
      </c>
      <c r="V12" s="370">
        <f>IF(OR((VLOOKUP('3.1 Emission data'!V7,'4.2 CDP data_scope 1&amp;2_2019'!$A$2:$H$57,8,FALSE))=0,VLOOKUP('3.1 Emission data'!V7,'4.2 CDP data_scope 1&amp;2_2019'!$A$2:$H$57,8,FALSE)="Question not applicable"),V14,V13)</f>
        <v>108418.24000000001</v>
      </c>
      <c r="W12" s="370">
        <f>IF(OR((VLOOKUP('3.1 Emission data'!W7,'4.2 CDP data_scope 1&amp;2_2019'!$A$2:$H$57,8,FALSE))=0,VLOOKUP('3.1 Emission data'!W7,'4.2 CDP data_scope 1&amp;2_2019'!$A$2:$H$57,8,FALSE)="Question not applicable"),W14,W13)</f>
        <v>13550</v>
      </c>
      <c r="X12" s="370">
        <f>IF(OR((VLOOKUP('3.1 Emission data'!X7,'4.2 CDP data_scope 1&amp;2_2019'!$A$2:$H$57,8,FALSE))=0,VLOOKUP('3.1 Emission data'!X7,'4.2 CDP data_scope 1&amp;2_2019'!$A$2:$H$57,8,FALSE)="Question not applicable"),X14,X13)</f>
        <v>72</v>
      </c>
      <c r="Y12" s="370">
        <f>IF(OR((VLOOKUP('3.1 Emission data'!Y7,'4.2 CDP data_scope 1&amp;2_2019'!$A$2:$H$57,8,FALSE))=0,VLOOKUP('3.1 Emission data'!Y7,'4.2 CDP data_scope 1&amp;2_2019'!$A$2:$H$57,8,FALSE)="Question not applicable"),Y14,Y13)</f>
        <v>1006.61</v>
      </c>
      <c r="Z12" s="370">
        <f>IF(OR((VLOOKUP('3.1 Emission data'!Z7,'4.2 CDP data_scope 1&amp;2_2019'!$A$2:$H$57,8,FALSE))=0,VLOOKUP('3.1 Emission data'!Z7,'4.2 CDP data_scope 1&amp;2_2019'!$A$2:$H$57,8,FALSE)="Question not applicable"),Z14,Z13)</f>
        <v>64694.1</v>
      </c>
      <c r="AA12" s="373">
        <f>IF(OR((VLOOKUP('3.1 Emission data'!AA7,'4.2 CDP data_scope 1&amp;2_2019'!$A$2:$H$57,8,FALSE))=0,VLOOKUP('3.1 Emission data'!AA7,'4.2 CDP data_scope 1&amp;2_2019'!$A$2:$H$57,8,FALSE)="Question not applicable"),AA14,AA13)</f>
        <v>8730</v>
      </c>
      <c r="AB12" s="370">
        <f>IF(OR((VLOOKUP('3.1 Emission data'!AB7,'4.2 CDP data_scope 1&amp;2_2019'!$A$2:$H$57,8,FALSE))=0,VLOOKUP('3.1 Emission data'!AB7,'4.2 CDP data_scope 1&amp;2_2019'!$A$2:$H$57,8,FALSE)="Question not applicable"),AB14,AB13)</f>
        <v>10318000</v>
      </c>
      <c r="AC12" s="370">
        <f>IF(OR((VLOOKUP('3.1 Emission data'!AC7,'4.2 CDP data_scope 1&amp;2_2019'!$A$2:$H$57,8,FALSE))=0,VLOOKUP('3.1 Emission data'!AC7,'4.2 CDP data_scope 1&amp;2_2019'!$A$2:$H$57,8,FALSE)="Question not applicable"),AC14,AC13)</f>
        <v>205141</v>
      </c>
      <c r="AD12" s="370">
        <f>IF(OR((VLOOKUP('3.1 Emission data'!AD7,'4.2 CDP data_scope 1&amp;2_2019'!$A$2:$H$57,8,FALSE))=0,VLOOKUP('3.1 Emission data'!AD7,'4.2 CDP data_scope 1&amp;2_2019'!$A$2:$H$57,8,FALSE)="Question not applicable"),AD14,AD13)</f>
        <v>8301476.8099999996</v>
      </c>
      <c r="AE12" s="370">
        <f>IF(OR((VLOOKUP('3.1 Emission data'!AE7,'4.2 CDP data_scope 1&amp;2_2019'!$A$2:$H$57,8,FALSE))=0,VLOOKUP('3.1 Emission data'!AE7,'4.2 CDP data_scope 1&amp;2_2019'!$A$2:$H$57,8,FALSE)="Question not applicable"),AE14,AE13)</f>
        <v>163700</v>
      </c>
      <c r="AF12" s="370">
        <f>IF(OR((VLOOKUP('3.1 Emission data'!AF7,'4.2 CDP data_scope 1&amp;2_2019'!$A$2:$H$57,8,FALSE))=0,VLOOKUP('3.1 Emission data'!AF7,'4.2 CDP data_scope 1&amp;2_2019'!$A$2:$H$57,8,FALSE)="Question not applicable"),AF14,AF13)</f>
        <v>313836</v>
      </c>
      <c r="AG12" s="370">
        <f>IF(OR((VLOOKUP('3.1 Emission data'!AG7,'4.2 CDP data_scope 1&amp;2_2019'!$A$2:$H$57,8,FALSE))=0,VLOOKUP('3.1 Emission data'!AG7,'4.2 CDP data_scope 1&amp;2_2019'!$A$2:$H$57,8,FALSE)="Question not applicable"),AG14,AG13)</f>
        <v>204558</v>
      </c>
      <c r="AH12" s="370">
        <f>IF(OR((VLOOKUP('3.1 Emission data'!AH7,'4.2 CDP data_scope 1&amp;2_2019'!$A$2:$H$57,8,FALSE))=0,VLOOKUP('3.1 Emission data'!AH7,'4.2 CDP data_scope 1&amp;2_2019'!$A$2:$H$57,8,FALSE)="Question not applicable"),AH14,AH13)</f>
        <v>504972</v>
      </c>
      <c r="AI12" s="370">
        <f>IF(OR((VLOOKUP('3.1 Emission data'!AI7,'4.2 CDP data_scope 1&amp;2_2019'!$A$2:$H$57,8,FALSE))=0,VLOOKUP('3.1 Emission data'!AI7,'4.2 CDP data_scope 1&amp;2_2019'!$A$2:$H$57,8,FALSE)="Question not applicable"),AI14,AI13)</f>
        <v>771000</v>
      </c>
      <c r="AJ12" s="370">
        <f>IF(OR((VLOOKUP('3.1 Emission data'!AJ7,'4.2 CDP data_scope 1&amp;2_2019'!$A$2:$H$57,8,FALSE))=0,VLOOKUP('3.1 Emission data'!AJ7,'4.2 CDP data_scope 1&amp;2_2019'!$A$2:$H$57,8,FALSE)="Question not applicable"),AJ14,AJ13)</f>
        <v>1287752</v>
      </c>
      <c r="AK12" s="370">
        <f>IF(OR((VLOOKUP('3.1 Emission data'!AK7,'4.2 CDP data_scope 1&amp;2_2019'!$A$2:$H$57,8,FALSE))=0,VLOOKUP('3.1 Emission data'!AK7,'4.2 CDP data_scope 1&amp;2_2019'!$A$2:$H$57,8,FALSE)="Question not applicable"),AK14,AK13)</f>
        <v>1815321</v>
      </c>
      <c r="AL12" s="370">
        <f>IF(OR((VLOOKUP('3.1 Emission data'!AL7,'4.2 CDP data_scope 1&amp;2_2019'!$A$2:$H$57,8,FALSE))=0,VLOOKUP('3.1 Emission data'!AL7,'4.2 CDP data_scope 1&amp;2_2019'!$A$2:$H$57,8,FALSE)="Question not applicable"),AL14,AL13)</f>
        <v>1107529.3</v>
      </c>
      <c r="AM12" s="370">
        <f>IF(OR((VLOOKUP('3.1 Emission data'!AM7,'4.2 CDP data_scope 1&amp;2_2019'!$A$2:$H$57,8,FALSE))=0,VLOOKUP('3.1 Emission data'!AM7,'4.2 CDP data_scope 1&amp;2_2019'!$A$2:$H$57,8,FALSE)="Question not applicable"),AM14,AM13)</f>
        <v>4719308</v>
      </c>
      <c r="AN12" s="370">
        <f>IF(OR((VLOOKUP('3.1 Emission data'!AN7,'4.2 CDP data_scope 1&amp;2_2019'!$A$2:$H$57,8,FALSE))=0,VLOOKUP('3.1 Emission data'!AN7,'4.2 CDP data_scope 1&amp;2_2019'!$A$2:$H$57,8,FALSE)="Question not applicable"),AN14,AN13)</f>
        <v>364914.69</v>
      </c>
      <c r="AO12" s="370">
        <f>IF(OR((VLOOKUP('3.1 Emission data'!AO7,'4.2 CDP data_scope 1&amp;2_2019'!$A$2:$H$57,8,FALSE))=0,VLOOKUP('3.1 Emission data'!AO7,'4.2 CDP data_scope 1&amp;2_2019'!$A$2:$H$57,8,FALSE)="Question not applicable"),AO14,AO13)</f>
        <v>875349</v>
      </c>
      <c r="AP12" s="370">
        <f>IF(OR((VLOOKUP('3.1 Emission data'!AP7,'4.2 CDP data_scope 1&amp;2_2019'!$A$2:$H$57,8,FALSE))=0,VLOOKUP('3.1 Emission data'!AP7,'4.2 CDP data_scope 1&amp;2_2019'!$A$2:$H$57,8,FALSE)="Question not applicable"),AP14,AP13)</f>
        <v>26029</v>
      </c>
      <c r="AQ12" s="370">
        <f>IF(OR((VLOOKUP('3.1 Emission data'!AQ7,'4.2 CDP data_scope 1&amp;2_2019'!$A$2:$H$57,8,FALSE))=0,VLOOKUP('3.1 Emission data'!AQ7,'4.2 CDP data_scope 1&amp;2_2019'!$A$2:$H$57,8,FALSE)="Question not applicable"),AQ14,AQ13)</f>
        <v>90</v>
      </c>
      <c r="AR12" s="370">
        <f>IF(OR((VLOOKUP('3.1 Emission data'!AR7,'4.2 CDP data_scope 1&amp;2_2019'!$A$2:$H$57,8,FALSE))=0,VLOOKUP('3.1 Emission data'!AR7,'4.2 CDP data_scope 1&amp;2_2019'!$A$2:$H$57,8,FALSE)="Question not applicable"),AR14,AR13)</f>
        <v>278920</v>
      </c>
      <c r="AS12" s="370">
        <f>IF(OR((VLOOKUP('3.1 Emission data'!AS7,'4.2 CDP data_scope 1&amp;2_2019'!$A$2:$H$57,8,FALSE))=0,VLOOKUP('3.1 Emission data'!AS7,'4.2 CDP data_scope 1&amp;2_2019'!$A$2:$H$57,8,FALSE)="Question not applicable"),AS14,AS13)</f>
        <v>902266</v>
      </c>
      <c r="AT12" s="370">
        <f>IF(OR((VLOOKUP('3.1 Emission data'!AT7,'4.2 CDP data_scope 1&amp;2_2019'!$A$2:$H$57,8,FALSE))=0,VLOOKUP('3.1 Emission data'!AT7,'4.2 CDP data_scope 1&amp;2_2019'!$A$2:$H$57,8,FALSE)="Question not applicable"),AT14,AT13)</f>
        <v>1548755</v>
      </c>
      <c r="AU12" s="370">
        <f>IF(OR((VLOOKUP('3.1 Emission data'!AU7,'4.2 CDP data_scope 1&amp;2_2019'!$A$2:$H$57,8,FALSE))=0,VLOOKUP('3.1 Emission data'!AU7,'4.2 CDP data_scope 1&amp;2_2019'!$A$2:$H$57,8,FALSE)="Question not applicable"),AU14,AU13)</f>
        <v>947860</v>
      </c>
      <c r="AV12" s="370">
        <f>IF(OR((VLOOKUP('3.1 Emission data'!AV7,'4.2 CDP data_scope 1&amp;2_2019'!$A$2:$H$57,8,FALSE))=0,VLOOKUP('3.1 Emission data'!AV7,'4.2 CDP data_scope 1&amp;2_2019'!$A$2:$H$57,8,FALSE)="Question not applicable"),AV14,AV13)</f>
        <v>384494</v>
      </c>
      <c r="AW12" s="370">
        <f>IF(OR((VLOOKUP('3.1 Emission data'!AW7,'4.2 CDP data_scope 1&amp;2_2019'!$A$2:$H$57,8,FALSE))=0,VLOOKUP('3.1 Emission data'!AW7,'4.2 CDP data_scope 1&amp;2_2019'!$A$2:$H$57,8,FALSE)="Question not applicable"),AW14,AW13)</f>
        <v>96532</v>
      </c>
      <c r="AX12" s="370">
        <f>IF(OR((VLOOKUP('3.1 Emission data'!AX7,'4.2 CDP data_scope 1&amp;2_2019'!$A$2:$H$57,8,FALSE))=0,VLOOKUP('3.1 Emission data'!AX7,'4.2 CDP data_scope 1&amp;2_2019'!$A$2:$H$57,8,FALSE)="Question not applicable"),AX14,AX13)</f>
        <v>383391</v>
      </c>
      <c r="AY12" s="370">
        <f>IF(OR((VLOOKUP('3.1 Emission data'!AY7,'4.2 CDP data_scope 1&amp;2_2019'!$A$2:$H$57,8,FALSE))=0,VLOOKUP('3.1 Emission data'!AY7,'4.2 CDP data_scope 1&amp;2_2019'!$A$2:$H$57,8,FALSE)="Question not applicable"),AY14,AY13)</f>
        <v>638582.53</v>
      </c>
      <c r="AZ12" s="370">
        <f>IF(OR((VLOOKUP('3.1 Emission data'!AZ7,'4.2 CDP data_scope 1&amp;2_2019'!$A$2:$H$57,8,FALSE))=0,VLOOKUP('3.1 Emission data'!AZ7,'4.2 CDP data_scope 1&amp;2_2019'!$A$2:$H$57,8,FALSE)="Question not applicable"),AZ14,AZ13)</f>
        <v>298159</v>
      </c>
      <c r="BA12" s="370">
        <f>IF(OR((VLOOKUP('3.1 Emission data'!BA7,'4.2 CDP data_scope 1&amp;2_2019'!$A$2:$H$57,8,FALSE))=0,VLOOKUP('3.1 Emission data'!BA7,'4.2 CDP data_scope 1&amp;2_2019'!$A$2:$H$57,8,FALSE)="Question not applicable"),BA14,BA13)</f>
        <v>134004</v>
      </c>
      <c r="BB12" s="370">
        <f>IF(OR((VLOOKUP('3.1 Emission data'!BB7,'4.2 CDP data_scope 1&amp;2_2019'!$A$2:$H$57,8,FALSE))=0,VLOOKUP('3.1 Emission data'!BB7,'4.2 CDP data_scope 1&amp;2_2019'!$A$2:$H$57,8,FALSE)="Question not applicable"),BB14,BB13)</f>
        <v>784009</v>
      </c>
      <c r="BC12" s="370">
        <f>IF(OR((VLOOKUP('3.1 Emission data'!BC7,'4.2 CDP data_scope 1&amp;2_2019'!$A$2:$H$57,8,FALSE))=0,VLOOKUP('3.1 Emission data'!BC7,'4.2 CDP data_scope 1&amp;2_2019'!$A$2:$H$57,8,FALSE)="Question not applicable"),BC14,BC13)</f>
        <v>262728</v>
      </c>
      <c r="BD12" s="370">
        <f>IF(OR((VLOOKUP('3.1 Emission data'!BD7,'4.2 CDP data_scope 1&amp;2_2019'!$A$2:$H$57,8,FALSE))=0,VLOOKUP('3.1 Emission data'!BD7,'4.2 CDP data_scope 1&amp;2_2019'!$A$2:$H$57,8,FALSE)="Question not applicable"),BD14,BD13)</f>
        <v>685071</v>
      </c>
      <c r="BE12" s="370">
        <f>IF(OR((VLOOKUP('3.1 Emission data'!BE7,'4.2 CDP data_scope 1&amp;2_2019'!$A$2:$H$57,8,FALSE))=0,VLOOKUP('3.1 Emission data'!BE7,'4.2 CDP data_scope 1&amp;2_2019'!$A$2:$H$57,8,FALSE)="Question not applicable"),BE14,BE13)</f>
        <v>402983.06</v>
      </c>
      <c r="BF12" s="370">
        <f>IF(OR((VLOOKUP('3.1 Emission data'!BF7,'4.2 CDP data_scope 1&amp;2_2019'!$A$2:$H$57,8,FALSE))=0,VLOOKUP('3.1 Emission data'!BF7,'4.2 CDP data_scope 1&amp;2_2019'!$A$2:$H$57,8,FALSE)="Question not applicable"),BF14,BF13)</f>
        <v>77541</v>
      </c>
      <c r="BG12" s="370">
        <f>IF(OR((VLOOKUP('3.1 Emission data'!BG7,'4.2 CDP data_scope 1&amp;2_2019'!$A$2:$H$57,8,FALSE))=0,VLOOKUP('3.1 Emission data'!BG7,'4.2 CDP data_scope 1&amp;2_2019'!$A$2:$H$57,8,FALSE)="Question not applicable"),BG14,BG13)</f>
        <v>5872.79</v>
      </c>
      <c r="BH12" s="370">
        <f>IF(OR((VLOOKUP('3.1 Emission data'!BH7,'4.2 CDP data_scope 1&amp;2_2019'!$A$2:$H$57,8,FALSE))=0,VLOOKUP('3.1 Emission data'!BH7,'4.2 CDP data_scope 1&amp;2_2019'!$A$2:$H$57,8,FALSE)="Question not applicable"),BH14,BH13)</f>
        <v>67089.3</v>
      </c>
      <c r="BI12" s="104"/>
      <c r="BJ12" s="23"/>
      <c r="BK12" s="23"/>
      <c r="BL12" s="83"/>
      <c r="BM12" s="83"/>
      <c r="BN12" s="40"/>
      <c r="BO12" s="40"/>
      <c r="BV12" s="40"/>
    </row>
    <row r="13" spans="1:124">
      <c r="B13" s="83"/>
      <c r="C13" s="83"/>
      <c r="D13" s="5" t="s">
        <v>17</v>
      </c>
      <c r="E13" s="31">
        <f>SUMIFS('4.2 CDP data_scope 1&amp;2_2019'!$H:$H,'4.2 CDP data_scope 1&amp;2_2019'!$A:$A,'3.1 Emission data'!E$7)</f>
        <v>183329</v>
      </c>
      <c r="F13" s="31">
        <f>SUMIFS('4.2 CDP data_scope 1&amp;2_2019'!$H:$H,'4.2 CDP data_scope 1&amp;2_2019'!$A:$A,'3.1 Emission data'!F$7)</f>
        <v>684236</v>
      </c>
      <c r="G13" s="31">
        <f>SUMIFS('4.2 CDP data_scope 1&amp;2_2019'!$H:$H,'4.2 CDP data_scope 1&amp;2_2019'!$A:$A,'3.1 Emission data'!G$7)</f>
        <v>963304</v>
      </c>
      <c r="H13" s="31">
        <f>SUMIFS('4.2 CDP data_scope 1&amp;2_2019'!$H:$H,'4.2 CDP data_scope 1&amp;2_2019'!$A:$A,'3.1 Emission data'!H$7)</f>
        <v>362448</v>
      </c>
      <c r="I13" s="31">
        <f>SUMIFS('4.2 CDP data_scope 1&amp;2_2019'!$H:$H,'4.2 CDP data_scope 1&amp;2_2019'!$A:$A,'3.1 Emission data'!I$7)</f>
        <v>82538</v>
      </c>
      <c r="J13" s="31">
        <f>SUMIFS('4.2 CDP data_scope 1&amp;2_2019'!$H:$H,'4.2 CDP data_scope 1&amp;2_2019'!$A:$A,'3.1 Emission data'!J$7)</f>
        <v>218855</v>
      </c>
      <c r="K13" s="31">
        <f>SUMIFS('4.2 CDP data_scope 1&amp;2_2019'!$H:$H,'4.2 CDP data_scope 1&amp;2_2019'!$A:$A,'3.1 Emission data'!K$7)</f>
        <v>409991</v>
      </c>
      <c r="L13" s="31">
        <f>SUMIFS('4.2 CDP data_scope 1&amp;2_2019'!$H:$H,'4.2 CDP data_scope 1&amp;2_2019'!$A:$A,'3.1 Emission data'!L$7)</f>
        <v>157967</v>
      </c>
      <c r="M13" s="31">
        <f>SUMIFS('4.2 CDP data_scope 1&amp;2_2019'!$H:$H,'4.2 CDP data_scope 1&amp;2_2019'!$A:$A,'3.1 Emission data'!M$7)</f>
        <v>47871</v>
      </c>
      <c r="N13" s="31">
        <f>SUMIFS('4.2 CDP data_scope 1&amp;2_2019'!$H:$H,'4.2 CDP data_scope 1&amp;2_2019'!$A:$A,'3.1 Emission data'!N$7)</f>
        <v>15237</v>
      </c>
      <c r="O13" s="31">
        <f>SUMIFS('4.2 CDP data_scope 1&amp;2_2019'!$H:$H,'4.2 CDP data_scope 1&amp;2_2019'!$A:$A,'3.1 Emission data'!O$7)</f>
        <v>0</v>
      </c>
      <c r="P13" s="31">
        <f>SUMIFS('4.2 CDP data_scope 1&amp;2_2019'!$H:$H,'4.2 CDP data_scope 1&amp;2_2019'!$A:$A,'3.1 Emission data'!P$7)</f>
        <v>128802.32</v>
      </c>
      <c r="Q13" s="31">
        <f>SUMIFS('4.2 CDP data_scope 1&amp;2_2019'!$H:$H,'4.2 CDP data_scope 1&amp;2_2019'!$A:$A,'3.1 Emission data'!Q$7)</f>
        <v>0</v>
      </c>
      <c r="R13" s="31">
        <f>SUMIFS('4.2 CDP data_scope 1&amp;2_2019'!$H:$H,'4.2 CDP data_scope 1&amp;2_2019'!$A:$A,'3.1 Emission data'!R$7)</f>
        <v>7622</v>
      </c>
      <c r="S13" s="31">
        <f>SUMIFS('4.2 CDP data_scope 1&amp;2_2019'!$H:$H,'4.2 CDP data_scope 1&amp;2_2019'!$A:$A,'3.1 Emission data'!S$7)</f>
        <v>0</v>
      </c>
      <c r="T13" s="31">
        <f>SUMIFS('4.2 CDP data_scope 1&amp;2_2019'!$H:$H,'4.2 CDP data_scope 1&amp;2_2019'!$A:$A,'3.1 Emission data'!T$7)</f>
        <v>0</v>
      </c>
      <c r="U13" s="31">
        <f>SUMIFS('4.2 CDP data_scope 1&amp;2_2019'!$H:$H,'4.2 CDP data_scope 1&amp;2_2019'!$A:$A,'3.1 Emission data'!U$7)</f>
        <v>51171.74</v>
      </c>
      <c r="V13" s="31">
        <f>SUMIFS('4.2 CDP data_scope 1&amp;2_2019'!$H:$H,'4.2 CDP data_scope 1&amp;2_2019'!$A:$A,'3.1 Emission data'!V$7)</f>
        <v>0</v>
      </c>
      <c r="W13" s="31">
        <f>SUMIFS('4.2 CDP data_scope 1&amp;2_2019'!$H:$H,'4.2 CDP data_scope 1&amp;2_2019'!$A:$A,'3.1 Emission data'!W$7)</f>
        <v>0</v>
      </c>
      <c r="X13" s="31">
        <f>SUMIFS('4.2 CDP data_scope 1&amp;2_2019'!$H:$H,'4.2 CDP data_scope 1&amp;2_2019'!$A:$A,'3.1 Emission data'!X$7)</f>
        <v>72</v>
      </c>
      <c r="Y13" s="31">
        <f>SUMIFS('4.2 CDP data_scope 1&amp;2_2019'!$H:$H,'4.2 CDP data_scope 1&amp;2_2019'!$A:$A,'3.1 Emission data'!Y$7)</f>
        <v>0</v>
      </c>
      <c r="Z13" s="31">
        <f>SUMIFS('4.2 CDP data_scope 1&amp;2_2019'!$H:$H,'4.2 CDP data_scope 1&amp;2_2019'!$A:$A,'3.1 Emission data'!Z$7)</f>
        <v>64694.1</v>
      </c>
      <c r="AA13" s="46">
        <f>SUMIFS('4.2 CDP data_scope 1&amp;2_2019'!$H:$H,'4.2 CDP data_scope 1&amp;2_2019'!$A:$A,'3.1 Emission data'!AA$7)</f>
        <v>8730</v>
      </c>
      <c r="AB13" s="31">
        <f>SUMIFS('4.2 CDP data_scope 1&amp;2_2019'!$H:$H,'4.2 CDP data_scope 1&amp;2_2019'!$A:$A,'3.1 Emission data'!AB$7)</f>
        <v>0</v>
      </c>
      <c r="AC13" s="31">
        <f>SUMIFS('4.2 CDP data_scope 1&amp;2_2019'!$H:$H,'4.2 CDP data_scope 1&amp;2_2019'!$A:$A,'3.1 Emission data'!AC$7)</f>
        <v>205141</v>
      </c>
      <c r="AD13" s="31">
        <f>SUMIFS('4.2 CDP data_scope 1&amp;2_2019'!$H:$H,'4.2 CDP data_scope 1&amp;2_2019'!$A:$A,'3.1 Emission data'!AD$7)</f>
        <v>0</v>
      </c>
      <c r="AE13" s="31">
        <f>SUMIFS('4.2 CDP data_scope 1&amp;2_2019'!$H:$H,'4.2 CDP data_scope 1&amp;2_2019'!$A:$A,'3.1 Emission data'!AE$7)</f>
        <v>163700</v>
      </c>
      <c r="AF13" s="31">
        <f>SUMIFS('4.2 CDP data_scope 1&amp;2_2019'!$H:$H,'4.2 CDP data_scope 1&amp;2_2019'!$A:$A,'3.1 Emission data'!AF$7)</f>
        <v>313836</v>
      </c>
      <c r="AG13" s="31">
        <f>SUMIFS('4.2 CDP data_scope 1&amp;2_2019'!$H:$H,'4.2 CDP data_scope 1&amp;2_2019'!$A:$A,'3.1 Emission data'!AG$7)</f>
        <v>204558</v>
      </c>
      <c r="AH13" s="31">
        <f>SUMIFS('4.2 CDP data_scope 1&amp;2_2019'!$H:$H,'4.2 CDP data_scope 1&amp;2_2019'!$A:$A,'3.1 Emission data'!AH$7)</f>
        <v>0</v>
      </c>
      <c r="AI13" s="31">
        <f>SUMIFS('4.2 CDP data_scope 1&amp;2_2019'!$H:$H,'4.2 CDP data_scope 1&amp;2_2019'!$A:$A,'3.1 Emission data'!AI$7)</f>
        <v>771000</v>
      </c>
      <c r="AJ13" s="31">
        <f>SUMIFS('4.2 CDP data_scope 1&amp;2_2019'!$H:$H,'4.2 CDP data_scope 1&amp;2_2019'!$A:$A,'3.1 Emission data'!AJ$7)</f>
        <v>1287752</v>
      </c>
      <c r="AK13" s="31">
        <f>SUMIFS('4.2 CDP data_scope 1&amp;2_2019'!$H:$H,'4.2 CDP data_scope 1&amp;2_2019'!$A:$A,'3.1 Emission data'!AK$7)</f>
        <v>0</v>
      </c>
      <c r="AL13" s="31">
        <f>SUMIFS('4.2 CDP data_scope 1&amp;2_2019'!$H:$H,'4.2 CDP data_scope 1&amp;2_2019'!$A:$A,'3.1 Emission data'!AL$7)</f>
        <v>1107529.3</v>
      </c>
      <c r="AM13" s="31">
        <f>SUMIFS('4.2 CDP data_scope 1&amp;2_2019'!$H:$H,'4.2 CDP data_scope 1&amp;2_2019'!$A:$A,'3.1 Emission data'!AM$7)</f>
        <v>0</v>
      </c>
      <c r="AN13" s="31">
        <f>SUMIFS('4.2 CDP data_scope 1&amp;2_2019'!$H:$H,'4.2 CDP data_scope 1&amp;2_2019'!$A:$A,'3.1 Emission data'!AN$7)</f>
        <v>364914.69</v>
      </c>
      <c r="AO13" s="31">
        <f>SUMIFS('4.2 CDP data_scope 1&amp;2_2019'!$H:$H,'4.2 CDP data_scope 1&amp;2_2019'!$A:$A,'3.1 Emission data'!AO$7)</f>
        <v>875349</v>
      </c>
      <c r="AP13" s="31">
        <f>SUMIFS('4.2 CDP data_scope 1&amp;2_2019'!$H:$H,'4.2 CDP data_scope 1&amp;2_2019'!$A:$A,'3.1 Emission data'!AP$7)</f>
        <v>26029</v>
      </c>
      <c r="AQ13" s="31">
        <f>SUMIFS('4.2 CDP data_scope 1&amp;2_2019'!$H:$H,'4.2 CDP data_scope 1&amp;2_2019'!$A:$A,'3.1 Emission data'!AQ$7)</f>
        <v>90</v>
      </c>
      <c r="AR13" s="31">
        <f>SUMIFS('4.2 CDP data_scope 1&amp;2_2019'!$H:$H,'4.2 CDP data_scope 1&amp;2_2019'!$A:$A,'3.1 Emission data'!AR$7)</f>
        <v>0</v>
      </c>
      <c r="AS13" s="31">
        <f>SUMIFS('4.2 CDP data_scope 1&amp;2_2019'!$H:$H,'4.2 CDP data_scope 1&amp;2_2019'!$A:$A,'3.1 Emission data'!AS$7)</f>
        <v>902266</v>
      </c>
      <c r="AT13" s="31">
        <f>SUMIFS('4.2 CDP data_scope 1&amp;2_2019'!$H:$H,'4.2 CDP data_scope 1&amp;2_2019'!$A:$A,'3.1 Emission data'!AT$7)</f>
        <v>1548755</v>
      </c>
      <c r="AU13" s="31">
        <f>SUMIFS('4.2 CDP data_scope 1&amp;2_2019'!$H:$H,'4.2 CDP data_scope 1&amp;2_2019'!$A:$A,'3.1 Emission data'!AU$7)</f>
        <v>0</v>
      </c>
      <c r="AV13" s="31">
        <f>SUMIFS('4.2 CDP data_scope 1&amp;2_2019'!$H:$H,'4.2 CDP data_scope 1&amp;2_2019'!$A:$A,'3.1 Emission data'!AV$7)</f>
        <v>384494</v>
      </c>
      <c r="AW13" s="31">
        <f>SUMIFS('4.2 CDP data_scope 1&amp;2_2019'!$H:$H,'4.2 CDP data_scope 1&amp;2_2019'!$A:$A,'3.1 Emission data'!AW$7)</f>
        <v>0</v>
      </c>
      <c r="AX13" s="31">
        <f>SUMIFS('4.2 CDP data_scope 1&amp;2_2019'!$H:$H,'4.2 CDP data_scope 1&amp;2_2019'!$A:$A,'3.1 Emission data'!AX$7)</f>
        <v>0</v>
      </c>
      <c r="AY13" s="31">
        <f>SUMIFS('4.2 CDP data_scope 1&amp;2_2019'!$H:$H,'4.2 CDP data_scope 1&amp;2_2019'!$A:$A,'3.1 Emission data'!AY$7)</f>
        <v>0</v>
      </c>
      <c r="AZ13" s="31">
        <f>SUMIFS('4.2 CDP data_scope 1&amp;2_2019'!$H:$H,'4.2 CDP data_scope 1&amp;2_2019'!$A:$A,'3.1 Emission data'!AZ$7)</f>
        <v>298159</v>
      </c>
      <c r="BA13" s="31">
        <f>SUMIFS('4.2 CDP data_scope 1&amp;2_2019'!$H:$H,'4.2 CDP data_scope 1&amp;2_2019'!$A:$A,'3.1 Emission data'!BA$7)</f>
        <v>134004</v>
      </c>
      <c r="BB13" s="31">
        <f>SUMIFS('4.2 CDP data_scope 1&amp;2_2019'!$H:$H,'4.2 CDP data_scope 1&amp;2_2019'!$A:$A,'3.1 Emission data'!BB$7)</f>
        <v>784009</v>
      </c>
      <c r="BC13" s="31">
        <f>SUMIFS('4.2 CDP data_scope 1&amp;2_2019'!$H:$H,'4.2 CDP data_scope 1&amp;2_2019'!$A:$A,'3.1 Emission data'!BC$7)</f>
        <v>0</v>
      </c>
      <c r="BD13" s="31">
        <f>SUMIFS('4.2 CDP data_scope 1&amp;2_2019'!$H:$H,'4.2 CDP data_scope 1&amp;2_2019'!$A:$A,'3.1 Emission data'!BD$7)</f>
        <v>0</v>
      </c>
      <c r="BE13" s="31">
        <f>SUMIFS('4.2 CDP data_scope 1&amp;2_2019'!$H:$H,'4.2 CDP data_scope 1&amp;2_2019'!$A:$A,'3.1 Emission data'!BE$7)</f>
        <v>0</v>
      </c>
      <c r="BF13" s="31">
        <f>SUMIFS('4.2 CDP data_scope 1&amp;2_2019'!$H:$H,'4.2 CDP data_scope 1&amp;2_2019'!$A:$A,'3.1 Emission data'!BF$7)</f>
        <v>77541</v>
      </c>
      <c r="BG13" s="31">
        <f>SUMIFS('4.2 CDP data_scope 1&amp;2_2019'!$H:$H,'4.2 CDP data_scope 1&amp;2_2019'!$A:$A,'3.1 Emission data'!BG$7)</f>
        <v>0</v>
      </c>
      <c r="BH13" s="31">
        <f>SUMIFS('4.2 CDP data_scope 1&amp;2_2019'!$H:$H,'4.2 CDP data_scope 1&amp;2_2019'!$A:$A,'3.1 Emission data'!BH$7)</f>
        <v>0</v>
      </c>
      <c r="BI13" s="17"/>
      <c r="BJ13" s="23"/>
      <c r="BK13" s="23"/>
      <c r="BL13" s="83"/>
      <c r="BM13" s="83"/>
      <c r="BV13" s="40"/>
    </row>
    <row r="14" spans="1:124" ht="15" thickBot="1">
      <c r="B14" s="40"/>
      <c r="C14" s="83"/>
      <c r="D14" s="10" t="s">
        <v>18</v>
      </c>
      <c r="E14" s="32">
        <f>SUMIFS('4.2 CDP data_scope 1&amp;2_2019'!$G:$G,'4.2 CDP data_scope 1&amp;2_2019'!$A:$A,'3.1 Emission data'!E$7)</f>
        <v>3000523</v>
      </c>
      <c r="F14" s="32">
        <f>SUMIFS('4.2 CDP data_scope 1&amp;2_2019'!$G:$G,'4.2 CDP data_scope 1&amp;2_2019'!$A:$A,'3.1 Emission data'!F$7)</f>
        <v>4344686</v>
      </c>
      <c r="G14" s="32">
        <f>SUMIFS('4.2 CDP data_scope 1&amp;2_2019'!$G:$G,'4.2 CDP data_scope 1&amp;2_2019'!$A:$A,'3.1 Emission data'!G$7)</f>
        <v>1133030</v>
      </c>
      <c r="H14" s="32">
        <f>SUMIFS('4.2 CDP data_scope 1&amp;2_2019'!$G:$G,'4.2 CDP data_scope 1&amp;2_2019'!$A:$A,'3.1 Emission data'!H$7)</f>
        <v>489917</v>
      </c>
      <c r="I14" s="32">
        <f>SUMIFS('4.2 CDP data_scope 1&amp;2_2019'!$G:$G,'4.2 CDP data_scope 1&amp;2_2019'!$A:$A,'3.1 Emission data'!I$7)</f>
        <v>157086</v>
      </c>
      <c r="J14" s="32">
        <f>SUMIFS('4.2 CDP data_scope 1&amp;2_2019'!$G:$G,'4.2 CDP data_scope 1&amp;2_2019'!$A:$A,'3.1 Emission data'!J$7)</f>
        <v>282026</v>
      </c>
      <c r="K14" s="32">
        <f>SUMIFS('4.2 CDP data_scope 1&amp;2_2019'!$G:$G,'4.2 CDP data_scope 1&amp;2_2019'!$A:$A,'3.1 Emission data'!K$7)</f>
        <v>453391</v>
      </c>
      <c r="L14" s="32">
        <f>SUMIFS('4.2 CDP data_scope 1&amp;2_2019'!$G:$G,'4.2 CDP data_scope 1&amp;2_2019'!$A:$A,'3.1 Emission data'!L$7)</f>
        <v>280961</v>
      </c>
      <c r="M14" s="32">
        <f>SUMIFS('4.2 CDP data_scope 1&amp;2_2019'!$G:$G,'4.2 CDP data_scope 1&amp;2_2019'!$A:$A,'3.1 Emission data'!M$7)</f>
        <v>58874</v>
      </c>
      <c r="N14" s="32">
        <f>SUMIFS('4.2 CDP data_scope 1&amp;2_2019'!$G:$G,'4.2 CDP data_scope 1&amp;2_2019'!$A:$A,'3.1 Emission data'!N$7)</f>
        <v>67524</v>
      </c>
      <c r="O14" s="32">
        <f>SUMIFS('4.2 CDP data_scope 1&amp;2_2019'!$G:$G,'4.2 CDP data_scope 1&amp;2_2019'!$A:$A,'3.1 Emission data'!O$7)</f>
        <v>124026</v>
      </c>
      <c r="P14" s="32">
        <f>SUMIFS('4.2 CDP data_scope 1&amp;2_2019'!$G:$G,'4.2 CDP data_scope 1&amp;2_2019'!$A:$A,'3.1 Emission data'!P$7)</f>
        <v>154642.98000000001</v>
      </c>
      <c r="Q14" s="32">
        <f>SUMIFS('4.2 CDP data_scope 1&amp;2_2019'!$G:$G,'4.2 CDP data_scope 1&amp;2_2019'!$A:$A,'3.1 Emission data'!Q$7)</f>
        <v>63675</v>
      </c>
      <c r="R14" s="32">
        <f>SUMIFS('4.2 CDP data_scope 1&amp;2_2019'!$G:$G,'4.2 CDP data_scope 1&amp;2_2019'!$A:$A,'3.1 Emission data'!R$7)</f>
        <v>18883</v>
      </c>
      <c r="S14" s="32">
        <f>SUMIFS('4.2 CDP data_scope 1&amp;2_2019'!$G:$G,'4.2 CDP data_scope 1&amp;2_2019'!$A:$A,'3.1 Emission data'!S$7)</f>
        <v>103866</v>
      </c>
      <c r="T14" s="32">
        <f>SUMIFS('4.2 CDP data_scope 1&amp;2_2019'!$G:$G,'4.2 CDP data_scope 1&amp;2_2019'!$A:$A,'3.1 Emission data'!T$7)</f>
        <v>173541.76000000001</v>
      </c>
      <c r="U14" s="32">
        <f>SUMIFS('4.2 CDP data_scope 1&amp;2_2019'!$G:$G,'4.2 CDP data_scope 1&amp;2_2019'!$A:$A,'3.1 Emission data'!U$7)</f>
        <v>54035.15</v>
      </c>
      <c r="V14" s="32">
        <f>SUMIFS('4.2 CDP data_scope 1&amp;2_2019'!$G:$G,'4.2 CDP data_scope 1&amp;2_2019'!$A:$A,'3.1 Emission data'!V$7)</f>
        <v>108418.24000000001</v>
      </c>
      <c r="W14" s="32">
        <f>SUMIFS('4.2 CDP data_scope 1&amp;2_2019'!$G:$G,'4.2 CDP data_scope 1&amp;2_2019'!$A:$A,'3.1 Emission data'!W$7)</f>
        <v>13550</v>
      </c>
      <c r="X14" s="32">
        <f>SUMIFS('4.2 CDP data_scope 1&amp;2_2019'!$G:$G,'4.2 CDP data_scope 1&amp;2_2019'!$A:$A,'3.1 Emission data'!X$7)</f>
        <v>10956</v>
      </c>
      <c r="Y14" s="32">
        <f>SUMIFS('4.2 CDP data_scope 1&amp;2_2019'!$G:$G,'4.2 CDP data_scope 1&amp;2_2019'!$A:$A,'3.1 Emission data'!Y$7)</f>
        <v>1006.61</v>
      </c>
      <c r="Z14" s="32">
        <f>SUMIFS('4.2 CDP data_scope 1&amp;2_2019'!$G:$G,'4.2 CDP data_scope 1&amp;2_2019'!$A:$A,'3.1 Emission data'!Z$7)</f>
        <v>65047.03</v>
      </c>
      <c r="AA14" s="188">
        <f>SUMIFS('4.2 CDP data_scope 1&amp;2_2019'!$G:$G,'4.2 CDP data_scope 1&amp;2_2019'!$A:$A,'3.1 Emission data'!AA$7)</f>
        <v>0</v>
      </c>
      <c r="AB14" s="32">
        <f>SUMIFS('4.2 CDP data_scope 1&amp;2_2019'!$G:$G,'4.2 CDP data_scope 1&amp;2_2019'!$A:$A,'3.1 Emission data'!AB$7)</f>
        <v>10318000</v>
      </c>
      <c r="AC14" s="32">
        <f>SUMIFS('4.2 CDP data_scope 1&amp;2_2019'!$G:$G,'4.2 CDP data_scope 1&amp;2_2019'!$A:$A,'3.1 Emission data'!AC$7)</f>
        <v>666708</v>
      </c>
      <c r="AD14" s="32">
        <f>SUMIFS('4.2 CDP data_scope 1&amp;2_2019'!$G:$G,'4.2 CDP data_scope 1&amp;2_2019'!$A:$A,'3.1 Emission data'!AD$7)</f>
        <v>8301476.8099999996</v>
      </c>
      <c r="AE14" s="32">
        <f>SUMIFS('4.2 CDP data_scope 1&amp;2_2019'!$G:$G,'4.2 CDP data_scope 1&amp;2_2019'!$A:$A,'3.1 Emission data'!AE$7)</f>
        <v>252300</v>
      </c>
      <c r="AF14" s="32">
        <f>SUMIFS('4.2 CDP data_scope 1&amp;2_2019'!$G:$G,'4.2 CDP data_scope 1&amp;2_2019'!$A:$A,'3.1 Emission data'!AF$7)</f>
        <v>436381</v>
      </c>
      <c r="AG14" s="32">
        <f>SUMIFS('4.2 CDP data_scope 1&amp;2_2019'!$G:$G,'4.2 CDP data_scope 1&amp;2_2019'!$A:$A,'3.1 Emission data'!AG$7)</f>
        <v>335361</v>
      </c>
      <c r="AH14" s="32">
        <f>SUMIFS('4.2 CDP data_scope 1&amp;2_2019'!$G:$G,'4.2 CDP data_scope 1&amp;2_2019'!$A:$A,'3.1 Emission data'!AH$7)</f>
        <v>504972</v>
      </c>
      <c r="AI14" s="32">
        <f>SUMIFS('4.2 CDP data_scope 1&amp;2_2019'!$G:$G,'4.2 CDP data_scope 1&amp;2_2019'!$A:$A,'3.1 Emission data'!AI$7)</f>
        <v>808000</v>
      </c>
      <c r="AJ14" s="32">
        <f>SUMIFS('4.2 CDP data_scope 1&amp;2_2019'!$G:$G,'4.2 CDP data_scope 1&amp;2_2019'!$A:$A,'3.1 Emission data'!AJ$7)</f>
        <v>1319997</v>
      </c>
      <c r="AK14" s="32">
        <f>SUMIFS('4.2 CDP data_scope 1&amp;2_2019'!$G:$G,'4.2 CDP data_scope 1&amp;2_2019'!$A:$A,'3.1 Emission data'!AK$7)</f>
        <v>1815321</v>
      </c>
      <c r="AL14" s="32">
        <f>SUMIFS('4.2 CDP data_scope 1&amp;2_2019'!$G:$G,'4.2 CDP data_scope 1&amp;2_2019'!$A:$A,'3.1 Emission data'!AL$7)</f>
        <v>1110284.6000000001</v>
      </c>
      <c r="AM14" s="32">
        <f>SUMIFS('4.2 CDP data_scope 1&amp;2_2019'!$G:$G,'4.2 CDP data_scope 1&amp;2_2019'!$A:$A,'3.1 Emission data'!AM$7)</f>
        <v>4719308</v>
      </c>
      <c r="AN14" s="32">
        <f>SUMIFS('4.2 CDP data_scope 1&amp;2_2019'!$G:$G,'4.2 CDP data_scope 1&amp;2_2019'!$A:$A,'3.1 Emission data'!AN$7)</f>
        <v>436944.31</v>
      </c>
      <c r="AO14" s="32">
        <f>SUMIFS('4.2 CDP data_scope 1&amp;2_2019'!$G:$G,'4.2 CDP data_scope 1&amp;2_2019'!$A:$A,'3.1 Emission data'!AO$7)</f>
        <v>897555</v>
      </c>
      <c r="AP14" s="32">
        <f>SUMIFS('4.2 CDP data_scope 1&amp;2_2019'!$G:$G,'4.2 CDP data_scope 1&amp;2_2019'!$A:$A,'3.1 Emission data'!AP$7)</f>
        <v>201321</v>
      </c>
      <c r="AQ14" s="32">
        <f>SUMIFS('4.2 CDP data_scope 1&amp;2_2019'!$G:$G,'4.2 CDP data_scope 1&amp;2_2019'!$A:$A,'3.1 Emission data'!AQ$7)</f>
        <v>133910</v>
      </c>
      <c r="AR14" s="32">
        <f>SUMIFS('4.2 CDP data_scope 1&amp;2_2019'!$G:$G,'4.2 CDP data_scope 1&amp;2_2019'!$A:$A,'3.1 Emission data'!AR$7)</f>
        <v>278920</v>
      </c>
      <c r="AS14" s="32">
        <f>SUMIFS('4.2 CDP data_scope 1&amp;2_2019'!$G:$G,'4.2 CDP data_scope 1&amp;2_2019'!$A:$A,'3.1 Emission data'!AS$7)</f>
        <v>890010</v>
      </c>
      <c r="AT14" s="32">
        <f>SUMIFS('4.2 CDP data_scope 1&amp;2_2019'!$G:$G,'4.2 CDP data_scope 1&amp;2_2019'!$A:$A,'3.1 Emission data'!AT$7)</f>
        <v>1566113</v>
      </c>
      <c r="AU14" s="32">
        <f>SUMIFS('4.2 CDP data_scope 1&amp;2_2019'!$G:$G,'4.2 CDP data_scope 1&amp;2_2019'!$A:$A,'3.1 Emission data'!AU$7)</f>
        <v>947860</v>
      </c>
      <c r="AV14" s="32">
        <f>SUMIFS('4.2 CDP data_scope 1&amp;2_2019'!$G:$G,'4.2 CDP data_scope 1&amp;2_2019'!$A:$A,'3.1 Emission data'!AV$7)</f>
        <v>403535</v>
      </c>
      <c r="AW14" s="32">
        <f>SUMIFS('4.2 CDP data_scope 1&amp;2_2019'!$G:$G,'4.2 CDP data_scope 1&amp;2_2019'!$A:$A,'3.1 Emission data'!AW$7)</f>
        <v>96532</v>
      </c>
      <c r="AX14" s="32">
        <f>SUMIFS('4.2 CDP data_scope 1&amp;2_2019'!$G:$G,'4.2 CDP data_scope 1&amp;2_2019'!$A:$A,'3.1 Emission data'!AX$7)</f>
        <v>383391</v>
      </c>
      <c r="AY14" s="32">
        <f>SUMIFS('4.2 CDP data_scope 1&amp;2_2019'!$G:$G,'4.2 CDP data_scope 1&amp;2_2019'!$A:$A,'3.1 Emission data'!AY$7)</f>
        <v>638582.53</v>
      </c>
      <c r="AZ14" s="32">
        <f>SUMIFS('4.2 CDP data_scope 1&amp;2_2019'!$G:$G,'4.2 CDP data_scope 1&amp;2_2019'!$A:$A,'3.1 Emission data'!AZ$7)</f>
        <v>370846</v>
      </c>
      <c r="BA14" s="32">
        <f>SUMIFS('4.2 CDP data_scope 1&amp;2_2019'!$G:$G,'4.2 CDP data_scope 1&amp;2_2019'!$A:$A,'3.1 Emission data'!BA$7)</f>
        <v>56727</v>
      </c>
      <c r="BB14" s="32">
        <f>SUMIFS('4.2 CDP data_scope 1&amp;2_2019'!$G:$G,'4.2 CDP data_scope 1&amp;2_2019'!$A:$A,'3.1 Emission data'!BB$7)</f>
        <v>822750</v>
      </c>
      <c r="BC14" s="32">
        <f>SUMIFS('4.2 CDP data_scope 1&amp;2_2019'!$G:$G,'4.2 CDP data_scope 1&amp;2_2019'!$A:$A,'3.1 Emission data'!BC$7)</f>
        <v>262728</v>
      </c>
      <c r="BD14" s="32">
        <f>SUMIFS('4.2 CDP data_scope 1&amp;2_2019'!$G:$G,'4.2 CDP data_scope 1&amp;2_2019'!$A:$A,'3.1 Emission data'!BD$7)</f>
        <v>685071</v>
      </c>
      <c r="BE14" s="32">
        <f>SUMIFS('4.2 CDP data_scope 1&amp;2_2019'!$G:$G,'4.2 CDP data_scope 1&amp;2_2019'!$A:$A,'3.1 Emission data'!BE$7)</f>
        <v>402983.06</v>
      </c>
      <c r="BF14" s="32">
        <f>SUMIFS('4.2 CDP data_scope 1&amp;2_2019'!$G:$G,'4.2 CDP data_scope 1&amp;2_2019'!$A:$A,'3.1 Emission data'!BF$7)</f>
        <v>84703</v>
      </c>
      <c r="BG14" s="32">
        <f>SUMIFS('4.2 CDP data_scope 1&amp;2_2019'!$G:$G,'4.2 CDP data_scope 1&amp;2_2019'!$A:$A,'3.1 Emission data'!BG$7)</f>
        <v>5872.79</v>
      </c>
      <c r="BH14" s="32">
        <f>SUMIFS('4.2 CDP data_scope 1&amp;2_2019'!$G:$G,'4.2 CDP data_scope 1&amp;2_2019'!$A:$A,'3.1 Emission data'!BH$7)</f>
        <v>67089.3</v>
      </c>
      <c r="BI14" s="17"/>
      <c r="BJ14" s="23"/>
      <c r="BK14" s="23"/>
      <c r="BL14" s="83"/>
      <c r="BM14" s="83"/>
      <c r="BV14" s="40"/>
    </row>
    <row r="15" spans="1:124" ht="15" thickTop="1">
      <c r="B15" s="83"/>
      <c r="C15" s="390" t="s">
        <v>22</v>
      </c>
      <c r="D15" s="391"/>
      <c r="E15" s="564">
        <f t="shared" ref="E15:AE15" si="0">E12+E11</f>
        <v>274052</v>
      </c>
      <c r="F15" s="564">
        <f t="shared" si="0"/>
        <v>747757</v>
      </c>
      <c r="G15" s="565">
        <f t="shared" si="0"/>
        <v>1087937</v>
      </c>
      <c r="H15" s="564">
        <f t="shared" si="0"/>
        <v>379532</v>
      </c>
      <c r="I15" s="564">
        <f t="shared" si="0"/>
        <v>226701</v>
      </c>
      <c r="J15" s="564">
        <f t="shared" si="0"/>
        <v>241038</v>
      </c>
      <c r="K15" s="564">
        <f t="shared" si="0"/>
        <v>437366</v>
      </c>
      <c r="L15" s="564">
        <f t="shared" si="0"/>
        <v>162668</v>
      </c>
      <c r="M15" s="564">
        <f t="shared" si="0"/>
        <v>59990</v>
      </c>
      <c r="N15" s="564">
        <f t="shared" si="0"/>
        <v>19691</v>
      </c>
      <c r="O15" s="564">
        <f t="shared" si="0"/>
        <v>136558</v>
      </c>
      <c r="P15" s="564">
        <f t="shared" si="0"/>
        <v>136145.73000000001</v>
      </c>
      <c r="Q15" s="564">
        <f t="shared" si="0"/>
        <v>94058</v>
      </c>
      <c r="R15" s="564">
        <f t="shared" si="0"/>
        <v>9667</v>
      </c>
      <c r="S15" s="564">
        <f t="shared" si="0"/>
        <v>117290</v>
      </c>
      <c r="T15" s="564">
        <f t="shared" si="0"/>
        <v>183688.72</v>
      </c>
      <c r="U15" s="564">
        <f t="shared" si="0"/>
        <v>55911.049999999996</v>
      </c>
      <c r="V15" s="564">
        <f t="shared" si="0"/>
        <v>110979.28</v>
      </c>
      <c r="W15" s="564">
        <f t="shared" si="0"/>
        <v>13550</v>
      </c>
      <c r="X15" s="564">
        <f t="shared" si="0"/>
        <v>2727</v>
      </c>
      <c r="Y15" s="564">
        <f t="shared" si="0"/>
        <v>2087.83</v>
      </c>
      <c r="Z15" s="566">
        <f t="shared" si="0"/>
        <v>66398.98</v>
      </c>
      <c r="AA15" s="567">
        <f t="shared" si="0"/>
        <v>63320</v>
      </c>
      <c r="AB15" s="564">
        <f t="shared" si="0"/>
        <v>15173000</v>
      </c>
      <c r="AC15" s="564">
        <f t="shared" si="0"/>
        <v>246312</v>
      </c>
      <c r="AD15" s="565">
        <f t="shared" si="0"/>
        <v>8400975.8099999987</v>
      </c>
      <c r="AE15" s="564">
        <f t="shared" si="0"/>
        <v>229600</v>
      </c>
      <c r="AF15" s="565">
        <f>AF11+AF12</f>
        <v>372801</v>
      </c>
      <c r="AG15" s="564">
        <f t="shared" ref="AG15:BH15" si="1">AG12+AG11</f>
        <v>272215</v>
      </c>
      <c r="AH15" s="564">
        <f t="shared" si="1"/>
        <v>653199</v>
      </c>
      <c r="AI15" s="564">
        <f t="shared" si="1"/>
        <v>918000</v>
      </c>
      <c r="AJ15" s="564">
        <f t="shared" si="1"/>
        <v>1599399</v>
      </c>
      <c r="AK15" s="564">
        <f t="shared" si="1"/>
        <v>2408882</v>
      </c>
      <c r="AL15" s="564">
        <f t="shared" si="1"/>
        <v>1153798.6000000001</v>
      </c>
      <c r="AM15" s="564">
        <f t="shared" si="1"/>
        <v>11027516</v>
      </c>
      <c r="AN15" s="564">
        <f t="shared" si="1"/>
        <v>499926.97</v>
      </c>
      <c r="AO15" s="564">
        <f t="shared" si="1"/>
        <v>1011096</v>
      </c>
      <c r="AP15" s="564">
        <f t="shared" si="1"/>
        <v>32060</v>
      </c>
      <c r="AQ15" s="564">
        <f t="shared" si="1"/>
        <v>54090</v>
      </c>
      <c r="AR15" s="564">
        <f t="shared" si="1"/>
        <v>346117</v>
      </c>
      <c r="AS15" s="564">
        <f t="shared" si="1"/>
        <v>1161573</v>
      </c>
      <c r="AT15" s="564">
        <f t="shared" si="1"/>
        <v>1669733</v>
      </c>
      <c r="AU15" s="564">
        <f t="shared" si="1"/>
        <v>1102564</v>
      </c>
      <c r="AV15" s="564">
        <f t="shared" si="1"/>
        <v>438417</v>
      </c>
      <c r="AW15" s="564">
        <f t="shared" si="1"/>
        <v>101886</v>
      </c>
      <c r="AX15" s="564">
        <f t="shared" si="1"/>
        <v>405770</v>
      </c>
      <c r="AY15" s="564">
        <f t="shared" si="1"/>
        <v>677411.14</v>
      </c>
      <c r="AZ15" s="564">
        <f t="shared" si="1"/>
        <v>323829</v>
      </c>
      <c r="BA15" s="564">
        <f>BA12+BA11</f>
        <v>177830</v>
      </c>
      <c r="BB15" s="564">
        <f t="shared" si="1"/>
        <v>866441</v>
      </c>
      <c r="BC15" s="564">
        <f t="shared" si="1"/>
        <v>282796</v>
      </c>
      <c r="BD15" s="564">
        <f t="shared" si="1"/>
        <v>731422</v>
      </c>
      <c r="BE15" s="564">
        <f t="shared" si="1"/>
        <v>430291.35</v>
      </c>
      <c r="BF15" s="564">
        <f t="shared" si="1"/>
        <v>93752</v>
      </c>
      <c r="BG15" s="564">
        <f t="shared" si="1"/>
        <v>6674.02</v>
      </c>
      <c r="BH15" s="564">
        <f t="shared" si="1"/>
        <v>74535.600000000006</v>
      </c>
      <c r="BI15" s="104"/>
      <c r="BJ15" s="23"/>
      <c r="BK15" s="23"/>
      <c r="BL15" s="83"/>
      <c r="BM15" s="83"/>
      <c r="BV15" s="40"/>
    </row>
    <row r="16" spans="1:124">
      <c r="B16" s="3"/>
      <c r="C16" s="392" t="s">
        <v>296</v>
      </c>
      <c r="D16" s="393" t="s">
        <v>29</v>
      </c>
      <c r="E16" s="568">
        <f t="shared" ref="E16:AC16" si="2">SUM(E18:E33)</f>
        <v>17834520</v>
      </c>
      <c r="F16" s="568">
        <f t="shared" si="2"/>
        <v>14279467</v>
      </c>
      <c r="G16" s="569">
        <f>SUM(G18:G33)</f>
        <v>1346702</v>
      </c>
      <c r="H16" s="568">
        <f t="shared" si="2"/>
        <v>1766048</v>
      </c>
      <c r="I16" s="568">
        <f t="shared" si="2"/>
        <v>13352258</v>
      </c>
      <c r="J16" s="568">
        <f t="shared" si="2"/>
        <v>948756</v>
      </c>
      <c r="K16" s="568">
        <f t="shared" si="2"/>
        <v>708758</v>
      </c>
      <c r="L16" s="568">
        <f t="shared" si="2"/>
        <v>926306</v>
      </c>
      <c r="M16" s="568">
        <f t="shared" si="2"/>
        <v>514043.76</v>
      </c>
      <c r="N16" s="568">
        <f t="shared" si="2"/>
        <v>378122.72</v>
      </c>
      <c r="O16" s="568">
        <f t="shared" si="2"/>
        <v>347160.18</v>
      </c>
      <c r="P16" s="568">
        <f t="shared" si="2"/>
        <v>743553.15</v>
      </c>
      <c r="Q16" s="568">
        <f t="shared" si="2"/>
        <v>5228379</v>
      </c>
      <c r="R16" s="568">
        <f t="shared" si="2"/>
        <v>28459</v>
      </c>
      <c r="S16" s="568">
        <f t="shared" si="2"/>
        <v>396861.314998994</v>
      </c>
      <c r="T16" s="568">
        <f t="shared" si="2"/>
        <v>56677.96</v>
      </c>
      <c r="U16" s="568">
        <f t="shared" si="2"/>
        <v>45532.36</v>
      </c>
      <c r="V16" s="568">
        <f t="shared" si="2"/>
        <v>39188.270000000004</v>
      </c>
      <c r="W16" s="568">
        <f t="shared" si="2"/>
        <v>26222</v>
      </c>
      <c r="X16" s="568">
        <f t="shared" si="2"/>
        <v>246382</v>
      </c>
      <c r="Y16" s="568">
        <f t="shared" si="2"/>
        <v>5961.86</v>
      </c>
      <c r="Z16" s="570">
        <f t="shared" si="2"/>
        <v>120710.65999999999</v>
      </c>
      <c r="AA16" s="571">
        <f t="shared" si="2"/>
        <v>25070500</v>
      </c>
      <c r="AB16" s="568">
        <f t="shared" si="2"/>
        <v>38234000</v>
      </c>
      <c r="AC16" s="568">
        <f t="shared" si="2"/>
        <v>39520558</v>
      </c>
      <c r="AD16" s="569">
        <v>0</v>
      </c>
      <c r="AE16" s="568">
        <f t="shared" ref="AE16:BH16" si="3">SUM(AE18:AE33)</f>
        <v>48450000</v>
      </c>
      <c r="AF16" s="569">
        <f t="shared" si="3"/>
        <v>17642626</v>
      </c>
      <c r="AG16" s="568">
        <f t="shared" si="3"/>
        <v>10019299</v>
      </c>
      <c r="AH16" s="568">
        <f t="shared" si="3"/>
        <v>23520</v>
      </c>
      <c r="AI16" s="568">
        <f t="shared" si="3"/>
        <v>6106700</v>
      </c>
      <c r="AJ16" s="568">
        <f t="shared" si="3"/>
        <v>4437221</v>
      </c>
      <c r="AK16" s="568">
        <f t="shared" si="3"/>
        <v>0</v>
      </c>
      <c r="AL16" s="568">
        <f t="shared" si="3"/>
        <v>18131.240000000002</v>
      </c>
      <c r="AM16" s="568">
        <f t="shared" si="3"/>
        <v>33887</v>
      </c>
      <c r="AN16" s="568">
        <f t="shared" si="3"/>
        <v>44676400</v>
      </c>
      <c r="AO16" s="568">
        <f t="shared" si="3"/>
        <v>4738391</v>
      </c>
      <c r="AP16" s="568">
        <f t="shared" si="3"/>
        <v>15805120</v>
      </c>
      <c r="AQ16" s="568">
        <f t="shared" si="3"/>
        <v>32171000</v>
      </c>
      <c r="AR16" s="568">
        <f t="shared" si="3"/>
        <v>0</v>
      </c>
      <c r="AS16" s="568">
        <f t="shared" si="3"/>
        <v>16790400</v>
      </c>
      <c r="AT16" s="568">
        <f t="shared" si="3"/>
        <v>22162308</v>
      </c>
      <c r="AU16" s="568">
        <f t="shared" si="3"/>
        <v>9881174</v>
      </c>
      <c r="AV16" s="568">
        <f t="shared" si="3"/>
        <v>5295000</v>
      </c>
      <c r="AW16" s="568">
        <f t="shared" si="3"/>
        <v>65614</v>
      </c>
      <c r="AX16" s="568">
        <f t="shared" si="3"/>
        <v>0</v>
      </c>
      <c r="AY16" s="568">
        <f t="shared" si="3"/>
        <v>0</v>
      </c>
      <c r="AZ16" s="568">
        <f t="shared" si="3"/>
        <v>609982.53</v>
      </c>
      <c r="BA16" s="568">
        <f>SUM(BA18:BA33)</f>
        <v>13521223</v>
      </c>
      <c r="BB16" s="568">
        <f t="shared" si="3"/>
        <v>284363</v>
      </c>
      <c r="BC16" s="568">
        <f t="shared" si="3"/>
        <v>9430743.6999999993</v>
      </c>
      <c r="BD16" s="568">
        <f t="shared" si="3"/>
        <v>60968</v>
      </c>
      <c r="BE16" s="568">
        <f t="shared" si="3"/>
        <v>139156.56</v>
      </c>
      <c r="BF16" s="568">
        <f t="shared" si="3"/>
        <v>492539</v>
      </c>
      <c r="BG16" s="568">
        <f t="shared" si="3"/>
        <v>1510074</v>
      </c>
      <c r="BH16" s="568">
        <f t="shared" si="3"/>
        <v>56519.4</v>
      </c>
      <c r="BI16" s="104"/>
      <c r="BJ16" s="846" t="s">
        <v>1024</v>
      </c>
      <c r="BK16" s="844"/>
      <c r="BL16" s="844" t="s">
        <v>1025</v>
      </c>
      <c r="BM16" s="844"/>
      <c r="BN16" s="847" t="s">
        <v>1026</v>
      </c>
      <c r="BO16" s="848"/>
      <c r="BQ16" s="17"/>
      <c r="BR16" s="17"/>
      <c r="BS16" s="76"/>
      <c r="BT16" s="17"/>
      <c r="BU16" s="17"/>
      <c r="BV16" s="76"/>
      <c r="BW16" s="76"/>
      <c r="BX16" s="17"/>
      <c r="BY16" s="17"/>
      <c r="BZ16" s="17"/>
      <c r="CA16" s="17"/>
      <c r="CB16" s="76"/>
      <c r="CC16" s="17"/>
      <c r="CD16" s="17"/>
      <c r="CE16" s="17"/>
      <c r="CF16" s="17"/>
      <c r="CG16" s="17"/>
      <c r="CH16" s="17"/>
      <c r="CI16" s="17"/>
      <c r="CJ16" s="17"/>
      <c r="CK16" s="17"/>
      <c r="CL16" s="17"/>
      <c r="CM16" s="17"/>
      <c r="CN16" s="17"/>
      <c r="CO16" s="17"/>
      <c r="CP16" s="76"/>
      <c r="CQ16" s="17"/>
      <c r="CR16" s="76"/>
      <c r="CS16" s="17"/>
      <c r="CT16" s="17"/>
      <c r="CU16" s="17"/>
      <c r="CV16" s="17"/>
      <c r="CW16" s="17"/>
      <c r="CX16" s="76"/>
      <c r="CY16" s="17"/>
      <c r="CZ16" s="17"/>
      <c r="DA16" s="17"/>
      <c r="DB16" s="17"/>
      <c r="DC16" s="17"/>
      <c r="DD16" s="76"/>
      <c r="DE16" s="17"/>
      <c r="DF16" s="17"/>
      <c r="DG16" s="17"/>
      <c r="DH16" s="17"/>
      <c r="DI16" s="17"/>
      <c r="DJ16" s="17"/>
      <c r="DK16" s="17"/>
      <c r="DL16" s="17"/>
      <c r="DM16" s="17"/>
      <c r="DN16" s="17"/>
      <c r="DO16" s="17"/>
      <c r="DP16" s="17"/>
      <c r="DQ16" s="17"/>
      <c r="DR16" s="17"/>
      <c r="DS16" s="17"/>
      <c r="DT16" s="17"/>
    </row>
    <row r="17" spans="2:124">
      <c r="B17" s="3"/>
      <c r="C17" s="220" t="s">
        <v>296</v>
      </c>
      <c r="D17" s="221" t="s">
        <v>1023</v>
      </c>
      <c r="E17" s="387">
        <f>SUM(E20:E33,E18)</f>
        <v>17334520</v>
      </c>
      <c r="F17" s="387">
        <f>SUM(F18:F33)</f>
        <v>14279467</v>
      </c>
      <c r="G17" s="387">
        <f>SUM(G18)</f>
        <v>329409</v>
      </c>
      <c r="H17" s="387"/>
      <c r="I17" s="387">
        <f>734000-I15</f>
        <v>507299</v>
      </c>
      <c r="J17" s="387">
        <f>SUM(J18:J33)</f>
        <v>948756</v>
      </c>
      <c r="K17" s="387">
        <v>0</v>
      </c>
      <c r="L17" s="387">
        <f>L23+L24</f>
        <v>155000</v>
      </c>
      <c r="M17" s="387">
        <f>M23+M24</f>
        <v>51101</v>
      </c>
      <c r="N17" s="387">
        <f>SUM(N18:N25)</f>
        <v>378122.72</v>
      </c>
      <c r="O17" s="387">
        <f>O20+O23+O24+O19</f>
        <v>343028</v>
      </c>
      <c r="P17" s="387">
        <f>P23+P20+P22</f>
        <v>338201.15</v>
      </c>
      <c r="Q17" s="387"/>
      <c r="R17" s="387"/>
      <c r="S17" s="387">
        <f>SUM(S18:S33)</f>
        <v>396861.314998994</v>
      </c>
      <c r="T17" s="387"/>
      <c r="U17" s="387">
        <f>SUM(U18:U33)</f>
        <v>45532.36</v>
      </c>
      <c r="V17" s="387">
        <f>SUM(V18:V33)</f>
        <v>39188.270000000004</v>
      </c>
      <c r="W17" s="387"/>
      <c r="X17" s="387">
        <f>SUM(X18:X22)+SUM(X24:X33)+21600</f>
        <v>175045</v>
      </c>
      <c r="Y17" s="387"/>
      <c r="Z17" s="388">
        <f>SUM(Z18:Z33)</f>
        <v>120710.65999999999</v>
      </c>
      <c r="AA17" s="389">
        <f>SUM(AA18:AA33)</f>
        <v>25070500</v>
      </c>
      <c r="AB17" s="387">
        <f>AB18+AB23+AB27+98000</f>
        <v>15908000</v>
      </c>
      <c r="AC17" s="387"/>
      <c r="AD17" s="797">
        <v>0</v>
      </c>
      <c r="AE17" s="387">
        <f>SUM(AE18:AE33)</f>
        <v>48450000</v>
      </c>
      <c r="AF17" s="797">
        <f>SUM(AF18:AF33)</f>
        <v>17642626</v>
      </c>
      <c r="AG17" s="387">
        <f>SUM(AG18:AG33)</f>
        <v>10019299</v>
      </c>
      <c r="AH17" s="387">
        <f>SUM(AH18:AH33)</f>
        <v>23520</v>
      </c>
      <c r="AI17" s="387">
        <f>SUM(AI18:AI26)+AI28+AI29</f>
        <v>6105200</v>
      </c>
      <c r="AJ17" s="387"/>
      <c r="AK17" s="387"/>
      <c r="AL17" s="387"/>
      <c r="AM17" s="387"/>
      <c r="AN17" s="387">
        <f>SUM(AN18:AN33)</f>
        <v>44676400</v>
      </c>
      <c r="AO17" s="387">
        <f>SUM(AO18:AO33)</f>
        <v>4738391</v>
      </c>
      <c r="AP17" s="387">
        <f>SUM(AP18:AP33)</f>
        <v>15805120</v>
      </c>
      <c r="AQ17" s="387">
        <f>SUM(AQ18:AQ33)</f>
        <v>32171000</v>
      </c>
      <c r="AR17" s="387"/>
      <c r="AS17" s="387">
        <f>SUM(AS18:AS33)</f>
        <v>16790400</v>
      </c>
      <c r="AT17" s="387">
        <f>SUM(AT18:AT33)</f>
        <v>22162308</v>
      </c>
      <c r="AU17" s="387">
        <f>AU21+AU23</f>
        <v>4947</v>
      </c>
      <c r="AV17" s="387">
        <f>SUM(AV18:AV33)</f>
        <v>5295000</v>
      </c>
      <c r="AW17" s="387"/>
      <c r="AX17" s="387"/>
      <c r="AY17" s="387">
        <f>SUM(AY18:AY33)</f>
        <v>0</v>
      </c>
      <c r="AZ17" s="387">
        <f>SUM(AZ18:AZ19,AZ21:AZ23,AZ25:AZ33)</f>
        <v>516217.22</v>
      </c>
      <c r="BA17" s="387"/>
      <c r="BB17" s="387">
        <f>SUM(BB18:BB33)</f>
        <v>284363</v>
      </c>
      <c r="BC17" s="387"/>
      <c r="BD17" s="387">
        <f>SUM(BD18:BD33)</f>
        <v>60968</v>
      </c>
      <c r="BE17" s="387">
        <f>SUM(BE18:BE33)</f>
        <v>139156.56</v>
      </c>
      <c r="BF17" s="387">
        <f>BF21</f>
        <v>52486</v>
      </c>
      <c r="BG17" s="387">
        <f>SUM(BG18:BG33)</f>
        <v>1510074</v>
      </c>
      <c r="BH17" s="387"/>
      <c r="BI17" s="104"/>
      <c r="BJ17" s="327" t="s">
        <v>803</v>
      </c>
      <c r="BK17" s="326" t="s">
        <v>804</v>
      </c>
      <c r="BL17" s="326" t="s">
        <v>803</v>
      </c>
      <c r="BM17" s="326" t="s">
        <v>804</v>
      </c>
      <c r="BN17" s="328" t="s">
        <v>803</v>
      </c>
      <c r="BO17" s="329" t="s">
        <v>804</v>
      </c>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76"/>
      <c r="CQ17" s="17"/>
      <c r="CR17" s="76"/>
      <c r="CS17" s="17"/>
      <c r="CT17" s="17"/>
      <c r="CU17" s="17"/>
      <c r="CV17" s="17"/>
      <c r="CW17" s="17"/>
      <c r="CX17" s="76"/>
      <c r="CY17" s="17"/>
      <c r="CZ17" s="17"/>
      <c r="DA17" s="17"/>
      <c r="DB17" s="17"/>
      <c r="DC17" s="17"/>
      <c r="DD17" s="76"/>
      <c r="DE17" s="17"/>
      <c r="DF17" s="17"/>
      <c r="DG17" s="17"/>
      <c r="DH17" s="17"/>
      <c r="DI17" s="17"/>
      <c r="DJ17" s="17"/>
      <c r="DK17" s="17"/>
      <c r="DL17" s="17"/>
      <c r="DM17" s="17"/>
      <c r="DN17" s="17"/>
      <c r="DO17" s="17"/>
      <c r="DP17" s="17"/>
      <c r="DQ17" s="17"/>
      <c r="DR17" s="17"/>
      <c r="DS17" s="17"/>
      <c r="DT17" s="17"/>
    </row>
    <row r="18" spans="2:124" ht="17" customHeight="1">
      <c r="B18" s="83"/>
      <c r="C18" s="831" t="s">
        <v>19</v>
      </c>
      <c r="D18" s="7" t="s">
        <v>4</v>
      </c>
      <c r="E18" s="35">
        <f>SUMIFS('4.3 CDP data_scope 3_2019'!E:E,'4.3 CDP data_scope 3_2019'!A:A,'3.1 Emission data'!E$7,'4.3 CDP data_scope 3_2019'!C:C,'3.1 Emission data'!$D18)</f>
        <v>11000000</v>
      </c>
      <c r="F18" s="715">
        <f>10919000*(E18/(E30+E29+E18))</f>
        <v>7566397.8833312336</v>
      </c>
      <c r="G18" s="796">
        <f>SUMIFS('4.3 CDP data_scope 3_2019'!$E:$E,'4.3 CDP data_scope 3_2019'!$A:$A,'3.1 Emission data'!G$7,'4.3 CDP data_scope 3_2019'!$C:$C,'3.1 Emission data'!$D18)</f>
        <v>329409</v>
      </c>
      <c r="H18" s="35">
        <f>SUMIFS('4.3 CDP data_scope 3_2019'!$E:$E,'4.3 CDP data_scope 3_2019'!$A:$A,'3.1 Emission data'!H$7,'4.3 CDP data_scope 3_2019'!$C:$C,'3.1 Emission data'!$D18)</f>
        <v>1355224</v>
      </c>
      <c r="I18" s="35">
        <f>SUMIFS('4.3 CDP data_scope 3_2019'!$E:$E,'4.3 CDP data_scope 3_2019'!$A:$A,'3.1 Emission data'!I$7,'4.3 CDP data_scope 3_2019'!$C:$C,'3.1 Emission data'!$D18)</f>
        <v>713864</v>
      </c>
      <c r="J18" s="796">
        <f>SUMIFS('4.3 CDP data_scope 3_2019'!$E:$E,'4.3 CDP data_scope 3_2019'!$A:$A,'3.1 Emission data'!J$7,'4.3 CDP data_scope 3_2019'!$C:$C,'3.1 Emission data'!$D18)</f>
        <v>453828</v>
      </c>
      <c r="K18" s="796">
        <f>SUMIFS('4.3 CDP data_scope 3_2019'!$E:$E,'4.3 CDP data_scope 3_2019'!$A:$A,'3.1 Emission data'!K$7,'4.3 CDP data_scope 3_2019'!$C:$C,'3.1 Emission data'!$D18)</f>
        <v>40686</v>
      </c>
      <c r="L18" s="35">
        <f>SUMIFS('4.3 CDP data_scope 3_2019'!$E:$E,'4.3 CDP data_scope 3_2019'!$A:$A,'3.1 Emission data'!L$7,'4.3 CDP data_scope 3_2019'!$C:$C,'3.1 Emission data'!$D18)</f>
        <v>406579</v>
      </c>
      <c r="M18" s="715">
        <f>448051*(N18/(N19+N18+N25))</f>
        <v>359426.45488221699</v>
      </c>
      <c r="N18" s="35">
        <f>SUMIFS('4.3 CDP data_scope 3_2019'!$E:$E,'4.3 CDP data_scope 3_2019'!$A:$A,'3.1 Emission data'!N$7,'4.3 CDP data_scope 3_2019'!$C:$C,'3.1 Emission data'!$D18)</f>
        <v>204427</v>
      </c>
      <c r="O18" s="673">
        <f>SUMIFS('4.3 CDP data_scope 3_2019'!$E:$E,'4.3 CDP data_scope 3_2019'!$A:$A,'3.1 Emission data'!O$7,'4.3 CDP data_scope 3_2019'!$C:$C,'3.1 Emission data'!$D18)</f>
        <v>0</v>
      </c>
      <c r="P18" s="796">
        <f>SUMIFS('4.3 CDP data_scope 3_2019'!$E:$E,'4.3 CDP data_scope 3_2019'!$A:$A,'3.1 Emission data'!P$7,'4.3 CDP data_scope 3_2019'!$C:$C,'3.1 Emission data'!$D18)</f>
        <v>179665</v>
      </c>
      <c r="Q18" s="715">
        <f>4070624*(N18/(N19+N18))</f>
        <v>3282922.9178505349</v>
      </c>
      <c r="R18" s="35">
        <f>SUMIFS('4.3 CDP data_scope 3_2019'!$E:$E,'4.3 CDP data_scope 3_2019'!$A:$A,'3.1 Emission data'!R$7,'4.3 CDP data_scope 3_2019'!$C:$C,'3.1 Emission data'!$D18)</f>
        <v>3480</v>
      </c>
      <c r="S18" s="715">
        <f>SUMIFS('4.3 CDP data_scope 3_2019'!$E:$E,'4.3 CDP data_scope 3_2019'!$A:$A,'3.1 Emission data'!S$7,'4.3 CDP data_scope 3_2019'!$C:$C,'3.1 Emission data'!$D18)</f>
        <v>82246</v>
      </c>
      <c r="T18" s="673">
        <f>SUMIFS('4.3 CDP data_scope 3_2019'!$E:$E,'4.3 CDP data_scope 3_2019'!$A:$A,'3.1 Emission data'!T$7,'4.3 CDP data_scope 3_2019'!$C:$C,'3.1 Emission data'!$D18)</f>
        <v>0</v>
      </c>
      <c r="U18" s="673">
        <f>SUMIFS('4.3 CDP data_scope 3_2019'!$E:$E,'4.3 CDP data_scope 3_2019'!$A:$A,'3.1 Emission data'!U$7,'4.3 CDP data_scope 3_2019'!$C:$C,'3.1 Emission data'!$D18)</f>
        <v>0</v>
      </c>
      <c r="V18" s="672">
        <f>SUMIFS('4.3 CDP data_scope 3_2019'!$E:$E,'4.3 CDP data_scope 3_2019'!$A:$A,'3.1 Emission data'!V$7,'4.3 CDP data_scope 3_2019'!$C:$C,'3.1 Emission data'!$D18)</f>
        <v>498.22</v>
      </c>
      <c r="W18" s="673">
        <f>SUMIFS('4.3 CDP data_scope 3_2019'!$E:$E,'4.3 CDP data_scope 3_2019'!$A:$A,'3.1 Emission data'!W$7,'4.3 CDP data_scope 3_2019'!$C:$C,'3.1 Emission data'!$D18)</f>
        <v>0</v>
      </c>
      <c r="X18" s="35">
        <f>SUMIFS('4.3 CDP data_scope 3_2019'!$E:$E,'4.3 CDP data_scope 3_2019'!$A:$A,'3.1 Emission data'!X$7,'4.3 CDP data_scope 3_2019'!$C:$C,'3.1 Emission data'!$D18)</f>
        <v>104637</v>
      </c>
      <c r="Y18" s="673">
        <f>SUMIFS('4.3 CDP data_scope 3_2019'!$E:$E,'4.3 CDP data_scope 3_2019'!$A:$A,'3.1 Emission data'!Y$7,'4.3 CDP data_scope 3_2019'!$C:$C,'3.1 Emission data'!$D18)</f>
        <v>0</v>
      </c>
      <c r="Z18" s="50">
        <f>SUMIFS('4.3 CDP data_scope 3_2019'!$E:$E,'4.3 CDP data_scope 3_2019'!$A:$A,'3.1 Emission data'!Z$7,'4.3 CDP data_scope 3_2019'!$C:$C,'3.1 Emission data'!$D18)</f>
        <v>84470.44</v>
      </c>
      <c r="AA18" s="190">
        <f>SUMIFS('4.3 CDP data_scope 3_2019'!$E:$E,'4.3 CDP data_scope 3_2019'!$A:$A,'3.1 Emission data'!AA$7,'4.3 CDP data_scope 3_2019'!$C:$C,'3.1 Emission data'!$D18)</f>
        <v>18500000</v>
      </c>
      <c r="AB18" s="672">
        <f>SUMIFS('4.3 CDP data_scope 3_2019'!$E:$E,'4.3 CDP data_scope 3_2019'!$A:$A,'3.1 Emission data'!AB$7,'4.3 CDP data_scope 3_2019'!$C:$C,'3.1 Emission data'!$D18)</f>
        <v>7900000</v>
      </c>
      <c r="AC18" s="672">
        <f>SUMIFS('4.3 CDP data_scope 3_2019'!$E:$E,'4.3 CDP data_scope 3_2019'!$A:$A,'3.1 Emission data'!AC$7,'4.3 CDP data_scope 3_2019'!$C:$C,'3.1 Emission data'!$D18)</f>
        <v>1154682</v>
      </c>
      <c r="AD18" s="670">
        <f>SUMIFS('4.3 CDP data_scope 3_2019'!$E:$E,'4.3 CDP data_scope 3_2019'!$A:$A,'3.1 Emission data'!AD$7,'4.3 CDP data_scope 3_2019'!$C:$C,'3.1 Emission data'!$D18)</f>
        <v>0</v>
      </c>
      <c r="AE18" s="35">
        <f>SUMIFS('4.3 CDP data_scope 3_2019'!$E:$E,'4.3 CDP data_scope 3_2019'!$A:$A,'3.1 Emission data'!AE$7,'4.3 CDP data_scope 3_2019'!$C:$C,'3.1 Emission data'!$D18)</f>
        <v>18600000</v>
      </c>
      <c r="AF18" s="796">
        <f>SUMIFS('4.3 CDP data_scope 3_2019'!$E:$E,'4.3 CDP data_scope 3_2019'!$A:$A,'3.1 Emission data'!AF$7,'4.3 CDP data_scope 3_2019'!$C:$C,'3.1 Emission data'!$D18)</f>
        <v>3686746</v>
      </c>
      <c r="AG18" s="35">
        <f>SUMIFS('4.3 CDP data_scope 3_2019'!$E:$E,'4.3 CDP data_scope 3_2019'!$A:$A,'3.1 Emission data'!AG$7,'4.3 CDP data_scope 3_2019'!$C:$C,'3.1 Emission data'!$D18)</f>
        <v>2272300</v>
      </c>
      <c r="AH18" s="673">
        <f>SUMIFS('4.3 CDP data_scope 3_2019'!$E:$E,'4.3 CDP data_scope 3_2019'!$A:$A,'3.1 Emission data'!AH$7,'4.3 CDP data_scope 3_2019'!$C:$C,'3.1 Emission data'!$D18)</f>
        <v>0</v>
      </c>
      <c r="AI18" s="35">
        <f>SUMIFS('4.3 CDP data_scope 3_2019'!$E:$E,'4.3 CDP data_scope 3_2019'!$A:$A,'3.1 Emission data'!AI$7,'4.3 CDP data_scope 3_2019'!$C:$C,'3.1 Emission data'!$D18)</f>
        <v>1840000</v>
      </c>
      <c r="AJ18" s="35">
        <f>SUMIFS('4.3 CDP data_scope 3_2019'!$E:$E,'4.3 CDP data_scope 3_2019'!$A:$A,'3.1 Emission data'!AJ$7,'4.3 CDP data_scope 3_2019'!$C:$C,'3.1 Emission data'!$D18)</f>
        <v>3379889</v>
      </c>
      <c r="AK18" s="673">
        <f>SUMIFS('4.3 CDP data_scope 3_2019'!$E:$E,'4.3 CDP data_scope 3_2019'!$A:$A,'3.1 Emission data'!AK$7,'4.3 CDP data_scope 3_2019'!$C:$C,'3.1 Emission data'!$D18)</f>
        <v>0</v>
      </c>
      <c r="AL18" s="670">
        <f>SUMIFS('4.3 CDP data_scope 3_2019'!$E:$E,'4.3 CDP data_scope 3_2019'!$A:$A,'3.1 Emission data'!AL$7,'4.3 CDP data_scope 3_2019'!$C:$C,'3.1 Emission data'!$D18)</f>
        <v>0</v>
      </c>
      <c r="AM18" s="672">
        <f>SUMIFS('4.3 CDP data_scope 3_2019'!$E:$E,'4.3 CDP data_scope 3_2019'!$A:$A,'3.1 Emission data'!AM$7,'4.3 CDP data_scope 3_2019'!$C:$C,'3.1 Emission data'!$D18)</f>
        <v>1655</v>
      </c>
      <c r="AN18" s="672">
        <f>SUMIFS('4.3 CDP data_scope 3_2019'!$E:$E,'4.3 CDP data_scope 3_2019'!$A:$A,'3.1 Emission data'!AN$7,'4.3 CDP data_scope 3_2019'!$C:$C,'3.1 Emission data'!$D18)</f>
        <v>5284000</v>
      </c>
      <c r="AO18" s="35">
        <f>SUMIFS('4.3 CDP data_scope 3_2019'!$E:$E,'4.3 CDP data_scope 3_2019'!$A:$A,'3.1 Emission data'!AO$7,'4.3 CDP data_scope 3_2019'!$C:$C,'3.1 Emission data'!$D18)</f>
        <v>3645685</v>
      </c>
      <c r="AP18" s="672">
        <f>SUMIFS('4.3 CDP data_scope 3_2019'!$E:$E,'4.3 CDP data_scope 3_2019'!$A:$A,'3.1 Emission data'!AP$7,'4.3 CDP data_scope 3_2019'!$C:$C,'3.1 Emission data'!$D18)</f>
        <v>1795000</v>
      </c>
      <c r="AQ18" s="673">
        <f>SUMIFS('4.3 CDP data_scope 3_2019'!$E:$E,'4.3 CDP data_scope 3_2019'!$A:$A,'3.1 Emission data'!AQ$7,'4.3 CDP data_scope 3_2019'!$C:$C,'3.1 Emission data'!$D18)</f>
        <v>0</v>
      </c>
      <c r="AR18" s="670">
        <f>SUMIFS('4.3 CDP data_scope 3_2019'!$E:$E,'4.3 CDP data_scope 3_2019'!$A:$A,'3.1 Emission data'!AR$7,'4.3 CDP data_scope 3_2019'!$C:$C,'3.1 Emission data'!$D18)</f>
        <v>0</v>
      </c>
      <c r="AS18" s="35">
        <f>SUMIFS('4.3 CDP data_scope 3_2019'!$E:$E,'4.3 CDP data_scope 3_2019'!$A:$A,'3.1 Emission data'!AS$7,'4.3 CDP data_scope 3_2019'!$C:$C,'3.1 Emission data'!$D18)</f>
        <v>1200000</v>
      </c>
      <c r="AT18" s="35">
        <f>SUMIFS('4.3 CDP data_scope 3_2019'!$E:$E,'4.3 CDP data_scope 3_2019'!$A:$A,'3.1 Emission data'!AT$7,'4.3 CDP data_scope 3_2019'!$C:$C,'3.1 Emission data'!$D18)</f>
        <v>7964779</v>
      </c>
      <c r="AU18" s="672">
        <f>SUMIFS('4.3 CDP data_scope 3_2019'!$E:$E,'4.3 CDP data_scope 3_2019'!$A:$A,'3.1 Emission data'!AU$7,'4.3 CDP data_scope 3_2019'!$C:$C,'3.1 Emission data'!$D18)</f>
        <v>4131</v>
      </c>
      <c r="AV18" s="672">
        <f>SUMIFS('4.3 CDP data_scope 3_2019'!$E:$E,'4.3 CDP data_scope 3_2019'!$A:$A,'3.1 Emission data'!AV$7,'4.3 CDP data_scope 3_2019'!$C:$C,'3.1 Emission data'!$D18)</f>
        <v>435000</v>
      </c>
      <c r="AW18" s="672">
        <f>SUMIFS('4.3 CDP data_scope 3_2019'!$E:$E,'4.3 CDP data_scope 3_2019'!$A:$A,'3.1 Emission data'!AW$7,'4.3 CDP data_scope 3_2019'!$C:$C,'3.1 Emission data'!$D18)</f>
        <v>17855</v>
      </c>
      <c r="AX18" s="673">
        <f>SUMIFS('4.3 CDP data_scope 3_2019'!$E:$E,'4.3 CDP data_scope 3_2019'!$A:$A,'3.1 Emission data'!AX$7,'4.3 CDP data_scope 3_2019'!$C:$C,'3.1 Emission data'!$D18)</f>
        <v>0</v>
      </c>
      <c r="AY18" s="673">
        <f>SUMIFS('4.3 CDP data_scope 3_2019'!$E:$E,'4.3 CDP data_scope 3_2019'!$A:$A,'3.1 Emission data'!AY$7,'4.3 CDP data_scope 3_2019'!$C:$C,'3.1 Emission data'!$D18)</f>
        <v>0</v>
      </c>
      <c r="AZ18" s="672">
        <f>SUMIFS('4.3 CDP data_scope 3_2019'!$E:$E,'4.3 CDP data_scope 3_2019'!$A:$A,'3.1 Emission data'!AZ$7,'4.3 CDP data_scope 3_2019'!$C:$C,'3.1 Emission data'!$D18)</f>
        <v>12422.38</v>
      </c>
      <c r="BA18" s="35">
        <f>SUMIFS('4.3 CDP data_scope 3_2019'!$E:$E,'4.3 CDP data_scope 3_2019'!$A:$A,'3.1 Emission data'!BA$7,'4.3 CDP data_scope 3_2019'!$C:$C,'3.1 Emission data'!$D18)</f>
        <v>2275908</v>
      </c>
      <c r="BB18" s="673">
        <f>SUMIFS('4.3 CDP data_scope 3_2019'!$E:$E,'4.3 CDP data_scope 3_2019'!$A:$A,'3.1 Emission data'!BB$7,'4.3 CDP data_scope 3_2019'!$C:$C,'3.1 Emission data'!$D18)</f>
        <v>0</v>
      </c>
      <c r="BC18" s="35">
        <f>SUMIFS('4.3 CDP data_scope 3_2019'!$E:$E,'4.3 CDP data_scope 3_2019'!$A:$A,'3.1 Emission data'!BC$7,'4.3 CDP data_scope 3_2019'!$C:$C,'3.1 Emission data'!$D18)</f>
        <v>8351229</v>
      </c>
      <c r="BD18" s="673">
        <f>SUMIFS('4.3 CDP data_scope 3_2019'!$E:$E,'4.3 CDP data_scope 3_2019'!$A:$A,'3.1 Emission data'!BD$7,'4.3 CDP data_scope 3_2019'!$C:$C,'3.1 Emission data'!$D18)</f>
        <v>0</v>
      </c>
      <c r="BE18" s="673">
        <f>SUMIFS('4.3 CDP data_scope 3_2019'!$E:$E,'4.3 CDP data_scope 3_2019'!$A:$A,'3.1 Emission data'!BE$7,'4.3 CDP data_scope 3_2019'!$C:$C,'3.1 Emission data'!$D18)</f>
        <v>0</v>
      </c>
      <c r="BF18" s="35">
        <f>SUMIFS('4.3 CDP data_scope 3_2019'!$E:$E,'4.3 CDP data_scope 3_2019'!$A:$A,'3.1 Emission data'!BF$7,'4.3 CDP data_scope 3_2019'!$C:$C,'3.1 Emission data'!$D18)</f>
        <v>83100</v>
      </c>
      <c r="BG18" s="35">
        <f>SUMIFS('4.3 CDP data_scope 3_2019'!$E:$E,'4.3 CDP data_scope 3_2019'!$A:$A,'3.1 Emission data'!BG$7,'4.3 CDP data_scope 3_2019'!$C:$C,'3.1 Emission data'!$D18)</f>
        <v>106760</v>
      </c>
      <c r="BH18" s="673">
        <f>SUMIFS('4.3 CDP data_scope 3_2019'!$E:$E,'4.3 CDP data_scope 3_2019'!$A:$A,'3.1 Emission data'!BH$7,'4.3 CDP data_scope 3_2019'!$C:$C,'3.1 Emission data'!$D18)</f>
        <v>0</v>
      </c>
      <c r="BI18" s="17"/>
      <c r="BJ18" s="637">
        <f t="shared" ref="BJ18:BJ33" si="4">SUM(E18:Z18)/SUM($E$16:$Z$16)</f>
        <v>0.44097961551804432</v>
      </c>
      <c r="BK18" s="638">
        <f t="shared" ref="BK18:BK33" si="5">SUM(AA18:BH18)/SUM($AA$16:$BH$16)</f>
        <v>0.24101229018406528</v>
      </c>
      <c r="BL18" s="639">
        <f>(SUM(E18:G18)+SUM(J18:J18)+SUM(N18:O18)+S18+V18+X18+Z18)/(SUM(J17:Z17)+SUM(E17:H17))</f>
        <v>0.56750955171944362</v>
      </c>
      <c r="BM18" s="640">
        <f>((AA18+AB18+AE18+AF18+AG18+AI18+AN18+AO18+AP18+AS18+AT18+AV18+AZ18+BG18)+98000)/SUM($AA$17:$BH$17)</f>
        <v>0.27424670384426031</v>
      </c>
      <c r="BN18" s="641">
        <f>(SUM(E18:G18)+SUM(J18:J18)+SUM(N18:O18)+S18+V18+X18+Z18)+I17</f>
        <v>20333212.543331232</v>
      </c>
      <c r="BO18" s="642">
        <f>(AA18+AB18+AE18+AF18+AG18+AI18+AN18+AO18+AP18+AS18+AT18+AV18+AZ18+BG18)+98000</f>
        <v>73340692.379999995</v>
      </c>
      <c r="BP18" s="40"/>
      <c r="BQ18" s="17"/>
      <c r="BR18" s="76"/>
      <c r="BS18" s="76"/>
      <c r="BT18" s="17"/>
      <c r="BU18" s="17"/>
      <c r="BV18" s="17"/>
      <c r="BW18" s="17"/>
      <c r="BX18" s="17"/>
      <c r="BY18" s="17"/>
      <c r="BZ18" s="17"/>
      <c r="CA18" s="17"/>
      <c r="CB18" s="17"/>
      <c r="CC18" s="17"/>
      <c r="CD18" s="17"/>
      <c r="CE18" s="17"/>
      <c r="CF18" s="17"/>
      <c r="CG18" s="17"/>
      <c r="CH18" s="17"/>
      <c r="CI18" s="17"/>
      <c r="CJ18" s="17"/>
      <c r="CK18" s="17"/>
      <c r="CL18" s="17"/>
      <c r="CM18" s="17"/>
      <c r="CN18" s="17"/>
      <c r="CO18" s="17"/>
      <c r="CP18" s="76"/>
      <c r="CQ18" s="17"/>
      <c r="CR18" s="76"/>
      <c r="CS18" s="17"/>
      <c r="CT18" s="17"/>
      <c r="CU18" s="17"/>
      <c r="CV18" s="17"/>
      <c r="CW18" s="17"/>
      <c r="CX18" s="76"/>
      <c r="CY18" s="17"/>
      <c r="CZ18" s="17"/>
      <c r="DA18" s="17"/>
      <c r="DB18" s="17"/>
      <c r="DC18" s="17"/>
      <c r="DD18" s="76"/>
      <c r="DE18" s="17"/>
      <c r="DF18" s="17"/>
      <c r="DG18" s="17"/>
      <c r="DH18" s="17"/>
      <c r="DI18" s="17"/>
      <c r="DJ18" s="17"/>
      <c r="DK18" s="17"/>
      <c r="DL18" s="17"/>
      <c r="DM18" s="17"/>
      <c r="DN18" s="17"/>
      <c r="DO18" s="17"/>
      <c r="DP18" s="17"/>
      <c r="DQ18" s="17"/>
      <c r="DR18" s="17"/>
      <c r="DS18" s="17"/>
      <c r="DT18" s="17"/>
    </row>
    <row r="19" spans="2:124">
      <c r="B19" s="83"/>
      <c r="C19" s="831"/>
      <c r="D19" s="5" t="s">
        <v>5</v>
      </c>
      <c r="E19" s="31">
        <f>SUMIFS('4.3 CDP data_scope 3_2019'!$E:$E,'4.3 CDP data_scope 3_2019'!$A:$A,'3.1 Emission data'!E$7,'4.3 CDP data_scope 3_2019'!$C:$C,'3.1 Emission data'!$D19)</f>
        <v>500000</v>
      </c>
      <c r="F19" s="31">
        <f>SUMIFS('4.3 CDP data_scope 3_2019'!$E:$E,'4.3 CDP data_scope 3_2019'!$A:$A,'3.1 Emission data'!F$7,'4.3 CDP data_scope 3_2019'!$C:$C,'3.1 Emission data'!$D19)</f>
        <v>2422000</v>
      </c>
      <c r="G19" s="665">
        <f>SUMIFS('4.3 CDP data_scope 3_2019'!$E:$E,'4.3 CDP data_scope 3_2019'!$A:$A,'3.1 Emission data'!G$7,'4.3 CDP data_scope 3_2019'!$C:$C,'3.1 Emission data'!$D19)</f>
        <v>0</v>
      </c>
      <c r="H19" s="31">
        <f>SUMIFS('4.3 CDP data_scope 3_2019'!$E:$E,'4.3 CDP data_scope 3_2019'!$A:$A,'3.1 Emission data'!H$7,'4.3 CDP data_scope 3_2019'!$C:$C,'3.1 Emission data'!$D19)</f>
        <v>136405</v>
      </c>
      <c r="I19" s="31">
        <f>SUMIFS('4.3 CDP data_scope 3_2019'!$E:$E,'4.3 CDP data_scope 3_2019'!$A:$A,'3.1 Emission data'!I$7,'4.3 CDP data_scope 3_2019'!$C:$C,'3.1 Emission data'!$D19)</f>
        <v>403231</v>
      </c>
      <c r="J19" s="662">
        <f>SUMIFS('4.3 CDP data_scope 3_2019'!$E:$E,'4.3 CDP data_scope 3_2019'!$A:$A,'3.1 Emission data'!J$7,'4.3 CDP data_scope 3_2019'!$C:$C,'3.1 Emission data'!$D19)</f>
        <v>0</v>
      </c>
      <c r="K19" s="31">
        <f>SUMIFS('4.3 CDP data_scope 3_2019'!$E:$E,'4.3 CDP data_scope 3_2019'!$A:$A,'3.1 Emission data'!K$7,'4.3 CDP data_scope 3_2019'!$C:$C,'3.1 Emission data'!$D19)</f>
        <v>71691</v>
      </c>
      <c r="L19" s="31">
        <f>SUMIFS('4.3 CDP data_scope 3_2019'!$E:$E,'4.3 CDP data_scope 3_2019'!$A:$A,'3.1 Emission data'!L$7,'4.3 CDP data_scope 3_2019'!$C:$C,'3.1 Emission data'!$D19)</f>
        <v>145178</v>
      </c>
      <c r="M19" s="714">
        <f>448051*(N19/(N19+N18+N25))</f>
        <v>86240.4066584783</v>
      </c>
      <c r="N19" s="31">
        <f>SUMIFS('4.3 CDP data_scope 3_2019'!$E:$E,'4.3 CDP data_scope 3_2019'!$A:$A,'3.1 Emission data'!N$7,'4.3 CDP data_scope 3_2019'!$C:$C,'3.1 Emission data'!$D19)</f>
        <v>49050</v>
      </c>
      <c r="O19" s="31">
        <f>SUMIFS('4.3 CDP data_scope 3_2019'!$E:$E,'4.3 CDP data_scope 3_2019'!$A:$A,'3.1 Emission data'!O$7,'4.3 CDP data_scope 3_2019'!$C:$C,'3.1 Emission data'!$D19)</f>
        <v>187469</v>
      </c>
      <c r="P19" s="662">
        <f>SUMIFS('4.3 CDP data_scope 3_2019'!$E:$E,'4.3 CDP data_scope 3_2019'!$A:$A,'3.1 Emission data'!P$7,'4.3 CDP data_scope 3_2019'!$C:$C,'3.1 Emission data'!$D19)</f>
        <v>0</v>
      </c>
      <c r="Q19" s="714">
        <f>4070624*(N19/(N19+N18))</f>
        <v>787701.08214946534</v>
      </c>
      <c r="R19" s="662">
        <f>SUMIFS('4.3 CDP data_scope 3_2019'!$E:$E,'4.3 CDP data_scope 3_2019'!$A:$A,'3.1 Emission data'!R$7,'4.3 CDP data_scope 3_2019'!$C:$C,'3.1 Emission data'!$D19)</f>
        <v>0</v>
      </c>
      <c r="S19" s="714">
        <f>82246*(N19/(N19+N18))</f>
        <v>15915.314998993992</v>
      </c>
      <c r="T19" s="662">
        <f>SUMIFS('4.3 CDP data_scope 3_2019'!$E:$E,'4.3 CDP data_scope 3_2019'!$A:$A,'3.1 Emission data'!T$7,'4.3 CDP data_scope 3_2019'!$C:$C,'3.1 Emission data'!$D19)</f>
        <v>0</v>
      </c>
      <c r="U19" s="662">
        <f>SUMIFS('4.3 CDP data_scope 3_2019'!$E:$E,'4.3 CDP data_scope 3_2019'!$A:$A,'3.1 Emission data'!U$7,'4.3 CDP data_scope 3_2019'!$C:$C,'3.1 Emission data'!$D19)</f>
        <v>0</v>
      </c>
      <c r="V19" s="31">
        <f>SUMIFS('4.3 CDP data_scope 3_2019'!$E:$E,'4.3 CDP data_scope 3_2019'!$A:$A,'3.1 Emission data'!V$7,'4.3 CDP data_scope 3_2019'!$C:$C,'3.1 Emission data'!$D19)</f>
        <v>0</v>
      </c>
      <c r="W19" s="662">
        <f>SUMIFS('4.3 CDP data_scope 3_2019'!$E:$E,'4.3 CDP data_scope 3_2019'!$A:$A,'3.1 Emission data'!W$7,'4.3 CDP data_scope 3_2019'!$C:$C,'3.1 Emission data'!$D19)</f>
        <v>0</v>
      </c>
      <c r="X19" s="31">
        <f>SUMIFS('4.3 CDP data_scope 3_2019'!$E:$E,'4.3 CDP data_scope 3_2019'!$A:$A,'3.1 Emission data'!X$7,'4.3 CDP data_scope 3_2019'!$C:$C,'3.1 Emission data'!$D19)</f>
        <v>23213</v>
      </c>
      <c r="Y19" s="662">
        <f>SUMIFS('4.3 CDP data_scope 3_2019'!$E:$E,'4.3 CDP data_scope 3_2019'!$A:$A,'3.1 Emission data'!Y$7,'4.3 CDP data_scope 3_2019'!$C:$C,'3.1 Emission data'!$D19)</f>
        <v>0</v>
      </c>
      <c r="Z19" s="51">
        <f>SUMIFS('4.3 CDP data_scope 3_2019'!$E:$E,'4.3 CDP data_scope 3_2019'!$A:$A,'3.1 Emission data'!Z$7,'4.3 CDP data_scope 3_2019'!$C:$C,'3.1 Emission data'!$D19)</f>
        <v>12802.77</v>
      </c>
      <c r="AA19" s="666">
        <f>SUMIFS('4.3 CDP data_scope 3_2019'!$E:$E,'4.3 CDP data_scope 3_2019'!$A:$A,'3.1 Emission data'!AA$7,'4.3 CDP data_scope 3_2019'!$C:$C,'3.1 Emission data'!$D19)</f>
        <v>0</v>
      </c>
      <c r="AB19" s="663">
        <f>SUMIFS('4.3 CDP data_scope 3_2019'!$E:$E,'4.3 CDP data_scope 3_2019'!$A:$A,'3.1 Emission data'!AB$7,'4.3 CDP data_scope 3_2019'!$C:$C,'3.1 Emission data'!$D19)</f>
        <v>6000</v>
      </c>
      <c r="AC19" s="31">
        <f>SUMIFS('4.3 CDP data_scope 3_2019'!$E:$E,'4.3 CDP data_scope 3_2019'!$A:$A,'3.1 Emission data'!AC$7,'4.3 CDP data_scope 3_2019'!$C:$C,'3.1 Emission data'!$D19)</f>
        <v>40020</v>
      </c>
      <c r="AD19" s="664">
        <f>SUMIFS('4.3 CDP data_scope 3_2019'!$E:$E,'4.3 CDP data_scope 3_2019'!$A:$A,'3.1 Emission data'!AD$7,'4.3 CDP data_scope 3_2019'!$C:$C,'3.1 Emission data'!$D19)</f>
        <v>0</v>
      </c>
      <c r="AE19" s="35">
        <f>SUMIFS('4.3 CDP data_scope 3_2019'!$E:$E,'4.3 CDP data_scope 3_2019'!$A:$A,'3.1 Emission data'!AE$7,'4.3 CDP data_scope 3_2019'!$C:$C,'3.1 Emission data'!$D19)</f>
        <v>200000</v>
      </c>
      <c r="AF19" s="664">
        <f>SUMIFS('4.3 CDP data_scope 3_2019'!$E:$E,'4.3 CDP data_scope 3_2019'!$A:$A,'3.1 Emission data'!AF$7,'4.3 CDP data_scope 3_2019'!$C:$C,'3.1 Emission data'!$D19)</f>
        <v>0</v>
      </c>
      <c r="AG19" s="31">
        <f>SUMIFS('4.3 CDP data_scope 3_2019'!$E:$E,'4.3 CDP data_scope 3_2019'!$A:$A,'3.1 Emission data'!AG$7,'4.3 CDP data_scope 3_2019'!$C:$C,'3.1 Emission data'!$D19)</f>
        <v>90083</v>
      </c>
      <c r="AH19" s="662">
        <f>SUMIFS('4.3 CDP data_scope 3_2019'!$E:$E,'4.3 CDP data_scope 3_2019'!$A:$A,'3.1 Emission data'!AH$7,'4.3 CDP data_scope 3_2019'!$C:$C,'3.1 Emission data'!$D19)</f>
        <v>0</v>
      </c>
      <c r="AI19" s="31">
        <f>SUMIFS('4.3 CDP data_scope 3_2019'!$E:$E,'4.3 CDP data_scope 3_2019'!$A:$A,'3.1 Emission data'!AI$7,'4.3 CDP data_scope 3_2019'!$C:$C,'3.1 Emission data'!$D19)</f>
        <v>6200</v>
      </c>
      <c r="AJ19" s="31">
        <f>SUMIFS('4.3 CDP data_scope 3_2019'!$E:$E,'4.3 CDP data_scope 3_2019'!$A:$A,'3.1 Emission data'!AJ$7,'4.3 CDP data_scope 3_2019'!$C:$C,'3.1 Emission data'!$D19)</f>
        <v>712289</v>
      </c>
      <c r="AK19" s="662">
        <f>SUMIFS('4.3 CDP data_scope 3_2019'!$E:$E,'4.3 CDP data_scope 3_2019'!$A:$A,'3.1 Emission data'!AK$7,'4.3 CDP data_scope 3_2019'!$C:$C,'3.1 Emission data'!$D19)</f>
        <v>0</v>
      </c>
      <c r="AL19" s="664">
        <f>SUMIFS('4.3 CDP data_scope 3_2019'!$E:$E,'4.3 CDP data_scope 3_2019'!$A:$A,'3.1 Emission data'!AL$7,'4.3 CDP data_scope 3_2019'!$C:$C,'3.1 Emission data'!$D19)</f>
        <v>0</v>
      </c>
      <c r="AM19" s="662">
        <f>SUMIFS('4.3 CDP data_scope 3_2019'!$E:$E,'4.3 CDP data_scope 3_2019'!$A:$A,'3.1 Emission data'!AM$7,'4.3 CDP data_scope 3_2019'!$C:$C,'3.1 Emission data'!$D19)</f>
        <v>0</v>
      </c>
      <c r="AN19" s="31">
        <f>SUMIFS('4.3 CDP data_scope 3_2019'!$E:$E,'4.3 CDP data_scope 3_2019'!$A:$A,'3.1 Emission data'!AN$7,'4.3 CDP data_scope 3_2019'!$C:$C,'3.1 Emission data'!$D19)</f>
        <v>398200</v>
      </c>
      <c r="AO19" s="31">
        <f>SUMIFS('4.3 CDP data_scope 3_2019'!$E:$E,'4.3 CDP data_scope 3_2019'!$A:$A,'3.1 Emission data'!AO$7,'4.3 CDP data_scope 3_2019'!$C:$C,'3.1 Emission data'!$D19)</f>
        <v>211678</v>
      </c>
      <c r="AP19" s="31">
        <f>SUMIFS('4.3 CDP data_scope 3_2019'!$E:$E,'4.3 CDP data_scope 3_2019'!$A:$A,'3.1 Emission data'!AP$7,'4.3 CDP data_scope 3_2019'!$C:$C,'3.1 Emission data'!$D19)</f>
        <v>127500</v>
      </c>
      <c r="AQ19" s="662">
        <f>SUMIFS('4.3 CDP data_scope 3_2019'!$E:$E,'4.3 CDP data_scope 3_2019'!$A:$A,'3.1 Emission data'!AQ$7,'4.3 CDP data_scope 3_2019'!$C:$C,'3.1 Emission data'!$D19)</f>
        <v>0</v>
      </c>
      <c r="AR19" s="664">
        <f>SUMIFS('4.3 CDP data_scope 3_2019'!$E:$E,'4.3 CDP data_scope 3_2019'!$A:$A,'3.1 Emission data'!AR$7,'4.3 CDP data_scope 3_2019'!$C:$C,'3.1 Emission data'!$D19)</f>
        <v>0</v>
      </c>
      <c r="AS19" s="31">
        <f>SUMIFS('4.3 CDP data_scope 3_2019'!$E:$E,'4.3 CDP data_scope 3_2019'!$A:$A,'3.1 Emission data'!AS$7,'4.3 CDP data_scope 3_2019'!$C:$C,'3.1 Emission data'!$D19)</f>
        <v>200000</v>
      </c>
      <c r="AT19" s="31">
        <f>SUMIFS('4.3 CDP data_scope 3_2019'!$E:$E,'4.3 CDP data_scope 3_2019'!$A:$A,'3.1 Emission data'!AT$7,'4.3 CDP data_scope 3_2019'!$C:$C,'3.1 Emission data'!$D19)</f>
        <v>626937</v>
      </c>
      <c r="AU19" s="662">
        <f>SUMIFS('4.3 CDP data_scope 3_2019'!$E:$E,'4.3 CDP data_scope 3_2019'!$A:$A,'3.1 Emission data'!AU$7,'4.3 CDP data_scope 3_2019'!$C:$C,'3.1 Emission data'!$D19)</f>
        <v>0</v>
      </c>
      <c r="AV19" s="31">
        <f>SUMIFS('4.3 CDP data_scope 3_2019'!$E:$E,'4.3 CDP data_scope 3_2019'!$A:$A,'3.1 Emission data'!AV$7,'4.3 CDP data_scope 3_2019'!$C:$C,'3.1 Emission data'!$D19)</f>
        <v>335000</v>
      </c>
      <c r="AW19" s="662">
        <f>SUMIFS('4.3 CDP data_scope 3_2019'!$E:$E,'4.3 CDP data_scope 3_2019'!$A:$A,'3.1 Emission data'!AW$7,'4.3 CDP data_scope 3_2019'!$C:$C,'3.1 Emission data'!$D19)</f>
        <v>0</v>
      </c>
      <c r="AX19" s="662">
        <f>SUMIFS('4.3 CDP data_scope 3_2019'!$E:$E,'4.3 CDP data_scope 3_2019'!$A:$A,'3.1 Emission data'!AX$7,'4.3 CDP data_scope 3_2019'!$C:$C,'3.1 Emission data'!$D19)</f>
        <v>0</v>
      </c>
      <c r="AY19" s="662">
        <f>SUMIFS('4.3 CDP data_scope 3_2019'!$E:$E,'4.3 CDP data_scope 3_2019'!$A:$A,'3.1 Emission data'!AY$7,'4.3 CDP data_scope 3_2019'!$C:$C,'3.1 Emission data'!$D19)</f>
        <v>0</v>
      </c>
      <c r="AZ19" s="662">
        <f>SUMIFS('4.3 CDP data_scope 3_2019'!$E:$E,'4.3 CDP data_scope 3_2019'!$A:$A,'3.1 Emission data'!AZ$7,'4.3 CDP data_scope 3_2019'!$C:$C,'3.1 Emission data'!$D19)</f>
        <v>0</v>
      </c>
      <c r="BA19" s="31">
        <f>SUMIFS('4.3 CDP data_scope 3_2019'!$E:$E,'4.3 CDP data_scope 3_2019'!$A:$A,'3.1 Emission data'!BA$7,'4.3 CDP data_scope 3_2019'!$C:$C,'3.1 Emission data'!$D19)</f>
        <v>129349</v>
      </c>
      <c r="BB19" s="662">
        <f>SUMIFS('4.3 CDP data_scope 3_2019'!$E:$E,'4.3 CDP data_scope 3_2019'!$A:$A,'3.1 Emission data'!BB$7,'4.3 CDP data_scope 3_2019'!$C:$C,'3.1 Emission data'!$D19)</f>
        <v>0</v>
      </c>
      <c r="BC19" s="31">
        <f>SUMIFS('4.3 CDP data_scope 3_2019'!$E:$E,'4.3 CDP data_scope 3_2019'!$A:$A,'3.1 Emission data'!BC$7,'4.3 CDP data_scope 3_2019'!$C:$C,'3.1 Emission data'!$D19)</f>
        <v>6.8</v>
      </c>
      <c r="BD19" s="662">
        <f>SUMIFS('4.3 CDP data_scope 3_2019'!$E:$E,'4.3 CDP data_scope 3_2019'!$A:$A,'3.1 Emission data'!BD$7,'4.3 CDP data_scope 3_2019'!$C:$C,'3.1 Emission data'!$D19)</f>
        <v>0</v>
      </c>
      <c r="BE19" s="662">
        <f>SUMIFS('4.3 CDP data_scope 3_2019'!$E:$E,'4.3 CDP data_scope 3_2019'!$A:$A,'3.1 Emission data'!BE$7,'4.3 CDP data_scope 3_2019'!$C:$C,'3.1 Emission data'!$D19)</f>
        <v>0</v>
      </c>
      <c r="BF19" s="31">
        <f>SUMIFS('4.3 CDP data_scope 3_2019'!$E:$E,'4.3 CDP data_scope 3_2019'!$A:$A,'3.1 Emission data'!BF$7,'4.3 CDP data_scope 3_2019'!$C:$C,'3.1 Emission data'!$D19)</f>
        <v>199918</v>
      </c>
      <c r="BG19" s="31">
        <f>SUMIFS('4.3 CDP data_scope 3_2019'!$E:$E,'4.3 CDP data_scope 3_2019'!$A:$A,'3.1 Emission data'!BG$7,'4.3 CDP data_scope 3_2019'!$C:$C,'3.1 Emission data'!$D19)</f>
        <v>3038</v>
      </c>
      <c r="BH19" s="662">
        <f>SUMIFS('4.3 CDP data_scope 3_2019'!$E:$E,'4.3 CDP data_scope 3_2019'!$A:$A,'3.1 Emission data'!BH$7,'4.3 CDP data_scope 3_2019'!$C:$C,'3.1 Emission data'!$D19)</f>
        <v>0</v>
      </c>
      <c r="BI19" s="17"/>
      <c r="BJ19" s="637">
        <f t="shared" si="4"/>
        <v>8.1578883142788092E-2</v>
      </c>
      <c r="BK19" s="638">
        <f t="shared" si="5"/>
        <v>8.94824207083263E-3</v>
      </c>
      <c r="BL19" s="639">
        <f>(F19+N19+O19+S19+X19+Z19)/(SUM($J$17:$Z$17)+SUM($E$17:$H$17))</f>
        <v>7.7585646146081766E-2</v>
      </c>
      <c r="BM19" s="640">
        <f>((AE19+AG19+AI19+AN19+AO19+AP19+AS19+AT19+AV19+BG19))/SUM($AA$17:$BH$17)</f>
        <v>8.2214750963785378E-3</v>
      </c>
      <c r="BN19" s="641">
        <f>(F19+N19+O19+S19+X19+Z19)</f>
        <v>2710450.0849989941</v>
      </c>
      <c r="BO19" s="642">
        <f>(AE19+AG19+AI19+AN19+AO19+AP19+AS19+AT19+AV19+BG19)</f>
        <v>2198636</v>
      </c>
      <c r="BP19" s="40"/>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76"/>
      <c r="CQ19" s="17"/>
      <c r="CR19" s="76"/>
      <c r="CS19" s="17"/>
      <c r="CT19" s="17"/>
      <c r="CU19" s="17"/>
      <c r="CV19" s="17"/>
      <c r="CW19" s="17"/>
      <c r="CX19" s="76"/>
      <c r="CY19" s="17"/>
      <c r="CZ19" s="17"/>
      <c r="DA19" s="17"/>
      <c r="DB19" s="17"/>
      <c r="DC19" s="17"/>
      <c r="DD19" s="76"/>
      <c r="DE19" s="17"/>
      <c r="DF19" s="17"/>
      <c r="DG19" s="17"/>
      <c r="DH19" s="17"/>
      <c r="DI19" s="17"/>
      <c r="DJ19" s="17"/>
      <c r="DK19" s="17"/>
      <c r="DL19" s="17"/>
      <c r="DM19" s="17"/>
      <c r="DN19" s="17"/>
      <c r="DO19" s="17"/>
      <c r="DP19" s="17"/>
      <c r="DQ19" s="17"/>
      <c r="DR19" s="17"/>
      <c r="DS19" s="17"/>
      <c r="DT19" s="17"/>
    </row>
    <row r="20" spans="2:124" ht="29.5" customHeight="1">
      <c r="B20" s="83"/>
      <c r="C20" s="831"/>
      <c r="D20" s="6" t="s">
        <v>80</v>
      </c>
      <c r="E20" s="31">
        <f>SUMIFS('4.3 CDP data_scope 3_2019'!E:E,'4.3 CDP data_scope 3_2019'!A:A,'3.1 Emission data'!E$7,'4.3 CDP data_scope 3_2019'!C:C,'3.1 Emission data'!$D20)</f>
        <v>550000</v>
      </c>
      <c r="F20" s="664">
        <f>SUMIFS('4.3 CDP data_scope 3_2019'!$E:$E,'4.3 CDP data_scope 3_2019'!$A:$A,'3.1 Emission data'!F$7,'4.3 CDP data_scope 3_2019'!$C:$C,'3.1 Emission data'!$D20)</f>
        <v>0</v>
      </c>
      <c r="G20" s="661">
        <f>SUMIFS('4.3 CDP data_scope 3_2019'!$E:$E,'4.3 CDP data_scope 3_2019'!$A:$A,'3.1 Emission data'!G$7,'4.3 CDP data_scope 3_2019'!$C:$C,'3.1 Emission data'!$D20)</f>
        <v>39017</v>
      </c>
      <c r="H20" s="31">
        <f>SUMIFS('4.3 CDP data_scope 3_2019'!$E:$E,'4.3 CDP data_scope 3_2019'!$A:$A,'3.1 Emission data'!H$7,'4.3 CDP data_scope 3_2019'!$C:$C,'3.1 Emission data'!$D20)</f>
        <v>21747</v>
      </c>
      <c r="I20" s="31">
        <f>SUMIFS('4.3 CDP data_scope 3_2019'!$E:$E,'4.3 CDP data_scope 3_2019'!$A:$A,'3.1 Emission data'!I$7,'4.3 CDP data_scope 3_2019'!$C:$C,'3.1 Emission data'!$D20)</f>
        <v>79712</v>
      </c>
      <c r="J20" s="31">
        <f>SUMIFS('4.3 CDP data_scope 3_2019'!$E:$E,'4.3 CDP data_scope 3_2019'!$A:$A,'3.1 Emission data'!J$7,'4.3 CDP data_scope 3_2019'!$C:$C,'3.1 Emission data'!$D20)</f>
        <v>0</v>
      </c>
      <c r="K20" s="31">
        <f>SUMIFS('4.3 CDP data_scope 3_2019'!$E:$E,'4.3 CDP data_scope 3_2019'!$A:$A,'3.1 Emission data'!K$7,'4.3 CDP data_scope 3_2019'!$C:$C,'3.1 Emission data'!$D20)</f>
        <v>171198</v>
      </c>
      <c r="L20" s="31">
        <f>SUMIFS('4.3 CDP data_scope 3_2019'!$E:$E,'4.3 CDP data_scope 3_2019'!$A:$A,'3.1 Emission data'!L$7,'4.3 CDP data_scope 3_2019'!$C:$C,'3.1 Emission data'!$D20)</f>
        <v>67890</v>
      </c>
      <c r="M20" s="714">
        <f>SUMIFS('4.3 CDP data_scope 3_2019'!$E:$E,'4.3 CDP data_scope 3_2019'!$A:$A,'3.1 Emission data'!M$7,'4.3 CDP data_scope 3_2019'!$C:$C,'3.1 Emission data'!$D20)</f>
        <v>14804.55</v>
      </c>
      <c r="N20" s="31">
        <f>SUMIFS('4.3 CDP data_scope 3_2019'!$E:$E,'4.3 CDP data_scope 3_2019'!$A:$A,'3.1 Emission data'!N$7,'4.3 CDP data_scope 3_2019'!$C:$C,'3.1 Emission data'!$D20)</f>
        <v>18841</v>
      </c>
      <c r="O20" s="31">
        <f>SUMIFS('4.3 CDP data_scope 3_2019'!$E:$E,'4.3 CDP data_scope 3_2019'!$A:$A,'3.1 Emission data'!O$7,'4.3 CDP data_scope 3_2019'!$C:$C,'3.1 Emission data'!$D20)</f>
        <v>21928</v>
      </c>
      <c r="P20" s="31">
        <f>SUMIFS('4.3 CDP data_scope 3_2019'!$E:$E,'4.3 CDP data_scope 3_2019'!$A:$A,'3.1 Emission data'!P$7,'4.3 CDP data_scope 3_2019'!$C:$C,'3.1 Emission data'!$D20)</f>
        <v>22373.55</v>
      </c>
      <c r="Q20" s="31">
        <f>SUMIFS('4.3 CDP data_scope 3_2019'!$E:$E,'4.3 CDP data_scope 3_2019'!$A:$A,'3.1 Emission data'!Q$7,'4.3 CDP data_scope 3_2019'!$C:$C,'3.1 Emission data'!$D20)</f>
        <v>91073</v>
      </c>
      <c r="R20" s="31">
        <f>SUMIFS('4.3 CDP data_scope 3_2019'!$E:$E,'4.3 CDP data_scope 3_2019'!$A:$A,'3.1 Emission data'!R$7,'4.3 CDP data_scope 3_2019'!$C:$C,'3.1 Emission data'!$D20)</f>
        <v>0</v>
      </c>
      <c r="S20" s="31">
        <f>SUMIFS('4.3 CDP data_scope 3_2019'!$E:$E,'4.3 CDP data_scope 3_2019'!$A:$A,'3.1 Emission data'!S$7,'4.3 CDP data_scope 3_2019'!$C:$C,'3.1 Emission data'!$D20)</f>
        <v>76659</v>
      </c>
      <c r="T20" s="662">
        <f>SUMIFS('4.3 CDP data_scope 3_2019'!$E:$E,'4.3 CDP data_scope 3_2019'!$A:$A,'3.1 Emission data'!T$7,'4.3 CDP data_scope 3_2019'!$C:$C,'3.1 Emission data'!$D20)</f>
        <v>0</v>
      </c>
      <c r="U20" s="31">
        <f>SUMIFS('4.3 CDP data_scope 3_2019'!$E:$E,'4.3 CDP data_scope 3_2019'!$A:$A,'3.1 Emission data'!U$7,'4.3 CDP data_scope 3_2019'!$C:$C,'3.1 Emission data'!$D20)</f>
        <v>6017.06</v>
      </c>
      <c r="V20" s="31">
        <f>SUMIFS('4.3 CDP data_scope 3_2019'!$E:$E,'4.3 CDP data_scope 3_2019'!$A:$A,'3.1 Emission data'!V$7,'4.3 CDP data_scope 3_2019'!$C:$C,'3.1 Emission data'!$D20)</f>
        <v>0</v>
      </c>
      <c r="W20" s="662">
        <f>SUMIFS('4.3 CDP data_scope 3_2019'!$E:$E,'4.3 CDP data_scope 3_2019'!$A:$A,'3.1 Emission data'!W$7,'4.3 CDP data_scope 3_2019'!$C:$C,'3.1 Emission data'!$D20)</f>
        <v>0</v>
      </c>
      <c r="X20" s="31">
        <f>SUMIFS('4.3 CDP data_scope 3_2019'!$E:$E,'4.3 CDP data_scope 3_2019'!$A:$A,'3.1 Emission data'!X$7,'4.3 CDP data_scope 3_2019'!$C:$C,'3.1 Emission data'!$D20)</f>
        <v>3849</v>
      </c>
      <c r="Y20" s="662">
        <f>SUMIFS('4.3 CDP data_scope 3_2019'!$E:$E,'4.3 CDP data_scope 3_2019'!$A:$A,'3.1 Emission data'!Y$7,'4.3 CDP data_scope 3_2019'!$C:$C,'3.1 Emission data'!$D20)</f>
        <v>0</v>
      </c>
      <c r="Z20" s="51">
        <f>SUMIFS('4.3 CDP data_scope 3_2019'!$E:$E,'4.3 CDP data_scope 3_2019'!$A:$A,'3.1 Emission data'!Z$7,'4.3 CDP data_scope 3_2019'!$C:$C,'3.1 Emission data'!$D20)</f>
        <v>5716.32</v>
      </c>
      <c r="AA20" s="666">
        <f>SUMIFS('4.3 CDP data_scope 3_2019'!$E:$E,'4.3 CDP data_scope 3_2019'!$A:$A,'3.1 Emission data'!AA$7,'4.3 CDP data_scope 3_2019'!$C:$C,'3.1 Emission data'!$D20)</f>
        <v>0</v>
      </c>
      <c r="AB20" s="31">
        <f>SUMIFS('4.3 CDP data_scope 3_2019'!$E:$E,'4.3 CDP data_scope 3_2019'!$A:$A,'3.1 Emission data'!AB$7,'4.3 CDP data_scope 3_2019'!$C:$C,'3.1 Emission data'!$D20)</f>
        <v>670000</v>
      </c>
      <c r="AC20" s="31">
        <f>SUMIFS('4.3 CDP data_scope 3_2019'!$E:$E,'4.3 CDP data_scope 3_2019'!$A:$A,'3.1 Emission data'!AC$7,'4.3 CDP data_scope 3_2019'!$C:$C,'3.1 Emission data'!$D20)</f>
        <v>40002</v>
      </c>
      <c r="AD20" s="664">
        <f>SUMIFS('4.3 CDP data_scope 3_2019'!$E:$E,'4.3 CDP data_scope 3_2019'!$A:$A,'3.1 Emission data'!AD$7,'4.3 CDP data_scope 3_2019'!$C:$C,'3.1 Emission data'!$D20)</f>
        <v>0</v>
      </c>
      <c r="AE20" s="35">
        <f>SUMIFS('4.3 CDP data_scope 3_2019'!$E:$E,'4.3 CDP data_scope 3_2019'!$A:$A,'3.1 Emission data'!AE$7,'4.3 CDP data_scope 3_2019'!$C:$C,'3.1 Emission data'!$D20)</f>
        <v>100000</v>
      </c>
      <c r="AF20" s="38">
        <f>SUMIFS('4.3 CDP data_scope 3_2019'!$E:$E,'4.3 CDP data_scope 3_2019'!$A:$A,'3.1 Emission data'!AF$7,'4.3 CDP data_scope 3_2019'!$C:$C,'3.1 Emission data'!$D20)</f>
        <v>140026</v>
      </c>
      <c r="AG20" s="31">
        <f>SUMIFS('4.3 CDP data_scope 3_2019'!$E:$E,'4.3 CDP data_scope 3_2019'!$A:$A,'3.1 Emission data'!AG$7,'4.3 CDP data_scope 3_2019'!$C:$C,'3.1 Emission data'!$D20)</f>
        <v>93746</v>
      </c>
      <c r="AH20" s="662">
        <f>SUMIFS('4.3 CDP data_scope 3_2019'!$E:$E,'4.3 CDP data_scope 3_2019'!$A:$A,'3.1 Emission data'!AH$7,'4.3 CDP data_scope 3_2019'!$C:$C,'3.1 Emission data'!$D20)</f>
        <v>0</v>
      </c>
      <c r="AI20" s="31">
        <f>SUMIFS('4.3 CDP data_scope 3_2019'!$E:$E,'4.3 CDP data_scope 3_2019'!$A:$A,'3.1 Emission data'!AI$7,'4.3 CDP data_scope 3_2019'!$C:$C,'3.1 Emission data'!$D20)</f>
        <v>71100</v>
      </c>
      <c r="AJ20" s="31">
        <f>SUMIFS('4.3 CDP data_scope 3_2019'!$E:$E,'4.3 CDP data_scope 3_2019'!$A:$A,'3.1 Emission data'!AJ$7,'4.3 CDP data_scope 3_2019'!$C:$C,'3.1 Emission data'!$D20)</f>
        <v>95300</v>
      </c>
      <c r="AK20" s="662">
        <f>SUMIFS('4.3 CDP data_scope 3_2019'!$E:$E,'4.3 CDP data_scope 3_2019'!$A:$A,'3.1 Emission data'!AK$7,'4.3 CDP data_scope 3_2019'!$C:$C,'3.1 Emission data'!$D20)</f>
        <v>0</v>
      </c>
      <c r="AL20" s="664">
        <f>SUMIFS('4.3 CDP data_scope 3_2019'!$E:$E,'4.3 CDP data_scope 3_2019'!$A:$A,'3.1 Emission data'!AL$7,'4.3 CDP data_scope 3_2019'!$C:$C,'3.1 Emission data'!$D20)</f>
        <v>0</v>
      </c>
      <c r="AM20" s="663">
        <f>SUMIFS('4.3 CDP data_scope 3_2019'!$E:$E,'4.3 CDP data_scope 3_2019'!$A:$A,'3.1 Emission data'!AM$7,'4.3 CDP data_scope 3_2019'!$C:$C,'3.1 Emission data'!$D20)</f>
        <v>3057</v>
      </c>
      <c r="AN20" s="662">
        <f>SUMIFS('4.3 CDP data_scope 3_2019'!$E:$E,'4.3 CDP data_scope 3_2019'!$A:$A,'3.1 Emission data'!AN$7,'4.3 CDP data_scope 3_2019'!$C:$C,'3.1 Emission data'!$D20)</f>
        <v>0</v>
      </c>
      <c r="AO20" s="31">
        <f>SUMIFS('4.3 CDP data_scope 3_2019'!$E:$E,'4.3 CDP data_scope 3_2019'!$A:$A,'3.1 Emission data'!AO$7,'4.3 CDP data_scope 3_2019'!$C:$C,'3.1 Emission data'!$D20)</f>
        <v>161453</v>
      </c>
      <c r="AP20" s="31">
        <f>SUMIFS('4.3 CDP data_scope 3_2019'!$E:$E,'4.3 CDP data_scope 3_2019'!$A:$A,'3.1 Emission data'!AP$7,'4.3 CDP data_scope 3_2019'!$C:$C,'3.1 Emission data'!$D20)</f>
        <v>12100</v>
      </c>
      <c r="AQ20" s="662">
        <f>SUMIFS('4.3 CDP data_scope 3_2019'!$E:$E,'4.3 CDP data_scope 3_2019'!$A:$A,'3.1 Emission data'!AQ$7,'4.3 CDP data_scope 3_2019'!$C:$C,'3.1 Emission data'!$D20)</f>
        <v>0</v>
      </c>
      <c r="AR20" s="664">
        <f>SUMIFS('4.3 CDP data_scope 3_2019'!$E:$E,'4.3 CDP data_scope 3_2019'!$A:$A,'3.1 Emission data'!AR$7,'4.3 CDP data_scope 3_2019'!$C:$C,'3.1 Emission data'!$D20)</f>
        <v>0</v>
      </c>
      <c r="AS20" s="31">
        <f>SUMIFS('4.3 CDP data_scope 3_2019'!$E:$E,'4.3 CDP data_scope 3_2019'!$A:$A,'3.1 Emission data'!AS$7,'4.3 CDP data_scope 3_2019'!$C:$C,'3.1 Emission data'!$D20)</f>
        <v>190000</v>
      </c>
      <c r="AT20" s="31">
        <f>SUMIFS('4.3 CDP data_scope 3_2019'!$E:$E,'4.3 CDP data_scope 3_2019'!$A:$A,'3.1 Emission data'!AT$7,'4.3 CDP data_scope 3_2019'!$C:$C,'3.1 Emission data'!$D20)</f>
        <v>701930</v>
      </c>
      <c r="AU20" s="31">
        <f>SUMIFS('4.3 CDP data_scope 3_2019'!$E:$E,'4.3 CDP data_scope 3_2019'!$A:$A,'3.1 Emission data'!AU$7,'4.3 CDP data_scope 3_2019'!$C:$C,'3.1 Emission data'!$D20)</f>
        <v>788494</v>
      </c>
      <c r="AV20" s="31">
        <f>SUMIFS('4.3 CDP data_scope 3_2019'!$E:$E,'4.3 CDP data_scope 3_2019'!$A:$A,'3.1 Emission data'!AV$7,'4.3 CDP data_scope 3_2019'!$C:$C,'3.1 Emission data'!$D20)</f>
        <v>159000</v>
      </c>
      <c r="AW20" s="662">
        <f>SUMIFS('4.3 CDP data_scope 3_2019'!$E:$E,'4.3 CDP data_scope 3_2019'!$A:$A,'3.1 Emission data'!AW$7,'4.3 CDP data_scope 3_2019'!$C:$C,'3.1 Emission data'!$D20)</f>
        <v>0</v>
      </c>
      <c r="AX20" s="662">
        <f>SUMIFS('4.3 CDP data_scope 3_2019'!$E:$E,'4.3 CDP data_scope 3_2019'!$A:$A,'3.1 Emission data'!AX$7,'4.3 CDP data_scope 3_2019'!$C:$C,'3.1 Emission data'!$D20)</f>
        <v>0</v>
      </c>
      <c r="AY20" s="662">
        <f>SUMIFS('4.3 CDP data_scope 3_2019'!$E:$E,'4.3 CDP data_scope 3_2019'!$A:$A,'3.1 Emission data'!AY$7,'4.3 CDP data_scope 3_2019'!$C:$C,'3.1 Emission data'!$D20)</f>
        <v>0</v>
      </c>
      <c r="AZ20" s="663">
        <f>SUMIFS('4.3 CDP data_scope 3_2019'!$E:$E,'4.3 CDP data_scope 3_2019'!$A:$A,'3.1 Emission data'!AZ$7,'4.3 CDP data_scope 3_2019'!$C:$C,'3.1 Emission data'!$D20)</f>
        <v>93527.35</v>
      </c>
      <c r="BA20" s="31">
        <f>SUMIFS('4.3 CDP data_scope 3_2019'!$E:$E,'4.3 CDP data_scope 3_2019'!$A:$A,'3.1 Emission data'!BA$7,'4.3 CDP data_scope 3_2019'!$C:$C,'3.1 Emission data'!$D20)</f>
        <v>210409</v>
      </c>
      <c r="BB20" s="31">
        <f>SUMIFS('4.3 CDP data_scope 3_2019'!$E:$E,'4.3 CDP data_scope 3_2019'!$A:$A,'3.1 Emission data'!BB$7,'4.3 CDP data_scope 3_2019'!$C:$C,'3.1 Emission data'!$D20)</f>
        <v>221825</v>
      </c>
      <c r="BC20" s="662">
        <f>SUMIFS('4.3 CDP data_scope 3_2019'!$E:$E,'4.3 CDP data_scope 3_2019'!$A:$A,'3.1 Emission data'!BC$7,'4.3 CDP data_scope 3_2019'!$C:$C,'3.1 Emission data'!$D20)</f>
        <v>0</v>
      </c>
      <c r="BD20" s="662">
        <f>SUMIFS('4.3 CDP data_scope 3_2019'!$E:$E,'4.3 CDP data_scope 3_2019'!$A:$A,'3.1 Emission data'!BD$7,'4.3 CDP data_scope 3_2019'!$C:$C,'3.1 Emission data'!$D20)</f>
        <v>0</v>
      </c>
      <c r="BE20" s="31">
        <f>SUMIFS('4.3 CDP data_scope 3_2019'!$E:$E,'4.3 CDP data_scope 3_2019'!$A:$A,'3.1 Emission data'!BE$7,'4.3 CDP data_scope 3_2019'!$C:$C,'3.1 Emission data'!$D20)</f>
        <v>0</v>
      </c>
      <c r="BF20" s="31">
        <f>SUMIFS('4.3 CDP data_scope 3_2019'!$E:$E,'4.3 CDP data_scope 3_2019'!$A:$A,'3.1 Emission data'!BF$7,'4.3 CDP data_scope 3_2019'!$C:$C,'3.1 Emission data'!$D20)</f>
        <v>5029</v>
      </c>
      <c r="BG20" s="662">
        <f>SUMIFS('4.3 CDP data_scope 3_2019'!$E:$E,'4.3 CDP data_scope 3_2019'!$A:$A,'3.1 Emission data'!BG$7,'4.3 CDP data_scope 3_2019'!$C:$C,'3.1 Emission data'!$D20)</f>
        <v>0</v>
      </c>
      <c r="BH20" s="662">
        <f>SUMIFS('4.3 CDP data_scope 3_2019'!$E:$E,'4.3 CDP data_scope 3_2019'!$A:$A,'3.1 Emission data'!BH$7,'4.3 CDP data_scope 3_2019'!$C:$C,'3.1 Emission data'!$D20)</f>
        <v>0</v>
      </c>
      <c r="BI20" s="17"/>
      <c r="BJ20" s="637">
        <f t="shared" si="4"/>
        <v>2.0067814132202714E-2</v>
      </c>
      <c r="BK20" s="638">
        <f t="shared" si="5"/>
        <v>1.0230155915217445E-2</v>
      </c>
      <c r="BL20" s="639">
        <f>(E20+N20+O20+P20+S20+U20+X20+Z20)/(SUM($J$17:$Z$17)+SUM($E$17:$H$17))</f>
        <v>2.0191357993642162E-2</v>
      </c>
      <c r="BM20" s="640">
        <f>(AE20+AF20+AG20+AI20+AO20+AP20+AS20+AT20+AV20+BB20)/SUM($AA$17:$BH$17)</f>
        <v>6.9222146225723681E-3</v>
      </c>
      <c r="BN20" s="641">
        <f>(E20+N20+O20+P20+S20+U20+X20+Z20)</f>
        <v>705383.93</v>
      </c>
      <c r="BO20" s="642">
        <f>(AE20+AF20+AG20+AI20+AO20+AP20+AS20+AT20+AV20+BB20)</f>
        <v>1851180</v>
      </c>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76"/>
      <c r="CQ20" s="17"/>
      <c r="CR20" s="76"/>
      <c r="CS20" s="17"/>
      <c r="CT20" s="17"/>
      <c r="CU20" s="17"/>
      <c r="CV20" s="17"/>
      <c r="CW20" s="17"/>
      <c r="CX20" s="76"/>
      <c r="CY20" s="17"/>
      <c r="CZ20" s="17"/>
      <c r="DA20" s="17"/>
      <c r="DB20" s="17"/>
      <c r="DC20" s="17"/>
      <c r="DD20" s="76"/>
      <c r="DE20" s="17"/>
      <c r="DF20" s="17"/>
      <c r="DG20" s="17"/>
      <c r="DH20" s="17"/>
      <c r="DI20" s="17"/>
      <c r="DJ20" s="17"/>
      <c r="DK20" s="17"/>
      <c r="DL20" s="17"/>
      <c r="DM20" s="17"/>
      <c r="DN20" s="17"/>
      <c r="DO20" s="17"/>
      <c r="DP20" s="17"/>
      <c r="DQ20" s="17"/>
      <c r="DR20" s="17"/>
      <c r="DS20" s="17"/>
      <c r="DT20" s="17"/>
    </row>
    <row r="21" spans="2:124">
      <c r="B21" s="83"/>
      <c r="C21" s="831"/>
      <c r="D21" s="5" t="s">
        <v>6</v>
      </c>
      <c r="E21" s="31">
        <f>SUMIFS('4.3 CDP data_scope 3_2019'!E:E,'4.3 CDP data_scope 3_2019'!A:A,'3.1 Emission data'!E$7,'4.3 CDP data_scope 3_2019'!C:C,'3.1 Emission data'!$D21)</f>
        <v>100000</v>
      </c>
      <c r="F21" s="714">
        <f>475000/2</f>
        <v>237500</v>
      </c>
      <c r="G21" s="665">
        <f>SUMIFS('4.3 CDP data_scope 3_2019'!$E:$E,'4.3 CDP data_scope 3_2019'!$A:$A,'3.1 Emission data'!G$7,'4.3 CDP data_scope 3_2019'!$C:$C,'3.1 Emission data'!$D21)</f>
        <v>0</v>
      </c>
      <c r="H21" s="31">
        <f>SUMIFS('4.3 CDP data_scope 3_2019'!$E:$E,'4.3 CDP data_scope 3_2019'!$A:$A,'3.1 Emission data'!H$7,'4.3 CDP data_scope 3_2019'!$C:$C,'3.1 Emission data'!$D21)</f>
        <v>9468</v>
      </c>
      <c r="I21" s="31">
        <f>SUMIFS('4.3 CDP data_scope 3_2019'!$E:$E,'4.3 CDP data_scope 3_2019'!$A:$A,'3.1 Emission data'!I$7,'4.3 CDP data_scope 3_2019'!$C:$C,'3.1 Emission data'!$D21)</f>
        <v>0</v>
      </c>
      <c r="J21" s="31">
        <f>SUMIFS('4.3 CDP data_scope 3_2019'!$E:$E,'4.3 CDP data_scope 3_2019'!$A:$A,'3.1 Emission data'!J$7,'4.3 CDP data_scope 3_2019'!$C:$C,'3.1 Emission data'!$D21)</f>
        <v>0</v>
      </c>
      <c r="K21" s="31">
        <f>SUMIFS('4.3 CDP data_scope 3_2019'!$E:$E,'4.3 CDP data_scope 3_2019'!$A:$A,'3.1 Emission data'!K$7,'4.3 CDP data_scope 3_2019'!$C:$C,'3.1 Emission data'!$D21)</f>
        <v>3350</v>
      </c>
      <c r="L21" s="31">
        <f>SUMIFS('4.3 CDP data_scope 3_2019'!$E:$E,'4.3 CDP data_scope 3_2019'!$A:$A,'3.1 Emission data'!L$7,'4.3 CDP data_scope 3_2019'!$C:$C,'3.1 Emission data'!$D21)</f>
        <v>4032</v>
      </c>
      <c r="M21" s="31">
        <f>SUMIFS('4.3 CDP data_scope 3_2019'!$E:$E,'4.3 CDP data_scope 3_2019'!$A:$A,'3.1 Emission data'!M$7,'4.3 CDP data_scope 3_2019'!$C:$C,'3.1 Emission data'!$D21)</f>
        <v>0</v>
      </c>
      <c r="N21" s="31">
        <f>SUMIFS('4.3 CDP data_scope 3_2019'!$E:$E,'4.3 CDP data_scope 3_2019'!$A:$A,'3.1 Emission data'!N$7,'4.3 CDP data_scope 3_2019'!$C:$C,'3.1 Emission data'!$D21)</f>
        <v>3408</v>
      </c>
      <c r="O21" s="31">
        <f>SUMIFS('4.3 CDP data_scope 3_2019'!$E:$E,'4.3 CDP data_scope 3_2019'!$A:$A,'3.1 Emission data'!O$7,'4.3 CDP data_scope 3_2019'!$C:$C,'3.1 Emission data'!$D21)</f>
        <v>0</v>
      </c>
      <c r="P21" s="662">
        <f>SUMIFS('4.3 CDP data_scope 3_2019'!$E:$E,'4.3 CDP data_scope 3_2019'!$A:$A,'3.1 Emission data'!P$7,'4.3 CDP data_scope 3_2019'!$C:$C,'3.1 Emission data'!$D21)</f>
        <v>0</v>
      </c>
      <c r="Q21" s="31">
        <f>SUMIFS('4.3 CDP data_scope 3_2019'!$E:$E,'4.3 CDP data_scope 3_2019'!$A:$A,'3.1 Emission data'!Q$7,'4.3 CDP data_scope 3_2019'!$C:$C,'3.1 Emission data'!$D21)</f>
        <v>18356</v>
      </c>
      <c r="R21" s="31">
        <f>SUMIFS('4.3 CDP data_scope 3_2019'!$E:$E,'4.3 CDP data_scope 3_2019'!$A:$A,'3.1 Emission data'!R$7,'4.3 CDP data_scope 3_2019'!$C:$C,'3.1 Emission data'!$D21)</f>
        <v>0</v>
      </c>
      <c r="S21" s="31">
        <f>SUMIFS('4.3 CDP data_scope 3_2019'!$E:$E,'4.3 CDP data_scope 3_2019'!$A:$A,'3.1 Emission data'!S$7,'4.3 CDP data_scope 3_2019'!$C:$C,'3.1 Emission data'!$D21)</f>
        <v>0</v>
      </c>
      <c r="T21" s="31">
        <f>SUMIFS('4.3 CDP data_scope 3_2019'!$E:$E,'4.3 CDP data_scope 3_2019'!$A:$A,'3.1 Emission data'!T$7,'4.3 CDP data_scope 3_2019'!$C:$C,'3.1 Emission data'!$D21)</f>
        <v>0</v>
      </c>
      <c r="U21" s="31">
        <f>SUMIFS('4.3 CDP data_scope 3_2019'!$E:$E,'4.3 CDP data_scope 3_2019'!$A:$A,'3.1 Emission data'!U$7,'4.3 CDP data_scope 3_2019'!$C:$C,'3.1 Emission data'!$D21)</f>
        <v>523.77</v>
      </c>
      <c r="V21" s="31">
        <f>SUMIFS('4.3 CDP data_scope 3_2019'!$E:$E,'4.3 CDP data_scope 3_2019'!$A:$A,'3.1 Emission data'!V$7,'4.3 CDP data_scope 3_2019'!$C:$C,'3.1 Emission data'!$D21)</f>
        <v>0</v>
      </c>
      <c r="W21" s="662">
        <f>SUMIFS('4.3 CDP data_scope 3_2019'!$E:$E,'4.3 CDP data_scope 3_2019'!$A:$A,'3.1 Emission data'!W$7,'4.3 CDP data_scope 3_2019'!$C:$C,'3.1 Emission data'!$D21)</f>
        <v>0</v>
      </c>
      <c r="X21" s="31">
        <f>SUMIFS('4.3 CDP data_scope 3_2019'!$E:$E,'4.3 CDP data_scope 3_2019'!$A:$A,'3.1 Emission data'!X$7,'4.3 CDP data_scope 3_2019'!$C:$C,'3.1 Emission data'!$D21)</f>
        <v>7942</v>
      </c>
      <c r="Y21" s="662">
        <f>SUMIFS('4.3 CDP data_scope 3_2019'!$E:$E,'4.3 CDP data_scope 3_2019'!$A:$A,'3.1 Emission data'!Y$7,'4.3 CDP data_scope 3_2019'!$C:$C,'3.1 Emission data'!$D21)</f>
        <v>0</v>
      </c>
      <c r="Z21" s="667">
        <f>SUMIFS('4.3 CDP data_scope 3_2019'!$E:$E,'4.3 CDP data_scope 3_2019'!$A:$A,'3.1 Emission data'!Z$7,'4.3 CDP data_scope 3_2019'!$C:$C,'3.1 Emission data'!$D21)</f>
        <v>0</v>
      </c>
      <c r="AA21" s="46">
        <f>SUMIFS('4.3 CDP data_scope 3_2019'!$E:$E,'4.3 CDP data_scope 3_2019'!$A:$A,'3.1 Emission data'!AA$7,'4.3 CDP data_scope 3_2019'!$C:$C,'3.1 Emission data'!$D21)</f>
        <v>400000</v>
      </c>
      <c r="AB21" s="31">
        <f>SUMIFS('4.3 CDP data_scope 3_2019'!$E:$E,'4.3 CDP data_scope 3_2019'!$A:$A,'3.1 Emission data'!AB$7,'4.3 CDP data_scope 3_2019'!$C:$C,'3.1 Emission data'!$D21)</f>
        <v>11000</v>
      </c>
      <c r="AC21" s="31">
        <f>SUMIFS('4.3 CDP data_scope 3_2019'!$E:$E,'4.3 CDP data_scope 3_2019'!$A:$A,'3.1 Emission data'!AC$7,'4.3 CDP data_scope 3_2019'!$C:$C,'3.1 Emission data'!$D21)</f>
        <v>36598</v>
      </c>
      <c r="AD21" s="664">
        <f>SUMIFS('4.3 CDP data_scope 3_2019'!$E:$E,'4.3 CDP data_scope 3_2019'!$A:$A,'3.1 Emission data'!AD$7,'4.3 CDP data_scope 3_2019'!$C:$C,'3.1 Emission data'!$D21)/2</f>
        <v>0</v>
      </c>
      <c r="AE21" s="714">
        <f>SUMIFS('4.3 CDP data_scope 3_2019'!$E:$E,'4.3 CDP data_scope 3_2019'!$A:$A,'3.1 Emission data'!AE$7,'4.3 CDP data_scope 3_2019'!$C:$C,'3.1 Emission data'!$D21)</f>
        <v>1800000</v>
      </c>
      <c r="AF21" s="664">
        <f>SUMIFS('4.3 CDP data_scope 3_2019'!$E:$E,'4.3 CDP data_scope 3_2019'!$A:$A,'3.1 Emission data'!AF$7,'4.3 CDP data_scope 3_2019'!$C:$C,'3.1 Emission data'!$D21)</f>
        <v>0</v>
      </c>
      <c r="AG21" s="31">
        <f>SUMIFS('4.3 CDP data_scope 3_2019'!$E:$E,'4.3 CDP data_scope 3_2019'!$A:$A,'3.1 Emission data'!AG$7,'4.3 CDP data_scope 3_2019'!$C:$C,'3.1 Emission data'!$D21)</f>
        <v>318186</v>
      </c>
      <c r="AH21" s="662">
        <f>SUMIFS('4.3 CDP data_scope 3_2019'!$E:$E,'4.3 CDP data_scope 3_2019'!$A:$A,'3.1 Emission data'!AH$7,'4.3 CDP data_scope 3_2019'!$C:$C,'3.1 Emission data'!$D21)</f>
        <v>0</v>
      </c>
      <c r="AI21" s="663">
        <f>SUMIFS('4.3 CDP data_scope 3_2019'!$E:$E,'4.3 CDP data_scope 3_2019'!$A:$A,'3.1 Emission data'!AI$7,'4.3 CDP data_scope 3_2019'!$C:$C,'3.1 Emission data'!$D21)</f>
        <v>69000</v>
      </c>
      <c r="AJ21" s="31">
        <f>SUMIFS('4.3 CDP data_scope 3_2019'!$E:$E,'4.3 CDP data_scope 3_2019'!$A:$A,'3.1 Emission data'!AJ$7,'4.3 CDP data_scope 3_2019'!$C:$C,'3.1 Emission data'!$D21)</f>
        <v>162682</v>
      </c>
      <c r="AK21" s="662">
        <f>SUMIFS('4.3 CDP data_scope 3_2019'!$E:$E,'4.3 CDP data_scope 3_2019'!$A:$A,'3.1 Emission data'!AK$7,'4.3 CDP data_scope 3_2019'!$C:$C,'3.1 Emission data'!$D21)</f>
        <v>0</v>
      </c>
      <c r="AL21" s="664">
        <f>SUMIFS('4.3 CDP data_scope 3_2019'!$E:$E,'4.3 CDP data_scope 3_2019'!$A:$A,'3.1 Emission data'!AL$7,'4.3 CDP data_scope 3_2019'!$C:$C,'3.1 Emission data'!$D21)</f>
        <v>0</v>
      </c>
      <c r="AM21" s="662">
        <f>SUMIFS('4.3 CDP data_scope 3_2019'!$E:$E,'4.3 CDP data_scope 3_2019'!$A:$A,'3.1 Emission data'!AM$7,'4.3 CDP data_scope 3_2019'!$C:$C,'3.1 Emission data'!$D21)</f>
        <v>0</v>
      </c>
      <c r="AN21" s="31">
        <f>SUMIFS('4.3 CDP data_scope 3_2019'!$E:$E,'4.3 CDP data_scope 3_2019'!$A:$A,'3.1 Emission data'!AN$7,'4.3 CDP data_scope 3_2019'!$C:$C,'3.1 Emission data'!$D21)</f>
        <v>384300</v>
      </c>
      <c r="AO21" s="31">
        <f>SUMIFS('4.3 CDP data_scope 3_2019'!$E:$E,'4.3 CDP data_scope 3_2019'!$A:$A,'3.1 Emission data'!AO$7,'4.3 CDP data_scope 3_2019'!$C:$C,'3.1 Emission data'!$D21)</f>
        <v>45927</v>
      </c>
      <c r="AP21" s="31">
        <f>SUMIFS('4.3 CDP data_scope 3_2019'!$E:$E,'4.3 CDP data_scope 3_2019'!$A:$A,'3.1 Emission data'!AP$7,'4.3 CDP data_scope 3_2019'!$C:$C,'3.1 Emission data'!$D21)</f>
        <v>633000</v>
      </c>
      <c r="AQ21" s="662">
        <f>SUMIFS('4.3 CDP data_scope 3_2019'!$E:$E,'4.3 CDP data_scope 3_2019'!$A:$A,'3.1 Emission data'!AQ$7,'4.3 CDP data_scope 3_2019'!$C:$C,'3.1 Emission data'!$D21)</f>
        <v>0</v>
      </c>
      <c r="AR21" s="664">
        <f>SUMIFS('4.3 CDP data_scope 3_2019'!$E:$E,'4.3 CDP data_scope 3_2019'!$A:$A,'3.1 Emission data'!AR$7,'4.3 CDP data_scope 3_2019'!$C:$C,'3.1 Emission data'!$D21)</f>
        <v>0</v>
      </c>
      <c r="AS21" s="31">
        <f>SUMIFS('4.3 CDP data_scope 3_2019'!$E:$E,'4.3 CDP data_scope 3_2019'!$A:$A,'3.1 Emission data'!AS$7,'4.3 CDP data_scope 3_2019'!$C:$C,'3.1 Emission data'!$D21)</f>
        <v>90000</v>
      </c>
      <c r="AT21" s="31">
        <f>SUMIFS('4.3 CDP data_scope 3_2019'!$E:$E,'4.3 CDP data_scope 3_2019'!$A:$A,'3.1 Emission data'!AT$7,'4.3 CDP data_scope 3_2019'!$C:$C,'3.1 Emission data'!$D21)</f>
        <v>277621</v>
      </c>
      <c r="AU21" s="663">
        <f>SUMIFS('4.3 CDP data_scope 3_2019'!$E:$E,'4.3 CDP data_scope 3_2019'!$A:$A,'3.1 Emission data'!AU$7,'4.3 CDP data_scope 3_2019'!$C:$C,'3.1 Emission data'!$D21)</f>
        <v>562</v>
      </c>
      <c r="AV21" s="31">
        <f>SUMIFS('4.3 CDP data_scope 3_2019'!$E:$E,'4.3 CDP data_scope 3_2019'!$A:$A,'3.1 Emission data'!AV$7,'4.3 CDP data_scope 3_2019'!$C:$C,'3.1 Emission data'!$D21)</f>
        <v>80000</v>
      </c>
      <c r="AW21" s="662">
        <f>SUMIFS('4.3 CDP data_scope 3_2019'!$E:$E,'4.3 CDP data_scope 3_2019'!$A:$A,'3.1 Emission data'!AW$7,'4.3 CDP data_scope 3_2019'!$C:$C,'3.1 Emission data'!$D21)</f>
        <v>0</v>
      </c>
      <c r="AX21" s="662">
        <f>SUMIFS('4.3 CDP data_scope 3_2019'!$E:$E,'4.3 CDP data_scope 3_2019'!$A:$A,'3.1 Emission data'!AX$7,'4.3 CDP data_scope 3_2019'!$C:$C,'3.1 Emission data'!$D21)</f>
        <v>0</v>
      </c>
      <c r="AY21" s="662">
        <f>SUMIFS('4.3 CDP data_scope 3_2019'!$E:$E,'4.3 CDP data_scope 3_2019'!$A:$A,'3.1 Emission data'!AY$7,'4.3 CDP data_scope 3_2019'!$C:$C,'3.1 Emission data'!$D21)</f>
        <v>0</v>
      </c>
      <c r="AZ21" s="663">
        <f>SUMIFS('4.3 CDP data_scope 3_2019'!$E:$E,'4.3 CDP data_scope 3_2019'!$A:$A,'3.1 Emission data'!AZ$7,'4.3 CDP data_scope 3_2019'!$C:$C,'3.1 Emission data'!$D21)</f>
        <v>7146</v>
      </c>
      <c r="BA21" s="663">
        <f>SUMIFS('4.3 CDP data_scope 3_2019'!$E:$E,'4.3 CDP data_scope 3_2019'!$A:$A,'3.1 Emission data'!BA$7,'4.3 CDP data_scope 3_2019'!$C:$C,'3.1 Emission data'!$D21)</f>
        <v>23145</v>
      </c>
      <c r="BB21" s="662">
        <f>SUMIFS('4.3 CDP data_scope 3_2019'!$E:$E,'4.3 CDP data_scope 3_2019'!$A:$A,'3.1 Emission data'!BB$7,'4.3 CDP data_scope 3_2019'!$C:$C,'3.1 Emission data'!$D21)</f>
        <v>0</v>
      </c>
      <c r="BC21" s="31">
        <f>SUMIFS('4.3 CDP data_scope 3_2019'!$E:$E,'4.3 CDP data_scope 3_2019'!$A:$A,'3.1 Emission data'!BC$7,'4.3 CDP data_scope 3_2019'!$C:$C,'3.1 Emission data'!$D21)</f>
        <v>96.7</v>
      </c>
      <c r="BD21" s="662">
        <f>SUMIFS('4.3 CDP data_scope 3_2019'!$E:$E,'4.3 CDP data_scope 3_2019'!$A:$A,'3.1 Emission data'!BD$7,'4.3 CDP data_scope 3_2019'!$C:$C,'3.1 Emission data'!$D21)</f>
        <v>0</v>
      </c>
      <c r="BE21" s="31">
        <f>SUMIFS('4.3 CDP data_scope 3_2019'!$E:$E,'4.3 CDP data_scope 3_2019'!$A:$A,'3.1 Emission data'!BE$7,'4.3 CDP data_scope 3_2019'!$C:$C,'3.1 Emission data'!$D21)</f>
        <v>2877.56</v>
      </c>
      <c r="BF21" s="31">
        <f>SUMIFS('4.3 CDP data_scope 3_2019'!$E:$E,'4.3 CDP data_scope 3_2019'!$A:$A,'3.1 Emission data'!BF$7,'4.3 CDP data_scope 3_2019'!$C:$C,'3.1 Emission data'!$D21)</f>
        <v>52486</v>
      </c>
      <c r="BG21" s="31">
        <f>SUMIFS('4.3 CDP data_scope 3_2019'!$E:$E,'4.3 CDP data_scope 3_2019'!$A:$A,'3.1 Emission data'!BG$7,'4.3 CDP data_scope 3_2019'!$C:$C,'3.1 Emission data'!$D21)</f>
        <v>38784</v>
      </c>
      <c r="BH21" s="31">
        <f>SUMIFS('4.3 CDP data_scope 3_2019'!$E:$E,'4.3 CDP data_scope 3_2019'!$A:$A,'3.1 Emission data'!BH$7,'4.3 CDP data_scope 3_2019'!$C:$C,'3.1 Emission data'!$D21)</f>
        <v>20665</v>
      </c>
      <c r="BI21" s="17"/>
      <c r="BJ21" s="637">
        <f t="shared" si="4"/>
        <v>6.480945758202343E-3</v>
      </c>
      <c r="BK21" s="638">
        <f t="shared" si="5"/>
        <v>1.2128271123161017E-2</v>
      </c>
      <c r="BL21" s="639">
        <f>(E21+F21+N21+S21+U21+X21)/(SUM($J$17:$Z$17)+SUM($E$17:$H$17))</f>
        <v>1.0000696873911485E-2</v>
      </c>
      <c r="BM21" s="640">
        <f>(AA21+AE21+AG21+AI21+AN21+AO21+AP21+AS21+AT21+AU21+AV21+AZ21+BE21+BF21+BG21)/SUM($AA$17:$BH$17)</f>
        <v>1.5704867665716479E-2</v>
      </c>
      <c r="BN21" s="641">
        <f>(E21+F21+N21+S21+U21+X21)</f>
        <v>349373.77</v>
      </c>
      <c r="BO21" s="642">
        <f>(AA21+AE21+AG21+AI21+AN21+AO21+AP21+AS21+AT21+AU21+AV21+AZ21+BE21+BF21+BG21)</f>
        <v>4199889.5600000005</v>
      </c>
      <c r="BQ21" s="17"/>
      <c r="BR21" s="17"/>
      <c r="BS21" s="76"/>
      <c r="BT21" s="17"/>
      <c r="BU21" s="17"/>
      <c r="BV21" s="17"/>
      <c r="BW21" s="17"/>
      <c r="BX21" s="17"/>
      <c r="BY21" s="17"/>
      <c r="BZ21" s="17"/>
      <c r="CA21" s="17"/>
      <c r="CB21" s="17"/>
      <c r="CC21" s="17"/>
      <c r="CD21" s="17"/>
      <c r="CE21" s="17"/>
      <c r="CF21" s="17"/>
      <c r="CG21" s="17"/>
      <c r="CH21" s="17"/>
      <c r="CI21" s="17"/>
      <c r="CJ21" s="17"/>
      <c r="CK21" s="17"/>
      <c r="CL21" s="17"/>
      <c r="CM21" s="17"/>
      <c r="CN21" s="17"/>
      <c r="CO21" s="17"/>
      <c r="CP21" s="76"/>
      <c r="CQ21" s="17"/>
      <c r="CR21" s="76"/>
      <c r="CS21" s="17"/>
      <c r="CT21" s="17"/>
      <c r="CU21" s="17"/>
      <c r="CV21" s="17"/>
      <c r="CW21" s="17"/>
      <c r="CX21" s="17"/>
      <c r="CY21" s="17"/>
      <c r="CZ21" s="17"/>
      <c r="DA21" s="17"/>
      <c r="DB21" s="17"/>
      <c r="DC21" s="17"/>
      <c r="DD21" s="76"/>
      <c r="DE21" s="17"/>
      <c r="DF21" s="17"/>
      <c r="DG21" s="17"/>
      <c r="DH21" s="17"/>
      <c r="DI21" s="17"/>
      <c r="DJ21" s="17"/>
      <c r="DK21" s="17"/>
      <c r="DL21" s="17"/>
      <c r="DM21" s="17"/>
      <c r="DN21" s="17"/>
      <c r="DO21" s="17"/>
      <c r="DP21" s="17"/>
      <c r="DQ21" s="17"/>
      <c r="DR21" s="17"/>
      <c r="DS21" s="17"/>
      <c r="DT21" s="17"/>
    </row>
    <row r="22" spans="2:124">
      <c r="B22" s="83"/>
      <c r="C22" s="831"/>
      <c r="D22" s="5" t="s">
        <v>7</v>
      </c>
      <c r="E22" s="31">
        <f>SUMIFS('4.3 CDP data_scope 3_2019'!E:E,'4.3 CDP data_scope 3_2019'!A:A,'3.1 Emission data'!E$7,'4.3 CDP data_scope 3_2019'!C:C,'3.1 Emission data'!$D22)</f>
        <v>600</v>
      </c>
      <c r="F22" s="662">
        <f>SUMIFS('4.3 CDP data_scope 3_2019'!$E:$E,'4.3 CDP data_scope 3_2019'!$A:$A,'3.1 Emission data'!F$7,'4.3 CDP data_scope 3_2019'!$C:$C,'3.1 Emission data'!$D22)</f>
        <v>0</v>
      </c>
      <c r="G22" s="665">
        <f>SUMIFS('4.3 CDP data_scope 3_2019'!$E:$E,'4.3 CDP data_scope 3_2019'!$A:$A,'3.1 Emission data'!G$7,'4.3 CDP data_scope 3_2019'!$C:$C,'3.1 Emission data'!$D22)</f>
        <v>0</v>
      </c>
      <c r="H22" s="31">
        <f>SUMIFS('4.3 CDP data_scope 3_2019'!$E:$E,'4.3 CDP data_scope 3_2019'!$A:$A,'3.1 Emission data'!H$7,'4.3 CDP data_scope 3_2019'!$C:$C,'3.1 Emission data'!$D22)</f>
        <v>762</v>
      </c>
      <c r="I22" s="31">
        <f>SUMIFS('4.3 CDP data_scope 3_2019'!$E:$E,'4.3 CDP data_scope 3_2019'!$A:$A,'3.1 Emission data'!I$7,'4.3 CDP data_scope 3_2019'!$C:$C,'3.1 Emission data'!$D22)</f>
        <v>1909</v>
      </c>
      <c r="J22" s="662">
        <f>SUMIFS('4.3 CDP data_scope 3_2019'!$E:$E,'4.3 CDP data_scope 3_2019'!$A:$A,'3.1 Emission data'!J$7,'4.3 CDP data_scope 3_2019'!$C:$C,'3.1 Emission data'!$D22)</f>
        <v>0</v>
      </c>
      <c r="K22" s="31">
        <f>SUMIFS('4.3 CDP data_scope 3_2019'!$E:$E,'4.3 CDP data_scope 3_2019'!$A:$A,'3.1 Emission data'!K$7,'4.3 CDP data_scope 3_2019'!$C:$C,'3.1 Emission data'!$D22)</f>
        <v>3145</v>
      </c>
      <c r="L22" s="31">
        <f>SUMIFS('4.3 CDP data_scope 3_2019'!$E:$E,'4.3 CDP data_scope 3_2019'!$A:$A,'3.1 Emission data'!L$7,'4.3 CDP data_scope 3_2019'!$C:$C,'3.1 Emission data'!$D22)</f>
        <v>304</v>
      </c>
      <c r="M22" s="31">
        <f>SUMIFS('4.3 CDP data_scope 3_2019'!$E:$E,'4.3 CDP data_scope 3_2019'!$A:$A,'3.1 Emission data'!M$7,'4.3 CDP data_scope 3_2019'!$C:$C,'3.1 Emission data'!$D22)</f>
        <v>87.21</v>
      </c>
      <c r="N22" s="31">
        <f>SUMIFS('4.3 CDP data_scope 3_2019'!$E:$E,'4.3 CDP data_scope 3_2019'!$A:$A,'3.1 Emission data'!N$7,'4.3 CDP data_scope 3_2019'!$C:$C,'3.1 Emission data'!$D22)</f>
        <v>306.72000000000003</v>
      </c>
      <c r="O22" s="31">
        <f>SUMIFS('4.3 CDP data_scope 3_2019'!$E:$E,'4.3 CDP data_scope 3_2019'!$A:$A,'3.1 Emission data'!O$7,'4.3 CDP data_scope 3_2019'!$C:$C,'3.1 Emission data'!$D22)</f>
        <v>173.18</v>
      </c>
      <c r="P22" s="31">
        <f>SUMIFS('4.3 CDP data_scope 3_2019'!$E:$E,'4.3 CDP data_scope 3_2019'!$A:$A,'3.1 Emission data'!P$7,'4.3 CDP data_scope 3_2019'!$C:$C,'3.1 Emission data'!$D22)</f>
        <v>399.53</v>
      </c>
      <c r="Q22" s="31">
        <f>SUMIFS('4.3 CDP data_scope 3_2019'!$E:$E,'4.3 CDP data_scope 3_2019'!$A:$A,'3.1 Emission data'!Q$7,'4.3 CDP data_scope 3_2019'!$C:$C,'3.1 Emission data'!$D22)</f>
        <v>3475</v>
      </c>
      <c r="R22" s="662">
        <f>SUMIFS('4.3 CDP data_scope 3_2019'!$E:$E,'4.3 CDP data_scope 3_2019'!$A:$A,'3.1 Emission data'!R$7,'4.3 CDP data_scope 3_2019'!$C:$C,'3.1 Emission data'!$D22)</f>
        <v>0</v>
      </c>
      <c r="S22" s="31">
        <f>SUMIFS('4.3 CDP data_scope 3_2019'!$E:$E,'4.3 CDP data_scope 3_2019'!$A:$A,'3.1 Emission data'!S$7,'4.3 CDP data_scope 3_2019'!$C:$C,'3.1 Emission data'!$D22)</f>
        <v>760</v>
      </c>
      <c r="T22" s="662">
        <f>SUMIFS('4.3 CDP data_scope 3_2019'!$E:$E,'4.3 CDP data_scope 3_2019'!$A:$A,'3.1 Emission data'!T$7,'4.3 CDP data_scope 3_2019'!$C:$C,'3.1 Emission data'!$D22)</f>
        <v>0</v>
      </c>
      <c r="U22" s="31">
        <f>SUMIFS('4.3 CDP data_scope 3_2019'!$E:$E,'4.3 CDP data_scope 3_2019'!$A:$A,'3.1 Emission data'!U$7,'4.3 CDP data_scope 3_2019'!$C:$C,'3.1 Emission data'!$D22)</f>
        <v>484.25</v>
      </c>
      <c r="V22" s="31">
        <f>SUMIFS('4.3 CDP data_scope 3_2019'!$E:$E,'4.3 CDP data_scope 3_2019'!$A:$A,'3.1 Emission data'!V$7,'4.3 CDP data_scope 3_2019'!$C:$C,'3.1 Emission data'!$D22)</f>
        <v>17.600000000000001</v>
      </c>
      <c r="W22" s="662">
        <f>SUMIFS('4.3 CDP data_scope 3_2019'!$E:$E,'4.3 CDP data_scope 3_2019'!$A:$A,'3.1 Emission data'!W$7,'4.3 CDP data_scope 3_2019'!$C:$C,'3.1 Emission data'!$D22)</f>
        <v>0</v>
      </c>
      <c r="X22" s="31">
        <f>SUMIFS('4.3 CDP data_scope 3_2019'!$E:$E,'4.3 CDP data_scope 3_2019'!$A:$A,'3.1 Emission data'!X$7,'4.3 CDP data_scope 3_2019'!$C:$C,'3.1 Emission data'!$D22)</f>
        <v>684</v>
      </c>
      <c r="Y22" s="662">
        <f>SUMIFS('4.3 CDP data_scope 3_2019'!$E:$E,'4.3 CDP data_scope 3_2019'!$A:$A,'3.1 Emission data'!Y$7,'4.3 CDP data_scope 3_2019'!$C:$C,'3.1 Emission data'!$D22)</f>
        <v>0</v>
      </c>
      <c r="Z22" s="667">
        <f>SUMIFS('4.3 CDP data_scope 3_2019'!$E:$E,'4.3 CDP data_scope 3_2019'!$A:$A,'3.1 Emission data'!Z$7,'4.3 CDP data_scope 3_2019'!$C:$C,'3.1 Emission data'!$D22)</f>
        <v>0</v>
      </c>
      <c r="AA22" s="666">
        <f>SUMIFS('4.3 CDP data_scope 3_2019'!$E:$E,'4.3 CDP data_scope 3_2019'!$A:$A,'3.1 Emission data'!AA$7,'4.3 CDP data_scope 3_2019'!$C:$C,'3.1 Emission data'!$D22)</f>
        <v>0</v>
      </c>
      <c r="AB22" s="31">
        <f>SUMIFS('4.3 CDP data_scope 3_2019'!$E:$E,'4.3 CDP data_scope 3_2019'!$A:$A,'3.1 Emission data'!AB$7,'4.3 CDP data_scope 3_2019'!$C:$C,'3.1 Emission data'!$D22)</f>
        <v>370000</v>
      </c>
      <c r="AC22" s="31">
        <f>SUMIFS('4.3 CDP data_scope 3_2019'!$E:$E,'4.3 CDP data_scope 3_2019'!$A:$A,'3.1 Emission data'!AC$7,'4.3 CDP data_scope 3_2019'!$C:$C,'3.1 Emission data'!$D22)</f>
        <v>1096</v>
      </c>
      <c r="AD22" s="664">
        <f>SUMIFS('4.3 CDP data_scope 3_2019'!$E:$E,'4.3 CDP data_scope 3_2019'!$A:$A,'3.1 Emission data'!AD$7,'4.3 CDP data_scope 3_2019'!$C:$C,'3.1 Emission data'!$D22)</f>
        <v>0</v>
      </c>
      <c r="AE22" s="662">
        <f>SUMIFS('4.3 CDP data_scope 3_2019'!$E:$E,'4.3 CDP data_scope 3_2019'!$A:$A,'3.1 Emission data'!AE$7,'4.3 CDP data_scope 3_2019'!$C:$C,'3.1 Emission data'!$D22)</f>
        <v>0</v>
      </c>
      <c r="AF22" s="664">
        <f>SUMIFS('4.3 CDP data_scope 3_2019'!$E:$E,'4.3 CDP data_scope 3_2019'!$A:$A,'3.1 Emission data'!AF$7,'4.3 CDP data_scope 3_2019'!$C:$C,'3.1 Emission data'!$D22)</f>
        <v>0</v>
      </c>
      <c r="AG22" s="31">
        <f>SUMIFS('4.3 CDP data_scope 3_2019'!$E:$E,'4.3 CDP data_scope 3_2019'!$A:$A,'3.1 Emission data'!AG$7,'4.3 CDP data_scope 3_2019'!$C:$C,'3.1 Emission data'!$D22)</f>
        <v>1290</v>
      </c>
      <c r="AH22" s="662">
        <f>SUMIFS('4.3 CDP data_scope 3_2019'!$E:$E,'4.3 CDP data_scope 3_2019'!$A:$A,'3.1 Emission data'!AH$7,'4.3 CDP data_scope 3_2019'!$C:$C,'3.1 Emission data'!$D22)</f>
        <v>0</v>
      </c>
      <c r="AI22" s="31">
        <f>SUMIFS('4.3 CDP data_scope 3_2019'!$E:$E,'4.3 CDP data_scope 3_2019'!$A:$A,'3.1 Emission data'!AI$7,'4.3 CDP data_scope 3_2019'!$C:$C,'3.1 Emission data'!$D22)</f>
        <v>4900</v>
      </c>
      <c r="AJ22" s="31">
        <f>SUMIFS('4.3 CDP data_scope 3_2019'!$E:$E,'4.3 CDP data_scope 3_2019'!$A:$A,'3.1 Emission data'!AJ$7,'4.3 CDP data_scope 3_2019'!$C:$C,'3.1 Emission data'!$D22)</f>
        <v>41897</v>
      </c>
      <c r="AK22" s="662">
        <f>SUMIFS('4.3 CDP data_scope 3_2019'!$E:$E,'4.3 CDP data_scope 3_2019'!$A:$A,'3.1 Emission data'!AK$7,'4.3 CDP data_scope 3_2019'!$C:$C,'3.1 Emission data'!$D22)</f>
        <v>0</v>
      </c>
      <c r="AL22" s="664">
        <f>SUMIFS('4.3 CDP data_scope 3_2019'!$E:$E,'4.3 CDP data_scope 3_2019'!$A:$A,'3.1 Emission data'!AL$7,'4.3 CDP data_scope 3_2019'!$C:$C,'3.1 Emission data'!$D22)</f>
        <v>0</v>
      </c>
      <c r="AM22" s="662">
        <f>SUMIFS('4.3 CDP data_scope 3_2019'!$E:$E,'4.3 CDP data_scope 3_2019'!$A:$A,'3.1 Emission data'!AM$7,'4.3 CDP data_scope 3_2019'!$C:$C,'3.1 Emission data'!$D22)</f>
        <v>0</v>
      </c>
      <c r="AN22" s="662">
        <f>SUMIFS('4.3 CDP data_scope 3_2019'!$E:$E,'4.3 CDP data_scope 3_2019'!$A:$A,'3.1 Emission data'!AN$7,'4.3 CDP data_scope 3_2019'!$C:$C,'3.1 Emission data'!$D22)</f>
        <v>0</v>
      </c>
      <c r="AO22" s="31">
        <f>SUMIFS('4.3 CDP data_scope 3_2019'!$E:$E,'4.3 CDP data_scope 3_2019'!$A:$A,'3.1 Emission data'!AO$7,'4.3 CDP data_scope 3_2019'!$C:$C,'3.1 Emission data'!$D22)</f>
        <v>17423</v>
      </c>
      <c r="AP22" s="31">
        <f>SUMIFS('4.3 CDP data_scope 3_2019'!$E:$E,'4.3 CDP data_scope 3_2019'!$A:$A,'3.1 Emission data'!AP$7,'4.3 CDP data_scope 3_2019'!$C:$C,'3.1 Emission data'!$D22)</f>
        <v>1920</v>
      </c>
      <c r="AQ22" s="662">
        <f>SUMIFS('4.3 CDP data_scope 3_2019'!$E:$E,'4.3 CDP data_scope 3_2019'!$A:$A,'3.1 Emission data'!AQ$7,'4.3 CDP data_scope 3_2019'!$C:$C,'3.1 Emission data'!$D22)</f>
        <v>0</v>
      </c>
      <c r="AR22" s="664">
        <f>SUMIFS('4.3 CDP data_scope 3_2019'!$E:$E,'4.3 CDP data_scope 3_2019'!$A:$A,'3.1 Emission data'!AR$7,'4.3 CDP data_scope 3_2019'!$C:$C,'3.1 Emission data'!$D22)</f>
        <v>0</v>
      </c>
      <c r="AS22" s="31">
        <f>SUMIFS('4.3 CDP data_scope 3_2019'!$E:$E,'4.3 CDP data_scope 3_2019'!$A:$A,'3.1 Emission data'!AS$7,'4.3 CDP data_scope 3_2019'!$C:$C,'3.1 Emission data'!$D22)</f>
        <v>5700</v>
      </c>
      <c r="AT22" s="31">
        <f>SUMIFS('4.3 CDP data_scope 3_2019'!$E:$E,'4.3 CDP data_scope 3_2019'!$A:$A,'3.1 Emission data'!AT$7,'4.3 CDP data_scope 3_2019'!$C:$C,'3.1 Emission data'!$D22)</f>
        <v>8971</v>
      </c>
      <c r="AU22" s="31">
        <f>SUMIFS('4.3 CDP data_scope 3_2019'!$E:$E,'4.3 CDP data_scope 3_2019'!$A:$A,'3.1 Emission data'!AU$7,'4.3 CDP data_scope 3_2019'!$C:$C,'3.1 Emission data'!$D22)</f>
        <v>12651</v>
      </c>
      <c r="AV22" s="31">
        <f>SUMIFS('4.3 CDP data_scope 3_2019'!$E:$E,'4.3 CDP data_scope 3_2019'!$A:$A,'3.1 Emission data'!AV$7,'4.3 CDP data_scope 3_2019'!$C:$C,'3.1 Emission data'!$D22)</f>
        <v>8000</v>
      </c>
      <c r="AW22" s="662">
        <f>SUMIFS('4.3 CDP data_scope 3_2019'!$E:$E,'4.3 CDP data_scope 3_2019'!$A:$A,'3.1 Emission data'!AW$7,'4.3 CDP data_scope 3_2019'!$C:$C,'3.1 Emission data'!$D22)</f>
        <v>0</v>
      </c>
      <c r="AX22" s="662">
        <f>SUMIFS('4.3 CDP data_scope 3_2019'!$E:$E,'4.3 CDP data_scope 3_2019'!$A:$A,'3.1 Emission data'!AX$7,'4.3 CDP data_scope 3_2019'!$C:$C,'3.1 Emission data'!$D22)</f>
        <v>0</v>
      </c>
      <c r="AY22" s="662">
        <f>SUMIFS('4.3 CDP data_scope 3_2019'!$E:$E,'4.3 CDP data_scope 3_2019'!$A:$A,'3.1 Emission data'!AY$7,'4.3 CDP data_scope 3_2019'!$C:$C,'3.1 Emission data'!$D22)</f>
        <v>0</v>
      </c>
      <c r="AZ22" s="663">
        <f>SUMIFS('4.3 CDP data_scope 3_2019'!$E:$E,'4.3 CDP data_scope 3_2019'!$A:$A,'3.1 Emission data'!AZ$7,'4.3 CDP data_scope 3_2019'!$C:$C,'3.1 Emission data'!$D22)</f>
        <v>282.95999999999998</v>
      </c>
      <c r="BA22" s="31">
        <f>SUMIFS('4.3 CDP data_scope 3_2019'!$E:$E,'4.3 CDP data_scope 3_2019'!$A:$A,'3.1 Emission data'!BA$7,'4.3 CDP data_scope 3_2019'!$C:$C,'3.1 Emission data'!$D22)</f>
        <v>6717</v>
      </c>
      <c r="BB22" s="31">
        <f>SUMIFS('4.3 CDP data_scope 3_2019'!$E:$E,'4.3 CDP data_scope 3_2019'!$A:$A,'3.1 Emission data'!BB$7,'4.3 CDP data_scope 3_2019'!$C:$C,'3.1 Emission data'!$D22)</f>
        <v>30419</v>
      </c>
      <c r="BC22" s="31">
        <f>SUMIFS('4.3 CDP data_scope 3_2019'!$E:$E,'4.3 CDP data_scope 3_2019'!$A:$A,'3.1 Emission data'!BC$7,'4.3 CDP data_scope 3_2019'!$C:$C,'3.1 Emission data'!$D22)</f>
        <v>586</v>
      </c>
      <c r="BD22" s="662">
        <f>SUMIFS('4.3 CDP data_scope 3_2019'!$E:$E,'4.3 CDP data_scope 3_2019'!$A:$A,'3.1 Emission data'!BD$7,'4.3 CDP data_scope 3_2019'!$C:$C,'3.1 Emission data'!$D22)</f>
        <v>0</v>
      </c>
      <c r="BE22" s="662">
        <f>SUMIFS('4.3 CDP data_scope 3_2019'!$E:$E,'4.3 CDP data_scope 3_2019'!$A:$A,'3.1 Emission data'!BE$7,'4.3 CDP data_scope 3_2019'!$C:$C,'3.1 Emission data'!$D22)</f>
        <v>0</v>
      </c>
      <c r="BF22" s="31">
        <f>SUMIFS('4.3 CDP data_scope 3_2019'!$E:$E,'4.3 CDP data_scope 3_2019'!$A:$A,'3.1 Emission data'!BF$7,'4.3 CDP data_scope 3_2019'!$C:$C,'3.1 Emission data'!$D22)</f>
        <v>5063</v>
      </c>
      <c r="BG22" s="31">
        <f>SUMIFS('4.3 CDP data_scope 3_2019'!$E:$E,'4.3 CDP data_scope 3_2019'!$A:$A,'3.1 Emission data'!BG$7,'4.3 CDP data_scope 3_2019'!$C:$C,'3.1 Emission data'!$D22)</f>
        <v>34</v>
      </c>
      <c r="BH22" s="31">
        <f>SUMIFS('4.3 CDP data_scope 3_2019'!$E:$E,'4.3 CDP data_scope 3_2019'!$A:$A,'3.1 Emission data'!BH$7,'4.3 CDP data_scope 3_2019'!$C:$C,'3.1 Emission data'!$D22)</f>
        <v>6562.4</v>
      </c>
      <c r="BI22" s="17"/>
      <c r="BJ22" s="637">
        <f t="shared" si="4"/>
        <v>2.2088767621910956E-4</v>
      </c>
      <c r="BK22" s="638">
        <f t="shared" si="5"/>
        <v>1.4255031723246418E-3</v>
      </c>
      <c r="BL22" s="639">
        <f>(E22+N22+P22+S22+U22+V22+X22)/(SUM($J$17:$Z$17)+SUM($E$17:$H$17))</f>
        <v>9.3090177615931326E-5</v>
      </c>
      <c r="BM22" s="640">
        <f>(AAG22+AI22+AO22+AP22+AS22+AT22+AV22+AZ22+BB22+BG22)/SUM($AA$17:$BH$17)</f>
        <v>2.9036057463572391E-4</v>
      </c>
      <c r="BN22" s="641">
        <f>(E22+N22+P22+S22+U22+V22+X22)</f>
        <v>3252.1</v>
      </c>
      <c r="BO22" s="642">
        <f>(AG22+AI22+AO22+AP22+AS22+AT22+AV22+AZ22+BB22+BG22)</f>
        <v>78939.959999999992</v>
      </c>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76"/>
      <c r="CQ22" s="17"/>
      <c r="CR22" s="76"/>
      <c r="CS22" s="17"/>
      <c r="CT22" s="17"/>
      <c r="CU22" s="17"/>
      <c r="CV22" s="17"/>
      <c r="CW22" s="17"/>
      <c r="CX22" s="76"/>
      <c r="CY22" s="17"/>
      <c r="CZ22" s="17"/>
      <c r="DA22" s="17"/>
      <c r="DB22" s="17"/>
      <c r="DC22" s="17"/>
      <c r="DD22" s="76"/>
      <c r="DE22" s="17"/>
      <c r="DF22" s="17"/>
      <c r="DG22" s="17"/>
      <c r="DH22" s="17"/>
      <c r="DI22" s="17"/>
      <c r="DJ22" s="17"/>
      <c r="DK22" s="17"/>
      <c r="DL22" s="17"/>
      <c r="DM22" s="17"/>
      <c r="DN22" s="17"/>
      <c r="DO22" s="17"/>
      <c r="DP22" s="17"/>
      <c r="DQ22" s="17"/>
      <c r="DR22" s="17"/>
      <c r="DS22" s="17"/>
      <c r="DT22" s="17"/>
    </row>
    <row r="23" spans="2:124">
      <c r="B23" s="83"/>
      <c r="C23" s="831"/>
      <c r="D23" s="382" t="s">
        <v>8</v>
      </c>
      <c r="E23" s="663">
        <f>SUMIFS('4.3 CDP data_scope 3_2019'!E:E,'4.3 CDP data_scope 3_2019'!A:A,'3.1 Emission data'!E$7,'4.3 CDP data_scope 3_2019'!C:C,'3.1 Emission data'!$D23)</f>
        <v>378230</v>
      </c>
      <c r="F23" s="31">
        <f>SUMIFS('4.3 CDP data_scope 3_2019'!$E:$E,'4.3 CDP data_scope 3_2019'!$A:$A,'3.1 Emission data'!F$7,'4.3 CDP data_scope 3_2019'!$C:$C,'3.1 Emission data'!$D23)</f>
        <v>313000</v>
      </c>
      <c r="G23" s="38">
        <f>SUMIFS('4.3 CDP data_scope 3_2019'!$E:$E,'4.3 CDP data_scope 3_2019'!$A:$A,'3.1 Emission data'!G$7,'4.3 CDP data_scope 3_2019'!$C:$C,'3.1 Emission data'!$D23)</f>
        <v>458090</v>
      </c>
      <c r="H23" s="31">
        <f>SUMIFS('4.3 CDP data_scope 3_2019'!$E:$E,'4.3 CDP data_scope 3_2019'!$A:$A,'3.1 Emission data'!H$7,'4.3 CDP data_scope 3_2019'!$C:$C,'3.1 Emission data'!$D23)</f>
        <v>192845</v>
      </c>
      <c r="I23" s="31">
        <f>SUMIFS('4.3 CDP data_scope 3_2019'!$E:$E,'4.3 CDP data_scope 3_2019'!$A:$A,'3.1 Emission data'!I$7,'4.3 CDP data_scope 3_2019'!$C:$C,'3.1 Emission data'!$D23)</f>
        <v>317166</v>
      </c>
      <c r="J23" s="31">
        <f>SUMIFS('4.3 CDP data_scope 3_2019'!$E:$E,'4.3 CDP data_scope 3_2019'!$A:$A,'3.1 Emission data'!J$7,'4.3 CDP data_scope 3_2019'!$C:$C,'3.1 Emission data'!$D23)</f>
        <v>494928</v>
      </c>
      <c r="K23" s="663">
        <f>SUMIFS('4.3 CDP data_scope 3_2019'!$E:$E,'4.3 CDP data_scope 3_2019'!$A:$A,'3.1 Emission data'!K$7,'4.3 CDP data_scope 3_2019'!$C:$C,'3.1 Emission data'!$D23)</f>
        <v>138662</v>
      </c>
      <c r="L23" s="31">
        <f>SUMIFS('4.3 CDP data_scope 3_2019'!$E:$E,'4.3 CDP data_scope 3_2019'!$A:$A,'3.1 Emission data'!L$7,'4.3 CDP data_scope 3_2019'!$C:$C,'3.1 Emission data'!$D23)</f>
        <v>129000</v>
      </c>
      <c r="M23" s="31">
        <f>SUMIFS('4.3 CDP data_scope 3_2019'!$E:$E,'4.3 CDP data_scope 3_2019'!$A:$A,'3.1 Emission data'!M$7,'4.3 CDP data_scope 3_2019'!$C:$C,'3.1 Emission data'!$D23)</f>
        <v>40498</v>
      </c>
      <c r="N23" s="663">
        <f>SUMIFS('4.3 CDP data_scope 3_2019'!$E:$E,'4.3 CDP data_scope 3_2019'!$A:$A,'3.1 Emission data'!N$7,'4.3 CDP data_scope 3_2019'!$C:$C,'3.1 Emission data'!$D23)</f>
        <v>58081</v>
      </c>
      <c r="O23" s="31">
        <f>SUMIFS('4.3 CDP data_scope 3_2019'!$E:$E,'4.3 CDP data_scope 3_2019'!$A:$A,'3.1 Emission data'!O$7,'4.3 CDP data_scope 3_2019'!$C:$C,'3.1 Emission data'!$D23)</f>
        <v>75869</v>
      </c>
      <c r="P23" s="31">
        <f>SUMIFS('4.3 CDP data_scope 3_2019'!$E:$E,'4.3 CDP data_scope 3_2019'!$A:$A,'3.1 Emission data'!P$7,'4.3 CDP data_scope 3_2019'!$C:$C,'3.1 Emission data'!$D23)</f>
        <v>315428.07</v>
      </c>
      <c r="Q23" s="31">
        <f>SUMIFS('4.3 CDP data_scope 3_2019'!$E:$E,'4.3 CDP data_scope 3_2019'!$A:$A,'3.1 Emission data'!Q$7,'4.3 CDP data_scope 3_2019'!$C:$C,'3.1 Emission data'!$D23)</f>
        <v>37005</v>
      </c>
      <c r="R23" s="31">
        <f>SUMIFS('4.3 CDP data_scope 3_2019'!$E:$E,'4.3 CDP data_scope 3_2019'!$A:$A,'3.1 Emission data'!R$7,'4.3 CDP data_scope 3_2019'!$C:$C,'3.1 Emission data'!$D23)</f>
        <v>8117</v>
      </c>
      <c r="S23" s="31">
        <f>SUMIFS('4.3 CDP data_scope 3_2019'!$E:$E,'4.3 CDP data_scope 3_2019'!$A:$A,'3.1 Emission data'!S$7,'4.3 CDP data_scope 3_2019'!$C:$C,'3.1 Emission data'!$D23)</f>
        <v>117819</v>
      </c>
      <c r="T23" s="663">
        <f>SUMIFS('4.3 CDP data_scope 3_2019'!$E:$E,'4.3 CDP data_scope 3_2019'!$A:$A,'3.1 Emission data'!T$7,'4.3 CDP data_scope 3_2019'!$C:$C,'3.1 Emission data'!$D23)</f>
        <v>35442.82</v>
      </c>
      <c r="U23" s="31">
        <f>SUMIFS('4.3 CDP data_scope 3_2019'!$E:$E,'4.3 CDP data_scope 3_2019'!$A:$A,'3.1 Emission data'!U$7,'4.3 CDP data_scope 3_2019'!$C:$C,'3.1 Emission data'!$D23)</f>
        <v>18536.28</v>
      </c>
      <c r="V23" s="663">
        <f>SUMIFS('4.3 CDP data_scope 3_2019'!$E:$E,'4.3 CDP data_scope 3_2019'!$A:$A,'3.1 Emission data'!V$7,'4.3 CDP data_scope 3_2019'!$C:$C,'3.1 Emission data'!$D23)</f>
        <v>19707.3</v>
      </c>
      <c r="W23" s="31">
        <f>SUMIFS('4.3 CDP data_scope 3_2019'!$E:$E,'4.3 CDP data_scope 3_2019'!$A:$A,'3.1 Emission data'!W$7,'4.3 CDP data_scope 3_2019'!$C:$C,'3.1 Emission data'!$D23)</f>
        <v>26222</v>
      </c>
      <c r="X23" s="31">
        <f>SUMIFS('4.3 CDP data_scope 3_2019'!$E:$E,'4.3 CDP data_scope 3_2019'!$A:$A,'3.1 Emission data'!X$7,'4.3 CDP data_scope 3_2019'!$C:$C,'3.1 Emission data'!$D23)</f>
        <v>92937</v>
      </c>
      <c r="Y23" s="663">
        <f>SUMIFS('4.3 CDP data_scope 3_2019'!$E:$E,'4.3 CDP data_scope 3_2019'!$A:$A,'3.1 Emission data'!Y$7,'4.3 CDP data_scope 3_2019'!$C:$C,'3.1 Emission data'!$D23)</f>
        <v>5961.86</v>
      </c>
      <c r="Z23" s="51">
        <f>SUMIFS('4.3 CDP data_scope 3_2019'!$E:$E,'4.3 CDP data_scope 3_2019'!$A:$A,'3.1 Emission data'!Z$7,'4.3 CDP data_scope 3_2019'!$C:$C,'3.1 Emission data'!$D23)</f>
        <v>8442.06</v>
      </c>
      <c r="AA23" s="46">
        <f>SUMIFS('4.3 CDP data_scope 3_2019'!$E:$E,'4.3 CDP data_scope 3_2019'!$A:$A,'3.1 Emission data'!AA$7,'4.3 CDP data_scope 3_2019'!$C:$C,'3.1 Emission data'!$D23)</f>
        <v>337300</v>
      </c>
      <c r="AB23" s="31">
        <f>SUMIFS('4.3 CDP data_scope 3_2019'!$E:$E,'4.3 CDP data_scope 3_2019'!$A:$A,'3.1 Emission data'!AB$7,'4.3 CDP data_scope 3_2019'!$C:$C,'3.1 Emission data'!$D23)</f>
        <v>110000</v>
      </c>
      <c r="AC23" s="663">
        <f>SUMIFS('4.3 CDP data_scope 3_2019'!$E:$E,'4.3 CDP data_scope 3_2019'!$A:$A,'3.1 Emission data'!AC$7,'4.3 CDP data_scope 3_2019'!$C:$C,'3.1 Emission data'!$D23)</f>
        <v>217500</v>
      </c>
      <c r="AD23" s="664">
        <f>SUMIFS('4.3 CDP data_scope 3_2019'!$E:$E,'4.3 CDP data_scope 3_2019'!$A:$A,'3.1 Emission data'!AD$7,'4.3 CDP data_scope 3_2019'!$C:$C,'3.1 Emission data'!$D23)</f>
        <v>0</v>
      </c>
      <c r="AE23" s="663">
        <f>SUMIFS('4.3 CDP data_scope 3_2019'!$E:$E,'4.3 CDP data_scope 3_2019'!$A:$A,'3.1 Emission data'!AE$7,'4.3 CDP data_scope 3_2019'!$C:$C,'3.1 Emission data'!$D23)</f>
        <v>70000</v>
      </c>
      <c r="AF23" s="661">
        <f>SUMIFS('4.3 CDP data_scope 3_2019'!$E:$E,'4.3 CDP data_scope 3_2019'!$A:$A,'3.1 Emission data'!AF$7,'4.3 CDP data_scope 3_2019'!$C:$C,'3.1 Emission data'!$D23)</f>
        <v>165854</v>
      </c>
      <c r="AG23" s="31">
        <f>SUMIFS('4.3 CDP data_scope 3_2019'!$E:$E,'4.3 CDP data_scope 3_2019'!$A:$A,'3.1 Emission data'!AG$7,'4.3 CDP data_scope 3_2019'!$C:$C,'3.1 Emission data'!$D23)</f>
        <v>68553</v>
      </c>
      <c r="AH23" s="663">
        <f>SUMIFS('4.3 CDP data_scope 3_2019'!$E:$E,'4.3 CDP data_scope 3_2019'!$A:$A,'3.1 Emission data'!AH$7,'4.3 CDP data_scope 3_2019'!$C:$C,'3.1 Emission data'!$D23)</f>
        <v>23520</v>
      </c>
      <c r="AI23" s="31">
        <f>SUMIFS('4.3 CDP data_scope 3_2019'!$E:$E,'4.3 CDP data_scope 3_2019'!$A:$A,'3.1 Emission data'!AI$7,'4.3 CDP data_scope 3_2019'!$C:$C,'3.1 Emission data'!$D23)</f>
        <v>93000</v>
      </c>
      <c r="AJ23" s="663">
        <f>SUMIFS('4.3 CDP data_scope 3_2019'!$E:$E,'4.3 CDP data_scope 3_2019'!$A:$A,'3.1 Emission data'!AJ$7,'4.3 CDP data_scope 3_2019'!$C:$C,'3.1 Emission data'!$D23)</f>
        <v>10084</v>
      </c>
      <c r="AK23" s="662">
        <f>SUMIFS('4.3 CDP data_scope 3_2019'!$E:$E,'4.3 CDP data_scope 3_2019'!$A:$A,'3.1 Emission data'!AK$7,'4.3 CDP data_scope 3_2019'!$C:$C,'3.1 Emission data'!$D23)</f>
        <v>0</v>
      </c>
      <c r="AL23" s="663">
        <f>SUMIFS('4.3 CDP data_scope 3_2019'!$E:$E,'4.3 CDP data_scope 3_2019'!$A:$A,'3.1 Emission data'!AL$7,'4.3 CDP data_scope 3_2019'!$C:$C,'3.1 Emission data'!$D23)</f>
        <v>18131.240000000002</v>
      </c>
      <c r="AM23" s="663">
        <f>SUMIFS('4.3 CDP data_scope 3_2019'!$E:$E,'4.3 CDP data_scope 3_2019'!$A:$A,'3.1 Emission data'!AM$7,'4.3 CDP data_scope 3_2019'!$C:$C,'3.1 Emission data'!$D23)</f>
        <v>28247</v>
      </c>
      <c r="AN23" s="663">
        <f>SUMIFS('4.3 CDP data_scope 3_2019'!$E:$E,'4.3 CDP data_scope 3_2019'!$A:$A,'3.1 Emission data'!AN$7,'4.3 CDP data_scope 3_2019'!$C:$C,'3.1 Emission data'!$D23)</f>
        <v>81500</v>
      </c>
      <c r="AO23" s="663">
        <f>SUMIFS('4.3 CDP data_scope 3_2019'!$E:$E,'4.3 CDP data_scope 3_2019'!$A:$A,'3.1 Emission data'!AO$7,'4.3 CDP data_scope 3_2019'!$C:$C,'3.1 Emission data'!$D23)</f>
        <v>9993</v>
      </c>
      <c r="AP23" s="31">
        <f>SUMIFS('4.3 CDP data_scope 3_2019'!$E:$E,'4.3 CDP data_scope 3_2019'!$A:$A,'3.1 Emission data'!AP$7,'4.3 CDP data_scope 3_2019'!$C:$C,'3.1 Emission data'!$D23)</f>
        <v>53500</v>
      </c>
      <c r="AQ23" s="31">
        <f>SUMIFS('4.3 CDP data_scope 3_2019'!$E:$E,'4.3 CDP data_scope 3_2019'!$A:$A,'3.1 Emission data'!AQ$7,'4.3 CDP data_scope 3_2019'!$C:$C,'3.1 Emission data'!$D23)</f>
        <v>110000</v>
      </c>
      <c r="AR23" s="664">
        <f>SUMIFS('4.3 CDP data_scope 3_2019'!$E:$E,'4.3 CDP data_scope 3_2019'!$A:$A,'3.1 Emission data'!AR$7,'4.3 CDP data_scope 3_2019'!$C:$C,'3.1 Emission data'!$D23)</f>
        <v>0</v>
      </c>
      <c r="AS23" s="663">
        <f>SUMIFS('4.3 CDP data_scope 3_2019'!$E:$E,'4.3 CDP data_scope 3_2019'!$A:$A,'3.1 Emission data'!AS$7,'4.3 CDP data_scope 3_2019'!$C:$C,'3.1 Emission data'!$D23)</f>
        <v>17000</v>
      </c>
      <c r="AT23" s="31">
        <f>SUMIFS('4.3 CDP data_scope 3_2019'!$E:$E,'4.3 CDP data_scope 3_2019'!$A:$A,'3.1 Emission data'!AT$7,'4.3 CDP data_scope 3_2019'!$C:$C,'3.1 Emission data'!$D23)</f>
        <v>52248</v>
      </c>
      <c r="AU23" s="31">
        <f>SUMIFS('4.3 CDP data_scope 3_2019'!$E:$E,'4.3 CDP data_scope 3_2019'!$A:$A,'3.1 Emission data'!AU$7,'4.3 CDP data_scope 3_2019'!$C:$C,'3.1 Emission data'!$D23)</f>
        <v>4385</v>
      </c>
      <c r="AV23" s="31">
        <f>SUMIFS('4.3 CDP data_scope 3_2019'!$E:$E,'4.3 CDP data_scope 3_2019'!$A:$A,'3.1 Emission data'!AV$7,'4.3 CDP data_scope 3_2019'!$C:$C,'3.1 Emission data'!$D23)</f>
        <v>51000</v>
      </c>
      <c r="AW23" s="663">
        <f>SUMIFS('4.3 CDP data_scope 3_2019'!$E:$E,'4.3 CDP data_scope 3_2019'!$A:$A,'3.1 Emission data'!AW$7,'4.3 CDP data_scope 3_2019'!$C:$C,'3.1 Emission data'!$D23)</f>
        <v>47759</v>
      </c>
      <c r="AX23" s="662">
        <f>SUMIFS('4.3 CDP data_scope 3_2019'!$E:$E,'4.3 CDP data_scope 3_2019'!$A:$A,'3.1 Emission data'!AX$7,'4.3 CDP data_scope 3_2019'!$C:$C,'3.1 Emission data'!$D23)</f>
        <v>0</v>
      </c>
      <c r="AY23" s="662">
        <f>SUMIFS('4.3 CDP data_scope 3_2019'!$E:$E,'4.3 CDP data_scope 3_2019'!$A:$A,'3.1 Emission data'!AY$7,'4.3 CDP data_scope 3_2019'!$C:$C,'3.1 Emission data'!$D23)</f>
        <v>0</v>
      </c>
      <c r="AZ23" s="663">
        <f>SUMIFS('4.3 CDP data_scope 3_2019'!$E:$E,'4.3 CDP data_scope 3_2019'!$A:$A,'3.1 Emission data'!AZ$7,'4.3 CDP data_scope 3_2019'!$C:$C,'3.1 Emission data'!$D23)</f>
        <v>4728.88</v>
      </c>
      <c r="BA23" s="663">
        <f>SUMIFS('4.3 CDP data_scope 3_2019'!$E:$E,'4.3 CDP data_scope 3_2019'!$A:$A,'3.1 Emission data'!BA$7,'4.3 CDP data_scope 3_2019'!$C:$C,'3.1 Emission data'!$D23)</f>
        <v>11782</v>
      </c>
      <c r="BB23" s="31">
        <f>SUMIFS('4.3 CDP data_scope 3_2019'!$E:$E,'4.3 CDP data_scope 3_2019'!$A:$A,'3.1 Emission data'!BB$7,'4.3 CDP data_scope 3_2019'!$C:$C,'3.1 Emission data'!$D23)</f>
        <v>32119</v>
      </c>
      <c r="BC23" s="31">
        <f>SUMIFS('4.3 CDP data_scope 3_2019'!$E:$E,'4.3 CDP data_scope 3_2019'!$A:$A,'3.1 Emission data'!BC$7,'4.3 CDP data_scope 3_2019'!$C:$C,'3.1 Emission data'!$D23)</f>
        <v>1498.2</v>
      </c>
      <c r="BD23" s="31">
        <f>SUMIFS('4.3 CDP data_scope 3_2019'!$E:$E,'4.3 CDP data_scope 3_2019'!$A:$A,'3.1 Emission data'!BD$7,'4.3 CDP data_scope 3_2019'!$C:$C,'3.1 Emission data'!$D23)</f>
        <v>60968</v>
      </c>
      <c r="BE23" s="663">
        <f>SUMIFS('4.3 CDP data_scope 3_2019'!$E:$E,'4.3 CDP data_scope 3_2019'!$A:$A,'3.1 Emission data'!BE$7,'4.3 CDP data_scope 3_2019'!$C:$C,'3.1 Emission data'!$D23)</f>
        <v>5491.51</v>
      </c>
      <c r="BF23" s="31">
        <f>SUMIFS('4.3 CDP data_scope 3_2019'!$E:$E,'4.3 CDP data_scope 3_2019'!$A:$A,'3.1 Emission data'!BF$7,'4.3 CDP data_scope 3_2019'!$C:$C,'3.1 Emission data'!$D23)</f>
        <v>19588</v>
      </c>
      <c r="BG23" s="663">
        <f>SUMIFS('4.3 CDP data_scope 3_2019'!$E:$E,'4.3 CDP data_scope 3_2019'!$A:$A,'3.1 Emission data'!BG$7,'4.3 CDP data_scope 3_2019'!$C:$C,'3.1 Emission data'!$D23)</f>
        <v>263</v>
      </c>
      <c r="BH23" s="663">
        <f>SUMIFS('4.3 CDP data_scope 3_2019'!$E:$E,'4.3 CDP data_scope 3_2019'!$A:$A,'3.1 Emission data'!BH$7,'4.3 CDP data_scope 3_2019'!$C:$C,'3.1 Emission data'!$D23)</f>
        <v>17835</v>
      </c>
      <c r="BI23" s="17"/>
      <c r="BJ23" s="637">
        <f t="shared" si="4"/>
        <v>5.5308115280463324E-2</v>
      </c>
      <c r="BK23" s="638">
        <f t="shared" si="5"/>
        <v>4.6939685440663698E-3</v>
      </c>
      <c r="BL23" s="639">
        <f>(E23+F23+J23+L23+M23+N23+O23+P23+S23+U23+V23+21600+Z23)/(SUM($J$17:$Z$17)+SUM($E$17:$H$17))</f>
        <v>5.6995620113728482E-2</v>
      </c>
      <c r="BM23" s="640">
        <f>(AA23+AB23+AE23+AF23+AG23+AH23+AI23+AN23+AO23+AP23+AQ23+AS23+AT23+AU23+AV23+AZ23+BB23+BD23+BE23+BG23)/SUM($AA$17:$BH$17)</f>
        <v>5.0534484769413669E-3</v>
      </c>
      <c r="BN23" s="641">
        <f>(E23+F23+J23+L23+M23+N23+O23+P23+S23+U23+V23+21600+Z23)</f>
        <v>1991138.7100000002</v>
      </c>
      <c r="BO23" s="642">
        <f>(AA23+AB23+AE23+AF23+AG23+AH23+AI23+AN23+AO23+AP23+AQ23+AS23+AT23+AU23+AV23+AZ23+BB23+BD23+BE23+BG23)</f>
        <v>1351423.39</v>
      </c>
      <c r="BQ23" s="17"/>
      <c r="BR23" s="17"/>
      <c r="BS23" s="76"/>
      <c r="BT23" s="17"/>
      <c r="BU23" s="17"/>
      <c r="BV23" s="17"/>
      <c r="BW23" s="17"/>
      <c r="BX23" s="17"/>
      <c r="BY23" s="17"/>
      <c r="BZ23" s="17"/>
      <c r="CA23" s="17"/>
      <c r="CB23" s="17"/>
      <c r="CC23" s="17"/>
      <c r="CD23" s="17"/>
      <c r="CE23" s="17"/>
      <c r="CF23" s="17"/>
      <c r="CG23" s="17"/>
      <c r="CH23" s="17"/>
      <c r="CI23" s="17"/>
      <c r="CJ23" s="17"/>
      <c r="CK23" s="17"/>
      <c r="CL23" s="17"/>
      <c r="CM23" s="17"/>
      <c r="CN23" s="17"/>
      <c r="CO23" s="17"/>
      <c r="CP23" s="76"/>
      <c r="CQ23" s="17"/>
      <c r="CR23" s="76"/>
      <c r="CS23" s="17"/>
      <c r="CT23" s="17"/>
      <c r="CU23" s="17"/>
      <c r="CV23" s="76"/>
      <c r="CW23" s="17"/>
      <c r="CX23" s="76"/>
      <c r="CY23" s="17"/>
      <c r="CZ23" s="17"/>
      <c r="DA23" s="17"/>
      <c r="DB23" s="17"/>
      <c r="DC23" s="17"/>
      <c r="DD23" s="76"/>
      <c r="DE23" s="17"/>
      <c r="DF23" s="17"/>
      <c r="DG23" s="17"/>
      <c r="DH23" s="17"/>
      <c r="DI23" s="17"/>
      <c r="DJ23" s="17"/>
      <c r="DK23" s="17"/>
      <c r="DL23" s="17"/>
      <c r="DM23" s="17"/>
      <c r="DN23" s="17"/>
      <c r="DO23" s="17"/>
      <c r="DP23" s="17"/>
      <c r="DQ23" s="17"/>
      <c r="DR23" s="17"/>
      <c r="DS23" s="17"/>
      <c r="DT23" s="17"/>
    </row>
    <row r="24" spans="2:124">
      <c r="B24" s="83"/>
      <c r="C24" s="831"/>
      <c r="D24" s="5" t="s">
        <v>9</v>
      </c>
      <c r="E24" s="31">
        <f>SUMIFS('4.3 CDP data_scope 3_2019'!E:E,'4.3 CDP data_scope 3_2019'!A:A,'3.1 Emission data'!E$7,'4.3 CDP data_scope 3_2019'!C:C,'3.1 Emission data'!$D24)</f>
        <v>330000</v>
      </c>
      <c r="F24" s="31">
        <f>SUMIFS('4.3 CDP data_scope 3_2019'!$E:$E,'4.3 CDP data_scope 3_2019'!$A:$A,'3.1 Emission data'!F$7,'4.3 CDP data_scope 3_2019'!$C:$C,'3.1 Emission data'!$D24)</f>
        <v>150467</v>
      </c>
      <c r="G24" s="31">
        <f>SUMIFS('4.3 CDP data_scope 3_2019'!$E:$E,'4.3 CDP data_scope 3_2019'!$A:$A,'3.1 Emission data'!G$7,'4.3 CDP data_scope 3_2019'!$C:$C,'3.1 Emission data'!$D24)</f>
        <v>122800</v>
      </c>
      <c r="H24" s="663">
        <f>SUMIFS('4.3 CDP data_scope 3_2019'!$E:$E,'4.3 CDP data_scope 3_2019'!$A:$A,'3.1 Emission data'!H$7,'4.3 CDP data_scope 3_2019'!$C:$C,'3.1 Emission data'!$D24)</f>
        <v>70</v>
      </c>
      <c r="I24" s="31">
        <f>SUMIFS('4.3 CDP data_scope 3_2019'!$E:$E,'4.3 CDP data_scope 3_2019'!$A:$A,'3.1 Emission data'!I$7,'4.3 CDP data_scope 3_2019'!$C:$C,'3.1 Emission data'!$D24)</f>
        <v>47620</v>
      </c>
      <c r="J24" s="662">
        <f>SUMIFS('4.3 CDP data_scope 3_2019'!$E:$E,'4.3 CDP data_scope 3_2019'!$A:$A,'3.1 Emission data'!J$7,'4.3 CDP data_scope 3_2019'!$C:$C,'3.1 Emission data'!$D24)</f>
        <v>0</v>
      </c>
      <c r="K24" s="31">
        <f>SUMIFS('4.3 CDP data_scope 3_2019'!$E:$E,'4.3 CDP data_scope 3_2019'!$A:$A,'3.1 Emission data'!K$7,'4.3 CDP data_scope 3_2019'!$C:$C,'3.1 Emission data'!$D24)</f>
        <v>280026</v>
      </c>
      <c r="L24" s="31">
        <f>SUMIFS('4.3 CDP data_scope 3_2019'!$E:$E,'4.3 CDP data_scope 3_2019'!$A:$A,'3.1 Emission data'!L$7,'4.3 CDP data_scope 3_2019'!$C:$C,'3.1 Emission data'!$D24)</f>
        <v>26000</v>
      </c>
      <c r="M24" s="31">
        <f>SUMIFS('4.3 CDP data_scope 3_2019'!$E:$E,'4.3 CDP data_scope 3_2019'!$A:$A,'3.1 Emission data'!M$7,'4.3 CDP data_scope 3_2019'!$C:$C,'3.1 Emission data'!$D24)</f>
        <v>10603</v>
      </c>
      <c r="N24" s="31">
        <f>SUMIFS('4.3 CDP data_scope 3_2019'!$E:$E,'4.3 CDP data_scope 3_2019'!$A:$A,'3.1 Emission data'!N$7,'4.3 CDP data_scope 3_2019'!$C:$C,'3.1 Emission data'!$D24)</f>
        <v>42653</v>
      </c>
      <c r="O24" s="31">
        <f>SUMIFS('4.3 CDP data_scope 3_2019'!$E:$E,'4.3 CDP data_scope 3_2019'!$A:$A,'3.1 Emission data'!O$7,'4.3 CDP data_scope 3_2019'!$C:$C,'3.1 Emission data'!$D24)</f>
        <v>57762</v>
      </c>
      <c r="P24" s="31">
        <f>SUMIFS('4.3 CDP data_scope 3_2019'!$E:$E,'4.3 CDP data_scope 3_2019'!$A:$A,'3.1 Emission data'!P$7,'4.3 CDP data_scope 3_2019'!$C:$C,'3.1 Emission data'!$D24)</f>
        <v>225687</v>
      </c>
      <c r="Q24" s="31">
        <f>SUMIFS('4.3 CDP data_scope 3_2019'!$E:$E,'4.3 CDP data_scope 3_2019'!$A:$A,'3.1 Emission data'!Q$7,'4.3 CDP data_scope 3_2019'!$C:$C,'3.1 Emission data'!$D24)</f>
        <v>107383</v>
      </c>
      <c r="R24" s="31">
        <f>SUMIFS('4.3 CDP data_scope 3_2019'!$E:$E,'4.3 CDP data_scope 3_2019'!$A:$A,'3.1 Emission data'!R$7,'4.3 CDP data_scope 3_2019'!$C:$C,'3.1 Emission data'!$D24)</f>
        <v>15932</v>
      </c>
      <c r="S24" s="31">
        <f>SUMIFS('4.3 CDP data_scope 3_2019'!$E:$E,'4.3 CDP data_scope 3_2019'!$A:$A,'3.1 Emission data'!S$7,'4.3 CDP data_scope 3_2019'!$C:$C,'3.1 Emission data'!$D24)</f>
        <v>79160</v>
      </c>
      <c r="T24" s="31">
        <f>SUMIFS('4.3 CDP data_scope 3_2019'!$E:$E,'4.3 CDP data_scope 3_2019'!$A:$A,'3.1 Emission data'!T$7,'4.3 CDP data_scope 3_2019'!$C:$C,'3.1 Emission data'!$D24)</f>
        <v>21235.14</v>
      </c>
      <c r="U24" s="31">
        <f>SUMIFS('4.3 CDP data_scope 3_2019'!$E:$E,'4.3 CDP data_scope 3_2019'!$A:$A,'3.1 Emission data'!U$7,'4.3 CDP data_scope 3_2019'!$C:$C,'3.1 Emission data'!$D24)</f>
        <v>19971</v>
      </c>
      <c r="V24" s="31">
        <f>SUMIFS('4.3 CDP data_scope 3_2019'!$E:$E,'4.3 CDP data_scope 3_2019'!$A:$A,'3.1 Emission data'!V$7,'4.3 CDP data_scope 3_2019'!$C:$C,'3.1 Emission data'!$D24)</f>
        <v>18965.150000000001</v>
      </c>
      <c r="W24" s="662">
        <f>SUMIFS('4.3 CDP data_scope 3_2019'!$E:$E,'4.3 CDP data_scope 3_2019'!$A:$A,'3.1 Emission data'!W$7,'4.3 CDP data_scope 3_2019'!$C:$C,'3.1 Emission data'!$D24)</f>
        <v>0</v>
      </c>
      <c r="X24" s="31">
        <f>SUMIFS('4.3 CDP data_scope 3_2019'!$E:$E,'4.3 CDP data_scope 3_2019'!$A:$A,'3.1 Emission data'!X$7,'4.3 CDP data_scope 3_2019'!$C:$C,'3.1 Emission data'!$D24)</f>
        <v>13090</v>
      </c>
      <c r="Y24" s="662">
        <f>SUMIFS('4.3 CDP data_scope 3_2019'!$E:$E,'4.3 CDP data_scope 3_2019'!$A:$A,'3.1 Emission data'!Y$7,'4.3 CDP data_scope 3_2019'!$C:$C,'3.1 Emission data'!$D24)</f>
        <v>0</v>
      </c>
      <c r="Z24" s="51">
        <f>SUMIFS('4.3 CDP data_scope 3_2019'!$E:$E,'4.3 CDP data_scope 3_2019'!$A:$A,'3.1 Emission data'!Z$7,'4.3 CDP data_scope 3_2019'!$C:$C,'3.1 Emission data'!$D24)</f>
        <v>2827.34</v>
      </c>
      <c r="AA24" s="46">
        <f>SUMIFS('4.3 CDP data_scope 3_2019'!$E:$E,'4.3 CDP data_scope 3_2019'!$A:$A,'3.1 Emission data'!AA$7,'4.3 CDP data_scope 3_2019'!$C:$C,'3.1 Emission data'!$D24)</f>
        <v>183200</v>
      </c>
      <c r="AB24" s="663">
        <f>SUMIFS('4.3 CDP data_scope 3_2019'!$E:$E,'4.3 CDP data_scope 3_2019'!$A:$A,'3.1 Emission data'!AB$7,'4.3 CDP data_scope 3_2019'!$C:$C,'3.1 Emission data'!$D24)</f>
        <v>8700</v>
      </c>
      <c r="AC24" s="31">
        <f>SUMIFS('4.3 CDP data_scope 3_2019'!$E:$E,'4.3 CDP data_scope 3_2019'!$A:$A,'3.1 Emission data'!AC$7,'4.3 CDP data_scope 3_2019'!$C:$C,'3.1 Emission data'!$D24)</f>
        <v>81394</v>
      </c>
      <c r="AD24" s="664">
        <f>SUMIFS('4.3 CDP data_scope 3_2019'!$E:$E,'4.3 CDP data_scope 3_2019'!$A:$A,'3.1 Emission data'!AD$7,'4.3 CDP data_scope 3_2019'!$C:$C,'3.1 Emission data'!$D24)</f>
        <v>0</v>
      </c>
      <c r="AE24" s="31">
        <f>SUMIFS('4.3 CDP data_scope 3_2019'!$E:$E,'4.3 CDP data_scope 3_2019'!$A:$A,'3.1 Emission data'!AE$7,'4.3 CDP data_scope 3_2019'!$C:$C,'3.1 Emission data'!$D24)</f>
        <v>200000</v>
      </c>
      <c r="AF24" s="664">
        <f>SUMIFS('4.3 CDP data_scope 3_2019'!$E:$E,'4.3 CDP data_scope 3_2019'!$A:$A,'3.1 Emission data'!AF$7,'4.3 CDP data_scope 3_2019'!$C:$C,'3.1 Emission data'!$D24)</f>
        <v>0</v>
      </c>
      <c r="AG24" s="31">
        <f>SUMIFS('4.3 CDP data_scope 3_2019'!$E:$E,'4.3 CDP data_scope 3_2019'!$A:$A,'3.1 Emission data'!AG$7,'4.3 CDP data_scope 3_2019'!$C:$C,'3.1 Emission data'!$D24)</f>
        <v>247936</v>
      </c>
      <c r="AH24" s="662">
        <f>SUMIFS('4.3 CDP data_scope 3_2019'!$E:$E,'4.3 CDP data_scope 3_2019'!$A:$A,'3.1 Emission data'!AH$7,'4.3 CDP data_scope 3_2019'!$C:$C,'3.1 Emission data'!$D24)</f>
        <v>0</v>
      </c>
      <c r="AI24" s="31">
        <f>SUMIFS('4.3 CDP data_scope 3_2019'!$E:$E,'4.3 CDP data_scope 3_2019'!$A:$A,'3.1 Emission data'!AI$7,'4.3 CDP data_scope 3_2019'!$C:$C,'3.1 Emission data'!$D24)</f>
        <v>68000</v>
      </c>
      <c r="AJ24" s="31">
        <f>SUMIFS('4.3 CDP data_scope 3_2019'!$E:$E,'4.3 CDP data_scope 3_2019'!$A:$A,'3.1 Emission data'!AJ$7,'4.3 CDP data_scope 3_2019'!$C:$C,'3.1 Emission data'!$D24)</f>
        <v>34730</v>
      </c>
      <c r="AK24" s="662">
        <f>SUMIFS('4.3 CDP data_scope 3_2019'!$E:$E,'4.3 CDP data_scope 3_2019'!$A:$A,'3.1 Emission data'!AK$7,'4.3 CDP data_scope 3_2019'!$C:$C,'3.1 Emission data'!$D24)</f>
        <v>0</v>
      </c>
      <c r="AL24" s="664">
        <f>SUMIFS('4.3 CDP data_scope 3_2019'!$E:$E,'4.3 CDP data_scope 3_2019'!$A:$A,'3.1 Emission data'!AL$7,'4.3 CDP data_scope 3_2019'!$C:$C,'3.1 Emission data'!$D24)</f>
        <v>0</v>
      </c>
      <c r="AM24" s="663">
        <f>SUMIFS('4.3 CDP data_scope 3_2019'!$E:$E,'4.3 CDP data_scope 3_2019'!$A:$A,'3.1 Emission data'!AM$7,'4.3 CDP data_scope 3_2019'!$C:$C,'3.1 Emission data'!$D24)</f>
        <v>659</v>
      </c>
      <c r="AN24" s="31">
        <f>SUMIFS('4.3 CDP data_scope 3_2019'!$E:$E,'4.3 CDP data_scope 3_2019'!$A:$A,'3.1 Emission data'!AN$7,'4.3 CDP data_scope 3_2019'!$C:$C,'3.1 Emission data'!$D24)</f>
        <v>118400</v>
      </c>
      <c r="AO24" s="31">
        <f>SUMIFS('4.3 CDP data_scope 3_2019'!$E:$E,'4.3 CDP data_scope 3_2019'!$A:$A,'3.1 Emission data'!AO$7,'4.3 CDP data_scope 3_2019'!$C:$C,'3.1 Emission data'!$D24)</f>
        <v>27668</v>
      </c>
      <c r="AP24" s="31">
        <f>SUMIFS('4.3 CDP data_scope 3_2019'!$E:$E,'4.3 CDP data_scope 3_2019'!$A:$A,'3.1 Emission data'!AP$7,'4.3 CDP data_scope 3_2019'!$C:$C,'3.1 Emission data'!$D24)</f>
        <v>23600</v>
      </c>
      <c r="AQ24" s="31">
        <f>SUMIFS('4.3 CDP data_scope 3_2019'!$E:$E,'4.3 CDP data_scope 3_2019'!$A:$A,'3.1 Emission data'!AQ$7,'4.3 CDP data_scope 3_2019'!$C:$C,'3.1 Emission data'!$D24)</f>
        <v>61000</v>
      </c>
      <c r="AR24" s="664">
        <f>SUMIFS('4.3 CDP data_scope 3_2019'!$E:$E,'4.3 CDP data_scope 3_2019'!$A:$A,'3.1 Emission data'!AR$7,'4.3 CDP data_scope 3_2019'!$C:$C,'3.1 Emission data'!$D24)</f>
        <v>0</v>
      </c>
      <c r="AS24" s="31">
        <f>SUMIFS('4.3 CDP data_scope 3_2019'!$E:$E,'4.3 CDP data_scope 3_2019'!$A:$A,'3.1 Emission data'!AS$7,'4.3 CDP data_scope 3_2019'!$C:$C,'3.1 Emission data'!$D24)</f>
        <v>25000</v>
      </c>
      <c r="AT24" s="663">
        <f>SUMIFS('4.3 CDP data_scope 3_2019'!$E:$E,'4.3 CDP data_scope 3_2019'!$A:$A,'3.1 Emission data'!AT$7,'4.3 CDP data_scope 3_2019'!$C:$C,'3.1 Emission data'!$D24)</f>
        <v>8444</v>
      </c>
      <c r="AU24" s="662">
        <f>SUMIFS('4.3 CDP data_scope 3_2019'!$E:$E,'4.3 CDP data_scope 3_2019'!$A:$A,'3.1 Emission data'!AU$7,'4.3 CDP data_scope 3_2019'!$C:$C,'3.1 Emission data'!$D24)</f>
        <v>0</v>
      </c>
      <c r="AV24" s="31">
        <f>SUMIFS('4.3 CDP data_scope 3_2019'!$E:$E,'4.3 CDP data_scope 3_2019'!$A:$A,'3.1 Emission data'!AV$7,'4.3 CDP data_scope 3_2019'!$C:$C,'3.1 Emission data'!$D24)</f>
        <v>16000</v>
      </c>
      <c r="AW24" s="662">
        <f>SUMIFS('4.3 CDP data_scope 3_2019'!$E:$E,'4.3 CDP data_scope 3_2019'!$A:$A,'3.1 Emission data'!AW$7,'4.3 CDP data_scope 3_2019'!$C:$C,'3.1 Emission data'!$D24)</f>
        <v>0</v>
      </c>
      <c r="AX24" s="662">
        <f>SUMIFS('4.3 CDP data_scope 3_2019'!$E:$E,'4.3 CDP data_scope 3_2019'!$A:$A,'3.1 Emission data'!AX$7,'4.3 CDP data_scope 3_2019'!$C:$C,'3.1 Emission data'!$D24)</f>
        <v>0</v>
      </c>
      <c r="AY24" s="662">
        <f>SUMIFS('4.3 CDP data_scope 3_2019'!$E:$E,'4.3 CDP data_scope 3_2019'!$A:$A,'3.1 Emission data'!AY$7,'4.3 CDP data_scope 3_2019'!$C:$C,'3.1 Emission data'!$D24)</f>
        <v>0</v>
      </c>
      <c r="AZ24" s="663">
        <f>SUMIFS('4.3 CDP data_scope 3_2019'!$E:$E,'4.3 CDP data_scope 3_2019'!$A:$A,'3.1 Emission data'!AZ$7,'4.3 CDP data_scope 3_2019'!$C:$C,'3.1 Emission data'!$D24)</f>
        <v>237.96</v>
      </c>
      <c r="BA24" s="662"/>
      <c r="BB24" s="662">
        <f>SUMIFS('4.3 CDP data_scope 3_2019'!$E:$E,'4.3 CDP data_scope 3_2019'!$A:$A,'3.1 Emission data'!BB$7,'4.3 CDP data_scope 3_2019'!$C:$C,'3.1 Emission data'!$D24)</f>
        <v>0</v>
      </c>
      <c r="BC24" s="31">
        <f>SUMIFS('4.3 CDP data_scope 3_2019'!$E:$E,'4.3 CDP data_scope 3_2019'!$A:$A,'3.1 Emission data'!BC$7,'4.3 CDP data_scope 3_2019'!$C:$C,'3.1 Emission data'!$D24)</f>
        <v>173</v>
      </c>
      <c r="BD24" s="662">
        <f>SUMIFS('4.3 CDP data_scope 3_2019'!$E:$E,'4.3 CDP data_scope 3_2019'!$A:$A,'3.1 Emission data'!BD$7,'4.3 CDP data_scope 3_2019'!$C:$C,'3.1 Emission data'!$D24)</f>
        <v>0</v>
      </c>
      <c r="BE24" s="662">
        <f>SUMIFS('4.3 CDP data_scope 3_2019'!$E:$E,'4.3 CDP data_scope 3_2019'!$A:$A,'3.1 Emission data'!BE$7,'4.3 CDP data_scope 3_2019'!$C:$C,'3.1 Emission data'!$D24)</f>
        <v>0</v>
      </c>
      <c r="BF24" s="31">
        <f>SUMIFS('4.3 CDP data_scope 3_2019'!$E:$E,'4.3 CDP data_scope 3_2019'!$A:$A,'3.1 Emission data'!BF$7,'4.3 CDP data_scope 3_2019'!$C:$C,'3.1 Emission data'!$D24)</f>
        <v>13811</v>
      </c>
      <c r="BG24" s="31">
        <f>SUMIFS('4.3 CDP data_scope 3_2019'!$E:$E,'4.3 CDP data_scope 3_2019'!$A:$A,'3.1 Emission data'!BG$7,'4.3 CDP data_scope 3_2019'!$C:$C,'3.1 Emission data'!$D24)</f>
        <v>2243</v>
      </c>
      <c r="BH24" s="662">
        <f>SUMIFS('4.3 CDP data_scope 3_2019'!$E:$E,'4.3 CDP data_scope 3_2019'!$A:$A,'3.1 Emission data'!BH$7,'4.3 CDP data_scope 3_2019'!$C:$C,'3.1 Emission data'!$D24)</f>
        <v>0</v>
      </c>
      <c r="BI24" s="17"/>
      <c r="BJ24" s="637">
        <f t="shared" si="4"/>
        <v>2.649561502487564E-2</v>
      </c>
      <c r="BK24" s="638">
        <f t="shared" si="5"/>
        <v>3.052971658162134E-3</v>
      </c>
      <c r="BL24" s="639">
        <f>(E24+F24+L24+M24+N24+O24+S24+U24+V24+X24+Z24)/(SUM($J$17:$Z$17)+SUM($E$17:$H$17))</f>
        <v>2.1511370472065493E-2</v>
      </c>
      <c r="BM24" s="640">
        <f>(AA24+AE24+AG24+AI24+AN24+AO24+AP24+AQ24+AS24+AT24+AV24+BG24)/SUM($AA$17:$BH$17)</f>
        <v>3.6701408572495254E-3</v>
      </c>
      <c r="BN24" s="641">
        <f>(E24+F24+L24+M24+N24+O24+S24+U24+V24+X24+Z24)</f>
        <v>751498.49</v>
      </c>
      <c r="BO24" s="642">
        <f>(AA24+AE24+AG24+AI24+AN24+AO24+AP24+AQ24+AS24+AT24+AV24+BG24)</f>
        <v>981491</v>
      </c>
      <c r="BQ24" s="17"/>
      <c r="BR24" s="17"/>
      <c r="BS24" s="76"/>
      <c r="BT24" s="17"/>
      <c r="BU24" s="17"/>
      <c r="BV24" s="17"/>
      <c r="BW24" s="17"/>
      <c r="BX24" s="17"/>
      <c r="BY24" s="17"/>
      <c r="BZ24" s="17"/>
      <c r="CA24" s="17"/>
      <c r="CB24" s="17"/>
      <c r="CC24" s="17"/>
      <c r="CD24" s="17"/>
      <c r="CE24" s="17"/>
      <c r="CF24" s="17"/>
      <c r="CG24" s="17"/>
      <c r="CH24" s="17"/>
      <c r="CI24" s="17"/>
      <c r="CJ24" s="17"/>
      <c r="CK24" s="17"/>
      <c r="CL24" s="17"/>
      <c r="CM24" s="17"/>
      <c r="CN24" s="17"/>
      <c r="CO24" s="17"/>
      <c r="CP24" s="76"/>
      <c r="CQ24" s="17"/>
      <c r="CR24" s="76"/>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c r="DR24" s="17"/>
      <c r="DS24" s="17"/>
      <c r="DT24" s="17"/>
    </row>
    <row r="25" spans="2:124">
      <c r="B25" s="83"/>
      <c r="C25" s="831"/>
      <c r="D25" s="5" t="s">
        <v>10</v>
      </c>
      <c r="E25" s="31">
        <f>SUMIFS('4.3 CDP data_scope 3_2019'!E:E,'4.3 CDP data_scope 3_2019'!A:A,'3.1 Emission data'!E$7,'4.3 CDP data_scope 3_2019'!C:C,'3.1 Emission data'!$D25)</f>
        <v>0</v>
      </c>
      <c r="F25" s="31">
        <f>SUMIFS('4.3 CDP data_scope 3_2019'!$E:$E,'4.3 CDP data_scope 3_2019'!$A:$A,'3.1 Emission data'!F$7,'4.3 CDP data_scope 3_2019'!$C:$C,'3.1 Emission data'!$D25)</f>
        <v>0</v>
      </c>
      <c r="G25" s="38">
        <f>SUMIFS('4.3 CDP data_scope 3_2019'!$E:$E,'4.3 CDP data_scope 3_2019'!$A:$A,'3.1 Emission data'!G$7,'4.3 CDP data_scope 3_2019'!$C:$C,'3.1 Emission data'!$D25)</f>
        <v>0</v>
      </c>
      <c r="H25" s="31">
        <f>SUMIFS('4.3 CDP data_scope 3_2019'!$E:$E,'4.3 CDP data_scope 3_2019'!$A:$A,'3.1 Emission data'!H$7,'4.3 CDP data_scope 3_2019'!$C:$C,'3.1 Emission data'!$D25)</f>
        <v>0</v>
      </c>
      <c r="I25" s="31">
        <f>SUMIFS('4.3 CDP data_scope 3_2019'!$E:$E,'4.3 CDP data_scope 3_2019'!$A:$A,'3.1 Emission data'!I$7,'4.3 CDP data_scope 3_2019'!$C:$C,'3.1 Emission data'!$D25)</f>
        <v>0</v>
      </c>
      <c r="J25" s="31">
        <f>SUMIFS('4.3 CDP data_scope 3_2019'!$E:$E,'4.3 CDP data_scope 3_2019'!$A:$A,'3.1 Emission data'!J$7,'4.3 CDP data_scope 3_2019'!$C:$C,'3.1 Emission data'!$D25)</f>
        <v>0</v>
      </c>
      <c r="K25" s="31">
        <f>SUMIFS('4.3 CDP data_scope 3_2019'!$E:$E,'4.3 CDP data_scope 3_2019'!$A:$A,'3.1 Emission data'!K$7,'4.3 CDP data_scope 3_2019'!$C:$C,'3.1 Emission data'!$D25)</f>
        <v>0</v>
      </c>
      <c r="L25" s="31">
        <f>SUMIFS('4.3 CDP data_scope 3_2019'!$E:$E,'4.3 CDP data_scope 3_2019'!$A:$A,'3.1 Emission data'!L$7,'4.3 CDP data_scope 3_2019'!$C:$C,'3.1 Emission data'!$D25)</f>
        <v>127090</v>
      </c>
      <c r="M25" s="714">
        <f>448051*(N25/(N19+N18+N25))</f>
        <v>2384.138459304721</v>
      </c>
      <c r="N25" s="31">
        <f>SUMIFS('4.3 CDP data_scope 3_2019'!$E:$E,'4.3 CDP data_scope 3_2019'!$A:$A,'3.1 Emission data'!N$7,'4.3 CDP data_scope 3_2019'!$C:$C,'3.1 Emission data'!$D25)</f>
        <v>1356</v>
      </c>
      <c r="O25" s="31">
        <f>SUMIFS('4.3 CDP data_scope 3_2019'!$E:$E,'4.3 CDP data_scope 3_2019'!$A:$A,'3.1 Emission data'!O$7,'4.3 CDP data_scope 3_2019'!$C:$C,'3.1 Emission data'!$D25)</f>
        <v>3959</v>
      </c>
      <c r="P25" s="31">
        <f>SUMIFS('4.3 CDP data_scope 3_2019'!$E:$E,'4.3 CDP data_scope 3_2019'!$A:$A,'3.1 Emission data'!P$7,'4.3 CDP data_scope 3_2019'!$C:$C,'3.1 Emission data'!$D25)</f>
        <v>0</v>
      </c>
      <c r="Q25" s="662">
        <f>SUMIFS('4.3 CDP data_scope 3_2019'!$E:$E,'4.3 CDP data_scope 3_2019'!$A:$A,'3.1 Emission data'!Q$7,'4.3 CDP data_scope 3_2019'!$C:$C,'3.1 Emission data'!$D25)</f>
        <v>0</v>
      </c>
      <c r="R25" s="31">
        <f>SUMIFS('4.3 CDP data_scope 3_2019'!$E:$E,'4.3 CDP data_scope 3_2019'!$A:$A,'3.1 Emission data'!R$7,'4.3 CDP data_scope 3_2019'!$C:$C,'3.1 Emission data'!$D25)</f>
        <v>0</v>
      </c>
      <c r="S25" s="31">
        <f>SUMIFS('4.3 CDP data_scope 3_2019'!$E:$E,'4.3 CDP data_scope 3_2019'!$A:$A,'3.1 Emission data'!S$7,'4.3 CDP data_scope 3_2019'!$C:$C,'3.1 Emission data'!$D25)</f>
        <v>24302</v>
      </c>
      <c r="T25" s="31">
        <f>SUMIFS('4.3 CDP data_scope 3_2019'!$E:$E,'4.3 CDP data_scope 3_2019'!$A:$A,'3.1 Emission data'!T$7,'4.3 CDP data_scope 3_2019'!$C:$C,'3.1 Emission data'!$D25)</f>
        <v>0</v>
      </c>
      <c r="U25" s="31">
        <f>SUMIFS('4.3 CDP data_scope 3_2019'!$E:$E,'4.3 CDP data_scope 3_2019'!$A:$A,'3.1 Emission data'!U$7,'4.3 CDP data_scope 3_2019'!$C:$C,'3.1 Emission data'!$D25)</f>
        <v>0</v>
      </c>
      <c r="V25" s="31">
        <f>SUMIFS('4.3 CDP data_scope 3_2019'!$E:$E,'4.3 CDP data_scope 3_2019'!$A:$A,'3.1 Emission data'!V$7,'4.3 CDP data_scope 3_2019'!$C:$C,'3.1 Emission data'!$D25)</f>
        <v>0</v>
      </c>
      <c r="W25" s="662">
        <f>SUMIFS('4.3 CDP data_scope 3_2019'!$E:$E,'4.3 CDP data_scope 3_2019'!$A:$A,'3.1 Emission data'!W$7,'4.3 CDP data_scope 3_2019'!$C:$C,'3.1 Emission data'!$D25)</f>
        <v>0</v>
      </c>
      <c r="X25" s="31">
        <f>SUMIFS('4.3 CDP data_scope 3_2019'!$E:$E,'4.3 CDP data_scope 3_2019'!$A:$A,'3.1 Emission data'!X$7,'4.3 CDP data_scope 3_2019'!$C:$C,'3.1 Emission data'!$D25)</f>
        <v>21</v>
      </c>
      <c r="Y25" s="662">
        <f>SUMIFS('4.3 CDP data_scope 3_2019'!$E:$E,'4.3 CDP data_scope 3_2019'!$A:$A,'3.1 Emission data'!Y$7,'4.3 CDP data_scope 3_2019'!$C:$C,'3.1 Emission data'!$D25)</f>
        <v>0</v>
      </c>
      <c r="Z25" s="51">
        <f>SUMIFS('4.3 CDP data_scope 3_2019'!$E:$E,'4.3 CDP data_scope 3_2019'!$A:$A,'3.1 Emission data'!Z$7,'4.3 CDP data_scope 3_2019'!$C:$C,'3.1 Emission data'!$D25)</f>
        <v>0</v>
      </c>
      <c r="AA25" s="46">
        <f>SUMIFS('4.3 CDP data_scope 3_2019'!$E:$E,'4.3 CDP data_scope 3_2019'!$A:$A,'3.1 Emission data'!AA$7,'4.3 CDP data_scope 3_2019'!$C:$C,'3.1 Emission data'!$D25)</f>
        <v>0</v>
      </c>
      <c r="AB25" s="663">
        <f>SUMIFS('4.3 CDP data_scope 3_2019'!$E:$E,'4.3 CDP data_scope 3_2019'!$A:$A,'3.1 Emission data'!AB$7,'4.3 CDP data_scope 3_2019'!$C:$C,'3.1 Emission data'!$D25)</f>
        <v>10000</v>
      </c>
      <c r="AC25" s="31">
        <f>SUMIFS('4.3 CDP data_scope 3_2019'!$E:$E,'4.3 CDP data_scope 3_2019'!$A:$A,'3.1 Emission data'!AC$7,'4.3 CDP data_scope 3_2019'!$C:$C,'3.1 Emission data'!$D25)</f>
        <v>0</v>
      </c>
      <c r="AD25" s="664">
        <f>SUMIFS('4.3 CDP data_scope 3_2019'!$E:$E,'4.3 CDP data_scope 3_2019'!$A:$A,'3.1 Emission data'!AD$7,'4.3 CDP data_scope 3_2019'!$C:$C,'3.1 Emission data'!$D25)</f>
        <v>0</v>
      </c>
      <c r="AE25" s="31">
        <f>SUMIFS('4.3 CDP data_scope 3_2019'!$E:$E,'4.3 CDP data_scope 3_2019'!$A:$A,'3.1 Emission data'!AE$7,'4.3 CDP data_scope 3_2019'!$C:$C,'3.1 Emission data'!$D25)</f>
        <v>0</v>
      </c>
      <c r="AF25" s="664">
        <f>SUMIFS('4.3 CDP data_scope 3_2019'!$E:$E,'4.3 CDP data_scope 3_2019'!$A:$A,'3.1 Emission data'!AF$7,'4.3 CDP data_scope 3_2019'!$C:$C,'3.1 Emission data'!$D25)</f>
        <v>0</v>
      </c>
      <c r="AG25" s="31">
        <f>SUMIFS('4.3 CDP data_scope 3_2019'!$E:$E,'4.3 CDP data_scope 3_2019'!$A:$A,'3.1 Emission data'!AG$7,'4.3 CDP data_scope 3_2019'!$C:$C,'3.1 Emission data'!$D25)</f>
        <v>0</v>
      </c>
      <c r="AH25" s="662">
        <f>SUMIFS('4.3 CDP data_scope 3_2019'!$E:$E,'4.3 CDP data_scope 3_2019'!$A:$A,'3.1 Emission data'!AH$7,'4.3 CDP data_scope 3_2019'!$C:$C,'3.1 Emission data'!$D25)</f>
        <v>0</v>
      </c>
      <c r="AI25" s="71">
        <f>SUMIFS('4.3 CDP data_scope 3_2019'!$E:$E,'4.3 CDP data_scope 3_2019'!$A:$A,'3.1 Emission data'!AI$7,'4.3 CDP data_scope 3_2019'!$C:$C,'3.1 Emission data'!$D25)</f>
        <v>281000</v>
      </c>
      <c r="AJ25" s="664">
        <f>SUMIFS('4.3 CDP data_scope 3_2019'!$E:$E,'4.3 CDP data_scope 3_2019'!$A:$A,'3.1 Emission data'!AJ$7,'4.3 CDP data_scope 3_2019'!$C:$C,'3.1 Emission data'!$D25)</f>
        <v>0</v>
      </c>
      <c r="AK25" s="662">
        <f>SUMIFS('4.3 CDP data_scope 3_2019'!$E:$E,'4.3 CDP data_scope 3_2019'!$A:$A,'3.1 Emission data'!AK$7,'4.3 CDP data_scope 3_2019'!$C:$C,'3.1 Emission data'!$D25)</f>
        <v>0</v>
      </c>
      <c r="AL25" s="664">
        <f>SUMIFS('4.3 CDP data_scope 3_2019'!$E:$E,'4.3 CDP data_scope 3_2019'!$A:$A,'3.1 Emission data'!AL$7,'4.3 CDP data_scope 3_2019'!$C:$C,'3.1 Emission data'!$D25)</f>
        <v>0</v>
      </c>
      <c r="AM25" s="71">
        <f>SUMIFS('4.3 CDP data_scope 3_2019'!$E:$E,'4.3 CDP data_scope 3_2019'!$A:$A,'3.1 Emission data'!AM$7,'4.3 CDP data_scope 3_2019'!$C:$C,'3.1 Emission data'!$D25)</f>
        <v>0</v>
      </c>
      <c r="AN25" s="31">
        <f>SUMIFS('4.3 CDP data_scope 3_2019'!$E:$E,'4.3 CDP data_scope 3_2019'!$A:$A,'3.1 Emission data'!AN$7,'4.3 CDP data_scope 3_2019'!$C:$C,'3.1 Emission data'!$D25)</f>
        <v>0</v>
      </c>
      <c r="AO25" s="31">
        <f>SUMIFS('4.3 CDP data_scope 3_2019'!$E:$E,'4.3 CDP data_scope 3_2019'!$A:$A,'3.1 Emission data'!AO$7,'4.3 CDP data_scope 3_2019'!$C:$C,'3.1 Emission data'!$D25)</f>
        <v>110</v>
      </c>
      <c r="AP25" s="31">
        <f>SUMIFS('4.3 CDP data_scope 3_2019'!$E:$E,'4.3 CDP data_scope 3_2019'!$A:$A,'3.1 Emission data'!AP$7,'4.3 CDP data_scope 3_2019'!$C:$C,'3.1 Emission data'!$D25)</f>
        <v>0</v>
      </c>
      <c r="AQ25" s="31">
        <f>SUMIFS('4.3 CDP data_scope 3_2019'!$E:$E,'4.3 CDP data_scope 3_2019'!$A:$A,'3.1 Emission data'!AQ$7,'4.3 CDP data_scope 3_2019'!$C:$C,'3.1 Emission data'!$D25)</f>
        <v>0</v>
      </c>
      <c r="AR25" s="664">
        <f>SUMIFS('4.3 CDP data_scope 3_2019'!$E:$E,'4.3 CDP data_scope 3_2019'!$A:$A,'3.1 Emission data'!AR$7,'4.3 CDP data_scope 3_2019'!$C:$C,'3.1 Emission data'!$D25)</f>
        <v>0</v>
      </c>
      <c r="AS25" s="31">
        <f>SUMIFS('4.3 CDP data_scope 3_2019'!$E:$E,'4.3 CDP data_scope 3_2019'!$A:$A,'3.1 Emission data'!AS$7,'4.3 CDP data_scope 3_2019'!$C:$C,'3.1 Emission data'!$D25)</f>
        <v>2500</v>
      </c>
      <c r="AT25" s="31">
        <f>SUMIFS('4.3 CDP data_scope 3_2019'!$E:$E,'4.3 CDP data_scope 3_2019'!$A:$A,'3.1 Emission data'!AT$7,'4.3 CDP data_scope 3_2019'!$C:$C,'3.1 Emission data'!$D25)</f>
        <v>0</v>
      </c>
      <c r="AU25" s="31">
        <f>SUMIFS('4.3 CDP data_scope 3_2019'!$E:$E,'4.3 CDP data_scope 3_2019'!$A:$A,'3.1 Emission data'!AU$7,'4.3 CDP data_scope 3_2019'!$C:$C,'3.1 Emission data'!$D25)</f>
        <v>0</v>
      </c>
      <c r="AV25" s="31">
        <f>SUMIFS('4.3 CDP data_scope 3_2019'!$E:$E,'4.3 CDP data_scope 3_2019'!$A:$A,'3.1 Emission data'!AV$7,'4.3 CDP data_scope 3_2019'!$C:$C,'3.1 Emission data'!$D25)</f>
        <v>0</v>
      </c>
      <c r="AW25" s="31">
        <f>SUMIFS('4.3 CDP data_scope 3_2019'!$E:$E,'4.3 CDP data_scope 3_2019'!$A:$A,'3.1 Emission data'!AW$7,'4.3 CDP data_scope 3_2019'!$C:$C,'3.1 Emission data'!$D25)</f>
        <v>0</v>
      </c>
      <c r="AX25" s="662">
        <f>SUMIFS('4.3 CDP data_scope 3_2019'!$E:$E,'4.3 CDP data_scope 3_2019'!$A:$A,'3.1 Emission data'!AX$7,'4.3 CDP data_scope 3_2019'!$C:$C,'3.1 Emission data'!$D25)</f>
        <v>0</v>
      </c>
      <c r="AY25" s="662">
        <f>SUMIFS('4.3 CDP data_scope 3_2019'!$E:$E,'4.3 CDP data_scope 3_2019'!$A:$A,'3.1 Emission data'!AY$7,'4.3 CDP data_scope 3_2019'!$C:$C,'3.1 Emission data'!$D25)</f>
        <v>0</v>
      </c>
      <c r="AZ25" s="662">
        <f>SUMIFS('4.3 CDP data_scope 3_2019'!$E:$E,'4.3 CDP data_scope 3_2019'!$A:$A,'3.1 Emission data'!AZ$7,'4.3 CDP data_scope 3_2019'!$C:$C,'3.1 Emission data'!$D25)</f>
        <v>0</v>
      </c>
      <c r="BA25" s="31">
        <f>SUMIFS('4.3 CDP data_scope 3_2019'!$E:$E,'4.3 CDP data_scope 3_2019'!$A:$A,'3.1 Emission data'!BA$7,'4.3 CDP data_scope 3_2019'!$C:$C,'3.1 Emission data'!$D25)</f>
        <v>2461</v>
      </c>
      <c r="BB25" s="31">
        <f>SUMIFS('4.3 CDP data_scope 3_2019'!$E:$E,'4.3 CDP data_scope 3_2019'!$A:$A,'3.1 Emission data'!BB$7,'4.3 CDP data_scope 3_2019'!$C:$C,'3.1 Emission data'!$D25)</f>
        <v>0</v>
      </c>
      <c r="BC25" s="662">
        <f>SUMIFS('4.3 CDP data_scope 3_2019'!$E:$E,'4.3 CDP data_scope 3_2019'!$A:$A,'3.1 Emission data'!BC$7,'4.3 CDP data_scope 3_2019'!$C:$C,'3.1 Emission data'!$D25)</f>
        <v>0</v>
      </c>
      <c r="BD25" s="662">
        <f>SUMIFS('4.3 CDP data_scope 3_2019'!$E:$E,'4.3 CDP data_scope 3_2019'!$A:$A,'3.1 Emission data'!BD$7,'4.3 CDP data_scope 3_2019'!$C:$C,'3.1 Emission data'!$D25)</f>
        <v>0</v>
      </c>
      <c r="BE25" s="662">
        <f>SUMIFS('4.3 CDP data_scope 3_2019'!$E:$E,'4.3 CDP data_scope 3_2019'!$A:$A,'3.1 Emission data'!BE$7,'4.3 CDP data_scope 3_2019'!$C:$C,'3.1 Emission data'!$D25)</f>
        <v>0</v>
      </c>
      <c r="BF25" s="31">
        <f>SUMIFS('4.3 CDP data_scope 3_2019'!$E:$E,'4.3 CDP data_scope 3_2019'!$A:$A,'3.1 Emission data'!BF$7,'4.3 CDP data_scope 3_2019'!$C:$C,'3.1 Emission data'!$D25)</f>
        <v>14116</v>
      </c>
      <c r="BG25" s="31">
        <f>SUMIFS('4.3 CDP data_scope 3_2019'!$E:$E,'4.3 CDP data_scope 3_2019'!$A:$A,'3.1 Emission data'!BG$7,'4.3 CDP data_scope 3_2019'!$C:$C,'3.1 Emission data'!$D25)</f>
        <v>4175</v>
      </c>
      <c r="BH25" s="662">
        <f>SUMIFS('4.3 CDP data_scope 3_2019'!$E:$E,'4.3 CDP data_scope 3_2019'!$A:$A,'3.1 Emission data'!BH$7,'4.3 CDP data_scope 3_2019'!$C:$C,'3.1 Emission data'!$D25)</f>
        <v>0</v>
      </c>
      <c r="BI25" s="17"/>
      <c r="BJ25" s="637">
        <f t="shared" si="4"/>
        <v>2.6813608496004215E-3</v>
      </c>
      <c r="BK25" s="638">
        <f t="shared" si="5"/>
        <v>8.5599512542228998E-4</v>
      </c>
      <c r="BL25" s="639">
        <f>(N25+S25+V25+X25)/(SUM($J$17:$Z$17)+SUM($E$17:$H$17))</f>
        <v>7.3505201900295213E-4</v>
      </c>
      <c r="BM25" s="640">
        <f>(AO25+AQ25+AS25+BG25+AI25)/SUM($AA$17:$BH$17)</f>
        <v>1.0761295687923319E-3</v>
      </c>
      <c r="BN25" s="641">
        <f>(N25+S25+V25+X25)</f>
        <v>25679</v>
      </c>
      <c r="BO25" s="642">
        <f>(AO25+AQ25+AS25+BG25+AI25)</f>
        <v>287785</v>
      </c>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76"/>
      <c r="CQ25" s="17"/>
      <c r="CR25" s="76"/>
      <c r="CS25" s="17"/>
      <c r="CT25" s="17"/>
      <c r="CU25" s="17"/>
      <c r="CV25" s="17"/>
      <c r="CW25" s="17"/>
      <c r="CX25" s="76"/>
      <c r="CY25" s="17"/>
      <c r="CZ25" s="17"/>
      <c r="DA25" s="17"/>
      <c r="DB25" s="17"/>
      <c r="DC25" s="17"/>
      <c r="DD25" s="76"/>
      <c r="DE25" s="17"/>
      <c r="DF25" s="17"/>
      <c r="DG25" s="17"/>
      <c r="DH25" s="17"/>
      <c r="DI25" s="17"/>
      <c r="DJ25" s="17"/>
      <c r="DK25" s="17"/>
      <c r="DL25" s="17"/>
      <c r="DM25" s="64"/>
      <c r="DN25" s="17"/>
      <c r="DO25" s="17"/>
      <c r="DP25" s="17"/>
      <c r="DQ25" s="17"/>
      <c r="DR25" s="17"/>
      <c r="DS25" s="17"/>
      <c r="DT25" s="17"/>
    </row>
    <row r="26" spans="2:124">
      <c r="B26" s="40"/>
      <c r="C26" s="831"/>
      <c r="D26" s="16" t="s">
        <v>23</v>
      </c>
      <c r="E26" s="34">
        <f>SUMIFS('4.3 CDP data_scope 3_2019'!E:E,'4.3 CDP data_scope 3_2019'!A:A,'3.1 Emission data'!E$7,'4.3 CDP data_scope 3_2019'!C:C,'3.1 Emission data'!$D26)</f>
        <v>0</v>
      </c>
      <c r="F26" s="34" t="s">
        <v>26</v>
      </c>
      <c r="G26" s="668">
        <f>SUMIFS('4.3 CDP data_scope 3_2019'!$E:$E,'4.3 CDP data_scope 3_2019'!$A:$A,'3.1 Emission data'!G$7,'4.3 CDP data_scope 3_2019'!$C:$C,'3.1 Emission data'!$D26)</f>
        <v>0</v>
      </c>
      <c r="H26" s="39">
        <f>SUMIFS('4.3 CDP data_scope 3_2019'!$E:$E,'4.3 CDP data_scope 3_2019'!$A:$A,'3.1 Emission data'!H$7,'4.3 CDP data_scope 3_2019'!$C:$C,'3.1 Emission data'!$D26)</f>
        <v>0</v>
      </c>
      <c r="I26" s="39">
        <f>SUMIFS('4.3 CDP data_scope 3_2019'!$E:$E,'4.3 CDP data_scope 3_2019'!$A:$A,'3.1 Emission data'!I$7,'4.3 CDP data_scope 3_2019'!$C:$C,'3.1 Emission data'!$D26)</f>
        <v>56368</v>
      </c>
      <c r="J26" s="39">
        <f>SUMIFS('4.3 CDP data_scope 3_2019'!$E:$E,'4.3 CDP data_scope 3_2019'!$A:$A,'3.1 Emission data'!J$7,'4.3 CDP data_scope 3_2019'!$C:$C,'3.1 Emission data'!$D26)</f>
        <v>0</v>
      </c>
      <c r="K26" s="39">
        <f>SUMIFS('4.3 CDP data_scope 3_2019'!$E:$E,'4.3 CDP data_scope 3_2019'!$A:$A,'3.1 Emission data'!K$7,'4.3 CDP data_scope 3_2019'!$C:$C,'3.1 Emission data'!$D26)</f>
        <v>0</v>
      </c>
      <c r="L26" s="39">
        <f>SUMIFS('4.3 CDP data_scope 3_2019'!$E:$E,'4.3 CDP data_scope 3_2019'!$A:$A,'3.1 Emission data'!L$7,'4.3 CDP data_scope 3_2019'!$C:$C,'3.1 Emission data'!$D26)</f>
        <v>0</v>
      </c>
      <c r="M26" s="39">
        <f>SUMIFS('4.3 CDP data_scope 3_2019'!$E:$E,'4.3 CDP data_scope 3_2019'!$A:$A,'3.1 Emission data'!M$7,'4.3 CDP data_scope 3_2019'!$C:$C,'3.1 Emission data'!$D26)</f>
        <v>0</v>
      </c>
      <c r="N26" s="39">
        <f>SUMIFS('4.3 CDP data_scope 3_2019'!$E:$E,'4.3 CDP data_scope 3_2019'!$A:$A,'3.1 Emission data'!N$7,'4.3 CDP data_scope 3_2019'!$C:$C,'3.1 Emission data'!$D26)</f>
        <v>0</v>
      </c>
      <c r="O26" s="39">
        <f>SUMIFS('4.3 CDP data_scope 3_2019'!$E:$E,'4.3 CDP data_scope 3_2019'!$A:$A,'3.1 Emission data'!O$7,'4.3 CDP data_scope 3_2019'!$C:$C,'3.1 Emission data'!$D26)</f>
        <v>0</v>
      </c>
      <c r="P26" s="39">
        <f>SUMIFS('4.3 CDP data_scope 3_2019'!$E:$E,'4.3 CDP data_scope 3_2019'!$A:$A,'3.1 Emission data'!P$7,'4.3 CDP data_scope 3_2019'!$C:$C,'3.1 Emission data'!$D26)</f>
        <v>0</v>
      </c>
      <c r="Q26" s="39">
        <f>SUMIFS('4.3 CDP data_scope 3_2019'!$E:$E,'4.3 CDP data_scope 3_2019'!$A:$A,'3.1 Emission data'!Q$7,'4.3 CDP data_scope 3_2019'!$C:$C,'3.1 Emission data'!$D26)</f>
        <v>0</v>
      </c>
      <c r="R26" s="39">
        <f>SUMIFS('4.3 CDP data_scope 3_2019'!$E:$E,'4.3 CDP data_scope 3_2019'!$A:$A,'3.1 Emission data'!R$7,'4.3 CDP data_scope 3_2019'!$C:$C,'3.1 Emission data'!$D26)</f>
        <v>0</v>
      </c>
      <c r="S26" s="39">
        <f>SUMIFS('4.3 CDP data_scope 3_2019'!$E:$E,'4.3 CDP data_scope 3_2019'!$A:$A,'3.1 Emission data'!S$7,'4.3 CDP data_scope 3_2019'!$C:$C,'3.1 Emission data'!$D26)</f>
        <v>0</v>
      </c>
      <c r="T26" s="39">
        <f>SUMIFS('4.3 CDP data_scope 3_2019'!$E:$E,'4.3 CDP data_scope 3_2019'!$A:$A,'3.1 Emission data'!T$7,'4.3 CDP data_scope 3_2019'!$C:$C,'3.1 Emission data'!$D26)</f>
        <v>0</v>
      </c>
      <c r="U26" s="39">
        <f>SUMIFS('4.3 CDP data_scope 3_2019'!$E:$E,'4.3 CDP data_scope 3_2019'!$A:$A,'3.1 Emission data'!U$7,'4.3 CDP data_scope 3_2019'!$C:$C,'3.1 Emission data'!$D26)</f>
        <v>0</v>
      </c>
      <c r="V26" s="39">
        <f>SUMIFS('4.3 CDP data_scope 3_2019'!$E:$E,'4.3 CDP data_scope 3_2019'!$A:$A,'3.1 Emission data'!V$7,'4.3 CDP data_scope 3_2019'!$C:$C,'3.1 Emission data'!$D26)</f>
        <v>0</v>
      </c>
      <c r="W26" s="39">
        <f>SUMIFS('4.3 CDP data_scope 3_2019'!$E:$E,'4.3 CDP data_scope 3_2019'!$A:$A,'3.1 Emission data'!W$7,'4.3 CDP data_scope 3_2019'!$C:$C,'3.1 Emission data'!$D26)</f>
        <v>0</v>
      </c>
      <c r="X26" s="39">
        <f>SUMIFS('4.3 CDP data_scope 3_2019'!$E:$E,'4.3 CDP data_scope 3_2019'!$A:$A,'3.1 Emission data'!X$7,'4.3 CDP data_scope 3_2019'!$C:$C,'3.1 Emission data'!$D26)</f>
        <v>0</v>
      </c>
      <c r="Y26" s="39">
        <f>SUMIFS('4.3 CDP data_scope 3_2019'!$E:$E,'4.3 CDP data_scope 3_2019'!$A:$A,'3.1 Emission data'!Y$7,'4.3 CDP data_scope 3_2019'!$C:$C,'3.1 Emission data'!$D26)</f>
        <v>0</v>
      </c>
      <c r="Z26" s="181">
        <f>SUMIFS('4.3 CDP data_scope 3_2019'!$E:$E,'4.3 CDP data_scope 3_2019'!$A:$A,'3.1 Emission data'!Z$7,'4.3 CDP data_scope 3_2019'!$C:$C,'3.1 Emission data'!$D26)</f>
        <v>0</v>
      </c>
      <c r="AA26" s="189">
        <f>SUMIFS('4.3 CDP data_scope 3_2019'!$E:$E,'4.3 CDP data_scope 3_2019'!$A:$A,'3.1 Emission data'!AA$7,'4.3 CDP data_scope 3_2019'!$C:$C,'3.1 Emission data'!$D26)</f>
        <v>0</v>
      </c>
      <c r="AB26" s="34">
        <f>SUMIFS('4.3 CDP data_scope 3_2019'!$E:$E,'4.3 CDP data_scope 3_2019'!$A:$A,'3.1 Emission data'!AB$7,'4.3 CDP data_scope 3_2019'!$C:$C,'3.1 Emission data'!$D26)</f>
        <v>0</v>
      </c>
      <c r="AC26" s="39">
        <f>SUMIFS('4.3 CDP data_scope 3_2019'!$E:$E,'4.3 CDP data_scope 3_2019'!$A:$A,'3.1 Emission data'!AC$7,'4.3 CDP data_scope 3_2019'!$C:$C,'3.1 Emission data'!$D26)</f>
        <v>0</v>
      </c>
      <c r="AD26" s="678">
        <f>SUMIFS('4.3 CDP data_scope 3_2019'!$E:$E,'4.3 CDP data_scope 3_2019'!$A:$A,'3.1 Emission data'!AD$7,'4.3 CDP data_scope 3_2019'!$C:$C,'3.1 Emission data'!$D26)</f>
        <v>0</v>
      </c>
      <c r="AE26" s="39">
        <f>SUMIFS('4.3 CDP data_scope 3_2019'!$E:$E,'4.3 CDP data_scope 3_2019'!$A:$A,'3.1 Emission data'!AE$7,'4.3 CDP data_scope 3_2019'!$C:$C,'3.1 Emission data'!$D26)</f>
        <v>3080000</v>
      </c>
      <c r="AF26" s="668">
        <f>SUMIFS('4.3 CDP data_scope 3_2019'!$E:$E,'4.3 CDP data_scope 3_2019'!$A:$A,'3.1 Emission data'!AF$7,'4.3 CDP data_scope 3_2019'!$C:$C,'3.1 Emission data'!$D26)</f>
        <v>0</v>
      </c>
      <c r="AG26" s="39">
        <f>SUMIFS('4.3 CDP data_scope 3_2019'!$E:$E,'4.3 CDP data_scope 3_2019'!$A:$A,'3.1 Emission data'!AG$7,'4.3 CDP data_scope 3_2019'!$C:$C,'3.1 Emission data'!$D26)</f>
        <v>0</v>
      </c>
      <c r="AH26" s="39">
        <f>SUMIFS('4.3 CDP data_scope 3_2019'!$E:$E,'4.3 CDP data_scope 3_2019'!$A:$A,'3.1 Emission data'!AH$7,'4.3 CDP data_scope 3_2019'!$C:$C,'3.1 Emission data'!$D26)</f>
        <v>0</v>
      </c>
      <c r="AI26" s="72">
        <f>SUMIFS('4.3 CDP data_scope 3_2019'!$E:$E,'4.3 CDP data_scope 3_2019'!$A:$A,'3.1 Emission data'!AI$7,'4.3 CDP data_scope 3_2019'!$C:$C,'3.1 Emission data'!$D26)</f>
        <v>0</v>
      </c>
      <c r="AJ26" s="72">
        <f>SUMIFS('4.3 CDP data_scope 3_2019'!$E:$E,'4.3 CDP data_scope 3_2019'!$A:$A,'3.1 Emission data'!AJ$7,'4.3 CDP data_scope 3_2019'!$C:$C,'3.1 Emission data'!$D26)</f>
        <v>0</v>
      </c>
      <c r="AK26" s="32">
        <f>SUMIFS('4.3 CDP data_scope 3_2019'!$E:$E,'4.3 CDP data_scope 3_2019'!$A:$A,'3.1 Emission data'!AK$7,'4.3 CDP data_scope 3_2019'!$C:$C,'3.1 Emission data'!$D26)</f>
        <v>0</v>
      </c>
      <c r="AL26" s="72">
        <f>SUMIFS('4.3 CDP data_scope 3_2019'!$E:$E,'4.3 CDP data_scope 3_2019'!$A:$A,'3.1 Emission data'!AL$7,'4.3 CDP data_scope 3_2019'!$C:$C,'3.1 Emission data'!$D26)</f>
        <v>0</v>
      </c>
      <c r="AM26" s="72">
        <f>SUMIFS('4.3 CDP data_scope 3_2019'!$E:$E,'4.3 CDP data_scope 3_2019'!$A:$A,'3.1 Emission data'!AM$7,'4.3 CDP data_scope 3_2019'!$C:$C,'3.1 Emission data'!$D26)</f>
        <v>0</v>
      </c>
      <c r="AN26" s="39">
        <f>SUMIFS('4.3 CDP data_scope 3_2019'!$E:$E,'4.3 CDP data_scope 3_2019'!$A:$A,'3.1 Emission data'!AN$7,'4.3 CDP data_scope 3_2019'!$C:$C,'3.1 Emission data'!$D26)</f>
        <v>0</v>
      </c>
      <c r="AO26" s="39">
        <f>SUMIFS('4.3 CDP data_scope 3_2019'!$E:$E,'4.3 CDP data_scope 3_2019'!$A:$A,'3.1 Emission data'!AO$7,'4.3 CDP data_scope 3_2019'!$C:$C,'3.1 Emission data'!$D26)</f>
        <v>0</v>
      </c>
      <c r="AP26" s="39">
        <f>SUMIFS('4.3 CDP data_scope 3_2019'!$E:$E,'4.3 CDP data_scope 3_2019'!$A:$A,'3.1 Emission data'!AP$7,'4.3 CDP data_scope 3_2019'!$C:$C,'3.1 Emission data'!$D26)</f>
        <v>0</v>
      </c>
      <c r="AQ26" s="39">
        <f>SUMIFS('4.3 CDP data_scope 3_2019'!$E:$E,'4.3 CDP data_scope 3_2019'!$A:$A,'3.1 Emission data'!AQ$7,'4.3 CDP data_scope 3_2019'!$C:$C,'3.1 Emission data'!$D26)</f>
        <v>0</v>
      </c>
      <c r="AR26" s="39">
        <f>SUMIFS('4.3 CDP data_scope 3_2019'!$E:$E,'4.3 CDP data_scope 3_2019'!$A:$A,'3.1 Emission data'!AR$7,'4.3 CDP data_scope 3_2019'!$C:$C,'3.1 Emission data'!$D26)</f>
        <v>0</v>
      </c>
      <c r="AS26" s="39">
        <f>SUMIFS('4.3 CDP data_scope 3_2019'!$E:$E,'4.3 CDP data_scope 3_2019'!$A:$A,'3.1 Emission data'!AS$7,'4.3 CDP data_scope 3_2019'!$C:$C,'3.1 Emission data'!$D26)</f>
        <v>0</v>
      </c>
      <c r="AT26" s="39">
        <f>SUMIFS('4.3 CDP data_scope 3_2019'!$E:$E,'4.3 CDP data_scope 3_2019'!$A:$A,'3.1 Emission data'!AT$7,'4.3 CDP data_scope 3_2019'!$C:$C,'3.1 Emission data'!$D26)</f>
        <v>0</v>
      </c>
      <c r="AU26" s="39">
        <f>SUMIFS('4.3 CDP data_scope 3_2019'!$E:$E,'4.3 CDP data_scope 3_2019'!$A:$A,'3.1 Emission data'!AU$7,'4.3 CDP data_scope 3_2019'!$C:$C,'3.1 Emission data'!$D26)</f>
        <v>0</v>
      </c>
      <c r="AV26" s="39">
        <f>SUMIFS('4.3 CDP data_scope 3_2019'!$E:$E,'4.3 CDP data_scope 3_2019'!$A:$A,'3.1 Emission data'!AV$7,'4.3 CDP data_scope 3_2019'!$C:$C,'3.1 Emission data'!$D26)</f>
        <v>0</v>
      </c>
      <c r="AW26" s="39">
        <f>SUMIFS('4.3 CDP data_scope 3_2019'!$E:$E,'4.3 CDP data_scope 3_2019'!$A:$A,'3.1 Emission data'!AW$7,'4.3 CDP data_scope 3_2019'!$C:$C,'3.1 Emission data'!$D26)</f>
        <v>0</v>
      </c>
      <c r="AX26" s="39">
        <f>SUMIFS('4.3 CDP data_scope 3_2019'!$E:$E,'4.3 CDP data_scope 3_2019'!$A:$A,'3.1 Emission data'!AX$7,'4.3 CDP data_scope 3_2019'!$C:$C,'3.1 Emission data'!$D26)</f>
        <v>0</v>
      </c>
      <c r="AY26" s="39">
        <f>SUMIFS('4.3 CDP data_scope 3_2019'!$E:$E,'4.3 CDP data_scope 3_2019'!$A:$A,'3.1 Emission data'!AY$7,'4.3 CDP data_scope 3_2019'!$C:$C,'3.1 Emission data'!$D26)</f>
        <v>0</v>
      </c>
      <c r="AZ26" s="39">
        <f>SUMIFS('4.3 CDP data_scope 3_2019'!$E:$E,'4.3 CDP data_scope 3_2019'!$A:$A,'3.1 Emission data'!AZ$7,'4.3 CDP data_scope 3_2019'!$C:$C,'3.1 Emission data'!$D26)</f>
        <v>0</v>
      </c>
      <c r="BA26" s="39">
        <f>SUMIFS('4.3 CDP data_scope 3_2019'!$E:$E,'4.3 CDP data_scope 3_2019'!$A:$A,'3.1 Emission data'!BA$7,'4.3 CDP data_scope 3_2019'!$C:$C,'3.1 Emission data'!$D26)</f>
        <v>0</v>
      </c>
      <c r="BB26" s="39">
        <f>SUMIFS('4.3 CDP data_scope 3_2019'!$E:$E,'4.3 CDP data_scope 3_2019'!$A:$A,'3.1 Emission data'!BB$7,'4.3 CDP data_scope 3_2019'!$C:$C,'3.1 Emission data'!$D26)</f>
        <v>0</v>
      </c>
      <c r="BC26" s="39">
        <f>SUMIFS('4.3 CDP data_scope 3_2019'!$E:$E,'4.3 CDP data_scope 3_2019'!$A:$A,'3.1 Emission data'!BC$7,'4.3 CDP data_scope 3_2019'!$C:$C,'3.1 Emission data'!$D26)</f>
        <v>0</v>
      </c>
      <c r="BD26" s="39">
        <f>SUMIFS('4.3 CDP data_scope 3_2019'!$E:$E,'4.3 CDP data_scope 3_2019'!$A:$A,'3.1 Emission data'!BD$7,'4.3 CDP data_scope 3_2019'!$C:$C,'3.1 Emission data'!$D26)</f>
        <v>0</v>
      </c>
      <c r="BE26" s="39">
        <f>SUMIFS('4.3 CDP data_scope 3_2019'!$E:$E,'4.3 CDP data_scope 3_2019'!$A:$A,'3.1 Emission data'!BE$7,'4.3 CDP data_scope 3_2019'!$C:$C,'3.1 Emission data'!$D26)</f>
        <v>0</v>
      </c>
      <c r="BF26" s="39">
        <f>SUMIFS('4.3 CDP data_scope 3_2019'!$E:$E,'4.3 CDP data_scope 3_2019'!$A:$A,'3.1 Emission data'!BF$7,'4.3 CDP data_scope 3_2019'!$C:$C,'3.1 Emission data'!$D26)</f>
        <v>0</v>
      </c>
      <c r="BG26" s="39">
        <f>SUMIFS('4.3 CDP data_scope 3_2019'!$E:$E,'4.3 CDP data_scope 3_2019'!$A:$A,'3.1 Emission data'!BG$7,'4.3 CDP data_scope 3_2019'!$C:$C,'3.1 Emission data'!$D26)</f>
        <v>0</v>
      </c>
      <c r="BH26" s="39">
        <f>SUMIFS('4.3 CDP data_scope 3_2019'!$E:$E,'4.3 CDP data_scope 3_2019'!$A:$A,'3.1 Emission data'!BH$7,'4.3 CDP data_scope 3_2019'!$C:$C,'3.1 Emission data'!$D26)</f>
        <v>0</v>
      </c>
      <c r="BI26" s="17"/>
      <c r="BJ26" s="637">
        <f t="shared" si="4"/>
        <v>9.4991463149075579E-4</v>
      </c>
      <c r="BK26" s="638">
        <f t="shared" si="5"/>
        <v>8.3867165443045049E-3</v>
      </c>
      <c r="BL26" s="639"/>
      <c r="BM26" s="640">
        <f>AE26/SUM($AA$17:$BH$17)</f>
        <v>1.1517205802527519E-2</v>
      </c>
      <c r="BN26" s="641"/>
      <c r="BO26" s="642">
        <f>AE26</f>
        <v>3080000</v>
      </c>
      <c r="BQ26" s="76"/>
      <c r="BR26" s="17"/>
      <c r="BS26" s="76"/>
      <c r="BT26" s="17"/>
      <c r="BU26" s="17"/>
      <c r="BV26" s="17"/>
      <c r="BW26" s="17"/>
      <c r="BX26" s="17"/>
      <c r="BY26" s="17"/>
      <c r="BZ26" s="17"/>
      <c r="CA26" s="17"/>
      <c r="CB26" s="17"/>
      <c r="CC26" s="17"/>
      <c r="CD26" s="17"/>
      <c r="CE26" s="17"/>
      <c r="CF26" s="17"/>
      <c r="CG26" s="17"/>
      <c r="CH26" s="17"/>
      <c r="CI26" s="17"/>
      <c r="CJ26" s="17"/>
      <c r="CK26" s="17"/>
      <c r="CL26" s="17"/>
      <c r="CM26" s="17"/>
      <c r="CN26" s="17"/>
      <c r="CO26" s="17"/>
      <c r="CP26" s="76"/>
      <c r="CQ26" s="17"/>
      <c r="CR26" s="76"/>
      <c r="CS26" s="17"/>
      <c r="CT26" s="17"/>
      <c r="CU26" s="17"/>
      <c r="CV26" s="76"/>
      <c r="CW26" s="17"/>
      <c r="CX26" s="76"/>
      <c r="CY26" s="17"/>
      <c r="CZ26" s="17"/>
      <c r="DA26" s="17"/>
      <c r="DB26" s="17"/>
      <c r="DC26" s="17"/>
      <c r="DD26" s="76"/>
      <c r="DE26" s="17"/>
      <c r="DF26" s="17"/>
      <c r="DG26" s="17"/>
      <c r="DH26" s="17"/>
      <c r="DI26" s="17"/>
      <c r="DJ26" s="17"/>
      <c r="DK26" s="17"/>
      <c r="DL26" s="17"/>
      <c r="DM26" s="17"/>
      <c r="DN26" s="17"/>
      <c r="DO26" s="17"/>
      <c r="DP26" s="17"/>
      <c r="DQ26" s="64"/>
      <c r="DR26" s="64"/>
      <c r="DS26" s="17"/>
      <c r="DT26" s="17"/>
    </row>
    <row r="27" spans="2:124" ht="14.5" customHeight="1">
      <c r="B27" s="83"/>
      <c r="C27" s="831" t="s">
        <v>20</v>
      </c>
      <c r="D27" s="7" t="s">
        <v>11</v>
      </c>
      <c r="E27" s="35">
        <f>SUMIFS('4.3 CDP data_scope 3_2019'!E:E,'4.3 CDP data_scope 3_2019'!A:A,'3.1 Emission data'!E$7,'4.3 CDP data_scope 3_2019'!C:C,'3.1 Emission data'!$D27)</f>
        <v>100000</v>
      </c>
      <c r="F27" s="715">
        <f>475000/2</f>
        <v>237500</v>
      </c>
      <c r="G27" s="665">
        <f>SUMIFS('4.3 CDP data_scope 3_2019'!$E:$E,'4.3 CDP data_scope 3_2019'!$A:$A,'3.1 Emission data'!G$7,'4.3 CDP data_scope 3_2019'!$C:$C,'3.1 Emission data'!$D27)</f>
        <v>0</v>
      </c>
      <c r="H27" s="35">
        <f>SUMIFS('4.3 CDP data_scope 3_2019'!$E:$E,'4.3 CDP data_scope 3_2019'!$A:$A,'3.1 Emission data'!H$7,'4.3 CDP data_scope 3_2019'!$C:$C,'3.1 Emission data'!$D27)</f>
        <v>37874</v>
      </c>
      <c r="I27" s="35">
        <f>SUMIFS('4.3 CDP data_scope 3_2019'!$E:$E,'4.3 CDP data_scope 3_2019'!$A:$A,'3.1 Emission data'!I$7,'4.3 CDP data_scope 3_2019'!$C:$C,'3.1 Emission data'!$D27)</f>
        <v>10937</v>
      </c>
      <c r="J27" s="31">
        <f>SUMIFS('4.3 CDP data_scope 3_2019'!$E:$E,'4.3 CDP data_scope 3_2019'!$A:$A,'3.1 Emission data'!J$7,'4.3 CDP data_scope 3_2019'!$C:$C,'3.1 Emission data'!$D27)</f>
        <v>0</v>
      </c>
      <c r="K27" s="31">
        <f>SUMIFS('4.3 CDP data_scope 3_2019'!$E:$E,'4.3 CDP data_scope 3_2019'!$A:$A,'3.1 Emission data'!K$7,'4.3 CDP data_scope 3_2019'!$C:$C,'3.1 Emission data'!$D27)</f>
        <v>0</v>
      </c>
      <c r="L27" s="31">
        <f>SUMIFS('4.3 CDP data_scope 3_2019'!$E:$E,'4.3 CDP data_scope 3_2019'!$A:$A,'3.1 Emission data'!L$7,'4.3 CDP data_scope 3_2019'!$C:$C,'3.1 Emission data'!$D27)</f>
        <v>0</v>
      </c>
      <c r="M27" s="31">
        <f>SUMIFS('4.3 CDP data_scope 3_2019'!$E:$E,'4.3 CDP data_scope 3_2019'!$A:$A,'3.1 Emission data'!M$7,'4.3 CDP data_scope 3_2019'!$C:$C,'3.1 Emission data'!$D27)</f>
        <v>0</v>
      </c>
      <c r="N27" s="31">
        <f>SUMIFS('4.3 CDP data_scope 3_2019'!$E:$E,'4.3 CDP data_scope 3_2019'!$A:$A,'3.1 Emission data'!N$7,'4.3 CDP data_scope 3_2019'!$C:$C,'3.1 Emission data'!$D27)</f>
        <v>0</v>
      </c>
      <c r="O27" s="31">
        <f>SUMIFS('4.3 CDP data_scope 3_2019'!$E:$E,'4.3 CDP data_scope 3_2019'!$A:$A,'3.1 Emission data'!O$7,'4.3 CDP data_scope 3_2019'!$C:$C,'3.1 Emission data'!$D27)</f>
        <v>0</v>
      </c>
      <c r="P27" s="31">
        <f>SUMIFS('4.3 CDP data_scope 3_2019'!$E:$E,'4.3 CDP data_scope 3_2019'!$A:$A,'3.1 Emission data'!P$7,'4.3 CDP data_scope 3_2019'!$C:$C,'3.1 Emission data'!$D27)</f>
        <v>0</v>
      </c>
      <c r="Q27" s="31">
        <f>SUMIFS('4.3 CDP data_scope 3_2019'!$E:$E,'4.3 CDP data_scope 3_2019'!$A:$A,'3.1 Emission data'!Q$7,'4.3 CDP data_scope 3_2019'!$C:$C,'3.1 Emission data'!$D27)</f>
        <v>0</v>
      </c>
      <c r="R27" s="35">
        <f>SUMIFS('4.3 CDP data_scope 3_2019'!$E:$E,'4.3 CDP data_scope 3_2019'!$A:$A,'3.1 Emission data'!R$7,'4.3 CDP data_scope 3_2019'!$C:$C,'3.1 Emission data'!$D27)</f>
        <v>930</v>
      </c>
      <c r="S27" s="31">
        <f>SUMIFS('4.3 CDP data_scope 3_2019'!$E:$E,'4.3 CDP data_scope 3_2019'!$A:$A,'3.1 Emission data'!S$7,'4.3 CDP data_scope 3_2019'!$C:$C,'3.1 Emission data'!$D27)</f>
        <v>0</v>
      </c>
      <c r="T27" s="31">
        <f>SUMIFS('4.3 CDP data_scope 3_2019'!$E:$E,'4.3 CDP data_scope 3_2019'!$A:$A,'3.1 Emission data'!T$7,'4.3 CDP data_scope 3_2019'!$C:$C,'3.1 Emission data'!$D27)</f>
        <v>0</v>
      </c>
      <c r="U27" s="662">
        <f>SUMIFS('4.3 CDP data_scope 3_2019'!$E:$E,'4.3 CDP data_scope 3_2019'!$A:$A,'3.1 Emission data'!U$7,'4.3 CDP data_scope 3_2019'!$C:$C,'3.1 Emission data'!$D27)</f>
        <v>0</v>
      </c>
      <c r="V27" s="35">
        <f>SUMIFS('4.3 CDP data_scope 3_2019'!$E:$E,'4.3 CDP data_scope 3_2019'!$A:$A,'3.1 Emission data'!V$7,'4.3 CDP data_scope 3_2019'!$C:$C,'3.1 Emission data'!$D27)</f>
        <v>0</v>
      </c>
      <c r="W27" s="31">
        <f>SUMIFS('4.3 CDP data_scope 3_2019'!$E:$E,'4.3 CDP data_scope 3_2019'!$A:$A,'3.1 Emission data'!W$7,'4.3 CDP data_scope 3_2019'!$C:$C,'3.1 Emission data'!$D27)</f>
        <v>0</v>
      </c>
      <c r="X27" s="35">
        <f>SUMIFS('4.3 CDP data_scope 3_2019'!$E:$E,'4.3 CDP data_scope 3_2019'!$A:$A,'3.1 Emission data'!X$7,'4.3 CDP data_scope 3_2019'!$C:$C,'3.1 Emission data'!$D27)</f>
        <v>7</v>
      </c>
      <c r="Y27" s="662">
        <f>SUMIFS('4.3 CDP data_scope 3_2019'!$E:$E,'4.3 CDP data_scope 3_2019'!$A:$A,'3.1 Emission data'!Y$7,'4.3 CDP data_scope 3_2019'!$C:$C,'3.1 Emission data'!$D27)</f>
        <v>0</v>
      </c>
      <c r="Z27" s="51">
        <f>SUMIFS('4.3 CDP data_scope 3_2019'!$E:$E,'4.3 CDP data_scope 3_2019'!$A:$A,'3.1 Emission data'!Z$7,'4.3 CDP data_scope 3_2019'!$C:$C,'3.1 Emission data'!$D27)</f>
        <v>0</v>
      </c>
      <c r="AA27" s="190">
        <f>SUMIFS('4.3 CDP data_scope 3_2019'!$E:$E,'4.3 CDP data_scope 3_2019'!$A:$A,'3.1 Emission data'!AA$7,'4.3 CDP data_scope 3_2019'!$C:$C,'3.1 Emission data'!$D27)</f>
        <v>900000</v>
      </c>
      <c r="AB27" s="190">
        <f>SUMIFS('4.3 CDP data_scope 3_2019'!$E:$E,'4.3 CDP data_scope 3_2019'!$A:$A,'3.1 Emission data'!AB$7,'4.3 CDP data_scope 3_2019'!$C:$C,'3.1 Emission data'!$D27)</f>
        <v>7800000</v>
      </c>
      <c r="AC27" s="190">
        <f>SUMIFS('4.3 CDP data_scope 3_2019'!$E:$E,'4.3 CDP data_scope 3_2019'!$A:$A,'3.1 Emission data'!AC$7,'4.3 CDP data_scope 3_2019'!$C:$C,'3.1 Emission data'!$D27)</f>
        <v>83396</v>
      </c>
      <c r="AD27" s="670">
        <f>SUMIFS('4.3 CDP data_scope 3_2019'!$E:$E,'4.3 CDP data_scope 3_2019'!$A:$A,'3.1 Emission data'!AD$7,'4.3 CDP data_scope 3_2019'!$C:$C,'3.1 Emission data'!$D27)</f>
        <v>0</v>
      </c>
      <c r="AE27" s="715">
        <f>1800000/2</f>
        <v>900000</v>
      </c>
      <c r="AF27" s="664">
        <f>SUMIFS('4.3 CDP data_scope 3_2019'!$E:$E,'4.3 CDP data_scope 3_2019'!$A:$A,'3.1 Emission data'!AF$7,'4.3 CDP data_scope 3_2019'!$C:$C,'3.1 Emission data'!$D27)</f>
        <v>0</v>
      </c>
      <c r="AG27" s="35">
        <f>SUMIFS('4.3 CDP data_scope 3_2019'!$E:$E,'4.3 CDP data_scope 3_2019'!$A:$A,'3.1 Emission data'!AG$7,'4.3 CDP data_scope 3_2019'!$C:$C,'3.1 Emission data'!$D27)</f>
        <v>323853</v>
      </c>
      <c r="AH27" s="662">
        <f>SUMIFS('4.3 CDP data_scope 3_2019'!$E:$E,'4.3 CDP data_scope 3_2019'!$A:$A,'3.1 Emission data'!AH$7,'4.3 CDP data_scope 3_2019'!$C:$C,'3.1 Emission data'!$D27)</f>
        <v>0</v>
      </c>
      <c r="AI27" s="35">
        <f>SUMIFS('4.3 CDP data_scope 3_2019'!$E:$E,'4.3 CDP data_scope 3_2019'!$A:$A,'3.1 Emission data'!AI$7,'4.3 CDP data_scope 3_2019'!$C:$C,'3.1 Emission data'!$D27)</f>
        <v>550</v>
      </c>
      <c r="AJ27" s="662">
        <f>SUMIFS('4.3 CDP data_scope 3_2019'!$E:$E,'4.3 CDP data_scope 3_2019'!$A:$A,'3.1 Emission data'!AJ$7,'4.3 CDP data_scope 3_2019'!$C:$C,'3.1 Emission data'!$D27)</f>
        <v>0</v>
      </c>
      <c r="AK27" s="671">
        <f>SUMIFS('4.3 CDP data_scope 3_2019'!$E:$E,'4.3 CDP data_scope 3_2019'!$A:$A,'3.1 Emission data'!AK$7,'4.3 CDP data_scope 3_2019'!$C:$C,'3.1 Emission data'!$D27)</f>
        <v>0</v>
      </c>
      <c r="AL27" s="664">
        <f>SUMIFS('4.3 CDP data_scope 3_2019'!$E:$E,'4.3 CDP data_scope 3_2019'!$A:$A,'3.1 Emission data'!AL$7,'4.3 CDP data_scope 3_2019'!$C:$C,'3.1 Emission data'!$D27)</f>
        <v>0</v>
      </c>
      <c r="AM27" s="672">
        <f>SUMIFS('4.3 CDP data_scope 3_2019'!$E:$E,'4.3 CDP data_scope 3_2019'!$A:$A,'3.1 Emission data'!AM$7,'4.3 CDP data_scope 3_2019'!$C:$C,'3.1 Emission data'!$D27)</f>
        <v>269</v>
      </c>
      <c r="AN27" s="673">
        <f>SUMIFS('4.3 CDP data_scope 3_2019'!$E:$E,'4.3 CDP data_scope 3_2019'!$A:$A,'3.1 Emission data'!AN$7,'4.3 CDP data_scope 3_2019'!$C:$C,'3.1 Emission data'!$D27)</f>
        <v>0</v>
      </c>
      <c r="AO27" s="35">
        <f>SUMIFS('4.3 CDP data_scope 3_2019'!$E:$E,'4.3 CDP data_scope 3_2019'!$A:$A,'3.1 Emission data'!AO$7,'4.3 CDP data_scope 3_2019'!$C:$C,'3.1 Emission data'!$D27)</f>
        <v>28</v>
      </c>
      <c r="AP27" s="673">
        <f>SUMIFS('4.3 CDP data_scope 3_2019'!$E:$E,'4.3 CDP data_scope 3_2019'!$A:$A,'3.1 Emission data'!AP$7,'4.3 CDP data_scope 3_2019'!$C:$C,'3.1 Emission data'!$D27)</f>
        <v>0</v>
      </c>
      <c r="AQ27" s="673">
        <f>SUMIFS('4.3 CDP data_scope 3_2019'!$E:$E,'4.3 CDP data_scope 3_2019'!$A:$A,'3.1 Emission data'!AQ$7,'4.3 CDP data_scope 3_2019'!$C:$C,'3.1 Emission data'!$D27)</f>
        <v>0</v>
      </c>
      <c r="AR27" s="664">
        <f>SUMIFS('4.3 CDP data_scope 3_2019'!$E:$E,'4.3 CDP data_scope 3_2019'!$A:$A,'3.1 Emission data'!AR$7,'4.3 CDP data_scope 3_2019'!$C:$C,'3.1 Emission data'!$D27)</f>
        <v>0</v>
      </c>
      <c r="AS27" s="35">
        <f>SUMIFS('4.3 CDP data_scope 3_2019'!$E:$E,'4.3 CDP data_scope 3_2019'!$A:$A,'3.1 Emission data'!AS$7,'4.3 CDP data_scope 3_2019'!$C:$C,'3.1 Emission data'!$D27)</f>
        <v>8000</v>
      </c>
      <c r="AT27" s="673">
        <f>SUMIFS('4.3 CDP data_scope 3_2019'!$E:$E,'4.3 CDP data_scope 3_2019'!$A:$A,'3.1 Emission data'!AT$7,'4.3 CDP data_scope 3_2019'!$C:$C,'3.1 Emission data'!$D27)</f>
        <v>0</v>
      </c>
      <c r="AU27" s="662">
        <f>SUMIFS('4.3 CDP data_scope 3_2019'!$E:$E,'4.3 CDP data_scope 3_2019'!$A:$A,'3.1 Emission data'!AU$7,'4.3 CDP data_scope 3_2019'!$C:$C,'3.1 Emission data'!$D27)</f>
        <v>0</v>
      </c>
      <c r="AV27" s="35">
        <f>SUMIFS('4.3 CDP data_scope 3_2019'!$E:$E,'4.3 CDP data_scope 3_2019'!$A:$A,'3.1 Emission data'!AV$7,'4.3 CDP data_scope 3_2019'!$C:$C,'3.1 Emission data'!$D27)</f>
        <v>1000</v>
      </c>
      <c r="AW27" s="673">
        <f>SUMIFS('4.3 CDP data_scope 3_2019'!$E:$E,'4.3 CDP data_scope 3_2019'!$A:$A,'3.1 Emission data'!AW$7,'4.3 CDP data_scope 3_2019'!$C:$C,'3.1 Emission data'!$D27)</f>
        <v>0</v>
      </c>
      <c r="AX27" s="662">
        <f>SUMIFS('4.3 CDP data_scope 3_2019'!$E:$E,'4.3 CDP data_scope 3_2019'!$A:$A,'3.1 Emission data'!AX$7,'4.3 CDP data_scope 3_2019'!$C:$C,'3.1 Emission data'!$D27)</f>
        <v>0</v>
      </c>
      <c r="AY27" s="662">
        <f>SUMIFS('4.3 CDP data_scope 3_2019'!$E:$E,'4.3 CDP data_scope 3_2019'!$A:$A,'3.1 Emission data'!AY$7,'4.3 CDP data_scope 3_2019'!$C:$C,'3.1 Emission data'!$D27)</f>
        <v>0</v>
      </c>
      <c r="AZ27" s="672">
        <f>SUMIFS('4.3 CDP data_scope 3_2019'!$E:$E,'4.3 CDP data_scope 3_2019'!$A:$A,'3.1 Emission data'!AZ$7,'4.3 CDP data_scope 3_2019'!$C:$C,'3.1 Emission data'!$D27)</f>
        <v>38562</v>
      </c>
      <c r="BA27" s="799">
        <f>SUMIFS('4.3 CDP data_scope 3_2019'!$E:$E,'4.3 CDP data_scope 3_2019'!$A:$A,'3.1 Emission data'!BA$7,'4.3 CDP data_scope 3_2019'!$C:$C,'3.1 Emission data'!$D27)</f>
        <v>2083</v>
      </c>
      <c r="BB27" s="662">
        <f>SUMIFS('4.3 CDP data_scope 3_2019'!$E:$E,'4.3 CDP data_scope 3_2019'!$A:$A,'3.1 Emission data'!BB$7,'4.3 CDP data_scope 3_2019'!$C:$C,'3.1 Emission data'!$D27)</f>
        <v>0</v>
      </c>
      <c r="BC27" s="35">
        <f>SUMIFS('4.3 CDP data_scope 3_2019'!$E:$E,'4.3 CDP data_scope 3_2019'!$A:$A,'3.1 Emission data'!BC$7,'4.3 CDP data_scope 3_2019'!$C:$C,'3.1 Emission data'!$D27)</f>
        <v>1977</v>
      </c>
      <c r="BD27" s="662">
        <f>SUMIFS('4.3 CDP data_scope 3_2019'!$E:$E,'4.3 CDP data_scope 3_2019'!$A:$A,'3.1 Emission data'!BD$7,'4.3 CDP data_scope 3_2019'!$C:$C,'3.1 Emission data'!$D27)</f>
        <v>0</v>
      </c>
      <c r="BE27" s="35">
        <f>SUMIFS('4.3 CDP data_scope 3_2019'!$E:$E,'4.3 CDP data_scope 3_2019'!$A:$A,'3.1 Emission data'!BE$7,'4.3 CDP data_scope 3_2019'!$C:$C,'3.1 Emission data'!$D27)</f>
        <v>130787.49</v>
      </c>
      <c r="BF27" s="673">
        <f>SUMIFS('4.3 CDP data_scope 3_2019'!$E:$E,'4.3 CDP data_scope 3_2019'!$A:$A,'3.1 Emission data'!BF$7,'4.3 CDP data_scope 3_2019'!$C:$C,'3.1 Emission data'!$D27)</f>
        <v>0</v>
      </c>
      <c r="BG27" s="35">
        <f>SUMIFS('4.3 CDP data_scope 3_2019'!$E:$E,'4.3 CDP data_scope 3_2019'!$A:$A,'3.1 Emission data'!BG$7,'4.3 CDP data_scope 3_2019'!$C:$C,'3.1 Emission data'!$D27)</f>
        <v>2641</v>
      </c>
      <c r="BH27" s="35">
        <f>SUMIFS('4.3 CDP data_scope 3_2019'!$E:$E,'4.3 CDP data_scope 3_2019'!$A:$A,'3.1 Emission data'!BH$7,'4.3 CDP data_scope 3_2019'!$C:$C,'3.1 Emission data'!$D27)</f>
        <v>11457</v>
      </c>
      <c r="BI27" s="17"/>
      <c r="BJ27" s="637">
        <f t="shared" si="4"/>
        <v>6.5259108220183833E-3</v>
      </c>
      <c r="BK27" s="638">
        <f t="shared" si="5"/>
        <v>2.7786726271964449E-2</v>
      </c>
      <c r="BL27" s="639">
        <f>(E27+F27+X27)/(SUM($J$17:$Z$17)+SUM($E$17:$H$17))</f>
        <v>9.6610149062513872E-3</v>
      </c>
      <c r="BM27" s="640">
        <f>(AA27+AB27+AE27+AG27+AO27+AS27+AV27+AZ27+BE27+BG27)/SUM($AA$17:$BH$17)</f>
        <v>3.7785676804682762E-2</v>
      </c>
      <c r="BN27" s="641">
        <f>(E27+F27+X27)</f>
        <v>337507</v>
      </c>
      <c r="BO27" s="642">
        <f>(AA27+AB27+AE27+AG27+AO27+AS27+AV27+AZ27+BE27+BG27)</f>
        <v>10104871.49</v>
      </c>
      <c r="BQ27" s="17"/>
      <c r="BR27" s="17"/>
      <c r="BS27" s="76"/>
      <c r="BT27" s="17"/>
      <c r="BU27" s="17"/>
      <c r="BV27" s="17"/>
      <c r="BW27" s="17"/>
      <c r="BX27" s="17"/>
      <c r="BY27" s="17"/>
      <c r="BZ27" s="17"/>
      <c r="CA27" s="17"/>
      <c r="CB27" s="17"/>
      <c r="CC27" s="17"/>
      <c r="CD27" s="17"/>
      <c r="CE27" s="17"/>
      <c r="CF27" s="17"/>
      <c r="CG27" s="17"/>
      <c r="CH27" s="17"/>
      <c r="CI27" s="17"/>
      <c r="CJ27" s="17"/>
      <c r="CK27" s="17"/>
      <c r="CL27" s="17"/>
      <c r="CM27" s="17"/>
      <c r="CN27" s="17"/>
      <c r="CO27" s="17"/>
      <c r="CP27" s="76"/>
      <c r="CQ27" s="17"/>
      <c r="CR27" s="76"/>
      <c r="CS27" s="17"/>
      <c r="CT27" s="17"/>
      <c r="CU27" s="17"/>
      <c r="CV27" s="17"/>
      <c r="CW27" s="17"/>
      <c r="CX27" s="76"/>
      <c r="CY27" s="17"/>
      <c r="CZ27" s="17"/>
      <c r="DA27" s="17"/>
      <c r="DB27" s="17"/>
      <c r="DC27" s="17"/>
      <c r="DD27" s="76"/>
      <c r="DE27" s="17"/>
      <c r="DF27" s="17"/>
      <c r="DG27" s="17"/>
      <c r="DH27" s="17"/>
      <c r="DI27" s="17"/>
      <c r="DJ27" s="17"/>
      <c r="DK27" s="17"/>
      <c r="DL27" s="17"/>
      <c r="DM27" s="17"/>
      <c r="DN27" s="17"/>
      <c r="DO27" s="17"/>
      <c r="DP27" s="17"/>
      <c r="DQ27" s="64"/>
      <c r="DR27" s="64"/>
      <c r="DS27" s="64"/>
      <c r="DT27" s="17"/>
    </row>
    <row r="28" spans="2:124">
      <c r="B28" s="83"/>
      <c r="C28" s="831"/>
      <c r="D28" s="5" t="s">
        <v>12</v>
      </c>
      <c r="E28" s="38">
        <f>SUMIFS('4.3 CDP data_scope 3_2019'!E:E,'4.3 CDP data_scope 3_2019'!A:A,'3.1 Emission data'!E$7,'4.3 CDP data_scope 3_2019'!C:C,'3.1 Emission data'!$D28)</f>
        <v>0</v>
      </c>
      <c r="F28" s="31">
        <f>SUMIFS('4.3 CDP data_scope 3_2019'!$E:$E,'4.3 CDP data_scope 3_2019'!$A:$A,'3.1 Emission data'!F$7,'4.3 CDP data_scope 3_2019'!$C:$C,'3.1 Emission data'!$D28)</f>
        <v>0</v>
      </c>
      <c r="G28" s="38">
        <f>SUMIFS('4.3 CDP data_scope 3_2019'!$E:$E,'4.3 CDP data_scope 3_2019'!$A:$A,'3.1 Emission data'!G$7,'4.3 CDP data_scope 3_2019'!$C:$C,'3.1 Emission data'!$D28)</f>
        <v>0</v>
      </c>
      <c r="H28" s="31">
        <f>SUMIFS('4.3 CDP data_scope 3_2019'!$E:$E,'4.3 CDP data_scope 3_2019'!$A:$A,'3.1 Emission data'!H$7,'4.3 CDP data_scope 3_2019'!$C:$C,'3.1 Emission data'!$D28)</f>
        <v>0</v>
      </c>
      <c r="I28" s="31">
        <f>SUMIFS('4.3 CDP data_scope 3_2019'!$E:$E,'4.3 CDP data_scope 3_2019'!$A:$A,'3.1 Emission data'!I$7,'4.3 CDP data_scope 3_2019'!$C:$C,'3.1 Emission data'!$D28)</f>
        <v>0</v>
      </c>
      <c r="J28" s="31">
        <f>SUMIFS('4.3 CDP data_scope 3_2019'!$E:$E,'4.3 CDP data_scope 3_2019'!$A:$A,'3.1 Emission data'!J$7,'4.3 CDP data_scope 3_2019'!$C:$C,'3.1 Emission data'!$D28)</f>
        <v>0</v>
      </c>
      <c r="K28" s="31">
        <f>SUMIFS('4.3 CDP data_scope 3_2019'!$E:$E,'4.3 CDP data_scope 3_2019'!$A:$A,'3.1 Emission data'!K$7,'4.3 CDP data_scope 3_2019'!$C:$C,'3.1 Emission data'!$D28)</f>
        <v>0</v>
      </c>
      <c r="L28" s="31">
        <f>SUMIFS('4.3 CDP data_scope 3_2019'!$E:$E,'4.3 CDP data_scope 3_2019'!$A:$A,'3.1 Emission data'!L$7,'4.3 CDP data_scope 3_2019'!$C:$C,'3.1 Emission data'!$D28)</f>
        <v>0</v>
      </c>
      <c r="M28" s="31">
        <f>SUMIFS('4.3 CDP data_scope 3_2019'!$E:$E,'4.3 CDP data_scope 3_2019'!$A:$A,'3.1 Emission data'!M$7,'4.3 CDP data_scope 3_2019'!$C:$C,'3.1 Emission data'!$D28)</f>
        <v>0</v>
      </c>
      <c r="N28" s="31">
        <f>SUMIFS('4.3 CDP data_scope 3_2019'!$E:$E,'4.3 CDP data_scope 3_2019'!$A:$A,'3.1 Emission data'!N$7,'4.3 CDP data_scope 3_2019'!$C:$C,'3.1 Emission data'!$D28)</f>
        <v>0</v>
      </c>
      <c r="O28" s="31">
        <f>SUMIFS('4.3 CDP data_scope 3_2019'!$E:$E,'4.3 CDP data_scope 3_2019'!$A:$A,'3.1 Emission data'!O$7,'4.3 CDP data_scope 3_2019'!$C:$C,'3.1 Emission data'!$D28)</f>
        <v>0</v>
      </c>
      <c r="P28" s="31">
        <f>SUMIFS('4.3 CDP data_scope 3_2019'!$E:$E,'4.3 CDP data_scope 3_2019'!$A:$A,'3.1 Emission data'!P$7,'4.3 CDP data_scope 3_2019'!$C:$C,'3.1 Emission data'!$D28)</f>
        <v>0</v>
      </c>
      <c r="Q28" s="31">
        <f>SUMIFS('4.3 CDP data_scope 3_2019'!$E:$E,'4.3 CDP data_scope 3_2019'!$A:$A,'3.1 Emission data'!Q$7,'4.3 CDP data_scope 3_2019'!$C:$C,'3.1 Emission data'!$D28)</f>
        <v>0</v>
      </c>
      <c r="R28" s="31">
        <f>SUMIFS('4.3 CDP data_scope 3_2019'!$E:$E,'4.3 CDP data_scope 3_2019'!$A:$A,'3.1 Emission data'!R$7,'4.3 CDP data_scope 3_2019'!$C:$C,'3.1 Emission data'!$D28)</f>
        <v>0</v>
      </c>
      <c r="S28" s="31">
        <f>SUMIFS('4.3 CDP data_scope 3_2019'!$E:$E,'4.3 CDP data_scope 3_2019'!$A:$A,'3.1 Emission data'!S$7,'4.3 CDP data_scope 3_2019'!$C:$C,'3.1 Emission data'!$D28)</f>
        <v>0</v>
      </c>
      <c r="T28" s="31">
        <f>SUMIFS('4.3 CDP data_scope 3_2019'!$E:$E,'4.3 CDP data_scope 3_2019'!$A:$A,'3.1 Emission data'!T$7,'4.3 CDP data_scope 3_2019'!$C:$C,'3.1 Emission data'!$D28)</f>
        <v>0</v>
      </c>
      <c r="U28" s="31">
        <f>SUMIFS('4.3 CDP data_scope 3_2019'!$E:$E,'4.3 CDP data_scope 3_2019'!$A:$A,'3.1 Emission data'!U$7,'4.3 CDP data_scope 3_2019'!$C:$C,'3.1 Emission data'!$D28)</f>
        <v>0</v>
      </c>
      <c r="V28" s="31">
        <f>SUMIFS('4.3 CDP data_scope 3_2019'!$E:$E,'4.3 CDP data_scope 3_2019'!$A:$A,'3.1 Emission data'!V$7,'4.3 CDP data_scope 3_2019'!$C:$C,'3.1 Emission data'!$D28)</f>
        <v>0</v>
      </c>
      <c r="W28" s="31">
        <f>SUMIFS('4.3 CDP data_scope 3_2019'!$E:$E,'4.3 CDP data_scope 3_2019'!$A:$A,'3.1 Emission data'!W$7,'4.3 CDP data_scope 3_2019'!$C:$C,'3.1 Emission data'!$D28)</f>
        <v>0</v>
      </c>
      <c r="X28" s="31">
        <f>SUMIFS('4.3 CDP data_scope 3_2019'!$E:$E,'4.3 CDP data_scope 3_2019'!$A:$A,'3.1 Emission data'!X$7,'4.3 CDP data_scope 3_2019'!$C:$C,'3.1 Emission data'!$D28)</f>
        <v>0</v>
      </c>
      <c r="Y28" s="662">
        <f>SUMIFS('4.3 CDP data_scope 3_2019'!$E:$E,'4.3 CDP data_scope 3_2019'!$A:$A,'3.1 Emission data'!Y$7,'4.3 CDP data_scope 3_2019'!$C:$C,'3.1 Emission data'!$D28)</f>
        <v>0</v>
      </c>
      <c r="Z28" s="51">
        <f>SUMIFS('4.3 CDP data_scope 3_2019'!$E:$E,'4.3 CDP data_scope 3_2019'!$A:$A,'3.1 Emission data'!Z$7,'4.3 CDP data_scope 3_2019'!$C:$C,'3.1 Emission data'!$D28)</f>
        <v>0</v>
      </c>
      <c r="AA28" s="46">
        <f>SUMIFS('4.3 CDP data_scope 3_2019'!$E:$E,'4.3 CDP data_scope 3_2019'!$A:$A,'3.1 Emission data'!AA$7,'4.3 CDP data_scope 3_2019'!$C:$C,'3.1 Emission data'!$D28)</f>
        <v>0</v>
      </c>
      <c r="AB28" s="31">
        <f>SUMIFS('4.3 CDP data_scope 3_2019'!$E:$E,'4.3 CDP data_scope 3_2019'!$A:$A,'3.1 Emission data'!AB$7,'4.3 CDP data_scope 3_2019'!$C:$C,'3.1 Emission data'!$D28)</f>
        <v>3500000</v>
      </c>
      <c r="AC28" s="31">
        <f>SUMIFS('4.3 CDP data_scope 3_2019'!$E:$E,'4.3 CDP data_scope 3_2019'!$A:$A,'3.1 Emission data'!AC$7,'4.3 CDP data_scope 3_2019'!$C:$C,'3.1 Emission data'!$D28)</f>
        <v>0</v>
      </c>
      <c r="AD28" s="664">
        <f>SUMIFS('4.3 CDP data_scope 3_2019'!$E:$E,'4.3 CDP data_scope 3_2019'!$A:$A,'3.1 Emission data'!AD$7,'4.3 CDP data_scope 3_2019'!$C:$C,'3.1 Emission data'!$D28)</f>
        <v>0</v>
      </c>
      <c r="AE28" s="714">
        <f>23300000*(AB28/(AB28+AB29))</f>
        <v>3978048.7804878051</v>
      </c>
      <c r="AF28" s="664">
        <f>SUMIFS('4.3 CDP data_scope 3_2019'!$E:$E,'4.3 CDP data_scope 3_2019'!$A:$A,'3.1 Emission data'!AF$7,'4.3 CDP data_scope 3_2019'!$C:$C,'3.1 Emission data'!$D28)</f>
        <v>0</v>
      </c>
      <c r="AG28" s="31">
        <f>SUMIFS('4.3 CDP data_scope 3_2019'!$E:$E,'4.3 CDP data_scope 3_2019'!$A:$A,'3.1 Emission data'!AG$7,'4.3 CDP data_scope 3_2019'!$C:$C,'3.1 Emission data'!$D28)</f>
        <v>0</v>
      </c>
      <c r="AH28" s="662">
        <f>SUMIFS('4.3 CDP data_scope 3_2019'!$E:$E,'4.3 CDP data_scope 3_2019'!$A:$A,'3.1 Emission data'!AH$7,'4.3 CDP data_scope 3_2019'!$C:$C,'3.1 Emission data'!$D28)</f>
        <v>0</v>
      </c>
      <c r="AI28" s="31">
        <f>SUMIFS('4.3 CDP data_scope 3_2019'!$E:$E,'4.3 CDP data_scope 3_2019'!$A:$A,'3.1 Emission data'!AI$7,'4.3 CDP data_scope 3_2019'!$C:$C,'3.1 Emission data'!$D28)</f>
        <v>23000</v>
      </c>
      <c r="AJ28" s="664">
        <f>SUMIFS('4.3 CDP data_scope 3_2019'!$E:$E,'4.3 CDP data_scope 3_2019'!$A:$A,'3.1 Emission data'!AJ$7,'4.3 CDP data_scope 3_2019'!$C:$C,'3.1 Emission data'!$D28)</f>
        <v>0</v>
      </c>
      <c r="AK28" s="662">
        <f>SUMIFS('4.3 CDP data_scope 3_2019'!$E:$E,'4.3 CDP data_scope 3_2019'!$A:$A,'3.1 Emission data'!AK$7,'4.3 CDP data_scope 3_2019'!$C:$C,'3.1 Emission data'!$D28)</f>
        <v>0</v>
      </c>
      <c r="AL28" s="664">
        <f>SUMIFS('4.3 CDP data_scope 3_2019'!$E:$E,'4.3 CDP data_scope 3_2019'!$A:$A,'3.1 Emission data'!AL$7,'4.3 CDP data_scope 3_2019'!$C:$C,'3.1 Emission data'!$D28)</f>
        <v>0</v>
      </c>
      <c r="AM28" s="31">
        <f>SUMIFS('4.3 CDP data_scope 3_2019'!$E:$E,'4.3 CDP data_scope 3_2019'!$A:$A,'3.1 Emission data'!AM$7,'4.3 CDP data_scope 3_2019'!$C:$C,'3.1 Emission data'!$D28)</f>
        <v>0</v>
      </c>
      <c r="AN28" s="31">
        <f>SUMIFS('4.3 CDP data_scope 3_2019'!$E:$E,'4.3 CDP data_scope 3_2019'!$A:$A,'3.1 Emission data'!AN$7,'4.3 CDP data_scope 3_2019'!$C:$C,'3.1 Emission data'!$D28)</f>
        <v>0</v>
      </c>
      <c r="AO28" s="662">
        <f>SUMIFS('4.3 CDP data_scope 3_2019'!$E:$E,'4.3 CDP data_scope 3_2019'!$A:$A,'3.1 Emission data'!AO$7,'4.3 CDP data_scope 3_2019'!$C:$C,'3.1 Emission data'!$D28)</f>
        <v>0</v>
      </c>
      <c r="AP28" s="31">
        <f>SUMIFS('4.3 CDP data_scope 3_2019'!$E:$E,'4.3 CDP data_scope 3_2019'!$A:$A,'3.1 Emission data'!AP$7,'4.3 CDP data_scope 3_2019'!$C:$C,'3.1 Emission data'!$D28)</f>
        <v>0</v>
      </c>
      <c r="AQ28" s="31">
        <f>SUMIFS('4.3 CDP data_scope 3_2019'!$E:$E,'4.3 CDP data_scope 3_2019'!$A:$A,'3.1 Emission data'!AQ$7,'4.3 CDP data_scope 3_2019'!$C:$C,'3.1 Emission data'!$D28)</f>
        <v>0</v>
      </c>
      <c r="AR28" s="664">
        <f>SUMIFS('4.3 CDP data_scope 3_2019'!$E:$E,'4.3 CDP data_scope 3_2019'!$A:$A,'3.1 Emission data'!AR$7,'4.3 CDP data_scope 3_2019'!$C:$C,'3.1 Emission data'!$D28)</f>
        <v>0</v>
      </c>
      <c r="AS28" s="31">
        <f>SUMIFS('4.3 CDP data_scope 3_2019'!$E:$E,'4.3 CDP data_scope 3_2019'!$A:$A,'3.1 Emission data'!AS$7,'4.3 CDP data_scope 3_2019'!$C:$C,'3.1 Emission data'!$D28)</f>
        <v>2200</v>
      </c>
      <c r="AT28" s="662">
        <f>SUMIFS('4.3 CDP data_scope 3_2019'!$E:$E,'4.3 CDP data_scope 3_2019'!$A:$A,'3.1 Emission data'!AT$7,'4.3 CDP data_scope 3_2019'!$C:$C,'3.1 Emission data'!$D28)</f>
        <v>0</v>
      </c>
      <c r="AU28" s="662">
        <f>SUMIFS('4.3 CDP data_scope 3_2019'!$E:$E,'4.3 CDP data_scope 3_2019'!$A:$A,'3.1 Emission data'!AU$7,'4.3 CDP data_scope 3_2019'!$C:$C,'3.1 Emission data'!$D28)</f>
        <v>0</v>
      </c>
      <c r="AV28" s="31">
        <f>SUMIFS('4.3 CDP data_scope 3_2019'!$E:$E,'4.3 CDP data_scope 3_2019'!$A:$A,'3.1 Emission data'!AV$7,'4.3 CDP data_scope 3_2019'!$C:$C,'3.1 Emission data'!$D28)</f>
        <v>12000</v>
      </c>
      <c r="AW28" s="662">
        <f>SUMIFS('4.3 CDP data_scope 3_2019'!$E:$E,'4.3 CDP data_scope 3_2019'!$A:$A,'3.1 Emission data'!AW$7,'4.3 CDP data_scope 3_2019'!$C:$C,'3.1 Emission data'!$D28)</f>
        <v>0</v>
      </c>
      <c r="AX28" s="662">
        <f>SUMIFS('4.3 CDP data_scope 3_2019'!$E:$E,'4.3 CDP data_scope 3_2019'!$A:$A,'3.1 Emission data'!AX$7,'4.3 CDP data_scope 3_2019'!$C:$C,'3.1 Emission data'!$D28)</f>
        <v>0</v>
      </c>
      <c r="AY28" s="662">
        <f>SUMIFS('4.3 CDP data_scope 3_2019'!$E:$E,'4.3 CDP data_scope 3_2019'!$A:$A,'3.1 Emission data'!AY$7,'4.3 CDP data_scope 3_2019'!$C:$C,'3.1 Emission data'!$D28)</f>
        <v>0</v>
      </c>
      <c r="AZ28" s="31">
        <f>SUMIFS('4.3 CDP data_scope 3_2019'!$E:$E,'4.3 CDP data_scope 3_2019'!$A:$A,'3.1 Emission data'!AZ$7,'4.3 CDP data_scope 3_2019'!$C:$C,'3.1 Emission data'!$D28)</f>
        <v>0</v>
      </c>
      <c r="BA28" s="662">
        <f>SUMIFS('4.3 CDP data_scope 3_2019'!$E:$E,'4.3 CDP data_scope 3_2019'!$A:$A,'3.1 Emission data'!BA$7,'4.3 CDP data_scope 3_2019'!$C:$C,'3.1 Emission data'!$D28)</f>
        <v>0</v>
      </c>
      <c r="BB28" s="662">
        <f>SUMIFS('4.3 CDP data_scope 3_2019'!$E:$E,'4.3 CDP data_scope 3_2019'!$A:$A,'3.1 Emission data'!BB$7,'4.3 CDP data_scope 3_2019'!$C:$C,'3.1 Emission data'!$D28)</f>
        <v>0</v>
      </c>
      <c r="BC28" s="31">
        <f>SUMIFS('4.3 CDP data_scope 3_2019'!$E:$E,'4.3 CDP data_scope 3_2019'!$A:$A,'3.1 Emission data'!BC$7,'4.3 CDP data_scope 3_2019'!$C:$C,'3.1 Emission data'!$D28)</f>
        <v>9718</v>
      </c>
      <c r="BD28" s="662">
        <f>SUMIFS('4.3 CDP data_scope 3_2019'!$E:$E,'4.3 CDP data_scope 3_2019'!$A:$A,'3.1 Emission data'!BD$7,'4.3 CDP data_scope 3_2019'!$C:$C,'3.1 Emission data'!$D28)</f>
        <v>0</v>
      </c>
      <c r="BE28" s="674">
        <f>SUMIFS('4.3 CDP data_scope 3_2019'!$E:$E,'4.3 CDP data_scope 3_2019'!$A:$A,'3.1 Emission data'!BE$7,'4.3 CDP data_scope 3_2019'!$C:$C,'3.1 Emission data'!$D28)</f>
        <v>0</v>
      </c>
      <c r="BF28" s="674">
        <f>SUMIFS('4.3 CDP data_scope 3_2019'!$E:$E,'4.3 CDP data_scope 3_2019'!$A:$A,'3.1 Emission data'!BF$7,'4.3 CDP data_scope 3_2019'!$C:$C,'3.1 Emission data'!$D28)</f>
        <v>0</v>
      </c>
      <c r="BG28" s="31">
        <f>SUMIFS('4.3 CDP data_scope 3_2019'!$E:$E,'4.3 CDP data_scope 3_2019'!$A:$A,'3.1 Emission data'!BG$7,'4.3 CDP data_scope 3_2019'!$C:$C,'3.1 Emission data'!$D28)</f>
        <v>0</v>
      </c>
      <c r="BH28" s="662">
        <f>SUMIFS('4.3 CDP data_scope 3_2019'!$E:$E,'4.3 CDP data_scope 3_2019'!$A:$A,'3.1 Emission data'!BH$7,'4.3 CDP data_scope 3_2019'!$C:$C,'3.1 Emission data'!$D28)</f>
        <v>0</v>
      </c>
      <c r="BI28" s="17"/>
      <c r="BJ28" s="637">
        <f t="shared" si="4"/>
        <v>0</v>
      </c>
      <c r="BK28" s="638">
        <f t="shared" si="5"/>
        <v>2.0490182919889251E-2</v>
      </c>
      <c r="BL28" s="639">
        <f>(E28+F28+X28)/(SUM($J$17:$Z$17)+SUM($E$17:$H$17))</f>
        <v>0</v>
      </c>
      <c r="BM28" s="640">
        <f>(26+AE28+AG28+AI28+AAK28+AS28+AV28)/SUM($AA$17:$BH$17)</f>
        <v>1.5014527922265118E-2</v>
      </c>
      <c r="BN28" s="641">
        <f>(E28+F28+X28)</f>
        <v>0</v>
      </c>
      <c r="BO28" s="642">
        <f>(AA28+AE28+AG28+AI28+AAK28+AS28+AV28)</f>
        <v>4015248.7804878051</v>
      </c>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76"/>
      <c r="CQ28" s="17"/>
      <c r="CR28" s="76"/>
      <c r="CS28" s="17"/>
      <c r="CT28" s="17"/>
      <c r="CU28" s="17"/>
      <c r="CV28" s="17"/>
      <c r="CW28" s="17"/>
      <c r="CX28" s="76"/>
      <c r="CY28" s="17"/>
      <c r="CZ28" s="17"/>
      <c r="DA28" s="17"/>
      <c r="DB28" s="17"/>
      <c r="DC28" s="17"/>
      <c r="DD28" s="76"/>
      <c r="DE28" s="17"/>
      <c r="DF28" s="17"/>
      <c r="DG28" s="17"/>
      <c r="DH28" s="17"/>
      <c r="DI28" s="17"/>
      <c r="DJ28" s="17"/>
      <c r="DK28" s="17"/>
      <c r="DL28" s="17"/>
      <c r="DM28" s="17"/>
      <c r="DN28" s="17"/>
      <c r="DO28" s="17"/>
      <c r="DP28" s="17"/>
      <c r="DQ28" s="64"/>
      <c r="DR28" s="64"/>
      <c r="DS28" s="64"/>
      <c r="DT28" s="64"/>
    </row>
    <row r="29" spans="2:124">
      <c r="B29" s="83"/>
      <c r="C29" s="831"/>
      <c r="D29" s="89" t="s">
        <v>13</v>
      </c>
      <c r="E29" s="31">
        <f>SUMIFS('4.3 CDP data_scope 3_2019'!E:E,'4.3 CDP data_scope 3_2019'!A:A,'3.1 Emission data'!E$7,'4.3 CDP data_scope 3_2019'!C:C,'3.1 Emission data'!$D29)</f>
        <v>4784000</v>
      </c>
      <c r="F29" s="714">
        <f>10919000*(E29/(E30+E29+E18))</f>
        <v>3290695.2248960566</v>
      </c>
      <c r="G29" s="661">
        <f>SUMIFS('4.3 CDP data_scope 3_2019'!$E:$E,'4.3 CDP data_scope 3_2019'!$A:$A,'3.1 Emission data'!G$7,'4.3 CDP data_scope 3_2019'!$C:$C,'3.1 Emission data'!$D29)</f>
        <v>397386</v>
      </c>
      <c r="H29" s="662">
        <f>SUMIFS('4.3 CDP data_scope 3_2019'!$E:$E,'4.3 CDP data_scope 3_2019'!$A:$A,'3.1 Emission data'!H$7,'4.3 CDP data_scope 3_2019'!$C:$C,'3.1 Emission data'!$D29)</f>
        <v>0</v>
      </c>
      <c r="I29" s="31">
        <f>SUMIFS('4.3 CDP data_scope 3_2019'!$E:$E,'4.3 CDP data_scope 3_2019'!$A:$A,'3.1 Emission data'!I$7,'4.3 CDP data_scope 3_2019'!$C:$C,'3.1 Emission data'!$D29)</f>
        <v>11721451</v>
      </c>
      <c r="J29" s="31">
        <f>SUMIFS('4.3 CDP data_scope 3_2019'!$E:$E,'4.3 CDP data_scope 3_2019'!$A:$A,'3.1 Emission data'!J$7,'4.3 CDP data_scope 3_2019'!$C:$C,'3.1 Emission data'!$D29)</f>
        <v>0</v>
      </c>
      <c r="K29" s="662">
        <f>SUMIFS('4.3 CDP data_scope 3_2019'!$E:$E,'4.3 CDP data_scope 3_2019'!$A:$A,'3.1 Emission data'!K$7,'4.3 CDP data_scope 3_2019'!$C:$C,'3.1 Emission data'!$D29)</f>
        <v>0</v>
      </c>
      <c r="L29" s="31">
        <f>SUMIFS('4.3 CDP data_scope 3_2019'!$E:$E,'4.3 CDP data_scope 3_2019'!$A:$A,'3.1 Emission data'!L$7,'4.3 CDP data_scope 3_2019'!$C:$C,'3.1 Emission data'!$D29)</f>
        <v>18000</v>
      </c>
      <c r="M29" s="31">
        <f>SUMIFS('4.3 CDP data_scope 3_2019'!$E:$E,'4.3 CDP data_scope 3_2019'!$A:$A,'3.1 Emission data'!M$7,'4.3 CDP data_scope 3_2019'!$C:$C,'3.1 Emission data'!$D29)</f>
        <v>0</v>
      </c>
      <c r="N29" s="662">
        <f>SUMIFS('4.3 CDP data_scope 3_2019'!$E:$E,'4.3 CDP data_scope 3_2019'!$A:$A,'3.1 Emission data'!N$7,'4.3 CDP data_scope 3_2019'!$C:$C,'3.1 Emission data'!$D29)</f>
        <v>0</v>
      </c>
      <c r="O29" s="662">
        <f>SUMIFS('4.3 CDP data_scope 3_2019'!$E:$E,'4.3 CDP data_scope 3_2019'!$A:$A,'3.1 Emission data'!O$7,'4.3 CDP data_scope 3_2019'!$C:$C,'3.1 Emission data'!$D29)</f>
        <v>0</v>
      </c>
      <c r="P29" s="31">
        <f>SUMIFS('4.3 CDP data_scope 3_2019'!$E:$E,'4.3 CDP data_scope 3_2019'!$A:$A,'3.1 Emission data'!P$7,'4.3 CDP data_scope 3_2019'!$C:$C,'3.1 Emission data'!$D29)</f>
        <v>0</v>
      </c>
      <c r="Q29" s="31">
        <f>SUMIFS('4.3 CDP data_scope 3_2019'!$E:$E,'4.3 CDP data_scope 3_2019'!$A:$A,'3.1 Emission data'!Q$7,'4.3 CDP data_scope 3_2019'!$C:$C,'3.1 Emission data'!$D29)</f>
        <v>900463</v>
      </c>
      <c r="R29" s="31">
        <f>SUMIFS('4.3 CDP data_scope 3_2019'!$E:$E,'4.3 CDP data_scope 3_2019'!$A:$A,'3.1 Emission data'!R$7,'4.3 CDP data_scope 3_2019'!$C:$C,'3.1 Emission data'!$D29)</f>
        <v>0</v>
      </c>
      <c r="S29" s="662">
        <f>SUMIFS('4.3 CDP data_scope 3_2019'!$E:$E,'4.3 CDP data_scope 3_2019'!$A:$A,'3.1 Emission data'!S$7,'4.3 CDP data_scope 3_2019'!$C:$C,'3.1 Emission data'!$D29)</f>
        <v>0</v>
      </c>
      <c r="T29" s="662">
        <f>SUMIFS('4.3 CDP data_scope 3_2019'!$E:$E,'4.3 CDP data_scope 3_2019'!$A:$A,'3.1 Emission data'!T$7,'4.3 CDP data_scope 3_2019'!$C:$C,'3.1 Emission data'!$D29)</f>
        <v>0</v>
      </c>
      <c r="U29" s="662">
        <f>SUMIFS('4.3 CDP data_scope 3_2019'!$E:$E,'4.3 CDP data_scope 3_2019'!$A:$A,'3.1 Emission data'!U$7,'4.3 CDP data_scope 3_2019'!$C:$C,'3.1 Emission data'!$D29)</f>
        <v>0</v>
      </c>
      <c r="V29" s="662">
        <f>SUMIFS('4.3 CDP data_scope 3_2019'!$E:$E,'4.3 CDP data_scope 3_2019'!$A:$A,'3.1 Emission data'!V$7,'4.3 CDP data_scope 3_2019'!$C:$C,'3.1 Emission data'!$D29)</f>
        <v>0</v>
      </c>
      <c r="W29" s="662">
        <f>SUMIFS('4.3 CDP data_scope 3_2019'!$E:$E,'4.3 CDP data_scope 3_2019'!$A:$A,'3.1 Emission data'!W$7,'4.3 CDP data_scope 3_2019'!$C:$C,'3.1 Emission data'!$D29)</f>
        <v>0</v>
      </c>
      <c r="X29" s="31">
        <f>SUMIFS('4.3 CDP data_scope 3_2019'!$E:$E,'4.3 CDP data_scope 3_2019'!$A:$A,'3.1 Emission data'!X$7,'4.3 CDP data_scope 3_2019'!$C:$C,'3.1 Emission data'!$D29)</f>
        <v>0</v>
      </c>
      <c r="Y29" s="662">
        <f>SUMIFS('4.3 CDP data_scope 3_2019'!$E:$E,'4.3 CDP data_scope 3_2019'!$A:$A,'3.1 Emission data'!Y$7,'4.3 CDP data_scope 3_2019'!$C:$C,'3.1 Emission data'!$D29)</f>
        <v>0</v>
      </c>
      <c r="Z29" s="675">
        <f>SUMIFS('4.3 CDP data_scope 3_2019'!$E:$E,'4.3 CDP data_scope 3_2019'!$A:$A,'3.1 Emission data'!Z$7,'4.3 CDP data_scope 3_2019'!$C:$C,'3.1 Emission data'!$D29)</f>
        <v>6435.8</v>
      </c>
      <c r="AA29" s="46">
        <f>SUMIFS('4.3 CDP data_scope 3_2019'!$E:$E,'4.3 CDP data_scope 3_2019'!$A:$A,'3.1 Emission data'!AA$7,'4.3 CDP data_scope 3_2019'!$C:$C,'3.1 Emission data'!$D29)</f>
        <v>4700000</v>
      </c>
      <c r="AB29" s="31">
        <f>SUMIFS('4.3 CDP data_scope 3_2019'!$E:$E,'4.3 CDP data_scope 3_2019'!$A:$A,'3.1 Emission data'!AB$7,'4.3 CDP data_scope 3_2019'!$C:$C,'3.1 Emission data'!$D29)</f>
        <v>17000000</v>
      </c>
      <c r="AC29" s="31">
        <f>SUMIFS('4.3 CDP data_scope 3_2019'!$E:$E,'4.3 CDP data_scope 3_2019'!$A:$A,'3.1 Emission data'!AC$7,'4.3 CDP data_scope 3_2019'!$C:$C,'3.1 Emission data'!$D29)</f>
        <v>37865598</v>
      </c>
      <c r="AD29" s="664">
        <f>SUMIFS('4.3 CDP data_scope 3_2019'!$E:$E,'4.3 CDP data_scope 3_2019'!$A:$A,'3.1 Emission data'!AD$7,'4.3 CDP data_scope 3_2019'!$C:$C,'3.1 Emission data'!$D29)</f>
        <v>0</v>
      </c>
      <c r="AE29" s="817">
        <f>SUMIFS('4.3 CDP data_scope 3_2019'!$E:$E,'4.3 CDP data_scope 3_2019'!$A:$A,'3.1 Emission data'!AE$7,'4.3 CDP data_scope 3_2019'!$C:$C,'3.1 Emission data'!$D29)*(AB29/(AB28+AB29))</f>
        <v>19321951.219512194</v>
      </c>
      <c r="AF29" s="38">
        <f>SUMIFS('4.3 CDP data_scope 3_2019'!$E:$E,'4.3 CDP data_scope 3_2019'!$A:$A,'3.1 Emission data'!AF$7,'4.3 CDP data_scope 3_2019'!$C:$C,'3.1 Emission data'!$D29)</f>
        <v>13650000</v>
      </c>
      <c r="AG29" s="31">
        <f>SUMIFS('4.3 CDP data_scope 3_2019'!$E:$E,'4.3 CDP data_scope 3_2019'!$A:$A,'3.1 Emission data'!AG$7,'4.3 CDP data_scope 3_2019'!$C:$C,'3.1 Emission data'!$D29)</f>
        <v>6577305</v>
      </c>
      <c r="AH29" s="662">
        <f>SUMIFS('4.3 CDP data_scope 3_2019'!$E:$E,'4.3 CDP data_scope 3_2019'!$A:$A,'3.1 Emission data'!AH$7,'4.3 CDP data_scope 3_2019'!$C:$C,'3.1 Emission data'!$D29)</f>
        <v>0</v>
      </c>
      <c r="AI29" s="31">
        <f>SUMIFS('4.3 CDP data_scope 3_2019'!$E:$E,'4.3 CDP data_scope 3_2019'!$A:$A,'3.1 Emission data'!AI$7,'4.3 CDP data_scope 3_2019'!$C:$C,'3.1 Emission data'!$D29)</f>
        <v>3649000</v>
      </c>
      <c r="AJ29" s="662">
        <f>SUMIFS('4.3 CDP data_scope 3_2019'!$E:$E,'4.3 CDP data_scope 3_2019'!$A:$A,'3.1 Emission data'!AJ$7,'4.3 CDP data_scope 3_2019'!$C:$C,'3.1 Emission data'!$D29)</f>
        <v>0</v>
      </c>
      <c r="AK29" s="662">
        <f>SUMIFS('4.3 CDP data_scope 3_2019'!$E:$E,'4.3 CDP data_scope 3_2019'!$A:$A,'3.1 Emission data'!AK$7,'4.3 CDP data_scope 3_2019'!$C:$C,'3.1 Emission data'!$D29)</f>
        <v>0</v>
      </c>
      <c r="AL29" s="664">
        <f>SUMIFS('4.3 CDP data_scope 3_2019'!$E:$E,'4.3 CDP data_scope 3_2019'!$A:$A,'3.1 Emission data'!AL$7,'4.3 CDP data_scope 3_2019'!$C:$C,'3.1 Emission data'!$D29)</f>
        <v>0</v>
      </c>
      <c r="AM29" s="662">
        <f>SUMIFS('4.3 CDP data_scope 3_2019'!$E:$E,'4.3 CDP data_scope 3_2019'!$A:$A,'3.1 Emission data'!AM$7,'4.3 CDP data_scope 3_2019'!$C:$C,'3.1 Emission data'!$D29)</f>
        <v>0</v>
      </c>
      <c r="AN29" s="31">
        <f>SUMIFS('4.3 CDP data_scope 3_2019'!$E:$E,'4.3 CDP data_scope 3_2019'!$A:$A,'3.1 Emission data'!AN$7,'4.3 CDP data_scope 3_2019'!$C:$C,'3.1 Emission data'!$D29)</f>
        <v>38410000</v>
      </c>
      <c r="AO29" s="31">
        <f>SUMIFS('4.3 CDP data_scope 3_2019'!$E:$E,'4.3 CDP data_scope 3_2019'!$A:$A,'3.1 Emission data'!AO$7,'4.3 CDP data_scope 3_2019'!$C:$C,'3.1 Emission data'!$D29)</f>
        <v>609252</v>
      </c>
      <c r="AP29" s="31">
        <f>SUMIFS('4.3 CDP data_scope 3_2019'!$E:$E,'4.3 CDP data_scope 3_2019'!$A:$A,'3.1 Emission data'!AP$7,'4.3 CDP data_scope 3_2019'!$C:$C,'3.1 Emission data'!$D29)</f>
        <v>12885000</v>
      </c>
      <c r="AQ29" s="31">
        <f>SUMIFS('4.3 CDP data_scope 3_2019'!$E:$E,'4.3 CDP data_scope 3_2019'!$A:$A,'3.1 Emission data'!AQ$7,'4.3 CDP data_scope 3_2019'!$C:$C,'3.1 Emission data'!$D29)</f>
        <v>32000000</v>
      </c>
      <c r="AR29" s="664">
        <f>SUMIFS('4.3 CDP data_scope 3_2019'!$E:$E,'4.3 CDP data_scope 3_2019'!$A:$A,'3.1 Emission data'!AR$7,'4.3 CDP data_scope 3_2019'!$C:$C,'3.1 Emission data'!$D29)</f>
        <v>0</v>
      </c>
      <c r="AS29" s="31">
        <f>SUMIFS('4.3 CDP data_scope 3_2019'!$E:$E,'4.3 CDP data_scope 3_2019'!$A:$A,'3.1 Emission data'!AS$7,'4.3 CDP data_scope 3_2019'!$C:$C,'3.1 Emission data'!$D29)</f>
        <v>15000000</v>
      </c>
      <c r="AT29" s="31">
        <f>SUMIFS('4.3 CDP data_scope 3_2019'!$E:$E,'4.3 CDP data_scope 3_2019'!$A:$A,'3.1 Emission data'!AT$7,'4.3 CDP data_scope 3_2019'!$C:$C,'3.1 Emission data'!$D29)</f>
        <v>12521378</v>
      </c>
      <c r="AU29" s="31">
        <f>SUMIFS('4.3 CDP data_scope 3_2019'!$E:$E,'4.3 CDP data_scope 3_2019'!$A:$A,'3.1 Emission data'!AU$7,'4.3 CDP data_scope 3_2019'!$C:$C,'3.1 Emission data'!$D29)</f>
        <v>614883</v>
      </c>
      <c r="AV29" s="31">
        <f>SUMIFS('4.3 CDP data_scope 3_2019'!$E:$E,'4.3 CDP data_scope 3_2019'!$A:$A,'3.1 Emission data'!AV$7,'4.3 CDP data_scope 3_2019'!$C:$C,'3.1 Emission data'!$D29)</f>
        <v>4183000</v>
      </c>
      <c r="AW29" s="662">
        <f>SUMIFS('4.3 CDP data_scope 3_2019'!$E:$E,'4.3 CDP data_scope 3_2019'!$A:$A,'3.1 Emission data'!AW$7,'4.3 CDP data_scope 3_2019'!$C:$C,'3.1 Emission data'!$D29)</f>
        <v>0</v>
      </c>
      <c r="AX29" s="662">
        <f>SUMIFS('4.3 CDP data_scope 3_2019'!$E:$E,'4.3 CDP data_scope 3_2019'!$A:$A,'3.1 Emission data'!AX$7,'4.3 CDP data_scope 3_2019'!$C:$C,'3.1 Emission data'!$D29)</f>
        <v>0</v>
      </c>
      <c r="AY29" s="662">
        <f>SUMIFS('4.3 CDP data_scope 3_2019'!$E:$E,'4.3 CDP data_scope 3_2019'!$A:$A,'3.1 Emission data'!AY$7,'4.3 CDP data_scope 3_2019'!$C:$C,'3.1 Emission data'!$D29)</f>
        <v>0</v>
      </c>
      <c r="AZ29" s="663">
        <f>SUMIFS('4.3 CDP data_scope 3_2019'!$E:$E,'4.3 CDP data_scope 3_2019'!$A:$A,'3.1 Emission data'!AZ$7,'4.3 CDP data_scope 3_2019'!$C:$C,'3.1 Emission data'!$D29)</f>
        <v>446577.25</v>
      </c>
      <c r="BA29" s="31">
        <f>SUMIFS('4.3 CDP data_scope 3_2019'!$E:$E,'4.3 CDP data_scope 3_2019'!$A:$A,'3.1 Emission data'!BA$7,'4.3 CDP data_scope 3_2019'!$C:$C,'3.1 Emission data'!$D29)</f>
        <v>10751864</v>
      </c>
      <c r="BB29" s="662">
        <f>SUMIFS('4.3 CDP data_scope 3_2019'!$E:$E,'4.3 CDP data_scope 3_2019'!$A:$A,'3.1 Emission data'!BB$7,'4.3 CDP data_scope 3_2019'!$C:$C,'3.1 Emission data'!$D29)</f>
        <v>0</v>
      </c>
      <c r="BC29" s="31">
        <f>SUMIFS('4.3 CDP data_scope 3_2019'!$E:$E,'4.3 CDP data_scope 3_2019'!$A:$A,'3.1 Emission data'!BC$7,'4.3 CDP data_scope 3_2019'!$C:$C,'3.1 Emission data'!$D29)</f>
        <v>915824</v>
      </c>
      <c r="BD29" s="662">
        <f>SUMIFS('4.3 CDP data_scope 3_2019'!$E:$E,'4.3 CDP data_scope 3_2019'!$A:$A,'3.1 Emission data'!BD$7,'4.3 CDP data_scope 3_2019'!$C:$C,'3.1 Emission data'!$D29)</f>
        <v>0</v>
      </c>
      <c r="BE29" s="674">
        <f>SUMIFS('4.3 CDP data_scope 3_2019'!$E:$E,'4.3 CDP data_scope 3_2019'!$A:$A,'3.1 Emission data'!BE$7,'4.3 CDP data_scope 3_2019'!$C:$C,'3.1 Emission data'!$D29)</f>
        <v>0</v>
      </c>
      <c r="BF29" s="818">
        <f>SUMIFS('4.3 CDP data_scope 3_2019'!$E:$E,'4.3 CDP data_scope 3_2019'!$A:$A,'3.1 Emission data'!BF$7,'4.3 CDP data_scope 3_2019'!$C:$C,'3.1 Emission data'!$D29)*AV29/(AV29+AV31)</f>
        <v>93288.490926456536</v>
      </c>
      <c r="BG29" s="58">
        <f>SUMIFS('4.3 CDP data_scope 3_2019'!$E:$E,'4.3 CDP data_scope 3_2019'!$A:$A,'3.1 Emission data'!BG$7,'4.3 CDP data_scope 3_2019'!$C:$C,'3.1 Emission data'!$D29)</f>
        <v>1336063</v>
      </c>
      <c r="BH29" s="662">
        <f>SUMIFS('4.3 CDP data_scope 3_2019'!$E:$E,'4.3 CDP data_scope 3_2019'!$A:$A,'3.1 Emission data'!BH$7,'4.3 CDP data_scope 3_2019'!$C:$C,'3.1 Emission data'!$D29)</f>
        <v>0</v>
      </c>
      <c r="BI29" s="17"/>
      <c r="BJ29" s="637">
        <f t="shared" si="4"/>
        <v>0.35588821006026622</v>
      </c>
      <c r="BK29" s="638">
        <f t="shared" si="5"/>
        <v>0.63317254878065465</v>
      </c>
      <c r="BL29" s="639">
        <f>(E29+F29+Z29)/(SUM($J$17:$Z$17)+SUM($E$17:$H$17))</f>
        <v>0.23131943127369609</v>
      </c>
      <c r="BM29" s="640">
        <f>(AA29+AE29+AF29+AG29+AI29+AN29+AO29+AP29+AQ29+AS29+AT29+AV29+AZ29+BG29)/SUM($AA$17:$BH$17)</f>
        <v>0.61807580952977015</v>
      </c>
      <c r="BN29" s="641">
        <f>(E29+F29+Z29)</f>
        <v>8081131.0248960564</v>
      </c>
      <c r="BO29" s="642">
        <f>(AA29+AE29+AF29+AG29+AI29+AN29+AO29+AP29+AQ29+AS29+AT29+AV29+AZ29+BG29)</f>
        <v>165289526.46951219</v>
      </c>
      <c r="BQ29" s="17"/>
      <c r="BR29" s="17"/>
      <c r="BS29" s="76"/>
      <c r="BT29" s="17"/>
      <c r="BU29" s="17"/>
      <c r="BV29" s="17"/>
      <c r="BW29" s="17"/>
      <c r="BX29" s="17"/>
      <c r="BY29" s="17"/>
      <c r="BZ29" s="17"/>
      <c r="CA29" s="17"/>
      <c r="CB29" s="17"/>
      <c r="CC29" s="17"/>
      <c r="CD29" s="17"/>
      <c r="CE29" s="17"/>
      <c r="CF29" s="17"/>
      <c r="CG29" s="17"/>
      <c r="CH29" s="17"/>
      <c r="CI29" s="17"/>
      <c r="CJ29" s="17"/>
      <c r="CK29" s="17"/>
      <c r="CL29" s="17"/>
      <c r="CM29" s="17"/>
      <c r="CN29" s="17"/>
      <c r="CO29" s="17"/>
      <c r="CP29" s="76"/>
      <c r="CQ29" s="17"/>
      <c r="CR29" s="76"/>
      <c r="CS29" s="17"/>
      <c r="CT29" s="17"/>
      <c r="CU29" s="17"/>
      <c r="CV29" s="17"/>
      <c r="CW29" s="17"/>
      <c r="CX29" s="17"/>
      <c r="CY29" s="17"/>
      <c r="CZ29" s="17"/>
      <c r="DA29" s="17"/>
      <c r="DB29" s="17"/>
      <c r="DC29" s="17"/>
      <c r="DD29" s="76"/>
      <c r="DE29" s="17"/>
      <c r="DF29" s="17"/>
      <c r="DG29" s="17"/>
      <c r="DH29" s="17"/>
      <c r="DI29" s="17"/>
      <c r="DJ29" s="17"/>
      <c r="DK29" s="17"/>
      <c r="DL29" s="17"/>
      <c r="DM29" s="17"/>
      <c r="DN29" s="17"/>
      <c r="DO29" s="17"/>
      <c r="DP29" s="17"/>
      <c r="DQ29" s="17"/>
      <c r="DR29" s="17"/>
      <c r="DS29" s="17"/>
      <c r="DT29" s="17"/>
    </row>
    <row r="30" spans="2:124">
      <c r="B30" s="26"/>
      <c r="C30" s="831"/>
      <c r="D30" s="5" t="s">
        <v>81</v>
      </c>
      <c r="E30" s="31">
        <f>SUMIFS('4.3 CDP data_scope 3_2019'!E:E,'4.3 CDP data_scope 3_2019'!A:A,'3.1 Emission data'!E$7,'4.3 CDP data_scope 3_2019'!C:C,'3.1 Emission data'!$D30)</f>
        <v>90000</v>
      </c>
      <c r="F30" s="714">
        <f>10919000*(E30/(E30+E29+E18))</f>
        <v>61906.891772710092</v>
      </c>
      <c r="G30" s="665">
        <f>SUMIFS('4.3 CDP data_scope 3_2019'!$E:$E,'4.3 CDP data_scope 3_2019'!$A:$A,'3.1 Emission data'!G$7,'4.3 CDP data_scope 3_2019'!$C:$C,'3.1 Emission data'!$D30)</f>
        <v>0</v>
      </c>
      <c r="H30" s="665">
        <f>SUMIFS('4.3 CDP data_scope 3_2019'!$E:$E,'4.3 CDP data_scope 3_2019'!$A:$A,'3.1 Emission data'!H$7,'4.3 CDP data_scope 3_2019'!$C:$C,'3.1 Emission data'!$D30)</f>
        <v>0</v>
      </c>
      <c r="I30" s="31">
        <f>SUMIFS('4.3 CDP data_scope 3_2019'!$E:$E,'4.3 CDP data_scope 3_2019'!$A:$A,'3.1 Emission data'!I$7,'4.3 CDP data_scope 3_2019'!$C:$C,'3.1 Emission data'!$D30)</f>
        <v>0</v>
      </c>
      <c r="J30" s="31">
        <f>SUMIFS('4.3 CDP data_scope 3_2019'!$E:$E,'4.3 CDP data_scope 3_2019'!$A:$A,'3.1 Emission data'!J$7,'4.3 CDP data_scope 3_2019'!$C:$C,'3.1 Emission data'!$D30)</f>
        <v>0</v>
      </c>
      <c r="K30" s="31">
        <f>SUMIFS('4.3 CDP data_scope 3_2019'!$E:$E,'4.3 CDP data_scope 3_2019'!$A:$A,'3.1 Emission data'!K$7,'4.3 CDP data_scope 3_2019'!$C:$C,'3.1 Emission data'!$D30)</f>
        <v>0</v>
      </c>
      <c r="L30" s="31">
        <f>SUMIFS('4.3 CDP data_scope 3_2019'!$E:$E,'4.3 CDP data_scope 3_2019'!$A:$A,'3.1 Emission data'!L$7,'4.3 CDP data_scope 3_2019'!$C:$C,'3.1 Emission data'!$D30)</f>
        <v>0</v>
      </c>
      <c r="M30" s="31">
        <f>SUMIFS('4.3 CDP data_scope 3_2019'!$E:$E,'4.3 CDP data_scope 3_2019'!$A:$A,'3.1 Emission data'!M$7,'4.3 CDP data_scope 3_2019'!$C:$C,'3.1 Emission data'!$D30)</f>
        <v>0</v>
      </c>
      <c r="N30" s="31">
        <f>SUMIFS('4.3 CDP data_scope 3_2019'!$E:$E,'4.3 CDP data_scope 3_2019'!$A:$A,'3.1 Emission data'!N$7,'4.3 CDP data_scope 3_2019'!$C:$C,'3.1 Emission data'!$D30)</f>
        <v>0</v>
      </c>
      <c r="O30" s="31">
        <f>SUMIFS('4.3 CDP data_scope 3_2019'!$E:$E,'4.3 CDP data_scope 3_2019'!$A:$A,'3.1 Emission data'!O$7,'4.3 CDP data_scope 3_2019'!$C:$C,'3.1 Emission data'!$D30)</f>
        <v>0</v>
      </c>
      <c r="P30" s="31">
        <f>SUMIFS('4.3 CDP data_scope 3_2019'!$E:$E,'4.3 CDP data_scope 3_2019'!$A:$A,'3.1 Emission data'!P$7,'4.3 CDP data_scope 3_2019'!$C:$C,'3.1 Emission data'!$D30)</f>
        <v>0</v>
      </c>
      <c r="Q30" s="31">
        <f>SUMIFS('4.3 CDP data_scope 3_2019'!$E:$E,'4.3 CDP data_scope 3_2019'!$A:$A,'3.1 Emission data'!Q$7,'4.3 CDP data_scope 3_2019'!$C:$C,'3.1 Emission data'!$D30)</f>
        <v>0</v>
      </c>
      <c r="R30" s="31">
        <f>SUMIFS('4.3 CDP data_scope 3_2019'!$E:$E,'4.3 CDP data_scope 3_2019'!$A:$A,'3.1 Emission data'!R$7,'4.3 CDP data_scope 3_2019'!$C:$C,'3.1 Emission data'!$D30)</f>
        <v>0</v>
      </c>
      <c r="S30" s="31">
        <f>SUMIFS('4.3 CDP data_scope 3_2019'!$E:$E,'4.3 CDP data_scope 3_2019'!$A:$A,'3.1 Emission data'!S$7,'4.3 CDP data_scope 3_2019'!$C:$C,'3.1 Emission data'!$D30)</f>
        <v>0</v>
      </c>
      <c r="T30" s="31">
        <f>SUMIFS('4.3 CDP data_scope 3_2019'!$E:$E,'4.3 CDP data_scope 3_2019'!$A:$A,'3.1 Emission data'!T$7,'4.3 CDP data_scope 3_2019'!$C:$C,'3.1 Emission data'!$D30)</f>
        <v>0</v>
      </c>
      <c r="U30" s="662">
        <f>SUMIFS('4.3 CDP data_scope 3_2019'!$E:$E,'4.3 CDP data_scope 3_2019'!$A:$A,'3.1 Emission data'!U$7,'4.3 CDP data_scope 3_2019'!$C:$C,'3.1 Emission data'!$D30)</f>
        <v>0</v>
      </c>
      <c r="V30" s="31">
        <f>SUMIFS('4.3 CDP data_scope 3_2019'!$E:$E,'4.3 CDP data_scope 3_2019'!$A:$A,'3.1 Emission data'!V$7,'4.3 CDP data_scope 3_2019'!$C:$C,'3.1 Emission data'!$D30)</f>
        <v>0</v>
      </c>
      <c r="W30" s="31">
        <f>SUMIFS('4.3 CDP data_scope 3_2019'!$E:$E,'4.3 CDP data_scope 3_2019'!$A:$A,'3.1 Emission data'!W$7,'4.3 CDP data_scope 3_2019'!$C:$C,'3.1 Emission data'!$D30)</f>
        <v>0</v>
      </c>
      <c r="X30" s="31">
        <f>SUMIFS('4.3 CDP data_scope 3_2019'!$E:$E,'4.3 CDP data_scope 3_2019'!$A:$A,'3.1 Emission data'!X$7,'4.3 CDP data_scope 3_2019'!$C:$C,'3.1 Emission data'!$D30)</f>
        <v>2</v>
      </c>
      <c r="Y30" s="662">
        <f>SUMIFS('4.3 CDP data_scope 3_2019'!$E:$E,'4.3 CDP data_scope 3_2019'!$A:$A,'3.1 Emission data'!Y$7,'4.3 CDP data_scope 3_2019'!$C:$C,'3.1 Emission data'!$D30)</f>
        <v>0</v>
      </c>
      <c r="Z30" s="51">
        <f>SUMIFS('4.3 CDP data_scope 3_2019'!$E:$E,'4.3 CDP data_scope 3_2019'!$A:$A,'3.1 Emission data'!Z$7,'4.3 CDP data_scope 3_2019'!$C:$C,'3.1 Emission data'!$D30)</f>
        <v>15.93</v>
      </c>
      <c r="AA30" s="46">
        <f>SUMIFS('4.3 CDP data_scope 3_2019'!$E:$E,'4.3 CDP data_scope 3_2019'!$A:$A,'3.1 Emission data'!AA$7,'4.3 CDP data_scope 3_2019'!$C:$C,'3.1 Emission data'!$D30)</f>
        <v>50000</v>
      </c>
      <c r="AB30" s="31">
        <f>SUMIFS('4.3 CDP data_scope 3_2019'!$E:$E,'4.3 CDP data_scope 3_2019'!$A:$A,'3.1 Emission data'!AB$7,'4.3 CDP data_scope 3_2019'!$C:$C,'3.1 Emission data'!$D30)</f>
        <v>800000</v>
      </c>
      <c r="AC30" s="31">
        <f>SUMIFS('4.3 CDP data_scope 3_2019'!$E:$E,'4.3 CDP data_scope 3_2019'!$A:$A,'3.1 Emission data'!AC$7,'4.3 CDP data_scope 3_2019'!$C:$C,'3.1 Emission data'!$D30)</f>
        <v>272</v>
      </c>
      <c r="AD30" s="664">
        <f>SUMIFS('4.3 CDP data_scope 3_2019'!$E:$E,'4.3 CDP data_scope 3_2019'!$A:$A,'3.1 Emission data'!AD$7,'4.3 CDP data_scope 3_2019'!$C:$C,'3.1 Emission data'!$D30)</f>
        <v>0</v>
      </c>
      <c r="AE30" s="31">
        <f>SUMIFS('4.3 CDP data_scope 3_2019'!$E:$E,'4.3 CDP data_scope 3_2019'!$A:$A,'3.1 Emission data'!AE$7,'4.3 CDP data_scope 3_2019'!$C:$C,'3.1 Emission data'!$D30)</f>
        <v>200000</v>
      </c>
      <c r="AF30" s="664">
        <f>SUMIFS('4.3 CDP data_scope 3_2019'!$E:$E,'4.3 CDP data_scope 3_2019'!$A:$A,'3.1 Emission data'!AF$7,'4.3 CDP data_scope 3_2019'!$C:$C,'3.1 Emission data'!$D30)</f>
        <v>0</v>
      </c>
      <c r="AG30" s="31">
        <f>SUMIFS('4.3 CDP data_scope 3_2019'!$E:$E,'4.3 CDP data_scope 3_2019'!$A:$A,'3.1 Emission data'!AG$7,'4.3 CDP data_scope 3_2019'!$C:$C,'3.1 Emission data'!$D30)</f>
        <v>26047</v>
      </c>
      <c r="AH30" s="662">
        <f>SUMIFS('4.3 CDP data_scope 3_2019'!$E:$E,'4.3 CDP data_scope 3_2019'!$A:$A,'3.1 Emission data'!AH$7,'4.3 CDP data_scope 3_2019'!$C:$C,'3.1 Emission data'!$D30)</f>
        <v>0</v>
      </c>
      <c r="AI30" s="31">
        <f>SUMIFS('4.3 CDP data_scope 3_2019'!$E:$E,'4.3 CDP data_scope 3_2019'!$A:$A,'3.1 Emission data'!AI$7,'4.3 CDP data_scope 3_2019'!$C:$C,'3.1 Emission data'!$D30)</f>
        <v>950</v>
      </c>
      <c r="AJ30" s="31">
        <f>SUMIFS('4.3 CDP data_scope 3_2019'!$E:$E,'4.3 CDP data_scope 3_2019'!$A:$A,'3.1 Emission data'!AJ$7,'4.3 CDP data_scope 3_2019'!$C:$C,'3.1 Emission data'!$D30)</f>
        <v>350</v>
      </c>
      <c r="AK30" s="662">
        <f>SUMIFS('4.3 CDP data_scope 3_2019'!$E:$E,'4.3 CDP data_scope 3_2019'!$A:$A,'3.1 Emission data'!AK$7,'4.3 CDP data_scope 3_2019'!$C:$C,'3.1 Emission data'!$D30)</f>
        <v>0</v>
      </c>
      <c r="AL30" s="664">
        <f>SUMIFS('4.3 CDP data_scope 3_2019'!$E:$E,'4.3 CDP data_scope 3_2019'!$A:$A,'3.1 Emission data'!AL$7,'4.3 CDP data_scope 3_2019'!$C:$C,'3.1 Emission data'!$D30)</f>
        <v>0</v>
      </c>
      <c r="AM30" s="31">
        <f>SUMIFS('4.3 CDP data_scope 3_2019'!$E:$E,'4.3 CDP data_scope 3_2019'!$A:$A,'3.1 Emission data'!AM$7,'4.3 CDP data_scope 3_2019'!$C:$C,'3.1 Emission data'!$D30)</f>
        <v>0</v>
      </c>
      <c r="AN30" s="662">
        <f>SUMIFS('4.3 CDP data_scope 3_2019'!$E:$E,'4.3 CDP data_scope 3_2019'!$A:$A,'3.1 Emission data'!AN$7,'4.3 CDP data_scope 3_2019'!$C:$C,'3.1 Emission data'!$D30)</f>
        <v>0</v>
      </c>
      <c r="AO30" s="31">
        <f>SUMIFS('4.3 CDP data_scope 3_2019'!$E:$E,'4.3 CDP data_scope 3_2019'!$A:$A,'3.1 Emission data'!AO$7,'4.3 CDP data_scope 3_2019'!$C:$C,'3.1 Emission data'!$D30)</f>
        <v>9174</v>
      </c>
      <c r="AP30" s="31">
        <f>SUMIFS('4.3 CDP data_scope 3_2019'!$E:$E,'4.3 CDP data_scope 3_2019'!$A:$A,'3.1 Emission data'!AP$7,'4.3 CDP data_scope 3_2019'!$C:$C,'3.1 Emission data'!$D30)</f>
        <v>273500</v>
      </c>
      <c r="AQ30" s="662">
        <f>SUMIFS('4.3 CDP data_scope 3_2019'!$E:$E,'4.3 CDP data_scope 3_2019'!$A:$A,'3.1 Emission data'!AQ$7,'4.3 CDP data_scope 3_2019'!$C:$C,'3.1 Emission data'!$D30)</f>
        <v>0</v>
      </c>
      <c r="AR30" s="664">
        <f>SUMIFS('4.3 CDP data_scope 3_2019'!$E:$E,'4.3 CDP data_scope 3_2019'!$A:$A,'3.1 Emission data'!AR$7,'4.3 CDP data_scope 3_2019'!$C:$C,'3.1 Emission data'!$D30)</f>
        <v>0</v>
      </c>
      <c r="AS30" s="31">
        <f>SUMIFS('4.3 CDP data_scope 3_2019'!$E:$E,'4.3 CDP data_scope 3_2019'!$A:$A,'3.1 Emission data'!AS$7,'4.3 CDP data_scope 3_2019'!$C:$C,'3.1 Emission data'!$D30)</f>
        <v>50000</v>
      </c>
      <c r="AT30" s="662">
        <f>SUMIFS('4.3 CDP data_scope 3_2019'!$E:$E,'4.3 CDP data_scope 3_2019'!$A:$A,'3.1 Emission data'!AT$7,'4.3 CDP data_scope 3_2019'!$C:$C,'3.1 Emission data'!$D30)</f>
        <v>0</v>
      </c>
      <c r="AU30" s="31">
        <f>SUMIFS('4.3 CDP data_scope 3_2019'!$E:$E,'4.3 CDP data_scope 3_2019'!$A:$A,'3.1 Emission data'!AU$7,'4.3 CDP data_scope 3_2019'!$C:$C,'3.1 Emission data'!$D30)</f>
        <v>8456068</v>
      </c>
      <c r="AV30" s="31">
        <f>SUMIFS('4.3 CDP data_scope 3_2019'!$E:$E,'4.3 CDP data_scope 3_2019'!$A:$A,'3.1 Emission data'!AV$7,'4.3 CDP data_scope 3_2019'!$C:$C,'3.1 Emission data'!$D30)</f>
        <v>5000</v>
      </c>
      <c r="AW30" s="662">
        <f>SUMIFS('4.3 CDP data_scope 3_2019'!$E:$E,'4.3 CDP data_scope 3_2019'!$A:$A,'3.1 Emission data'!AW$7,'4.3 CDP data_scope 3_2019'!$C:$C,'3.1 Emission data'!$D30)</f>
        <v>0</v>
      </c>
      <c r="AX30" s="662">
        <f>SUMIFS('4.3 CDP data_scope 3_2019'!$E:$E,'4.3 CDP data_scope 3_2019'!$A:$A,'3.1 Emission data'!AX$7,'4.3 CDP data_scope 3_2019'!$C:$C,'3.1 Emission data'!$D30)</f>
        <v>0</v>
      </c>
      <c r="AY30" s="662">
        <f>SUMIFS('4.3 CDP data_scope 3_2019'!$E:$E,'4.3 CDP data_scope 3_2019'!$A:$A,'3.1 Emission data'!AY$7,'4.3 CDP data_scope 3_2019'!$C:$C,'3.1 Emission data'!$D30)</f>
        <v>0</v>
      </c>
      <c r="AZ30" s="662">
        <f>SUMIFS('4.3 CDP data_scope 3_2019'!$E:$E,'4.3 CDP data_scope 3_2019'!$A:$A,'3.1 Emission data'!AZ$7,'4.3 CDP data_scope 3_2019'!$C:$C,'3.1 Emission data'!$D30)</f>
        <v>0</v>
      </c>
      <c r="BA30" s="31">
        <f>SUMIFS('4.3 CDP data_scope 3_2019'!$E:$E,'4.3 CDP data_scope 3_2019'!$A:$A,'3.1 Emission data'!BA$7,'4.3 CDP data_scope 3_2019'!$C:$C,'3.1 Emission data'!$D30)</f>
        <v>107179</v>
      </c>
      <c r="BB30" s="662">
        <f>SUMIFS('4.3 CDP data_scope 3_2019'!$E:$E,'4.3 CDP data_scope 3_2019'!$A:$A,'3.1 Emission data'!BB$7,'4.3 CDP data_scope 3_2019'!$C:$C,'3.1 Emission data'!$D30)</f>
        <v>0</v>
      </c>
      <c r="BC30" s="31">
        <f>SUMIFS('4.3 CDP data_scope 3_2019'!$E:$E,'4.3 CDP data_scope 3_2019'!$A:$A,'3.1 Emission data'!BC$7,'4.3 CDP data_scope 3_2019'!$C:$C,'3.1 Emission data'!$D30)</f>
        <v>149635</v>
      </c>
      <c r="BD30" s="662">
        <f>SUMIFS('4.3 CDP data_scope 3_2019'!$E:$E,'4.3 CDP data_scope 3_2019'!$A:$A,'3.1 Emission data'!BD$7,'4.3 CDP data_scope 3_2019'!$C:$C,'3.1 Emission data'!$D30)</f>
        <v>0</v>
      </c>
      <c r="BE30" s="674">
        <f>SUMIFS('4.3 CDP data_scope 3_2019'!$E:$E,'4.3 CDP data_scope 3_2019'!$A:$A,'3.1 Emission data'!BE$7,'4.3 CDP data_scope 3_2019'!$C:$C,'3.1 Emission data'!$D30)</f>
        <v>0</v>
      </c>
      <c r="BF30" s="58">
        <f>SUMIFS('4.3 CDP data_scope 3_2019'!$E:$E,'4.3 CDP data_scope 3_2019'!$A:$A,'3.1 Emission data'!BF$7,'4.3 CDP data_scope 3_2019'!$C:$C,'3.1 Emission data'!$D30)</f>
        <v>2057</v>
      </c>
      <c r="BG30" s="58">
        <f>SUMIFS('4.3 CDP data_scope 3_2019'!$E:$E,'4.3 CDP data_scope 3_2019'!$A:$A,'3.1 Emission data'!BG$7,'4.3 CDP data_scope 3_2019'!$C:$C,'3.1 Emission data'!$D30)</f>
        <v>16073</v>
      </c>
      <c r="BH30" s="674">
        <f>SUMIFS('4.3 CDP data_scope 3_2019'!$E:$E,'4.3 CDP data_scope 3_2019'!$A:$A,'3.1 Emission data'!BH$7,'4.3 CDP data_scope 3_2019'!$C:$C,'3.1 Emission data'!$D30)</f>
        <v>0</v>
      </c>
      <c r="BI30" s="64"/>
      <c r="BJ30" s="637">
        <f t="shared" si="4"/>
        <v>2.5602400491151478E-3</v>
      </c>
      <c r="BK30" s="638">
        <f>SUM(AA30:BH30)/SUM($AA$16:$BH$16)</f>
        <v>2.7627981820473872E-2</v>
      </c>
      <c r="BL30" s="639">
        <f>(E30+F30+X30+Z30)/(SUM($J$17:$Z$17)+SUM($E$17:$H$17))</f>
        <v>4.3487926703023559E-3</v>
      </c>
      <c r="BM30" s="640">
        <f>(AA30+AE30+AG30+AO30+AP30+AS30+AV30+BG30)/SUM($AA$17:$BH$17)</f>
        <v>2.3550217893496808E-3</v>
      </c>
      <c r="BN30" s="641">
        <f>(E30+F30+X30+Z30)</f>
        <v>151924.82177271007</v>
      </c>
      <c r="BO30" s="642">
        <f>(AA30+AE30+AG30+AO30+AP30+AS30+AV30+BG30)</f>
        <v>629794</v>
      </c>
      <c r="BQ30" s="76"/>
      <c r="BR30" s="76"/>
      <c r="BS30" s="76"/>
      <c r="BT30" s="76"/>
      <c r="BU30" s="17"/>
      <c r="BV30" s="76"/>
      <c r="BW30" s="76"/>
      <c r="BX30" s="76"/>
      <c r="BY30" s="76"/>
      <c r="BZ30" s="76"/>
      <c r="CA30" s="76"/>
      <c r="CB30" s="76"/>
      <c r="CC30" s="76"/>
      <c r="CD30" s="76"/>
      <c r="CE30" s="76"/>
      <c r="CF30" s="76"/>
      <c r="CG30" s="76"/>
      <c r="CH30" s="76"/>
      <c r="CI30" s="76"/>
      <c r="CJ30" s="76"/>
      <c r="CK30" s="17"/>
      <c r="CL30" s="76"/>
      <c r="CM30" s="76"/>
      <c r="CN30" s="76"/>
      <c r="CO30" s="76"/>
      <c r="CP30" s="76"/>
      <c r="CQ30" s="76"/>
      <c r="CR30" s="76"/>
      <c r="CS30" s="76"/>
      <c r="CT30" s="76"/>
      <c r="CU30" s="76"/>
      <c r="CV30" s="76"/>
      <c r="CW30" s="17"/>
      <c r="CX30" s="76"/>
      <c r="CY30" s="76"/>
      <c r="CZ30" s="76"/>
      <c r="DA30" s="76"/>
      <c r="DB30" s="76"/>
      <c r="DC30" s="76"/>
      <c r="DD30" s="76"/>
      <c r="DE30" s="76"/>
      <c r="DF30" s="76"/>
      <c r="DG30" s="76"/>
      <c r="DH30" s="76"/>
      <c r="DI30" s="76"/>
      <c r="DJ30" s="17"/>
      <c r="DK30" s="17"/>
      <c r="DL30" s="76"/>
      <c r="DM30" s="76"/>
      <c r="DN30" s="76"/>
      <c r="DO30" s="17"/>
      <c r="DP30" s="17"/>
      <c r="DQ30" s="17"/>
      <c r="DR30" s="76"/>
      <c r="DS30" s="76"/>
      <c r="DT30" s="76"/>
    </row>
    <row r="31" spans="2:124">
      <c r="B31" s="26"/>
      <c r="C31" s="831"/>
      <c r="D31" s="89" t="s">
        <v>14</v>
      </c>
      <c r="E31" s="31">
        <f>SUMIFS('4.3 CDP data_scope 3_2019'!E:E,'4.3 CDP data_scope 3_2019'!A:A,'3.1 Emission data'!E$7,'4.3 CDP data_scope 3_2019'!C:C,'3.1 Emission data'!$D31)</f>
        <v>1690</v>
      </c>
      <c r="F31" s="31">
        <f>SUMIFS('4.3 CDP data_scope 3_2019'!$E:$E,'4.3 CDP data_scope 3_2019'!$A:$A,'3.1 Emission data'!F$7,'4.3 CDP data_scope 3_2019'!$C:$C,'3.1 Emission data'!$D31)</f>
        <v>0</v>
      </c>
      <c r="G31" s="38">
        <f>SUMIFS('4.3 CDP data_scope 3_2019'!$E:$E,'4.3 CDP data_scope 3_2019'!$A:$A,'3.1 Emission data'!G$7,'4.3 CDP data_scope 3_2019'!$C:$C,'3.1 Emission data'!$D31)</f>
        <v>0</v>
      </c>
      <c r="H31" s="31">
        <f>SUMIFS('4.3 CDP data_scope 3_2019'!$E:$E,'4.3 CDP data_scope 3_2019'!$A:$A,'3.1 Emission data'!H$7,'4.3 CDP data_scope 3_2019'!$C:$C,'3.1 Emission data'!$D31)</f>
        <v>11653</v>
      </c>
      <c r="I31" s="31">
        <f>SUMIFS('4.3 CDP data_scope 3_2019'!$E:$E,'4.3 CDP data_scope 3_2019'!$A:$A,'3.1 Emission data'!I$7,'4.3 CDP data_scope 3_2019'!$C:$C,'3.1 Emission data'!$D31)</f>
        <v>0</v>
      </c>
      <c r="J31" s="31">
        <f>SUMIFS('4.3 CDP data_scope 3_2019'!$E:$E,'4.3 CDP data_scope 3_2019'!$A:$A,'3.1 Emission data'!J$7,'4.3 CDP data_scope 3_2019'!$C:$C,'3.1 Emission data'!$D31)</f>
        <v>0</v>
      </c>
      <c r="K31" s="31">
        <f>SUMIFS('4.3 CDP data_scope 3_2019'!$E:$E,'4.3 CDP data_scope 3_2019'!$A:$A,'3.1 Emission data'!K$7,'4.3 CDP data_scope 3_2019'!$C:$C,'3.1 Emission data'!$D31)</f>
        <v>0</v>
      </c>
      <c r="L31" s="31">
        <f>SUMIFS('4.3 CDP data_scope 3_2019'!$E:$E,'4.3 CDP data_scope 3_2019'!$A:$A,'3.1 Emission data'!L$7,'4.3 CDP data_scope 3_2019'!$C:$C,'3.1 Emission data'!$D31)</f>
        <v>0</v>
      </c>
      <c r="M31" s="31">
        <f>SUMIFS('4.3 CDP data_scope 3_2019'!$E:$E,'4.3 CDP data_scope 3_2019'!$A:$A,'3.1 Emission data'!M$7,'4.3 CDP data_scope 3_2019'!$C:$C,'3.1 Emission data'!$D31)</f>
        <v>0</v>
      </c>
      <c r="N31" s="31">
        <f>SUMIFS('4.3 CDP data_scope 3_2019'!$E:$E,'4.3 CDP data_scope 3_2019'!$A:$A,'3.1 Emission data'!N$7,'4.3 CDP data_scope 3_2019'!$C:$C,'3.1 Emission data'!$D31)</f>
        <v>0</v>
      </c>
      <c r="O31" s="662">
        <f>SUMIFS('4.3 CDP data_scope 3_2019'!$E:$E,'4.3 CDP data_scope 3_2019'!$A:$A,'3.1 Emission data'!O$7,'4.3 CDP data_scope 3_2019'!$C:$C,'3.1 Emission data'!$D31)</f>
        <v>0</v>
      </c>
      <c r="P31" s="31">
        <f>SUMIFS('4.3 CDP data_scope 3_2019'!$E:$E,'4.3 CDP data_scope 3_2019'!$A:$A,'3.1 Emission data'!P$7,'4.3 CDP data_scope 3_2019'!$C:$C,'3.1 Emission data'!$D31)</f>
        <v>0</v>
      </c>
      <c r="Q31" s="31">
        <f>SUMIFS('4.3 CDP data_scope 3_2019'!$E:$E,'4.3 CDP data_scope 3_2019'!$A:$A,'3.1 Emission data'!Q$7,'4.3 CDP data_scope 3_2019'!$C:$C,'3.1 Emission data'!$D31)</f>
        <v>0</v>
      </c>
      <c r="R31" s="662">
        <f>SUMIFS('4.3 CDP data_scope 3_2019'!$E:$E,'4.3 CDP data_scope 3_2019'!$A:$A,'3.1 Emission data'!R$7,'4.3 CDP data_scope 3_2019'!$C:$C,'3.1 Emission data'!$D31)</f>
        <v>0</v>
      </c>
      <c r="S31" s="31">
        <f>SUMIFS('4.3 CDP data_scope 3_2019'!$E:$E,'4.3 CDP data_scope 3_2019'!$A:$A,'3.1 Emission data'!S$7,'4.3 CDP data_scope 3_2019'!$C:$C,'3.1 Emission data'!$D31)</f>
        <v>0</v>
      </c>
      <c r="T31" s="31">
        <f>SUMIFS('4.3 CDP data_scope 3_2019'!$E:$E,'4.3 CDP data_scope 3_2019'!$A:$A,'3.1 Emission data'!T$7,'4.3 CDP data_scope 3_2019'!$C:$C,'3.1 Emission data'!$D31)</f>
        <v>0</v>
      </c>
      <c r="U31" s="31">
        <f>SUMIFS('4.3 CDP data_scope 3_2019'!$E:$E,'4.3 CDP data_scope 3_2019'!$A:$A,'3.1 Emission data'!U$7,'4.3 CDP data_scope 3_2019'!$C:$C,'3.1 Emission data'!$D31)</f>
        <v>0</v>
      </c>
      <c r="V31" s="31">
        <f>SUMIFS('4.3 CDP data_scope 3_2019'!$E:$E,'4.3 CDP data_scope 3_2019'!$A:$A,'3.1 Emission data'!V$7,'4.3 CDP data_scope 3_2019'!$C:$C,'3.1 Emission data'!$D31)</f>
        <v>0</v>
      </c>
      <c r="W31" s="31">
        <f>SUMIFS('4.3 CDP data_scope 3_2019'!$E:$E,'4.3 CDP data_scope 3_2019'!$A:$A,'3.1 Emission data'!W$7,'4.3 CDP data_scope 3_2019'!$C:$C,'3.1 Emission data'!$D31)</f>
        <v>0</v>
      </c>
      <c r="X31" s="31">
        <f>SUMIFS('4.3 CDP data_scope 3_2019'!$E:$E,'4.3 CDP data_scope 3_2019'!$A:$A,'3.1 Emission data'!X$7,'4.3 CDP data_scope 3_2019'!$C:$C,'3.1 Emission data'!$D31)</f>
        <v>0</v>
      </c>
      <c r="Y31" s="662">
        <f>SUMIFS('4.3 CDP data_scope 3_2019'!$E:$E,'4.3 CDP data_scope 3_2019'!$A:$A,'3.1 Emission data'!Y$7,'4.3 CDP data_scope 3_2019'!$C:$C,'3.1 Emission data'!$D31)</f>
        <v>0</v>
      </c>
      <c r="Z31" s="667">
        <f>SUMIFS('4.3 CDP data_scope 3_2019'!$E:$E,'4.3 CDP data_scope 3_2019'!$A:$A,'3.1 Emission data'!Z$7,'4.3 CDP data_scope 3_2019'!$C:$C,'3.1 Emission data'!$D31)</f>
        <v>0</v>
      </c>
      <c r="AA31" s="46">
        <f>SUMIFS('4.3 CDP data_scope 3_2019'!$E:$E,'4.3 CDP data_scope 3_2019'!$A:$A,'3.1 Emission data'!AA$7,'4.3 CDP data_scope 3_2019'!$C:$C,'3.1 Emission data'!$D31)</f>
        <v>0</v>
      </c>
      <c r="AB31" s="31">
        <f>SUMIFS('4.3 CDP data_scope 3_2019'!$E:$E,'4.3 CDP data_scope 3_2019'!$A:$A,'3.1 Emission data'!AB$7,'4.3 CDP data_scope 3_2019'!$C:$C,'3.1 Emission data'!$D31)</f>
        <v>5300</v>
      </c>
      <c r="AC31" s="31">
        <f>SUMIFS('4.3 CDP data_scope 3_2019'!$E:$E,'4.3 CDP data_scope 3_2019'!$A:$A,'3.1 Emission data'!AC$7,'4.3 CDP data_scope 3_2019'!$C:$C,'3.1 Emission data'!$D31)</f>
        <v>0</v>
      </c>
      <c r="AD31" s="664">
        <f>SUMIFS('4.3 CDP data_scope 3_2019'!$E:$E,'4.3 CDP data_scope 3_2019'!$A:$A,'3.1 Emission data'!AD$7,'4.3 CDP data_scope 3_2019'!$C:$C,'3.1 Emission data'!$D31)</f>
        <v>0</v>
      </c>
      <c r="AE31" s="662">
        <f>SUMIFS('4.3 CDP data_scope 3_2019'!$E:$E,'4.3 CDP data_scope 3_2019'!$A:$A,'3.1 Emission data'!AE$7,'4.3 CDP data_scope 3_2019'!$C:$C,'3.1 Emission data'!$D31)</f>
        <v>0</v>
      </c>
      <c r="AF31" s="664">
        <f>SUMIFS('4.3 CDP data_scope 3_2019'!$E:$E,'4.3 CDP data_scope 3_2019'!$A:$A,'3.1 Emission data'!AF$7,'4.3 CDP data_scope 3_2019'!$C:$C,'3.1 Emission data'!$D31)</f>
        <v>0</v>
      </c>
      <c r="AG31" s="31">
        <f>SUMIFS('4.3 CDP data_scope 3_2019'!$E:$E,'4.3 CDP data_scope 3_2019'!$A:$A,'3.1 Emission data'!AG$7,'4.3 CDP data_scope 3_2019'!$C:$C,'3.1 Emission data'!$D31)</f>
        <v>0</v>
      </c>
      <c r="AH31" s="662">
        <f>SUMIFS('4.3 CDP data_scope 3_2019'!$E:$E,'4.3 CDP data_scope 3_2019'!$A:$A,'3.1 Emission data'!AH$7,'4.3 CDP data_scope 3_2019'!$C:$C,'3.1 Emission data'!$D31)</f>
        <v>0</v>
      </c>
      <c r="AI31" s="71">
        <f>SUMIFS('4.3 CDP data_scope 3_2019'!$E:$E,'4.3 CDP data_scope 3_2019'!$A:$A,'3.1 Emission data'!AI$7,'4.3 CDP data_scope 3_2019'!$C:$C,'3.1 Emission data'!$D31)</f>
        <v>0</v>
      </c>
      <c r="AJ31" s="71">
        <f>SUMIFS('4.3 CDP data_scope 3_2019'!$E:$E,'4.3 CDP data_scope 3_2019'!$A:$A,'3.1 Emission data'!AJ$7,'4.3 CDP data_scope 3_2019'!$C:$C,'3.1 Emission data'!$D31)</f>
        <v>0</v>
      </c>
      <c r="AK31" s="662">
        <f>SUMIFS('4.3 CDP data_scope 3_2019'!$E:$E,'4.3 CDP data_scope 3_2019'!$A:$A,'3.1 Emission data'!AK$7,'4.3 CDP data_scope 3_2019'!$C:$C,'3.1 Emission data'!$D31)</f>
        <v>0</v>
      </c>
      <c r="AL31" s="71">
        <f>SUMIFS('4.3 CDP data_scope 3_2019'!$E:$E,'4.3 CDP data_scope 3_2019'!$A:$A,'3.1 Emission data'!AL$7,'4.3 CDP data_scope 3_2019'!$C:$C,'3.1 Emission data'!$D31)</f>
        <v>0</v>
      </c>
      <c r="AM31" s="71">
        <f>SUMIFS('4.3 CDP data_scope 3_2019'!$E:$E,'4.3 CDP data_scope 3_2019'!$A:$A,'3.1 Emission data'!AM$7,'4.3 CDP data_scope 3_2019'!$C:$C,'3.1 Emission data'!$D31)</f>
        <v>0</v>
      </c>
      <c r="AN31" s="662">
        <f>SUMIFS('4.3 CDP data_scope 3_2019'!$E:$E,'4.3 CDP data_scope 3_2019'!$A:$A,'3.1 Emission data'!AN$7,'4.3 CDP data_scope 3_2019'!$C:$C,'3.1 Emission data'!$D31)</f>
        <v>0</v>
      </c>
      <c r="AO31" s="31">
        <f>SUMIFS('4.3 CDP data_scope 3_2019'!$E:$E,'4.3 CDP data_scope 3_2019'!$A:$A,'3.1 Emission data'!AO$7,'4.3 CDP data_scope 3_2019'!$C:$C,'3.1 Emission data'!$D31)</f>
        <v>0</v>
      </c>
      <c r="AP31" s="662">
        <f>SUMIFS('4.3 CDP data_scope 3_2019'!$E:$E,'4.3 CDP data_scope 3_2019'!$A:$A,'3.1 Emission data'!AP$7,'4.3 CDP data_scope 3_2019'!$C:$C,'3.1 Emission data'!$D31)</f>
        <v>0</v>
      </c>
      <c r="AQ31" s="662">
        <f>SUMIFS('4.3 CDP data_scope 3_2019'!$E:$E,'4.3 CDP data_scope 3_2019'!$A:$A,'3.1 Emission data'!AQ$7,'4.3 CDP data_scope 3_2019'!$C:$C,'3.1 Emission data'!$D31)</f>
        <v>0</v>
      </c>
      <c r="AR31" s="664">
        <f>SUMIFS('4.3 CDP data_scope 3_2019'!$E:$E,'4.3 CDP data_scope 3_2019'!$A:$A,'3.1 Emission data'!AR$7,'4.3 CDP data_scope 3_2019'!$C:$C,'3.1 Emission data'!$D31)</f>
        <v>0</v>
      </c>
      <c r="AS31" s="71">
        <f>SUMIFS('4.3 CDP data_scope 3_2019'!$E:$E,'4.3 CDP data_scope 3_2019'!$A:$A,'3.1 Emission data'!AS$7,'4.3 CDP data_scope 3_2019'!$C:$C,'3.1 Emission data'!$D31)</f>
        <v>0</v>
      </c>
      <c r="AT31" s="71">
        <f>SUMIFS('4.3 CDP data_scope 3_2019'!$E:$E,'4.3 CDP data_scope 3_2019'!$A:$A,'3.1 Emission data'!AT$7,'4.3 CDP data_scope 3_2019'!$C:$C,'3.1 Emission data'!$D31)</f>
        <v>0</v>
      </c>
      <c r="AU31" s="662">
        <f>SUMIFS('4.3 CDP data_scope 3_2019'!$E:$E,'4.3 CDP data_scope 3_2019'!$A:$A,'3.1 Emission data'!AU$7,'4.3 CDP data_scope 3_2019'!$C:$C,'3.1 Emission data'!$D31)</f>
        <v>0</v>
      </c>
      <c r="AV31" s="714">
        <f>10000/2</f>
        <v>5000</v>
      </c>
      <c r="AW31" s="71">
        <f>SUMIFS('4.3 CDP data_scope 3_2019'!$E:$E,'4.3 CDP data_scope 3_2019'!$A:$A,'3.1 Emission data'!AW$7,'4.3 CDP data_scope 3_2019'!$C:$C,'3.1 Emission data'!$D31)</f>
        <v>0</v>
      </c>
      <c r="AX31" s="662">
        <f>SUMIFS('4.3 CDP data_scope 3_2019'!$E:$E,'4.3 CDP data_scope 3_2019'!$A:$A,'3.1 Emission data'!AX$7,'4.3 CDP data_scope 3_2019'!$C:$C,'3.1 Emission data'!$D31)</f>
        <v>0</v>
      </c>
      <c r="AY31" s="662">
        <f>SUMIFS('4.3 CDP data_scope 3_2019'!$E:$E,'4.3 CDP data_scope 3_2019'!$A:$A,'3.1 Emission data'!AY$7,'4.3 CDP data_scope 3_2019'!$C:$C,'3.1 Emission data'!$D31)</f>
        <v>0</v>
      </c>
      <c r="AZ31" s="31">
        <f>SUMIFS('4.3 CDP data_scope 3_2019'!$E:$E,'4.3 CDP data_scope 3_2019'!$A:$A,'3.1 Emission data'!AZ$7,'4.3 CDP data_scope 3_2019'!$C:$C,'3.1 Emission data'!$D31)</f>
        <v>6497.75</v>
      </c>
      <c r="BA31" s="662">
        <f>SUMIFS('4.3 CDP data_scope 3_2019'!$E:$E,'4.3 CDP data_scope 3_2019'!$A:$A,'3.1 Emission data'!BA$7,'4.3 CDP data_scope 3_2019'!$C:$C,'3.1 Emission data'!$D31)</f>
        <v>0</v>
      </c>
      <c r="BB31" s="662">
        <f>SUMIFS('4.3 CDP data_scope 3_2019'!$E:$E,'4.3 CDP data_scope 3_2019'!$A:$A,'3.1 Emission data'!BB$7,'4.3 CDP data_scope 3_2019'!$C:$C,'3.1 Emission data'!$D31)</f>
        <v>0</v>
      </c>
      <c r="BC31" s="31">
        <f>SUMIFS('4.3 CDP data_scope 3_2019'!$E:$E,'4.3 CDP data_scope 3_2019'!$A:$A,'3.1 Emission data'!BC$7,'4.3 CDP data_scope 3_2019'!$C:$C,'3.1 Emission data'!$D31)</f>
        <v>0</v>
      </c>
      <c r="BD31" s="662">
        <f>SUMIFS('4.3 CDP data_scope 3_2019'!$E:$E,'4.3 CDP data_scope 3_2019'!$A:$A,'3.1 Emission data'!BD$7,'4.3 CDP data_scope 3_2019'!$C:$C,'3.1 Emission data'!$D31)</f>
        <v>0</v>
      </c>
      <c r="BE31" s="662">
        <f>SUMIFS('4.3 CDP data_scope 3_2019'!$E:$E,'4.3 CDP data_scope 3_2019'!$A:$A,'3.1 Emission data'!BE$7,'4.3 CDP data_scope 3_2019'!$C:$C,'3.1 Emission data'!$D31)</f>
        <v>0</v>
      </c>
      <c r="BF31" s="714">
        <f>93400*AV31/(AV31+AV29)</f>
        <v>111.5090735434575</v>
      </c>
      <c r="BG31" s="71">
        <f>SUMIFS('4.3 CDP data_scope 3_2019'!$E:$E,'4.3 CDP data_scope 3_2019'!$A:$A,'3.1 Emission data'!BG$7,'4.3 CDP data_scope 3_2019'!$C:$C,'3.1 Emission data'!$D31)</f>
        <v>0</v>
      </c>
      <c r="BH31" s="662">
        <f>SUMIFS('4.3 CDP data_scope 3_2019'!$E:$E,'4.3 CDP data_scope 3_2019'!$A:$A,'3.1 Emission data'!BH$7,'4.3 CDP data_scope 3_2019'!$C:$C,'3.1 Emission data'!$D31)</f>
        <v>0</v>
      </c>
      <c r="BI31" s="17"/>
      <c r="BJ31" s="637">
        <f t="shared" si="4"/>
        <v>2.2485649531615731E-4</v>
      </c>
      <c r="BK31" s="638">
        <f t="shared" si="5"/>
        <v>4.604323468312272E-5</v>
      </c>
      <c r="BL31" s="639">
        <f>(E31)/(SUM($J$17:$Z$17)+SUM($E$17:$H$17))</f>
        <v>4.8375634258148257E-5</v>
      </c>
      <c r="BM31" s="640">
        <f>(AB31+AG31+AS31+AT31+AV31+AZ31+BG31)/SUM($AA$17:$BH$17)</f>
        <v>6.2812709016041117E-5</v>
      </c>
      <c r="BN31" s="641">
        <f>(E31)</f>
        <v>1690</v>
      </c>
      <c r="BO31" s="642">
        <f>(AG31+AS31+AT31+AV31+AZ31+BG31)</f>
        <v>11497.75</v>
      </c>
      <c r="BQ31" s="76"/>
      <c r="BR31" s="76"/>
      <c r="BS31" s="76"/>
      <c r="BT31" s="76"/>
      <c r="BU31" s="17"/>
      <c r="BV31" s="17"/>
      <c r="BW31" s="17"/>
      <c r="BX31" s="17"/>
      <c r="BY31" s="17"/>
      <c r="BZ31" s="17"/>
      <c r="CA31" s="17"/>
      <c r="CB31" s="17"/>
      <c r="CC31" s="17"/>
      <c r="CD31" s="17"/>
      <c r="CE31" s="17"/>
      <c r="CF31" s="17"/>
      <c r="CG31" s="17"/>
      <c r="CH31" s="17"/>
      <c r="CI31" s="17"/>
      <c r="CJ31" s="17"/>
      <c r="CK31" s="17"/>
      <c r="CL31" s="17"/>
      <c r="CM31" s="76"/>
      <c r="CN31" s="17"/>
      <c r="CO31" s="76"/>
      <c r="CP31" s="76"/>
      <c r="CQ31" s="17"/>
      <c r="CR31" s="76"/>
      <c r="CS31" s="17"/>
      <c r="CT31" s="17"/>
      <c r="CU31" s="76"/>
      <c r="CV31" s="76"/>
      <c r="CW31" s="17"/>
      <c r="CX31" s="76"/>
      <c r="CY31" s="76"/>
      <c r="CZ31" s="17"/>
      <c r="DA31" s="76"/>
      <c r="DB31" s="17"/>
      <c r="DC31" s="76"/>
      <c r="DD31" s="76"/>
      <c r="DE31" s="76"/>
      <c r="DF31" s="76"/>
      <c r="DG31" s="76"/>
      <c r="DH31" s="17"/>
      <c r="DI31" s="76"/>
      <c r="DJ31" s="17"/>
      <c r="DK31" s="17"/>
      <c r="DL31" s="76"/>
      <c r="DM31" s="17"/>
      <c r="DN31" s="17"/>
      <c r="DO31" s="17"/>
      <c r="DP31" s="17"/>
      <c r="DQ31" s="17"/>
      <c r="DR31" s="17"/>
      <c r="DS31" s="76"/>
      <c r="DT31" s="76"/>
    </row>
    <row r="32" spans="2:124">
      <c r="B32" s="26"/>
      <c r="C32" s="831"/>
      <c r="D32" s="5" t="s">
        <v>15</v>
      </c>
      <c r="E32" s="38">
        <f>SUMIFS('4.3 CDP data_scope 3_2019'!E:E,'4.3 CDP data_scope 3_2019'!A:A,'3.1 Emission data'!E$7,'4.3 CDP data_scope 3_2019'!C:C,'3.1 Emission data'!$D32)</f>
        <v>0</v>
      </c>
      <c r="F32" s="38">
        <f>SUMIFS('4.3 CDP data_scope 3_2019'!$E:$E,'4.3 CDP data_scope 3_2019'!$A:$A,'3.1 Emission data'!F$7,'4.3 CDP data_scope 3_2019'!$C:$C,'3.1 Emission data'!$D32)</f>
        <v>0</v>
      </c>
      <c r="G32" s="38">
        <f>SUMIFS('4.3 CDP data_scope 3_2019'!$E:$E,'4.3 CDP data_scope 3_2019'!$A:$A,'3.1 Emission data'!G$7,'4.3 CDP data_scope 3_2019'!$C:$C,'3.1 Emission data'!$D32)</f>
        <v>0</v>
      </c>
      <c r="H32" s="31">
        <f>SUMIFS('4.3 CDP data_scope 3_2019'!$E:$E,'4.3 CDP data_scope 3_2019'!$A:$A,'3.1 Emission data'!H$7,'4.3 CDP data_scope 3_2019'!$C:$C,'3.1 Emission data'!$D32)</f>
        <v>0</v>
      </c>
      <c r="I32" s="31">
        <f>SUMIFS('4.3 CDP data_scope 3_2019'!$E:$E,'4.3 CDP data_scope 3_2019'!$A:$A,'3.1 Emission data'!I$7,'4.3 CDP data_scope 3_2019'!$C:$C,'3.1 Emission data'!$D32)</f>
        <v>0</v>
      </c>
      <c r="J32" s="38">
        <f>SUMIFS('4.3 CDP data_scope 3_2019'!$E:$E,'4.3 CDP data_scope 3_2019'!$A:$A,'3.1 Emission data'!J$7,'4.3 CDP data_scope 3_2019'!$C:$C,'3.1 Emission data'!$D32)</f>
        <v>0</v>
      </c>
      <c r="K32" s="38">
        <f>SUMIFS('4.3 CDP data_scope 3_2019'!$E:$E,'4.3 CDP data_scope 3_2019'!$A:$A,'3.1 Emission data'!K$7,'4.3 CDP data_scope 3_2019'!$C:$C,'3.1 Emission data'!$D32)</f>
        <v>0</v>
      </c>
      <c r="L32" s="38">
        <f>SUMIFS('4.3 CDP data_scope 3_2019'!$E:$E,'4.3 CDP data_scope 3_2019'!$A:$A,'3.1 Emission data'!L$7,'4.3 CDP data_scope 3_2019'!$C:$C,'3.1 Emission data'!$D32)</f>
        <v>0</v>
      </c>
      <c r="M32" s="38">
        <f>SUMIFS('4.3 CDP data_scope 3_2019'!$E:$E,'4.3 CDP data_scope 3_2019'!$A:$A,'3.1 Emission data'!M$7,'4.3 CDP data_scope 3_2019'!$C:$C,'3.1 Emission data'!$D32)</f>
        <v>0</v>
      </c>
      <c r="N32" s="38">
        <f>SUMIFS('4.3 CDP data_scope 3_2019'!$E:$E,'4.3 CDP data_scope 3_2019'!$A:$A,'3.1 Emission data'!N$7,'4.3 CDP data_scope 3_2019'!$C:$C,'3.1 Emission data'!$D32)</f>
        <v>0</v>
      </c>
      <c r="O32" s="38">
        <f>SUMIFS('4.3 CDP data_scope 3_2019'!$E:$E,'4.3 CDP data_scope 3_2019'!$A:$A,'3.1 Emission data'!O$7,'4.3 CDP data_scope 3_2019'!$C:$C,'3.1 Emission data'!$D32)</f>
        <v>0</v>
      </c>
      <c r="P32" s="38">
        <f>SUMIFS('4.3 CDP data_scope 3_2019'!$E:$E,'4.3 CDP data_scope 3_2019'!$A:$A,'3.1 Emission data'!P$7,'4.3 CDP data_scope 3_2019'!$C:$C,'3.1 Emission data'!$D32)</f>
        <v>0</v>
      </c>
      <c r="Q32" s="38">
        <f>SUMIFS('4.3 CDP data_scope 3_2019'!$E:$E,'4.3 CDP data_scope 3_2019'!$A:$A,'3.1 Emission data'!Q$7,'4.3 CDP data_scope 3_2019'!$C:$C,'3.1 Emission data'!$D32)</f>
        <v>0</v>
      </c>
      <c r="R32" s="38">
        <f>SUMIFS('4.3 CDP data_scope 3_2019'!$E:$E,'4.3 CDP data_scope 3_2019'!$A:$A,'3.1 Emission data'!R$7,'4.3 CDP data_scope 3_2019'!$C:$C,'3.1 Emission data'!$D32)</f>
        <v>0</v>
      </c>
      <c r="S32" s="38">
        <f>SUMIFS('4.3 CDP data_scope 3_2019'!$E:$E,'4.3 CDP data_scope 3_2019'!$A:$A,'3.1 Emission data'!S$7,'4.3 CDP data_scope 3_2019'!$C:$C,'3.1 Emission data'!$D32)</f>
        <v>0</v>
      </c>
      <c r="T32" s="38">
        <f>SUMIFS('4.3 CDP data_scope 3_2019'!$E:$E,'4.3 CDP data_scope 3_2019'!$A:$A,'3.1 Emission data'!T$7,'4.3 CDP data_scope 3_2019'!$C:$C,'3.1 Emission data'!$D32)</f>
        <v>0</v>
      </c>
      <c r="U32" s="38">
        <f>SUMIFS('4.3 CDP data_scope 3_2019'!$E:$E,'4.3 CDP data_scope 3_2019'!$A:$A,'3.1 Emission data'!U$7,'4.3 CDP data_scope 3_2019'!$C:$C,'3.1 Emission data'!$D32)</f>
        <v>0</v>
      </c>
      <c r="V32" s="38">
        <f>SUMIFS('4.3 CDP data_scope 3_2019'!$E:$E,'4.3 CDP data_scope 3_2019'!$A:$A,'3.1 Emission data'!V$7,'4.3 CDP data_scope 3_2019'!$C:$C,'3.1 Emission data'!$D32)</f>
        <v>0</v>
      </c>
      <c r="W32" s="38">
        <f>SUMIFS('4.3 CDP data_scope 3_2019'!$E:$E,'4.3 CDP data_scope 3_2019'!$A:$A,'3.1 Emission data'!W$7,'4.3 CDP data_scope 3_2019'!$C:$C,'3.1 Emission data'!$D32)</f>
        <v>0</v>
      </c>
      <c r="X32" s="38">
        <f>SUMIFS('4.3 CDP data_scope 3_2019'!$E:$E,'4.3 CDP data_scope 3_2019'!$A:$A,'3.1 Emission data'!X$7,'4.3 CDP data_scope 3_2019'!$C:$C,'3.1 Emission data'!$D32)</f>
        <v>0</v>
      </c>
      <c r="Y32" s="662">
        <f>SUMIFS('4.3 CDP data_scope 3_2019'!$E:$E,'4.3 CDP data_scope 3_2019'!$A:$A,'3.1 Emission data'!Y$7,'4.3 CDP data_scope 3_2019'!$C:$C,'3.1 Emission data'!$D32)</f>
        <v>0</v>
      </c>
      <c r="Z32" s="182">
        <f>SUMIFS('4.3 CDP data_scope 3_2019'!$E:$E,'4.3 CDP data_scope 3_2019'!$A:$A,'3.1 Emission data'!Z$7,'4.3 CDP data_scope 3_2019'!$C:$C,'3.1 Emission data'!$D32)</f>
        <v>0</v>
      </c>
      <c r="AA32" s="191">
        <f>SUMIFS('4.3 CDP data_scope 3_2019'!$E:$E,'4.3 CDP data_scope 3_2019'!$A:$A,'3.1 Emission data'!AA$7,'4.3 CDP data_scope 3_2019'!$C:$C,'3.1 Emission data'!$D32)</f>
        <v>0</v>
      </c>
      <c r="AB32" s="38">
        <f>SUMIFS('4.3 CDP data_scope 3_2019'!$E:$E,'4.3 CDP data_scope 3_2019'!$A:$A,'3.1 Emission data'!AB$7,'4.3 CDP data_scope 3_2019'!$C:$C,'3.1 Emission data'!$D32)</f>
        <v>0</v>
      </c>
      <c r="AC32" s="38">
        <f>SUMIFS('4.3 CDP data_scope 3_2019'!$E:$E,'4.3 CDP data_scope 3_2019'!$A:$A,'3.1 Emission data'!AC$7,'4.3 CDP data_scope 3_2019'!$C:$C,'3.1 Emission data'!$D32)</f>
        <v>0</v>
      </c>
      <c r="AD32" s="664">
        <f>SUMIFS('4.3 CDP data_scope 3_2019'!$E:$E,'4.3 CDP data_scope 3_2019'!$A:$A,'3.1 Emission data'!AD$7,'4.3 CDP data_scope 3_2019'!$C:$C,'3.1 Emission data'!$D32)</f>
        <v>0</v>
      </c>
      <c r="AE32" s="38">
        <f>SUMIFS('4.3 CDP data_scope 3_2019'!$E:$E,'4.3 CDP data_scope 3_2019'!$A:$A,'3.1 Emission data'!AE$7,'4.3 CDP data_scope 3_2019'!$C:$C,'3.1 Emission data'!$D32)</f>
        <v>0</v>
      </c>
      <c r="AF32" s="664">
        <f>SUMIFS('4.3 CDP data_scope 3_2019'!$E:$E,'4.3 CDP data_scope 3_2019'!$A:$A,'3.1 Emission data'!AF$7,'4.3 CDP data_scope 3_2019'!$C:$C,'3.1 Emission data'!$D32)</f>
        <v>0</v>
      </c>
      <c r="AG32" s="38">
        <f>SUMIFS('4.3 CDP data_scope 3_2019'!$E:$E,'4.3 CDP data_scope 3_2019'!$A:$A,'3.1 Emission data'!AG$7,'4.3 CDP data_scope 3_2019'!$C:$C,'3.1 Emission data'!$D32)</f>
        <v>0</v>
      </c>
      <c r="AH32" s="38">
        <f>SUMIFS('4.3 CDP data_scope 3_2019'!$E:$E,'4.3 CDP data_scope 3_2019'!$A:$A,'3.1 Emission data'!AH$7,'4.3 CDP data_scope 3_2019'!$C:$C,'3.1 Emission data'!$D32)</f>
        <v>0</v>
      </c>
      <c r="AI32" s="73">
        <f>SUMIFS('4.3 CDP data_scope 3_2019'!$E:$E,'4.3 CDP data_scope 3_2019'!$A:$A,'3.1 Emission data'!AI$7,'4.3 CDP data_scope 3_2019'!$C:$C,'3.1 Emission data'!$D32)</f>
        <v>0</v>
      </c>
      <c r="AJ32" s="73">
        <f>SUMIFS('4.3 CDP data_scope 3_2019'!$E:$E,'4.3 CDP data_scope 3_2019'!$A:$A,'3.1 Emission data'!AJ$7,'4.3 CDP data_scope 3_2019'!$C:$C,'3.1 Emission data'!$D32)</f>
        <v>0</v>
      </c>
      <c r="AK32" s="662">
        <f>SUMIFS('4.3 CDP data_scope 3_2019'!$E:$E,'4.3 CDP data_scope 3_2019'!$A:$A,'3.1 Emission data'!AK$7,'4.3 CDP data_scope 3_2019'!$C:$C,'3.1 Emission data'!$D32)</f>
        <v>0</v>
      </c>
      <c r="AL32" s="73">
        <f>SUMIFS('4.3 CDP data_scope 3_2019'!$E:$E,'4.3 CDP data_scope 3_2019'!$A:$A,'3.1 Emission data'!AL$7,'4.3 CDP data_scope 3_2019'!$C:$C,'3.1 Emission data'!$D32)</f>
        <v>0</v>
      </c>
      <c r="AM32" s="73">
        <f>SUMIFS('4.3 CDP data_scope 3_2019'!$E:$E,'4.3 CDP data_scope 3_2019'!$A:$A,'3.1 Emission data'!AM$7,'4.3 CDP data_scope 3_2019'!$C:$C,'3.1 Emission data'!$D32)</f>
        <v>0</v>
      </c>
      <c r="AN32" s="38">
        <f>SUMIFS('4.3 CDP data_scope 3_2019'!$E:$E,'4.3 CDP data_scope 3_2019'!$A:$A,'3.1 Emission data'!AN$7,'4.3 CDP data_scope 3_2019'!$C:$C,'3.1 Emission data'!$D32)</f>
        <v>0</v>
      </c>
      <c r="AO32" s="38">
        <f>SUMIFS('4.3 CDP data_scope 3_2019'!$E:$E,'4.3 CDP data_scope 3_2019'!$A:$A,'3.1 Emission data'!AO$7,'4.3 CDP data_scope 3_2019'!$C:$C,'3.1 Emission data'!$D32)</f>
        <v>0</v>
      </c>
      <c r="AP32" s="38">
        <f>SUMIFS('4.3 CDP data_scope 3_2019'!$E:$E,'4.3 CDP data_scope 3_2019'!$A:$A,'3.1 Emission data'!AP$7,'4.3 CDP data_scope 3_2019'!$C:$C,'3.1 Emission data'!$D32)</f>
        <v>0</v>
      </c>
      <c r="AQ32" s="664">
        <f>SUMIFS('4.3 CDP data_scope 3_2019'!$E:$E,'4.3 CDP data_scope 3_2019'!$A:$A,'3.1 Emission data'!AQ$7,'4.3 CDP data_scope 3_2019'!$C:$C,'3.1 Emission data'!$D32)</f>
        <v>0</v>
      </c>
      <c r="AR32" s="664">
        <f>SUMIFS('4.3 CDP data_scope 3_2019'!$E:$E,'4.3 CDP data_scope 3_2019'!$A:$A,'3.1 Emission data'!AR$7,'4.3 CDP data_scope 3_2019'!$C:$C,'3.1 Emission data'!$D32)</f>
        <v>0</v>
      </c>
      <c r="AS32" s="73">
        <f>SUMIFS('4.3 CDP data_scope 3_2019'!$E:$E,'4.3 CDP data_scope 3_2019'!$A:$A,'3.1 Emission data'!AS$7,'4.3 CDP data_scope 3_2019'!$C:$C,'3.1 Emission data'!$D32)</f>
        <v>0</v>
      </c>
      <c r="AT32" s="73">
        <f>SUMIFS('4.3 CDP data_scope 3_2019'!$E:$E,'4.3 CDP data_scope 3_2019'!$A:$A,'3.1 Emission data'!AT$7,'4.3 CDP data_scope 3_2019'!$C:$C,'3.1 Emission data'!$D32)</f>
        <v>0</v>
      </c>
      <c r="AU32" s="73">
        <f>SUMIFS('4.3 CDP data_scope 3_2019'!$E:$E,'4.3 CDP data_scope 3_2019'!$A:$A,'3.1 Emission data'!AU$7,'4.3 CDP data_scope 3_2019'!$C:$C,'3.1 Emission data'!$D32)</f>
        <v>0</v>
      </c>
      <c r="AV32" s="73">
        <f>SUMIFS('4.3 CDP data_scope 3_2019'!$E:$E,'4.3 CDP data_scope 3_2019'!$A:$A,'3.1 Emission data'!AV$7,'4.3 CDP data_scope 3_2019'!$C:$C,'3.1 Emission data'!$D32)</f>
        <v>0</v>
      </c>
      <c r="AW32" s="73">
        <f>SUMIFS('4.3 CDP data_scope 3_2019'!$E:$E,'4.3 CDP data_scope 3_2019'!$A:$A,'3.1 Emission data'!AW$7,'4.3 CDP data_scope 3_2019'!$C:$C,'3.1 Emission data'!$D32)</f>
        <v>0</v>
      </c>
      <c r="AX32" s="662">
        <f>SUMIFS('4.3 CDP data_scope 3_2019'!$E:$E,'4.3 CDP data_scope 3_2019'!$A:$A,'3.1 Emission data'!AX$7,'4.3 CDP data_scope 3_2019'!$C:$C,'3.1 Emission data'!$D32)</f>
        <v>0</v>
      </c>
      <c r="AY32" s="662">
        <f>SUMIFS('4.3 CDP data_scope 3_2019'!$E:$E,'4.3 CDP data_scope 3_2019'!$A:$A,'3.1 Emission data'!AY$7,'4.3 CDP data_scope 3_2019'!$C:$C,'3.1 Emission data'!$D32)</f>
        <v>0</v>
      </c>
      <c r="AZ32" s="73">
        <f>SUMIFS('4.3 CDP data_scope 3_2019'!$E:$E,'4.3 CDP data_scope 3_2019'!$A:$A,'3.1 Emission data'!AZ$7,'4.3 CDP data_scope 3_2019'!$C:$C,'3.1 Emission data'!$D32)</f>
        <v>0</v>
      </c>
      <c r="BA32" s="664">
        <f>SUMIFS('4.3 CDP data_scope 3_2019'!$E:$E,'4.3 CDP data_scope 3_2019'!$A:$A,'3.1 Emission data'!BA$7,'4.3 CDP data_scope 3_2019'!$C:$C,'3.1 Emission data'!$D32)</f>
        <v>0</v>
      </c>
      <c r="BB32" s="38">
        <f>SUMIFS('4.3 CDP data_scope 3_2019'!$E:$E,'4.3 CDP data_scope 3_2019'!$A:$A,'3.1 Emission data'!BB$7,'4.3 CDP data_scope 3_2019'!$C:$C,'3.1 Emission data'!$D32)</f>
        <v>0</v>
      </c>
      <c r="BC32" s="31">
        <f>SUMIFS('4.3 CDP data_scope 3_2019'!$E:$E,'4.3 CDP data_scope 3_2019'!$A:$A,'3.1 Emission data'!BC$7,'4.3 CDP data_scope 3_2019'!$C:$C,'3.1 Emission data'!$D32)</f>
        <v>0</v>
      </c>
      <c r="BD32" s="662">
        <f>SUMIFS('4.3 CDP data_scope 3_2019'!$E:$E,'4.3 CDP data_scope 3_2019'!$A:$A,'3.1 Emission data'!BD$7,'4.3 CDP data_scope 3_2019'!$C:$C,'3.1 Emission data'!$D32)</f>
        <v>0</v>
      </c>
      <c r="BE32" s="31">
        <f>SUMIFS('4.3 CDP data_scope 3_2019'!$E:$E,'4.3 CDP data_scope 3_2019'!$A:$A,'3.1 Emission data'!BE$7,'4.3 CDP data_scope 3_2019'!$C:$C,'3.1 Emission data'!$D32)</f>
        <v>0</v>
      </c>
      <c r="BF32" s="73">
        <f>SUMIFS('4.3 CDP data_scope 3_2019'!$E:$E,'4.3 CDP data_scope 3_2019'!$A:$A,'3.1 Emission data'!BF$7,'4.3 CDP data_scope 3_2019'!$C:$C,'3.1 Emission data'!$D32)</f>
        <v>0</v>
      </c>
      <c r="BG32" s="73">
        <f>SUMIFS('4.3 CDP data_scope 3_2019'!$E:$E,'4.3 CDP data_scope 3_2019'!$A:$A,'3.1 Emission data'!BG$7,'4.3 CDP data_scope 3_2019'!$C:$C,'3.1 Emission data'!$D32)</f>
        <v>0</v>
      </c>
      <c r="BH32" s="73">
        <f>SUMIFS('4.3 CDP data_scope 3_2019'!$E:$E,'4.3 CDP data_scope 3_2019'!$A:$A,'3.1 Emission data'!BH$7,'4.3 CDP data_scope 3_2019'!$C:$C,'3.1 Emission data'!$D32)</f>
        <v>0</v>
      </c>
      <c r="BI32" s="76"/>
      <c r="BJ32" s="637">
        <f t="shared" si="4"/>
        <v>0</v>
      </c>
      <c r="BK32" s="638">
        <f t="shared" si="5"/>
        <v>0</v>
      </c>
      <c r="BL32" s="639">
        <f>(E32+F32+Z32)/(SUM($J$17:$Z$17)+SUM($E$17:$H$17))</f>
        <v>0</v>
      </c>
      <c r="BM32" s="640">
        <f>(AA32+AB32+AE32+AG32+AI32+AN32+AO32+AP32+AS32+AT32+AV32+AZ32+BG32)/SUM($AA$17:$BH$17)</f>
        <v>0</v>
      </c>
      <c r="BN32" s="641">
        <f>(E32+F32+Z32)</f>
        <v>0</v>
      </c>
      <c r="BO32" s="642">
        <f>(AA32+AB32+AE32+AG32+AI32+AN32+AO32+AP32+AS32+AT32+AV32+AZ32+BG32)</f>
        <v>0</v>
      </c>
      <c r="BQ32" s="129"/>
      <c r="BR32" s="129"/>
      <c r="BS32" s="40"/>
    </row>
    <row r="33" spans="1:71">
      <c r="B33" s="83"/>
      <c r="C33" s="831"/>
      <c r="D33" s="423" t="s">
        <v>16</v>
      </c>
      <c r="E33" s="669">
        <f>SUMIFS('4.3 CDP data_scope 3_2019'!E:E,'4.3 CDP data_scope 3_2019'!A:A,'3.1 Emission data'!E$7,'4.3 CDP data_scope 3_2019'!C:C,'3.1 Emission data'!$D33)</f>
        <v>0</v>
      </c>
      <c r="F33" s="678">
        <f>SUMIFS('4.3 CDP data_scope 3_2019'!$E:$E,'4.3 CDP data_scope 3_2019'!$A:$A,'3.1 Emission data'!F$7,'4.3 CDP data_scope 3_2019'!$C:$C,'3.1 Emission data'!$D33)</f>
        <v>0</v>
      </c>
      <c r="G33" s="669">
        <f>SUMIFS('4.3 CDP data_scope 3_2019'!$E:$E,'4.3 CDP data_scope 3_2019'!$A:$A,'3.1 Emission data'!G$7,'4.3 CDP data_scope 3_2019'!$C:$C,'3.1 Emission data'!$D33)</f>
        <v>0</v>
      </c>
      <c r="H33" s="669">
        <f>SUMIFS('4.3 CDP data_scope 3_2019'!$E:$E,'4.3 CDP data_scope 3_2019'!$A:$A,'3.1 Emission data'!H$7,'4.3 CDP data_scope 3_2019'!$C:$C,'3.1 Emission data'!$D33)</f>
        <v>0</v>
      </c>
      <c r="I33" s="39">
        <f>SUMIFS('4.3 CDP data_scope 3_2019'!$E:$E,'4.3 CDP data_scope 3_2019'!$A:$A,'3.1 Emission data'!I$7,'4.3 CDP data_scope 3_2019'!$C:$C,'3.1 Emission data'!$D33)</f>
        <v>0</v>
      </c>
      <c r="J33" s="679">
        <f>SUMIFS('4.3 CDP data_scope 3_2019'!$E:$E,'4.3 CDP data_scope 3_2019'!$A:$A,'3.1 Emission data'!J$7,'4.3 CDP data_scope 3_2019'!$C:$C,'3.1 Emission data'!$D33)</f>
        <v>0</v>
      </c>
      <c r="K33" s="39">
        <f>SUMIFS('4.3 CDP data_scope 3_2019'!$E:$E,'4.3 CDP data_scope 3_2019'!$A:$A,'3.1 Emission data'!K$7,'4.3 CDP data_scope 3_2019'!$C:$C,'3.1 Emission data'!$D33)</f>
        <v>0</v>
      </c>
      <c r="L33" s="39">
        <f>SUMIFS('4.3 CDP data_scope 3_2019'!$E:$E,'4.3 CDP data_scope 3_2019'!$A:$A,'3.1 Emission data'!L$7,'4.3 CDP data_scope 3_2019'!$C:$C,'3.1 Emission data'!$D33)</f>
        <v>2233</v>
      </c>
      <c r="M33" s="39">
        <f>SUMIFS('4.3 CDP data_scope 3_2019'!$E:$E,'4.3 CDP data_scope 3_2019'!$A:$A,'3.1 Emission data'!M$7,'4.3 CDP data_scope 3_2019'!$C:$C,'3.1 Emission data'!$D33)</f>
        <v>0</v>
      </c>
      <c r="N33" s="39">
        <f>SUMIFS('4.3 CDP data_scope 3_2019'!$E:$E,'4.3 CDP data_scope 3_2019'!$A:$A,'3.1 Emission data'!N$7,'4.3 CDP data_scope 3_2019'!$C:$C,'3.1 Emission data'!$D33)</f>
        <v>0</v>
      </c>
      <c r="O33" s="39">
        <f>SUMIFS('4.3 CDP data_scope 3_2019'!$E:$E,'4.3 CDP data_scope 3_2019'!$A:$A,'3.1 Emission data'!O$7,'4.3 CDP data_scope 3_2019'!$C:$C,'3.1 Emission data'!$D33)</f>
        <v>0</v>
      </c>
      <c r="P33" s="39">
        <f>SUMIFS('4.3 CDP data_scope 3_2019'!$E:$E,'4.3 CDP data_scope 3_2019'!$A:$A,'3.1 Emission data'!P$7,'4.3 CDP data_scope 3_2019'!$C:$C,'3.1 Emission data'!$D33)</f>
        <v>0</v>
      </c>
      <c r="Q33" s="39">
        <f>SUMIFS('4.3 CDP data_scope 3_2019'!$E:$E,'4.3 CDP data_scope 3_2019'!$A:$A,'3.1 Emission data'!Q$7,'4.3 CDP data_scope 3_2019'!$C:$C,'3.1 Emission data'!$D33)</f>
        <v>0</v>
      </c>
      <c r="R33" s="679">
        <f>SUMIFS('4.3 CDP data_scope 3_2019'!$E:$E,'4.3 CDP data_scope 3_2019'!$A:$A,'3.1 Emission data'!R$7,'4.3 CDP data_scope 3_2019'!$C:$C,'3.1 Emission data'!$D33)</f>
        <v>0</v>
      </c>
      <c r="S33" s="39">
        <f>SUMIFS('4.3 CDP data_scope 3_2019'!$E:$E,'4.3 CDP data_scope 3_2019'!$A:$A,'3.1 Emission data'!S$7,'4.3 CDP data_scope 3_2019'!$C:$C,'3.1 Emission data'!$D33)</f>
        <v>0</v>
      </c>
      <c r="T33" s="39">
        <f>SUMIFS('4.3 CDP data_scope 3_2019'!$E:$E,'4.3 CDP data_scope 3_2019'!$A:$A,'3.1 Emission data'!T$7,'4.3 CDP data_scope 3_2019'!$C:$C,'3.1 Emission data'!$D33)</f>
        <v>0</v>
      </c>
      <c r="U33" s="39">
        <f>SUMIFS('4.3 CDP data_scope 3_2019'!$E:$E,'4.3 CDP data_scope 3_2019'!$A:$A,'3.1 Emission data'!U$7,'4.3 CDP data_scope 3_2019'!$C:$C,'3.1 Emission data'!$D33)</f>
        <v>0</v>
      </c>
      <c r="V33" s="39">
        <f>SUMIFS('4.3 CDP data_scope 3_2019'!$E:$E,'4.3 CDP data_scope 3_2019'!$A:$A,'3.1 Emission data'!V$7,'4.3 CDP data_scope 3_2019'!$C:$C,'3.1 Emission data'!$D33)</f>
        <v>0</v>
      </c>
      <c r="W33" s="679">
        <f>SUMIFS('4.3 CDP data_scope 3_2019'!$E:$E,'4.3 CDP data_scope 3_2019'!$A:$A,'3.1 Emission data'!W$7,'4.3 CDP data_scope 3_2019'!$C:$C,'3.1 Emission data'!$D33)</f>
        <v>0</v>
      </c>
      <c r="X33" s="39">
        <f>SUMIFS('4.3 CDP data_scope 3_2019'!$E:$E,'4.3 CDP data_scope 3_2019'!$A:$A,'3.1 Emission data'!X$7,'4.3 CDP data_scope 3_2019'!$C:$C,'3.1 Emission data'!$D33)</f>
        <v>0</v>
      </c>
      <c r="Y33" s="679">
        <f>SUMIFS('4.3 CDP data_scope 3_2019'!$E:$E,'4.3 CDP data_scope 3_2019'!$A:$A,'3.1 Emission data'!Y$7,'4.3 CDP data_scope 3_2019'!$C:$C,'3.1 Emission data'!$D33)</f>
        <v>0</v>
      </c>
      <c r="Z33" s="181">
        <f>SUMIFS('4.3 CDP data_scope 3_2019'!$E:$E,'4.3 CDP data_scope 3_2019'!$A:$A,'3.1 Emission data'!Z$7,'4.3 CDP data_scope 3_2019'!$C:$C,'3.1 Emission data'!$D33)</f>
        <v>0</v>
      </c>
      <c r="AA33" s="680">
        <f>SUMIFS('4.3 CDP data_scope 3_2019'!$E:$E,'4.3 CDP data_scope 3_2019'!$A:$A,'3.1 Emission data'!AA$7,'4.3 CDP data_scope 3_2019'!$C:$C,'3.1 Emission data'!$D33)</f>
        <v>0</v>
      </c>
      <c r="AB33" s="39">
        <f>SUMIFS('4.3 CDP data_scope 3_2019'!$E:$E,'4.3 CDP data_scope 3_2019'!$A:$A,'3.1 Emission data'!AB$7,'4.3 CDP data_scope 3_2019'!$C:$C,'3.1 Emission data'!$D33)</f>
        <v>43000</v>
      </c>
      <c r="AC33" s="678">
        <f>SUMIFS('4.3 CDP data_scope 3_2019'!$E:$E,'4.3 CDP data_scope 3_2019'!$A:$A,'3.1 Emission data'!AC$7,'4.3 CDP data_scope 3_2019'!$C:$C,'3.1 Emission data'!$D33)</f>
        <v>0</v>
      </c>
      <c r="AD33" s="669">
        <f>SUMIFS('4.3 CDP data_scope 3_2019'!$E:$E,'4.3 CDP data_scope 3_2019'!$A:$A,'3.1 Emission data'!AD$7,'4.3 CDP data_scope 3_2019'!$C:$C,'3.1 Emission data'!$D33)</f>
        <v>0</v>
      </c>
      <c r="AE33" s="39">
        <f>SUMIFS('4.3 CDP data_scope 3_2019'!$E:$E,'4.3 CDP data_scope 3_2019'!$A:$A,'3.1 Emission data'!AE$7,'4.3 CDP data_scope 3_2019'!$C:$C,'3.1 Emission data'!$D33)</f>
        <v>0</v>
      </c>
      <c r="AF33" s="669">
        <f>SUMIFS('4.3 CDP data_scope 3_2019'!$E:$E,'4.3 CDP data_scope 3_2019'!$A:$A,'3.1 Emission data'!AF$7,'4.3 CDP data_scope 3_2019'!$C:$C,'3.1 Emission data'!$D33)</f>
        <v>0</v>
      </c>
      <c r="AG33" s="679">
        <f>SUMIFS('4.3 CDP data_scope 3_2019'!$E:$E,'4.3 CDP data_scope 3_2019'!$A:$A,'3.1 Emission data'!AG$7,'4.3 CDP data_scope 3_2019'!$C:$C,'3.1 Emission data'!$D33)</f>
        <v>0</v>
      </c>
      <c r="AH33" s="679">
        <f>SUMIFS('4.3 CDP data_scope 3_2019'!$E:$E,'4.3 CDP data_scope 3_2019'!$A:$A,'3.1 Emission data'!AH$7,'4.3 CDP data_scope 3_2019'!$C:$C,'3.1 Emission data'!$D33)</f>
        <v>0</v>
      </c>
      <c r="AI33" s="681">
        <f>SUMIFS('4.3 CDP data_scope 3_2019'!$E:$E,'4.3 CDP data_scope 3_2019'!$A:$A,'3.1 Emission data'!AI$7,'4.3 CDP data_scope 3_2019'!$C:$C,'3.1 Emission data'!$D33)</f>
        <v>0</v>
      </c>
      <c r="AJ33" s="681">
        <f>SUMIFS('4.3 CDP data_scope 3_2019'!$E:$E,'4.3 CDP data_scope 3_2019'!$A:$A,'3.1 Emission data'!AJ$7,'4.3 CDP data_scope 3_2019'!$C:$C,'3.1 Emission data'!$D33)</f>
        <v>0</v>
      </c>
      <c r="AK33" s="679">
        <f>SUMIFS('4.3 CDP data_scope 3_2019'!$E:$E,'4.3 CDP data_scope 3_2019'!$A:$A,'3.1 Emission data'!AK$7,'4.3 CDP data_scope 3_2019'!$C:$C,'3.1 Emission data'!$D33)</f>
        <v>0</v>
      </c>
      <c r="AL33" s="669">
        <f>SUMIFS('4.3 CDP data_scope 3_2019'!$E:$E,'4.3 CDP data_scope 3_2019'!$A:$A,'3.1 Emission data'!AL$7,'4.3 CDP data_scope 3_2019'!$C:$C,'3.1 Emission data'!$D33)</f>
        <v>0</v>
      </c>
      <c r="AM33" s="681">
        <f>SUMIFS('4.3 CDP data_scope 3_2019'!$E:$E,'4.3 CDP data_scope 3_2019'!$A:$A,'3.1 Emission data'!AM$7,'4.3 CDP data_scope 3_2019'!$C:$C,'3.1 Emission data'!$D33)</f>
        <v>0</v>
      </c>
      <c r="AN33" s="679">
        <f>SUMIFS('4.3 CDP data_scope 3_2019'!$E:$E,'4.3 CDP data_scope 3_2019'!$A:$A,'3.1 Emission data'!AN$7,'4.3 CDP data_scope 3_2019'!$C:$C,'3.1 Emission data'!$D33)</f>
        <v>0</v>
      </c>
      <c r="AO33" s="681">
        <f>SUMIFS('4.3 CDP data_scope 3_2019'!$E:$E,'4.3 CDP data_scope 3_2019'!$A:$A,'3.1 Emission data'!AO$7,'4.3 CDP data_scope 3_2019'!$C:$C,'3.1 Emission data'!$D33)</f>
        <v>0</v>
      </c>
      <c r="AP33" s="39">
        <f>SUMIFS('4.3 CDP data_scope 3_2019'!$E:$E,'4.3 CDP data_scope 3_2019'!$A:$A,'3.1 Emission data'!AP$7,'4.3 CDP data_scope 3_2019'!$C:$C,'3.1 Emission data'!$D33)</f>
        <v>0</v>
      </c>
      <c r="AQ33" s="716" t="s">
        <v>799</v>
      </c>
      <c r="AR33" s="669">
        <f>SUMIFS('4.3 CDP data_scope 3_2019'!$E:$E,'4.3 CDP data_scope 3_2019'!$A:$A,'3.1 Emission data'!AR$7,'4.3 CDP data_scope 3_2019'!$C:$C,'3.1 Emission data'!$D33)</f>
        <v>0</v>
      </c>
      <c r="AS33" s="681">
        <f>SUMIFS('4.3 CDP data_scope 3_2019'!$E:$E,'4.3 CDP data_scope 3_2019'!$A:$A,'3.1 Emission data'!AS$7,'4.3 CDP data_scope 3_2019'!$C:$C,'3.1 Emission data'!$D33)</f>
        <v>0</v>
      </c>
      <c r="AT33" s="681">
        <f>SUMIFS('4.3 CDP data_scope 3_2019'!$E:$E,'4.3 CDP data_scope 3_2019'!$A:$A,'3.1 Emission data'!AT$7,'4.3 CDP data_scope 3_2019'!$C:$C,'3.1 Emission data'!$D33)</f>
        <v>0</v>
      </c>
      <c r="AU33" s="669">
        <f>SUMIFS('4.3 CDP data_scope 3_2019'!$E:$E,'4.3 CDP data_scope 3_2019'!$A:$A,'3.1 Emission data'!AU$7,'4.3 CDP data_scope 3_2019'!$C:$C,'3.1 Emission data'!$D33)</f>
        <v>0</v>
      </c>
      <c r="AV33" s="717">
        <f>SUMIFS('4.3 CDP data_scope 3_2019'!$E:$E,'4.3 CDP data_scope 3_2019'!$A:$A,'3.1 Emission data'!AV$7,'4.3 CDP data_scope 3_2019'!$C:$C,'3.1 Emission data'!$D33)/2</f>
        <v>5000</v>
      </c>
      <c r="AW33" s="669">
        <f>SUMIFS('4.3 CDP data_scope 3_2019'!$E:$E,'4.3 CDP data_scope 3_2019'!$A:$A,'3.1 Emission data'!AW$7,'4.3 CDP data_scope 3_2019'!$C:$C,'3.1 Emission data'!$D33)</f>
        <v>0</v>
      </c>
      <c r="AX33" s="679">
        <f>SUMIFS('4.3 CDP data_scope 3_2019'!$E:$E,'4.3 CDP data_scope 3_2019'!$A:$A,'3.1 Emission data'!AX$7,'4.3 CDP data_scope 3_2019'!$C:$C,'3.1 Emission data'!$D33)</f>
        <v>0</v>
      </c>
      <c r="AY33" s="679">
        <f>SUMIFS('4.3 CDP data_scope 3_2019'!$E:$E,'4.3 CDP data_scope 3_2019'!$A:$A,'3.1 Emission data'!AY$7,'4.3 CDP data_scope 3_2019'!$C:$C,'3.1 Emission data'!$D33)</f>
        <v>0</v>
      </c>
      <c r="AZ33" s="681">
        <f>SUMIFS('4.3 CDP data_scope 3_2019'!$E:$E,'4.3 CDP data_scope 3_2019'!$A:$A,'3.1 Emission data'!AZ$7,'4.3 CDP data_scope 3_2019'!$C:$C,'3.1 Emission data'!$D33)</f>
        <v>0</v>
      </c>
      <c r="BA33" s="39">
        <f>SUMIFS('4.3 CDP data_scope 3_2019'!$E:$E,'4.3 CDP data_scope 3_2019'!$A:$A,'3.1 Emission data'!BA$7,'4.3 CDP data_scope 3_2019'!$C:$C,'3.1 Emission data'!$D33)</f>
        <v>326</v>
      </c>
      <c r="BB33" s="679">
        <f>SUMIFS('4.3 CDP data_scope 3_2019'!$E:$E,'4.3 CDP data_scope 3_2019'!$A:$A,'3.1 Emission data'!BB$7,'4.3 CDP data_scope 3_2019'!$C:$C,'3.1 Emission data'!$D33)</f>
        <v>0</v>
      </c>
      <c r="BC33" s="679">
        <f>SUMIFS('4.3 CDP data_scope 3_2019'!$E:$E,'4.3 CDP data_scope 3_2019'!$A:$A,'3.1 Emission data'!BC$7,'4.3 CDP data_scope 3_2019'!$C:$C,'3.1 Emission data'!$D33)</f>
        <v>0</v>
      </c>
      <c r="BD33" s="679">
        <f>SUMIFS('4.3 CDP data_scope 3_2019'!$E:$E,'4.3 CDP data_scope 3_2019'!$A:$A,'3.1 Emission data'!BD$7,'4.3 CDP data_scope 3_2019'!$C:$C,'3.1 Emission data'!$D33)</f>
        <v>0</v>
      </c>
      <c r="BE33" s="679">
        <f>SUMIFS('4.3 CDP data_scope 3_2019'!$E:$E,'4.3 CDP data_scope 3_2019'!$A:$A,'3.1 Emission data'!BE$7,'4.3 CDP data_scope 3_2019'!$C:$C,'3.1 Emission data'!$D33)</f>
        <v>0</v>
      </c>
      <c r="BF33" s="39">
        <f>SUMIFS('4.3 CDP data_scope 3_2019'!$E:$E,'4.3 CDP data_scope 3_2019'!$A:$A,'3.1 Emission data'!BF$7,'4.3 CDP data_scope 3_2019'!$C:$C,'3.1 Emission data'!$D33)</f>
        <v>3971</v>
      </c>
      <c r="BG33" s="681">
        <f>SUMIFS('4.3 CDP data_scope 3_2019'!$E:$E,'4.3 CDP data_scope 3_2019'!$A:$A,'3.1 Emission data'!BG$7,'4.3 CDP data_scope 3_2019'!$C:$C,'3.1 Emission data'!$D33)</f>
        <v>0</v>
      </c>
      <c r="BH33" s="681">
        <f>SUMIFS('4.3 CDP data_scope 3_2019'!$E:$E,'4.3 CDP data_scope 3_2019'!$A:$A,'3.1 Emission data'!BH$7,'4.3 CDP data_scope 3_2019'!$C:$C,'3.1 Emission data'!$D33)</f>
        <v>0</v>
      </c>
      <c r="BI33" s="76"/>
      <c r="BJ33" s="637">
        <f t="shared" si="4"/>
        <v>3.7630559397510251E-5</v>
      </c>
      <c r="BK33" s="638">
        <f t="shared" si="5"/>
        <v>1.4240263477840673E-4</v>
      </c>
      <c r="BL33" s="639">
        <f>(F33)/(SUM($J$17:$Z$17)+SUM($E$17:$H$17))</f>
        <v>0</v>
      </c>
      <c r="BM33" s="640">
        <f>(AA33+AI33+AO33+AP33+AS33+AT33+AV33+AZ33+BG33)/SUM($AA$17:$BH$17)</f>
        <v>1.8696762666440779E-5</v>
      </c>
      <c r="BN33" s="641">
        <f>(F33)</f>
        <v>0</v>
      </c>
      <c r="BO33" s="642">
        <f>(AA33+AI33+AO33+AP33+AS33+AT33+AV33+AZ33+BG33)</f>
        <v>5000</v>
      </c>
      <c r="BQ33" s="129"/>
      <c r="BR33" s="129"/>
      <c r="BS33" s="40"/>
    </row>
    <row r="34" spans="1:71">
      <c r="B34" s="83"/>
      <c r="C34" s="220" t="s">
        <v>1086</v>
      </c>
      <c r="D34" s="221" t="s">
        <v>29</v>
      </c>
      <c r="E34" s="572">
        <f t="shared" ref="E34:AC34" si="6">E16+E12+E11</f>
        <v>18108572</v>
      </c>
      <c r="F34" s="572">
        <f t="shared" si="6"/>
        <v>15027224</v>
      </c>
      <c r="G34" s="573">
        <f t="shared" si="6"/>
        <v>2434639</v>
      </c>
      <c r="H34" s="572">
        <f t="shared" si="6"/>
        <v>2145580</v>
      </c>
      <c r="I34" s="572">
        <f t="shared" si="6"/>
        <v>13578959</v>
      </c>
      <c r="J34" s="572">
        <f t="shared" si="6"/>
        <v>1189794</v>
      </c>
      <c r="K34" s="572">
        <f t="shared" si="6"/>
        <v>1146124</v>
      </c>
      <c r="L34" s="572">
        <f t="shared" si="6"/>
        <v>1088974</v>
      </c>
      <c r="M34" s="572">
        <f t="shared" si="6"/>
        <v>574033.76</v>
      </c>
      <c r="N34" s="572">
        <f t="shared" si="6"/>
        <v>397813.72</v>
      </c>
      <c r="O34" s="572">
        <f t="shared" si="6"/>
        <v>483718.18</v>
      </c>
      <c r="P34" s="572">
        <f t="shared" si="6"/>
        <v>879698.88</v>
      </c>
      <c r="Q34" s="572">
        <f t="shared" si="6"/>
        <v>5322437</v>
      </c>
      <c r="R34" s="572">
        <f t="shared" si="6"/>
        <v>38126</v>
      </c>
      <c r="S34" s="572">
        <f t="shared" si="6"/>
        <v>514151.314998994</v>
      </c>
      <c r="T34" s="572">
        <f t="shared" si="6"/>
        <v>240366.68</v>
      </c>
      <c r="U34" s="572">
        <f t="shared" si="6"/>
        <v>101443.41</v>
      </c>
      <c r="V34" s="572">
        <f t="shared" si="6"/>
        <v>150167.55000000002</v>
      </c>
      <c r="W34" s="572">
        <f t="shared" si="6"/>
        <v>39772</v>
      </c>
      <c r="X34" s="572">
        <f t="shared" si="6"/>
        <v>249109</v>
      </c>
      <c r="Y34" s="572">
        <f t="shared" si="6"/>
        <v>8049.69</v>
      </c>
      <c r="Z34" s="676">
        <f t="shared" si="6"/>
        <v>187109.63999999998</v>
      </c>
      <c r="AA34" s="677">
        <f t="shared" si="6"/>
        <v>25133820</v>
      </c>
      <c r="AB34" s="572">
        <f t="shared" si="6"/>
        <v>53407000</v>
      </c>
      <c r="AC34" s="572">
        <f t="shared" si="6"/>
        <v>39766870</v>
      </c>
      <c r="AD34" s="573">
        <f>SUM(AD15,AD16)</f>
        <v>8400975.8099999987</v>
      </c>
      <c r="AE34" s="572">
        <f>AE16+AE12+AE11</f>
        <v>48679600</v>
      </c>
      <c r="AF34" s="573">
        <f>AF15+AF16</f>
        <v>18015427</v>
      </c>
      <c r="AG34" s="572">
        <f t="shared" ref="AG34:BH34" si="7">AG16+AG12+AG11</f>
        <v>10291514</v>
      </c>
      <c r="AH34" s="572">
        <f t="shared" si="7"/>
        <v>676719</v>
      </c>
      <c r="AI34" s="572">
        <f t="shared" si="7"/>
        <v>7024700</v>
      </c>
      <c r="AJ34" s="572">
        <f t="shared" si="7"/>
        <v>6036620</v>
      </c>
      <c r="AK34" s="572">
        <f t="shared" si="7"/>
        <v>2408882</v>
      </c>
      <c r="AL34" s="572">
        <f t="shared" si="7"/>
        <v>1171929.8400000001</v>
      </c>
      <c r="AM34" s="572">
        <f t="shared" si="7"/>
        <v>11061403</v>
      </c>
      <c r="AN34" s="572">
        <f t="shared" si="7"/>
        <v>45176326.969999999</v>
      </c>
      <c r="AO34" s="572">
        <f t="shared" si="7"/>
        <v>5749487</v>
      </c>
      <c r="AP34" s="572">
        <f t="shared" si="7"/>
        <v>15837180</v>
      </c>
      <c r="AQ34" s="572">
        <f t="shared" si="7"/>
        <v>32225090</v>
      </c>
      <c r="AR34" s="572">
        <f t="shared" si="7"/>
        <v>346117</v>
      </c>
      <c r="AS34" s="572">
        <f t="shared" si="7"/>
        <v>17951973</v>
      </c>
      <c r="AT34" s="572">
        <f t="shared" si="7"/>
        <v>23832041</v>
      </c>
      <c r="AU34" s="572">
        <f t="shared" si="7"/>
        <v>10983738</v>
      </c>
      <c r="AV34" s="572">
        <f t="shared" si="7"/>
        <v>5733417</v>
      </c>
      <c r="AW34" s="572">
        <f t="shared" si="7"/>
        <v>167500</v>
      </c>
      <c r="AX34" s="572">
        <f t="shared" si="7"/>
        <v>405770</v>
      </c>
      <c r="AY34" s="572">
        <f t="shared" si="7"/>
        <v>677411.14</v>
      </c>
      <c r="AZ34" s="572">
        <f t="shared" si="7"/>
        <v>933811.53</v>
      </c>
      <c r="BA34" s="572">
        <f t="shared" si="7"/>
        <v>13699053</v>
      </c>
      <c r="BB34" s="572">
        <f t="shared" si="7"/>
        <v>1150804</v>
      </c>
      <c r="BC34" s="572">
        <f t="shared" si="7"/>
        <v>9713539.6999999993</v>
      </c>
      <c r="BD34" s="572">
        <f t="shared" si="7"/>
        <v>792390</v>
      </c>
      <c r="BE34" s="572">
        <f t="shared" si="7"/>
        <v>569447.91</v>
      </c>
      <c r="BF34" s="572">
        <f t="shared" si="7"/>
        <v>586291</v>
      </c>
      <c r="BG34" s="572">
        <f t="shared" si="7"/>
        <v>1516748.02</v>
      </c>
      <c r="BH34" s="572">
        <f t="shared" si="7"/>
        <v>131055.00000000001</v>
      </c>
      <c r="BI34" s="104"/>
      <c r="BJ34" s="643">
        <f>SUM(BJ18:BJ33)</f>
        <v>1</v>
      </c>
      <c r="BK34" s="644">
        <f>SUM(BK18:BK33)</f>
        <v>1.0000000000000002</v>
      </c>
      <c r="BL34" s="644">
        <f>SUM(BL18:BL33)</f>
        <v>0.99999999999999978</v>
      </c>
      <c r="BM34" s="644">
        <f>SUM(BM18:BM33)</f>
        <v>1.0000150920268245</v>
      </c>
      <c r="BN34" s="514"/>
      <c r="BO34" s="606"/>
    </row>
    <row r="35" spans="1:71" ht="15" thickBot="1">
      <c r="B35" s="83"/>
      <c r="C35" s="374" t="s">
        <v>841</v>
      </c>
      <c r="D35" s="378" t="s">
        <v>1023</v>
      </c>
      <c r="E35" s="483">
        <f t="shared" ref="E35:AJ35" si="8">E17+E12+E11</f>
        <v>17608572</v>
      </c>
      <c r="F35" s="483">
        <f t="shared" si="8"/>
        <v>15027224</v>
      </c>
      <c r="G35" s="483">
        <f t="shared" si="8"/>
        <v>1417346</v>
      </c>
      <c r="H35" s="483">
        <f t="shared" si="8"/>
        <v>379532</v>
      </c>
      <c r="I35" s="483">
        <f t="shared" si="8"/>
        <v>734000</v>
      </c>
      <c r="J35" s="483">
        <f t="shared" si="8"/>
        <v>1189794</v>
      </c>
      <c r="K35" s="483">
        <f t="shared" si="8"/>
        <v>437366</v>
      </c>
      <c r="L35" s="483">
        <f t="shared" si="8"/>
        <v>317668</v>
      </c>
      <c r="M35" s="483">
        <f t="shared" si="8"/>
        <v>111091</v>
      </c>
      <c r="N35" s="483">
        <f t="shared" si="8"/>
        <v>397813.72</v>
      </c>
      <c r="O35" s="483">
        <f t="shared" si="8"/>
        <v>479586</v>
      </c>
      <c r="P35" s="483">
        <f t="shared" si="8"/>
        <v>474346.88</v>
      </c>
      <c r="Q35" s="483">
        <f t="shared" si="8"/>
        <v>94058</v>
      </c>
      <c r="R35" s="483">
        <f t="shared" si="8"/>
        <v>9667</v>
      </c>
      <c r="S35" s="483">
        <f t="shared" si="8"/>
        <v>514151.314998994</v>
      </c>
      <c r="T35" s="483">
        <f t="shared" si="8"/>
        <v>183688.72</v>
      </c>
      <c r="U35" s="483">
        <f t="shared" si="8"/>
        <v>101443.41</v>
      </c>
      <c r="V35" s="483">
        <f t="shared" si="8"/>
        <v>150167.55000000002</v>
      </c>
      <c r="W35" s="483">
        <f t="shared" si="8"/>
        <v>13550</v>
      </c>
      <c r="X35" s="483">
        <f t="shared" si="8"/>
        <v>177772</v>
      </c>
      <c r="Y35" s="483">
        <f t="shared" si="8"/>
        <v>2087.83</v>
      </c>
      <c r="Z35" s="485">
        <f t="shared" si="8"/>
        <v>187109.63999999998</v>
      </c>
      <c r="AA35" s="486">
        <f t="shared" si="8"/>
        <v>25133820</v>
      </c>
      <c r="AB35" s="483">
        <f t="shared" si="8"/>
        <v>31081000</v>
      </c>
      <c r="AC35" s="483">
        <f t="shared" si="8"/>
        <v>246312</v>
      </c>
      <c r="AD35" s="483">
        <f t="shared" si="8"/>
        <v>8400975.8099999987</v>
      </c>
      <c r="AE35" s="483">
        <f t="shared" si="8"/>
        <v>48679600</v>
      </c>
      <c r="AF35" s="483">
        <f t="shared" si="8"/>
        <v>18015427</v>
      </c>
      <c r="AG35" s="483">
        <f t="shared" si="8"/>
        <v>10291514</v>
      </c>
      <c r="AH35" s="483">
        <f t="shared" si="8"/>
        <v>676719</v>
      </c>
      <c r="AI35" s="483">
        <f t="shared" si="8"/>
        <v>7023200</v>
      </c>
      <c r="AJ35" s="483">
        <f t="shared" si="8"/>
        <v>1599399</v>
      </c>
      <c r="AK35" s="483">
        <f t="shared" ref="AK35:BH35" si="9">AK17+AK12+AK11</f>
        <v>2408882</v>
      </c>
      <c r="AL35" s="483">
        <f t="shared" si="9"/>
        <v>1153798.6000000001</v>
      </c>
      <c r="AM35" s="483">
        <f t="shared" si="9"/>
        <v>11027516</v>
      </c>
      <c r="AN35" s="483">
        <f t="shared" si="9"/>
        <v>45176326.969999999</v>
      </c>
      <c r="AO35" s="483">
        <f t="shared" si="9"/>
        <v>5749487</v>
      </c>
      <c r="AP35" s="483">
        <f t="shared" si="9"/>
        <v>15837180</v>
      </c>
      <c r="AQ35" s="483">
        <f t="shared" si="9"/>
        <v>32225090</v>
      </c>
      <c r="AR35" s="483">
        <f t="shared" si="9"/>
        <v>346117</v>
      </c>
      <c r="AS35" s="483">
        <f t="shared" si="9"/>
        <v>17951973</v>
      </c>
      <c r="AT35" s="483">
        <f t="shared" si="9"/>
        <v>23832041</v>
      </c>
      <c r="AU35" s="483">
        <f t="shared" si="9"/>
        <v>1107511</v>
      </c>
      <c r="AV35" s="483">
        <f t="shared" si="9"/>
        <v>5733417</v>
      </c>
      <c r="AW35" s="483">
        <f t="shared" si="9"/>
        <v>101886</v>
      </c>
      <c r="AX35" s="483">
        <f t="shared" si="9"/>
        <v>405770</v>
      </c>
      <c r="AY35" s="483">
        <f t="shared" si="9"/>
        <v>677411.14</v>
      </c>
      <c r="AZ35" s="483">
        <f t="shared" si="9"/>
        <v>840046.22</v>
      </c>
      <c r="BA35" s="483">
        <f t="shared" si="9"/>
        <v>177830</v>
      </c>
      <c r="BB35" s="483">
        <f t="shared" si="9"/>
        <v>1150804</v>
      </c>
      <c r="BC35" s="483">
        <f t="shared" si="9"/>
        <v>282796</v>
      </c>
      <c r="BD35" s="483">
        <f t="shared" si="9"/>
        <v>792390</v>
      </c>
      <c r="BE35" s="483">
        <f t="shared" si="9"/>
        <v>569447.91</v>
      </c>
      <c r="BF35" s="483">
        <f t="shared" si="9"/>
        <v>146238</v>
      </c>
      <c r="BG35" s="483">
        <f t="shared" si="9"/>
        <v>1516748.02</v>
      </c>
      <c r="BH35" s="483">
        <f t="shared" si="9"/>
        <v>74535.600000000006</v>
      </c>
      <c r="BI35" s="104"/>
      <c r="BJ35" s="171"/>
      <c r="BK35" s="171"/>
      <c r="BL35" s="83"/>
      <c r="BM35" s="83"/>
    </row>
    <row r="36" spans="1:71">
      <c r="B36" s="25"/>
      <c r="C36" s="12"/>
      <c r="D36" s="83"/>
      <c r="E36" s="43"/>
      <c r="F36" s="43"/>
      <c r="G36" s="43"/>
      <c r="H36" s="43"/>
      <c r="I36" s="43"/>
      <c r="J36" s="43"/>
      <c r="K36" s="43"/>
      <c r="L36" s="43"/>
      <c r="M36" s="43"/>
      <c r="N36" s="43"/>
      <c r="O36" s="43"/>
      <c r="P36" s="43"/>
      <c r="Q36" s="43"/>
      <c r="R36" s="43"/>
      <c r="S36" s="43"/>
      <c r="T36" s="43"/>
      <c r="U36" s="43"/>
      <c r="V36" s="43"/>
      <c r="W36" s="43"/>
      <c r="X36" s="43"/>
      <c r="Y36" s="43"/>
      <c r="Z36" s="43"/>
      <c r="AA36" s="12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24"/>
      <c r="BK36" s="83"/>
      <c r="BL36" s="83"/>
      <c r="BM36" s="83"/>
    </row>
    <row r="37" spans="1:71">
      <c r="B37" s="25"/>
      <c r="C37" s="12"/>
      <c r="D37" s="15" t="s">
        <v>1183</v>
      </c>
      <c r="E37" s="660" t="s">
        <v>1087</v>
      </c>
      <c r="F37" s="301" t="s">
        <v>1090</v>
      </c>
      <c r="G37" s="78"/>
      <c r="H37" s="17"/>
      <c r="I37" s="17"/>
      <c r="J37" s="17"/>
      <c r="K37" s="17"/>
      <c r="L37" s="17"/>
      <c r="M37" s="17"/>
      <c r="N37" s="17"/>
      <c r="O37" s="17"/>
      <c r="P37" s="17"/>
      <c r="Q37" s="17"/>
      <c r="R37" s="17"/>
      <c r="S37" s="17"/>
      <c r="T37" s="17"/>
      <c r="U37" s="17"/>
      <c r="V37" s="17"/>
      <c r="W37" s="17"/>
      <c r="X37" s="17"/>
      <c r="Y37" s="17"/>
      <c r="Z37" s="17"/>
      <c r="AA37" s="123"/>
      <c r="AB37" s="76"/>
      <c r="AC37" s="17"/>
      <c r="AD37" s="77"/>
      <c r="AE37" s="17"/>
      <c r="AF37" s="78"/>
      <c r="AG37" s="17"/>
      <c r="AH37" s="17"/>
      <c r="AI37" s="17"/>
      <c r="AJ37" s="17"/>
      <c r="AK37" s="17"/>
      <c r="AL37" s="17"/>
      <c r="AM37" s="17"/>
      <c r="AN37" s="17"/>
      <c r="AO37" s="17"/>
      <c r="AP37" s="17"/>
      <c r="AQ37" s="17"/>
      <c r="AR37" s="17"/>
      <c r="AS37" s="17"/>
      <c r="AT37" s="17"/>
      <c r="AU37" s="17"/>
      <c r="AV37" s="17"/>
      <c r="AW37" s="17"/>
      <c r="AX37" s="17"/>
      <c r="AY37" s="80"/>
      <c r="AZ37" s="80"/>
      <c r="BA37" s="80"/>
      <c r="BB37" s="80"/>
      <c r="BC37" s="17"/>
      <c r="BD37" s="17"/>
      <c r="BE37" s="17"/>
      <c r="BF37" s="17"/>
      <c r="BG37" s="17"/>
      <c r="BH37" s="17"/>
      <c r="BI37" s="17"/>
      <c r="BJ37" s="24"/>
      <c r="BK37" s="70"/>
      <c r="BL37" s="70"/>
      <c r="BM37" s="70"/>
    </row>
    <row r="38" spans="1:71">
      <c r="B38" s="25"/>
      <c r="C38" s="12"/>
      <c r="D38" s="83"/>
      <c r="E38" s="682" t="s">
        <v>1088</v>
      </c>
      <c r="F38" s="301" t="s">
        <v>1093</v>
      </c>
      <c r="H38" s="17"/>
      <c r="I38" s="17"/>
      <c r="J38" s="17"/>
      <c r="K38" s="17"/>
      <c r="L38" s="17"/>
      <c r="M38" s="17"/>
      <c r="N38" s="17"/>
      <c r="O38" s="17"/>
      <c r="P38" s="17"/>
      <c r="Q38" s="17"/>
      <c r="R38" s="17"/>
      <c r="S38" s="17"/>
      <c r="T38" s="17"/>
      <c r="U38" s="17"/>
      <c r="V38" s="17"/>
      <c r="W38" s="17"/>
      <c r="X38" s="17"/>
      <c r="Y38" s="17"/>
      <c r="Z38" s="17"/>
      <c r="AA38" s="123"/>
      <c r="AB38" s="76"/>
      <c r="AC38" s="17"/>
      <c r="AD38" s="77"/>
      <c r="AE38" s="17"/>
      <c r="AF38" s="78"/>
      <c r="AG38" s="17"/>
      <c r="AH38" s="17"/>
      <c r="AI38" s="17"/>
      <c r="AJ38" s="17"/>
      <c r="AK38" s="17"/>
      <c r="AL38" s="17"/>
      <c r="AM38" s="17"/>
      <c r="AN38" s="17"/>
      <c r="AO38" s="17"/>
      <c r="AP38" s="17"/>
      <c r="AQ38" s="17"/>
      <c r="AR38" s="17"/>
      <c r="AS38" s="17"/>
      <c r="AT38" s="17"/>
      <c r="AU38" s="17"/>
      <c r="AV38" s="17"/>
      <c r="AW38" s="17"/>
      <c r="AX38" s="17"/>
      <c r="AY38" s="80"/>
      <c r="AZ38" s="80"/>
      <c r="BA38" s="80"/>
      <c r="BB38" s="80"/>
      <c r="BC38" s="17"/>
      <c r="BD38" s="17"/>
      <c r="BE38" s="17"/>
      <c r="BF38" s="17"/>
      <c r="BG38" s="17"/>
      <c r="BH38" s="17"/>
      <c r="BI38" s="17"/>
      <c r="BJ38" s="24"/>
      <c r="BK38" s="83"/>
      <c r="BL38" s="83"/>
      <c r="BM38" s="83"/>
    </row>
    <row r="39" spans="1:71">
      <c r="B39" s="25"/>
      <c r="C39" s="12"/>
      <c r="D39" s="83"/>
      <c r="E39" s="424" t="s">
        <v>1089</v>
      </c>
      <c r="F39" s="301" t="s">
        <v>1091</v>
      </c>
      <c r="H39" s="17"/>
      <c r="I39" s="17"/>
      <c r="J39" s="17"/>
      <c r="K39" s="17"/>
      <c r="L39" s="17"/>
      <c r="M39" s="17"/>
      <c r="N39" s="17"/>
      <c r="O39" s="17"/>
      <c r="P39" s="17"/>
      <c r="Q39" s="17"/>
      <c r="R39" s="17"/>
      <c r="S39" s="17"/>
      <c r="T39" s="17"/>
      <c r="U39" s="17"/>
      <c r="V39" s="17"/>
      <c r="W39" s="17"/>
      <c r="X39" s="17"/>
      <c r="Y39" s="17"/>
      <c r="Z39" s="17"/>
      <c r="AA39" s="123"/>
      <c r="AB39" s="76"/>
      <c r="AC39" s="17"/>
      <c r="AD39" s="77"/>
      <c r="AE39" s="17"/>
      <c r="AF39" s="78"/>
      <c r="AG39" s="17"/>
      <c r="AH39" s="17"/>
      <c r="AI39" s="17"/>
      <c r="AJ39" s="17"/>
      <c r="AK39" s="17"/>
      <c r="AL39" s="17"/>
      <c r="AM39" s="17"/>
      <c r="AN39" s="17"/>
      <c r="AO39" s="17"/>
      <c r="AP39" s="17"/>
      <c r="AQ39" s="17"/>
      <c r="AR39" s="17"/>
      <c r="AS39" s="17"/>
      <c r="AT39" s="17"/>
      <c r="AU39" s="17"/>
      <c r="AV39" s="17"/>
      <c r="AW39" s="17"/>
      <c r="AX39" s="17"/>
      <c r="AY39" s="80"/>
      <c r="AZ39" s="80"/>
      <c r="BA39" s="80"/>
      <c r="BB39" s="80"/>
      <c r="BC39" s="17"/>
      <c r="BD39" s="17"/>
      <c r="BE39" s="17"/>
      <c r="BF39" s="17"/>
      <c r="BG39" s="17"/>
      <c r="BH39" s="17"/>
      <c r="BI39" s="17"/>
      <c r="BJ39" s="24"/>
      <c r="BK39" s="83"/>
      <c r="BL39" s="83"/>
      <c r="BM39" s="83"/>
    </row>
    <row r="40" spans="1:71">
      <c r="B40" s="25"/>
      <c r="C40" s="12"/>
      <c r="H40" s="17"/>
      <c r="I40" s="17"/>
      <c r="J40" s="17"/>
      <c r="K40" s="17"/>
      <c r="L40" s="17"/>
      <c r="M40" s="17"/>
      <c r="N40" s="17"/>
      <c r="O40" s="17"/>
      <c r="P40" s="17"/>
      <c r="Q40" s="17"/>
      <c r="R40" s="17"/>
      <c r="S40" s="17"/>
      <c r="T40" s="17"/>
      <c r="U40" s="17"/>
      <c r="V40" s="17"/>
      <c r="W40" s="17"/>
      <c r="X40" s="17"/>
      <c r="Y40" s="17"/>
      <c r="Z40" s="17"/>
      <c r="AA40" s="123"/>
      <c r="AB40" s="76"/>
      <c r="AC40" s="17"/>
      <c r="AD40" s="77"/>
      <c r="AE40" s="17"/>
      <c r="AF40" s="78"/>
      <c r="AG40" s="17"/>
      <c r="AH40" s="17"/>
      <c r="AI40" s="17"/>
      <c r="AJ40" s="17"/>
      <c r="AK40" s="17"/>
      <c r="AL40" s="17"/>
      <c r="AM40" s="17"/>
      <c r="AN40" s="17"/>
      <c r="AO40" s="17"/>
      <c r="AP40" s="17"/>
      <c r="AQ40" s="17"/>
      <c r="AR40" s="17"/>
      <c r="AS40" s="17"/>
      <c r="AT40" s="17"/>
      <c r="AU40" s="17"/>
      <c r="AV40" s="17"/>
      <c r="AW40" s="17"/>
      <c r="AX40" s="17"/>
      <c r="AY40" s="80"/>
      <c r="AZ40" s="80"/>
      <c r="BA40" s="80"/>
      <c r="BB40" s="80"/>
      <c r="BC40" s="17"/>
      <c r="BD40" s="17"/>
      <c r="BE40" s="17"/>
      <c r="BF40" s="17"/>
      <c r="BG40" s="17"/>
      <c r="BH40" s="17"/>
      <c r="BI40" s="17"/>
      <c r="BJ40" s="846" t="s">
        <v>803</v>
      </c>
      <c r="BK40" s="844"/>
      <c r="BL40" s="845"/>
      <c r="BM40" s="844" t="s">
        <v>804</v>
      </c>
      <c r="BN40" s="844"/>
      <c r="BO40" s="845"/>
      <c r="BP40" s="844" t="s">
        <v>840</v>
      </c>
      <c r="BQ40" s="844"/>
      <c r="BR40" s="845"/>
      <c r="BS40" s="3"/>
    </row>
    <row r="41" spans="1:71" s="3" customFormat="1" ht="30" customHeight="1">
      <c r="A41" s="261"/>
      <c r="C41" s="832" t="s">
        <v>1033</v>
      </c>
      <c r="D41" s="850"/>
      <c r="E41" s="61"/>
      <c r="F41" s="61"/>
      <c r="G41" s="61"/>
      <c r="H41" s="61"/>
      <c r="I41" s="61"/>
      <c r="J41" s="61"/>
      <c r="K41" s="61"/>
      <c r="L41" s="61"/>
      <c r="M41" s="61"/>
      <c r="N41" s="61"/>
      <c r="O41" s="61"/>
      <c r="P41" s="61"/>
      <c r="Q41" s="61"/>
      <c r="R41" s="61"/>
      <c r="S41" s="61"/>
      <c r="T41" s="61"/>
      <c r="U41" s="61"/>
      <c r="V41" s="61"/>
      <c r="W41" s="61"/>
      <c r="X41" s="61"/>
      <c r="Y41" s="61"/>
      <c r="Z41" s="104"/>
      <c r="AA41" s="199"/>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104"/>
      <c r="BJ41" s="236" t="s">
        <v>1035</v>
      </c>
      <c r="BK41" s="237" t="s">
        <v>1031</v>
      </c>
      <c r="BL41" s="238" t="s">
        <v>1032</v>
      </c>
      <c r="BM41" s="237" t="s">
        <v>1035</v>
      </c>
      <c r="BN41" s="237" t="s">
        <v>1031</v>
      </c>
      <c r="BO41" s="238" t="s">
        <v>1032</v>
      </c>
      <c r="BP41" s="237" t="s">
        <v>1035</v>
      </c>
      <c r="BQ41" s="237" t="s">
        <v>1031</v>
      </c>
      <c r="BR41" s="238" t="s">
        <v>1032</v>
      </c>
      <c r="BS41" s="325" t="s">
        <v>1164</v>
      </c>
    </row>
    <row r="42" spans="1:71" ht="17" customHeight="1">
      <c r="B42" s="83"/>
      <c r="C42" s="831" t="s">
        <v>19</v>
      </c>
      <c r="D42" s="5" t="s">
        <v>4</v>
      </c>
      <c r="E42" s="574">
        <v>1</v>
      </c>
      <c r="F42" s="574">
        <v>1</v>
      </c>
      <c r="G42" s="575">
        <v>-0.5</v>
      </c>
      <c r="H42" s="574">
        <v>1</v>
      </c>
      <c r="I42" s="574">
        <v>1</v>
      </c>
      <c r="J42" s="575">
        <v>-0.5</v>
      </c>
      <c r="K42" s="575">
        <v>-0.5</v>
      </c>
      <c r="L42" s="574">
        <v>1</v>
      </c>
      <c r="M42" s="574">
        <v>1</v>
      </c>
      <c r="N42" s="574">
        <v>1</v>
      </c>
      <c r="O42" s="574">
        <v>-1</v>
      </c>
      <c r="P42" s="575">
        <v>-0.5</v>
      </c>
      <c r="Q42" s="574">
        <v>1</v>
      </c>
      <c r="R42" s="574">
        <v>1</v>
      </c>
      <c r="S42" s="574">
        <v>1</v>
      </c>
      <c r="T42" s="574">
        <v>-1</v>
      </c>
      <c r="U42" s="574">
        <v>-1</v>
      </c>
      <c r="V42" s="574">
        <v>-0.5</v>
      </c>
      <c r="W42" s="574">
        <v>-1</v>
      </c>
      <c r="X42" s="574">
        <v>1</v>
      </c>
      <c r="Y42" s="574">
        <v>-1</v>
      </c>
      <c r="Z42" s="576">
        <v>1</v>
      </c>
      <c r="AA42" s="577">
        <v>1</v>
      </c>
      <c r="AB42" s="574">
        <v>-0.5</v>
      </c>
      <c r="AC42" s="574">
        <v>-0.5</v>
      </c>
      <c r="AD42" s="575">
        <v>-1</v>
      </c>
      <c r="AE42" s="574">
        <v>1</v>
      </c>
      <c r="AF42" s="575">
        <v>-0.5</v>
      </c>
      <c r="AG42" s="574">
        <v>1</v>
      </c>
      <c r="AH42" s="574">
        <v>-1</v>
      </c>
      <c r="AI42" s="574">
        <v>1</v>
      </c>
      <c r="AJ42" s="574">
        <v>1</v>
      </c>
      <c r="AK42" s="574">
        <v>-1</v>
      </c>
      <c r="AL42" s="575">
        <v>-1</v>
      </c>
      <c r="AM42" s="574">
        <v>-0.5</v>
      </c>
      <c r="AN42" s="574">
        <v>-0.5</v>
      </c>
      <c r="AO42" s="574">
        <v>1</v>
      </c>
      <c r="AP42" s="574">
        <v>-0.5</v>
      </c>
      <c r="AQ42" s="574">
        <v>-1</v>
      </c>
      <c r="AR42" s="575">
        <v>-1</v>
      </c>
      <c r="AS42" s="574">
        <v>1</v>
      </c>
      <c r="AT42" s="574">
        <v>1</v>
      </c>
      <c r="AU42" s="574">
        <v>-0.5</v>
      </c>
      <c r="AV42" s="574">
        <v>-0.5</v>
      </c>
      <c r="AW42" s="574">
        <v>-0.5</v>
      </c>
      <c r="AX42" s="574">
        <v>-1</v>
      </c>
      <c r="AY42" s="574">
        <v>-1</v>
      </c>
      <c r="AZ42" s="574">
        <v>-0.5</v>
      </c>
      <c r="BA42" s="574">
        <v>1</v>
      </c>
      <c r="BB42" s="574">
        <v>-1</v>
      </c>
      <c r="BC42" s="574">
        <v>1</v>
      </c>
      <c r="BD42" s="574">
        <v>-1</v>
      </c>
      <c r="BE42" s="574">
        <v>-1</v>
      </c>
      <c r="BF42" s="574">
        <v>1</v>
      </c>
      <c r="BG42" s="574">
        <v>1</v>
      </c>
      <c r="BH42" s="574">
        <v>-1</v>
      </c>
      <c r="BI42" s="125"/>
      <c r="BJ42" s="627">
        <f t="shared" ref="BJ42:BJ57" si="10">COUNTIF(E42:Z42,"1")</f>
        <v>12</v>
      </c>
      <c r="BK42" s="628">
        <f t="shared" ref="BK42:BK57" si="11">COUNTIF(E42:Z42,"-1")</f>
        <v>5</v>
      </c>
      <c r="BL42" s="629">
        <f t="shared" ref="BL42:BL57" si="12">COUNTIF(E42:Z42,"-0.5")</f>
        <v>5</v>
      </c>
      <c r="BM42" s="628">
        <f t="shared" ref="BM42:BM57" si="13">COUNTIF(AA42:BH42,"1")</f>
        <v>12</v>
      </c>
      <c r="BN42" s="628">
        <f t="shared" ref="BN42:BN57" si="14">COUNTIF(AA42:BH42,"-1")</f>
        <v>12</v>
      </c>
      <c r="BO42" s="630">
        <f t="shared" ref="BO42:BO57" si="15">COUNTIF(AA42:BH42,"-0.5")</f>
        <v>10</v>
      </c>
      <c r="BP42" s="631">
        <f t="shared" ref="BP42:BP57" si="16">COUNTIF(E42:BH42,"1")</f>
        <v>24</v>
      </c>
      <c r="BQ42" s="631">
        <f t="shared" ref="BQ42:BQ57" si="17">COUNTIF(E42:BH42,"-1")</f>
        <v>17</v>
      </c>
      <c r="BR42" s="630">
        <f t="shared" ref="BR42:BR57" si="18">BL42+BO42</f>
        <v>15</v>
      </c>
      <c r="BS42" s="613">
        <f>BQ42/56</f>
        <v>0.30357142857142855</v>
      </c>
    </row>
    <row r="43" spans="1:71">
      <c r="B43" s="83"/>
      <c r="C43" s="831"/>
      <c r="D43" s="5" t="s">
        <v>5</v>
      </c>
      <c r="E43" s="574">
        <v>1</v>
      </c>
      <c r="F43" s="574">
        <v>1</v>
      </c>
      <c r="G43" s="578">
        <v>-1</v>
      </c>
      <c r="H43" s="574">
        <v>1</v>
      </c>
      <c r="I43" s="574">
        <v>1</v>
      </c>
      <c r="J43" s="574">
        <v>-1</v>
      </c>
      <c r="K43" s="574">
        <v>1</v>
      </c>
      <c r="L43" s="574">
        <v>1</v>
      </c>
      <c r="M43" s="574">
        <v>1</v>
      </c>
      <c r="N43" s="574">
        <v>1</v>
      </c>
      <c r="O43" s="574">
        <v>1</v>
      </c>
      <c r="P43" s="574">
        <v>-1</v>
      </c>
      <c r="Q43" s="574">
        <v>1</v>
      </c>
      <c r="R43" s="574">
        <v>-1</v>
      </c>
      <c r="S43" s="574">
        <v>1</v>
      </c>
      <c r="T43" s="574">
        <v>-1</v>
      </c>
      <c r="U43" s="574">
        <v>-1</v>
      </c>
      <c r="V43" s="574">
        <v>0</v>
      </c>
      <c r="W43" s="574">
        <v>-1</v>
      </c>
      <c r="X43" s="574">
        <v>1</v>
      </c>
      <c r="Y43" s="574">
        <v>-1</v>
      </c>
      <c r="Z43" s="576">
        <v>1</v>
      </c>
      <c r="AA43" s="577">
        <v>-1</v>
      </c>
      <c r="AB43" s="574">
        <v>-0.5</v>
      </c>
      <c r="AC43" s="574">
        <v>1</v>
      </c>
      <c r="AD43" s="575">
        <v>-1</v>
      </c>
      <c r="AE43" s="574">
        <v>1</v>
      </c>
      <c r="AF43" s="575">
        <v>-1</v>
      </c>
      <c r="AG43" s="574">
        <v>1</v>
      </c>
      <c r="AH43" s="574">
        <v>-1</v>
      </c>
      <c r="AI43" s="574">
        <v>1</v>
      </c>
      <c r="AJ43" s="574">
        <v>1</v>
      </c>
      <c r="AK43" s="574">
        <v>-1</v>
      </c>
      <c r="AL43" s="575">
        <v>-1</v>
      </c>
      <c r="AM43" s="574">
        <v>1</v>
      </c>
      <c r="AN43" s="574">
        <v>1</v>
      </c>
      <c r="AO43" s="574">
        <v>1</v>
      </c>
      <c r="AP43" s="574">
        <v>1</v>
      </c>
      <c r="AQ43" s="574">
        <v>-1</v>
      </c>
      <c r="AR43" s="575">
        <v>-1</v>
      </c>
      <c r="AS43" s="574">
        <v>1</v>
      </c>
      <c r="AT43" s="574">
        <v>1</v>
      </c>
      <c r="AU43" s="574">
        <v>-1</v>
      </c>
      <c r="AV43" s="574">
        <v>1</v>
      </c>
      <c r="AW43" s="574">
        <v>-1</v>
      </c>
      <c r="AX43" s="574">
        <v>-1</v>
      </c>
      <c r="AY43" s="574">
        <v>-1</v>
      </c>
      <c r="AZ43" s="574">
        <v>-1</v>
      </c>
      <c r="BA43" s="574">
        <v>1</v>
      </c>
      <c r="BB43" s="574">
        <v>-1</v>
      </c>
      <c r="BC43" s="574">
        <v>1</v>
      </c>
      <c r="BD43" s="574">
        <v>-1</v>
      </c>
      <c r="BE43" s="574">
        <v>-1</v>
      </c>
      <c r="BF43" s="574">
        <v>1</v>
      </c>
      <c r="BG43" s="574">
        <v>1</v>
      </c>
      <c r="BH43" s="574">
        <v>-1</v>
      </c>
      <c r="BI43" s="125"/>
      <c r="BJ43" s="627">
        <f t="shared" si="10"/>
        <v>13</v>
      </c>
      <c r="BK43" s="628">
        <f t="shared" si="11"/>
        <v>8</v>
      </c>
      <c r="BL43" s="629">
        <f t="shared" si="12"/>
        <v>0</v>
      </c>
      <c r="BM43" s="628">
        <f t="shared" si="13"/>
        <v>16</v>
      </c>
      <c r="BN43" s="628">
        <f t="shared" si="14"/>
        <v>17</v>
      </c>
      <c r="BO43" s="630">
        <f t="shared" si="15"/>
        <v>1</v>
      </c>
      <c r="BP43" s="631">
        <f t="shared" si="16"/>
        <v>29</v>
      </c>
      <c r="BQ43" s="631">
        <f t="shared" si="17"/>
        <v>25</v>
      </c>
      <c r="BR43" s="630">
        <f t="shared" si="18"/>
        <v>1</v>
      </c>
      <c r="BS43" s="508">
        <f t="shared" ref="BS43:BS57" si="19">BQ43/56</f>
        <v>0.44642857142857145</v>
      </c>
    </row>
    <row r="44" spans="1:71" ht="16" customHeight="1">
      <c r="B44" s="83"/>
      <c r="C44" s="831"/>
      <c r="D44" s="6" t="s">
        <v>838</v>
      </c>
      <c r="E44" s="574">
        <v>1</v>
      </c>
      <c r="F44" s="575">
        <v>-1</v>
      </c>
      <c r="G44" s="575">
        <v>-0.5</v>
      </c>
      <c r="H44" s="574">
        <v>1</v>
      </c>
      <c r="I44" s="574">
        <v>1</v>
      </c>
      <c r="J44" s="574">
        <v>0</v>
      </c>
      <c r="K44" s="574">
        <v>1</v>
      </c>
      <c r="L44" s="574">
        <v>1</v>
      </c>
      <c r="M44" s="574">
        <v>1</v>
      </c>
      <c r="N44" s="574">
        <v>1</v>
      </c>
      <c r="O44" s="574">
        <v>1</v>
      </c>
      <c r="P44" s="574">
        <v>1</v>
      </c>
      <c r="Q44" s="574">
        <v>1</v>
      </c>
      <c r="R44" s="574"/>
      <c r="S44" s="574">
        <v>1</v>
      </c>
      <c r="T44" s="574">
        <v>-1</v>
      </c>
      <c r="U44" s="574">
        <v>1</v>
      </c>
      <c r="V44" s="574">
        <v>0</v>
      </c>
      <c r="W44" s="574">
        <v>-1</v>
      </c>
      <c r="X44" s="574">
        <v>1</v>
      </c>
      <c r="Y44" s="574">
        <v>-1</v>
      </c>
      <c r="Z44" s="576">
        <v>1</v>
      </c>
      <c r="AA44" s="577">
        <v>-1</v>
      </c>
      <c r="AB44" s="574">
        <v>1</v>
      </c>
      <c r="AC44" s="574">
        <v>1</v>
      </c>
      <c r="AD44" s="575">
        <v>-1</v>
      </c>
      <c r="AE44" s="574">
        <v>1</v>
      </c>
      <c r="AF44" s="575">
        <v>1</v>
      </c>
      <c r="AG44" s="574">
        <v>1</v>
      </c>
      <c r="AH44" s="574">
        <v>-1</v>
      </c>
      <c r="AI44" s="574">
        <v>1</v>
      </c>
      <c r="AJ44" s="574">
        <v>1</v>
      </c>
      <c r="AK44" s="574">
        <v>-1</v>
      </c>
      <c r="AL44" s="575">
        <v>-1</v>
      </c>
      <c r="AM44" s="574">
        <v>-0.5</v>
      </c>
      <c r="AN44" s="574">
        <v>-1</v>
      </c>
      <c r="AO44" s="574">
        <v>1</v>
      </c>
      <c r="AP44" s="574">
        <v>1</v>
      </c>
      <c r="AQ44" s="574">
        <v>-1</v>
      </c>
      <c r="AR44" s="575">
        <v>-1</v>
      </c>
      <c r="AS44" s="574">
        <v>1</v>
      </c>
      <c r="AT44" s="574">
        <v>1</v>
      </c>
      <c r="AU44" s="574">
        <v>1</v>
      </c>
      <c r="AV44" s="574">
        <v>1</v>
      </c>
      <c r="AW44" s="574">
        <v>-1</v>
      </c>
      <c r="AX44" s="574">
        <v>-1</v>
      </c>
      <c r="AY44" s="574">
        <v>-1</v>
      </c>
      <c r="AZ44" s="574">
        <v>-0.5</v>
      </c>
      <c r="BA44" s="574">
        <v>1</v>
      </c>
      <c r="BB44" s="574">
        <v>1</v>
      </c>
      <c r="BC44" s="574">
        <v>-1</v>
      </c>
      <c r="BD44" s="574">
        <v>-1</v>
      </c>
      <c r="BE44" s="574">
        <v>1</v>
      </c>
      <c r="BF44" s="574">
        <v>1</v>
      </c>
      <c r="BG44" s="574">
        <v>-1</v>
      </c>
      <c r="BH44" s="574">
        <v>-1</v>
      </c>
      <c r="BI44" s="125"/>
      <c r="BJ44" s="627">
        <f t="shared" si="10"/>
        <v>14</v>
      </c>
      <c r="BK44" s="628">
        <f t="shared" si="11"/>
        <v>4</v>
      </c>
      <c r="BL44" s="629">
        <f t="shared" si="12"/>
        <v>1</v>
      </c>
      <c r="BM44" s="628">
        <f t="shared" si="13"/>
        <v>17</v>
      </c>
      <c r="BN44" s="628">
        <f t="shared" si="14"/>
        <v>15</v>
      </c>
      <c r="BO44" s="630">
        <f t="shared" si="15"/>
        <v>2</v>
      </c>
      <c r="BP44" s="631">
        <f t="shared" si="16"/>
        <v>31</v>
      </c>
      <c r="BQ44" s="631">
        <f t="shared" si="17"/>
        <v>19</v>
      </c>
      <c r="BR44" s="630">
        <f t="shared" si="18"/>
        <v>3</v>
      </c>
      <c r="BS44" s="508">
        <f t="shared" si="19"/>
        <v>0.3392857142857143</v>
      </c>
    </row>
    <row r="45" spans="1:71">
      <c r="B45" s="83"/>
      <c r="C45" s="831"/>
      <c r="D45" s="5" t="s">
        <v>6</v>
      </c>
      <c r="E45" s="574">
        <v>1</v>
      </c>
      <c r="F45" s="574">
        <v>1</v>
      </c>
      <c r="G45" s="578">
        <v>-1</v>
      </c>
      <c r="H45" s="574">
        <v>1</v>
      </c>
      <c r="I45" s="574">
        <v>0</v>
      </c>
      <c r="J45" s="574">
        <v>0</v>
      </c>
      <c r="K45" s="574">
        <v>1</v>
      </c>
      <c r="L45" s="574">
        <v>1</v>
      </c>
      <c r="M45" s="574"/>
      <c r="N45" s="574">
        <v>1</v>
      </c>
      <c r="O45" s="574">
        <v>0</v>
      </c>
      <c r="P45" s="574">
        <v>-1</v>
      </c>
      <c r="Q45" s="574">
        <v>1</v>
      </c>
      <c r="R45" s="574">
        <v>0</v>
      </c>
      <c r="S45" s="574">
        <v>0</v>
      </c>
      <c r="T45" s="574">
        <v>0</v>
      </c>
      <c r="U45" s="574">
        <v>1</v>
      </c>
      <c r="V45" s="574">
        <v>0</v>
      </c>
      <c r="W45" s="574">
        <v>-1</v>
      </c>
      <c r="X45" s="574">
        <v>1</v>
      </c>
      <c r="Y45" s="574">
        <v>-1</v>
      </c>
      <c r="Z45" s="576">
        <v>-1</v>
      </c>
      <c r="AA45" s="577">
        <v>1</v>
      </c>
      <c r="AB45" s="574">
        <v>1</v>
      </c>
      <c r="AC45" s="574">
        <v>1</v>
      </c>
      <c r="AD45" s="575">
        <v>-1</v>
      </c>
      <c r="AE45" s="574">
        <v>1</v>
      </c>
      <c r="AF45" s="575">
        <v>-1</v>
      </c>
      <c r="AG45" s="574">
        <v>1</v>
      </c>
      <c r="AH45" s="574">
        <v>-1</v>
      </c>
      <c r="AI45" s="574">
        <v>-0.5</v>
      </c>
      <c r="AJ45" s="574">
        <v>1</v>
      </c>
      <c r="AK45" s="574">
        <v>-1</v>
      </c>
      <c r="AL45" s="575">
        <v>-1</v>
      </c>
      <c r="AM45" s="574">
        <v>-1</v>
      </c>
      <c r="AN45" s="574">
        <v>1</v>
      </c>
      <c r="AO45" s="574">
        <v>1</v>
      </c>
      <c r="AP45" s="574">
        <v>1</v>
      </c>
      <c r="AQ45" s="574">
        <v>-1</v>
      </c>
      <c r="AR45" s="575">
        <v>-1</v>
      </c>
      <c r="AS45" s="574">
        <v>1</v>
      </c>
      <c r="AT45" s="574">
        <v>1</v>
      </c>
      <c r="AU45" s="574">
        <v>-0.5</v>
      </c>
      <c r="AV45" s="574">
        <v>1</v>
      </c>
      <c r="AW45" s="574">
        <v>-1</v>
      </c>
      <c r="AX45" s="574">
        <v>-1</v>
      </c>
      <c r="AY45" s="574">
        <v>-1</v>
      </c>
      <c r="AZ45" s="574">
        <v>-0.5</v>
      </c>
      <c r="BA45" s="574">
        <v>-0.5</v>
      </c>
      <c r="BB45" s="574">
        <v>-1</v>
      </c>
      <c r="BC45" s="574">
        <v>1</v>
      </c>
      <c r="BD45" s="574">
        <v>-1</v>
      </c>
      <c r="BE45" s="574">
        <v>1</v>
      </c>
      <c r="BF45" s="574">
        <v>1</v>
      </c>
      <c r="BG45" s="574">
        <v>1</v>
      </c>
      <c r="BH45" s="574">
        <v>1</v>
      </c>
      <c r="BI45" s="125"/>
      <c r="BJ45" s="627">
        <f t="shared" si="10"/>
        <v>9</v>
      </c>
      <c r="BK45" s="628">
        <f t="shared" si="11"/>
        <v>5</v>
      </c>
      <c r="BL45" s="629">
        <f t="shared" si="12"/>
        <v>0</v>
      </c>
      <c r="BM45" s="628">
        <f t="shared" si="13"/>
        <v>17</v>
      </c>
      <c r="BN45" s="628">
        <f t="shared" si="14"/>
        <v>13</v>
      </c>
      <c r="BO45" s="630">
        <f t="shared" si="15"/>
        <v>4</v>
      </c>
      <c r="BP45" s="631">
        <f t="shared" si="16"/>
        <v>26</v>
      </c>
      <c r="BQ45" s="631">
        <f t="shared" si="17"/>
        <v>18</v>
      </c>
      <c r="BR45" s="630">
        <f t="shared" si="18"/>
        <v>4</v>
      </c>
      <c r="BS45" s="508">
        <f t="shared" si="19"/>
        <v>0.32142857142857145</v>
      </c>
    </row>
    <row r="46" spans="1:71">
      <c r="B46" s="83"/>
      <c r="C46" s="831"/>
      <c r="D46" s="5" t="s">
        <v>7</v>
      </c>
      <c r="E46" s="574">
        <v>1</v>
      </c>
      <c r="F46" s="574">
        <v>-1</v>
      </c>
      <c r="G46" s="578">
        <v>-1</v>
      </c>
      <c r="H46" s="574">
        <v>1</v>
      </c>
      <c r="I46" s="574">
        <v>1</v>
      </c>
      <c r="J46" s="574">
        <v>-1</v>
      </c>
      <c r="K46" s="574">
        <v>1</v>
      </c>
      <c r="L46" s="574">
        <v>1</v>
      </c>
      <c r="M46" s="574">
        <v>1</v>
      </c>
      <c r="N46" s="574">
        <v>1</v>
      </c>
      <c r="O46" s="574">
        <v>1</v>
      </c>
      <c r="P46" s="574">
        <v>1</v>
      </c>
      <c r="Q46" s="574">
        <v>1</v>
      </c>
      <c r="R46" s="574">
        <v>-1</v>
      </c>
      <c r="S46" s="574">
        <v>1</v>
      </c>
      <c r="T46" s="574">
        <v>-1</v>
      </c>
      <c r="U46" s="574">
        <v>1</v>
      </c>
      <c r="V46" s="574">
        <v>1</v>
      </c>
      <c r="W46" s="574">
        <v>-1</v>
      </c>
      <c r="X46" s="574">
        <v>1</v>
      </c>
      <c r="Y46" s="574">
        <v>-1</v>
      </c>
      <c r="Z46" s="576">
        <v>-1</v>
      </c>
      <c r="AA46" s="577">
        <v>-1</v>
      </c>
      <c r="AB46" s="574">
        <v>1</v>
      </c>
      <c r="AC46" s="574">
        <v>1</v>
      </c>
      <c r="AD46" s="575">
        <v>-1</v>
      </c>
      <c r="AE46" s="574">
        <v>-1</v>
      </c>
      <c r="AF46" s="575">
        <v>-1</v>
      </c>
      <c r="AG46" s="574">
        <v>1</v>
      </c>
      <c r="AH46" s="574">
        <v>-1</v>
      </c>
      <c r="AI46" s="574">
        <v>1</v>
      </c>
      <c r="AJ46" s="574">
        <v>1</v>
      </c>
      <c r="AK46" s="574">
        <v>-1</v>
      </c>
      <c r="AL46" s="575">
        <v>-1</v>
      </c>
      <c r="AM46" s="574">
        <v>-1</v>
      </c>
      <c r="AN46" s="574">
        <v>-1</v>
      </c>
      <c r="AO46" s="574">
        <v>1</v>
      </c>
      <c r="AP46" s="574">
        <v>1</v>
      </c>
      <c r="AQ46" s="574">
        <v>-1</v>
      </c>
      <c r="AR46" s="575">
        <v>-1</v>
      </c>
      <c r="AS46" s="574">
        <v>1</v>
      </c>
      <c r="AT46" s="574">
        <v>1</v>
      </c>
      <c r="AU46" s="574">
        <v>1</v>
      </c>
      <c r="AV46" s="574">
        <v>1</v>
      </c>
      <c r="AW46" s="574">
        <v>-1</v>
      </c>
      <c r="AX46" s="574">
        <v>-1</v>
      </c>
      <c r="AY46" s="574">
        <v>-1</v>
      </c>
      <c r="AZ46" s="574">
        <v>-0.5</v>
      </c>
      <c r="BA46" s="574">
        <v>1</v>
      </c>
      <c r="BB46" s="574">
        <v>1</v>
      </c>
      <c r="BC46" s="574">
        <v>1</v>
      </c>
      <c r="BD46" s="574">
        <v>-1</v>
      </c>
      <c r="BE46" s="574">
        <v>-1</v>
      </c>
      <c r="BF46" s="574">
        <v>1</v>
      </c>
      <c r="BG46" s="574">
        <v>1</v>
      </c>
      <c r="BH46" s="574">
        <v>1</v>
      </c>
      <c r="BI46" s="125"/>
      <c r="BJ46" s="627">
        <f t="shared" si="10"/>
        <v>14</v>
      </c>
      <c r="BK46" s="628">
        <f t="shared" si="11"/>
        <v>8</v>
      </c>
      <c r="BL46" s="629">
        <f t="shared" si="12"/>
        <v>0</v>
      </c>
      <c r="BM46" s="628">
        <f t="shared" si="13"/>
        <v>17</v>
      </c>
      <c r="BN46" s="628">
        <f t="shared" si="14"/>
        <v>16</v>
      </c>
      <c r="BO46" s="630">
        <f t="shared" si="15"/>
        <v>1</v>
      </c>
      <c r="BP46" s="631">
        <f t="shared" si="16"/>
        <v>31</v>
      </c>
      <c r="BQ46" s="631">
        <f t="shared" si="17"/>
        <v>24</v>
      </c>
      <c r="BR46" s="630">
        <f t="shared" si="18"/>
        <v>1</v>
      </c>
      <c r="BS46" s="508">
        <f t="shared" si="19"/>
        <v>0.42857142857142855</v>
      </c>
    </row>
    <row r="47" spans="1:71">
      <c r="B47" s="83"/>
      <c r="C47" s="831"/>
      <c r="D47" s="5" t="s">
        <v>8</v>
      </c>
      <c r="E47" s="574">
        <v>-0.5</v>
      </c>
      <c r="F47" s="574">
        <v>1</v>
      </c>
      <c r="G47" s="575">
        <v>1</v>
      </c>
      <c r="H47" s="574">
        <v>1</v>
      </c>
      <c r="I47" s="574">
        <v>1</v>
      </c>
      <c r="J47" s="574">
        <v>1</v>
      </c>
      <c r="K47" s="574">
        <v>-0.5</v>
      </c>
      <c r="L47" s="574">
        <v>1</v>
      </c>
      <c r="M47" s="574">
        <v>1</v>
      </c>
      <c r="N47" s="574">
        <v>-0.5</v>
      </c>
      <c r="O47" s="574">
        <v>1</v>
      </c>
      <c r="P47" s="574">
        <v>1</v>
      </c>
      <c r="Q47" s="574">
        <v>1</v>
      </c>
      <c r="R47" s="574">
        <v>1</v>
      </c>
      <c r="S47" s="574">
        <v>1</v>
      </c>
      <c r="T47" s="574">
        <v>-0.5</v>
      </c>
      <c r="U47" s="574">
        <v>1</v>
      </c>
      <c r="V47" s="574">
        <v>-0.5</v>
      </c>
      <c r="W47" s="574">
        <v>1</v>
      </c>
      <c r="X47" s="574">
        <v>1</v>
      </c>
      <c r="Y47" s="574">
        <v>-0.5</v>
      </c>
      <c r="Z47" s="576">
        <v>1</v>
      </c>
      <c r="AA47" s="577">
        <v>1</v>
      </c>
      <c r="AB47" s="574">
        <v>1</v>
      </c>
      <c r="AC47" s="574">
        <v>-0.5</v>
      </c>
      <c r="AD47" s="575">
        <v>-1</v>
      </c>
      <c r="AE47" s="574">
        <v>-0.5</v>
      </c>
      <c r="AF47" s="575">
        <v>-0.5</v>
      </c>
      <c r="AG47" s="574">
        <v>1</v>
      </c>
      <c r="AH47" s="574">
        <v>-0.5</v>
      </c>
      <c r="AI47" s="574">
        <v>1</v>
      </c>
      <c r="AJ47" s="574">
        <v>-0.5</v>
      </c>
      <c r="AK47" s="574">
        <v>-1</v>
      </c>
      <c r="AL47" s="574">
        <v>-0.5</v>
      </c>
      <c r="AM47" s="574">
        <v>-0.5</v>
      </c>
      <c r="AN47" s="574">
        <v>-0.5</v>
      </c>
      <c r="AO47" s="574">
        <v>-0.5</v>
      </c>
      <c r="AP47" s="574">
        <v>1</v>
      </c>
      <c r="AQ47" s="574">
        <v>1</v>
      </c>
      <c r="AR47" s="575">
        <v>-1</v>
      </c>
      <c r="AS47" s="574">
        <v>-0.5</v>
      </c>
      <c r="AT47" s="574">
        <v>1</v>
      </c>
      <c r="AU47" s="574">
        <v>1</v>
      </c>
      <c r="AV47" s="574">
        <v>1</v>
      </c>
      <c r="AW47" s="574">
        <v>-0.5</v>
      </c>
      <c r="AX47" s="574">
        <v>-1</v>
      </c>
      <c r="AY47" s="574">
        <v>-1</v>
      </c>
      <c r="AZ47" s="574">
        <v>-0.5</v>
      </c>
      <c r="BA47" s="574">
        <v>-0.5</v>
      </c>
      <c r="BB47" s="574">
        <v>1</v>
      </c>
      <c r="BC47" s="574">
        <v>1</v>
      </c>
      <c r="BD47" s="574">
        <v>1</v>
      </c>
      <c r="BE47" s="574">
        <v>-0.5</v>
      </c>
      <c r="BF47" s="574">
        <v>1</v>
      </c>
      <c r="BG47" s="574">
        <v>-0.5</v>
      </c>
      <c r="BH47" s="574">
        <v>-0.5</v>
      </c>
      <c r="BI47" s="125"/>
      <c r="BJ47" s="627">
        <f t="shared" si="10"/>
        <v>16</v>
      </c>
      <c r="BK47" s="628">
        <f t="shared" si="11"/>
        <v>0</v>
      </c>
      <c r="BL47" s="629">
        <f t="shared" si="12"/>
        <v>6</v>
      </c>
      <c r="BM47" s="628">
        <f t="shared" si="13"/>
        <v>13</v>
      </c>
      <c r="BN47" s="628">
        <f t="shared" si="14"/>
        <v>5</v>
      </c>
      <c r="BO47" s="630">
        <f t="shared" si="15"/>
        <v>16</v>
      </c>
      <c r="BP47" s="631">
        <f t="shared" si="16"/>
        <v>29</v>
      </c>
      <c r="BQ47" s="631">
        <f t="shared" si="17"/>
        <v>5</v>
      </c>
      <c r="BR47" s="630">
        <f t="shared" si="18"/>
        <v>22</v>
      </c>
      <c r="BS47" s="508">
        <f t="shared" si="19"/>
        <v>8.9285714285714288E-2</v>
      </c>
    </row>
    <row r="48" spans="1:71">
      <c r="B48" s="83"/>
      <c r="C48" s="831"/>
      <c r="D48" s="5" t="s">
        <v>9</v>
      </c>
      <c r="E48" s="574">
        <v>1</v>
      </c>
      <c r="F48" s="574">
        <v>1</v>
      </c>
      <c r="G48" s="575">
        <v>1</v>
      </c>
      <c r="H48" s="574">
        <v>-0.5</v>
      </c>
      <c r="I48" s="574">
        <v>1</v>
      </c>
      <c r="J48" s="574">
        <v>-1</v>
      </c>
      <c r="K48" s="574">
        <v>1</v>
      </c>
      <c r="L48" s="574">
        <v>1</v>
      </c>
      <c r="M48" s="574">
        <v>1</v>
      </c>
      <c r="N48" s="574">
        <v>1</v>
      </c>
      <c r="O48" s="574">
        <v>1</v>
      </c>
      <c r="P48" s="574">
        <v>1</v>
      </c>
      <c r="Q48" s="574">
        <v>1</v>
      </c>
      <c r="R48" s="574">
        <v>1</v>
      </c>
      <c r="S48" s="574">
        <v>1</v>
      </c>
      <c r="T48" s="574">
        <v>1</v>
      </c>
      <c r="U48" s="574">
        <v>1</v>
      </c>
      <c r="V48" s="574">
        <v>1</v>
      </c>
      <c r="W48" s="574">
        <v>-1</v>
      </c>
      <c r="X48" s="574">
        <v>1</v>
      </c>
      <c r="Y48" s="574">
        <v>-1</v>
      </c>
      <c r="Z48" s="576">
        <v>1</v>
      </c>
      <c r="AA48" s="577">
        <v>1</v>
      </c>
      <c r="AB48" s="574">
        <v>-0.5</v>
      </c>
      <c r="AC48" s="574">
        <v>1</v>
      </c>
      <c r="AD48" s="575">
        <v>-1</v>
      </c>
      <c r="AE48" s="574">
        <v>1</v>
      </c>
      <c r="AF48" s="575">
        <v>-1</v>
      </c>
      <c r="AG48" s="574">
        <v>1</v>
      </c>
      <c r="AH48" s="574">
        <v>-1</v>
      </c>
      <c r="AI48" s="574">
        <v>1</v>
      </c>
      <c r="AJ48" s="574">
        <v>1</v>
      </c>
      <c r="AK48" s="574">
        <v>-1</v>
      </c>
      <c r="AL48" s="575">
        <v>-1</v>
      </c>
      <c r="AM48" s="574">
        <v>-0.5</v>
      </c>
      <c r="AN48" s="574">
        <v>1</v>
      </c>
      <c r="AO48" s="574">
        <v>1</v>
      </c>
      <c r="AP48" s="574">
        <v>1</v>
      </c>
      <c r="AQ48" s="574">
        <v>1</v>
      </c>
      <c r="AR48" s="575">
        <v>-1</v>
      </c>
      <c r="AS48" s="574">
        <v>1</v>
      </c>
      <c r="AT48" s="574">
        <v>-0.5</v>
      </c>
      <c r="AU48" s="574">
        <v>-1</v>
      </c>
      <c r="AV48" s="574">
        <v>1</v>
      </c>
      <c r="AW48" s="574">
        <v>-1</v>
      </c>
      <c r="AX48" s="574">
        <v>-1</v>
      </c>
      <c r="AY48" s="574">
        <v>-1</v>
      </c>
      <c r="AZ48" s="574">
        <v>-0.5</v>
      </c>
      <c r="BA48" s="574">
        <v>-1</v>
      </c>
      <c r="BB48" s="574">
        <v>-1</v>
      </c>
      <c r="BC48" s="574">
        <v>1</v>
      </c>
      <c r="BD48" s="574">
        <v>-1</v>
      </c>
      <c r="BE48" s="574">
        <v>-1</v>
      </c>
      <c r="BF48" s="574">
        <v>1</v>
      </c>
      <c r="BG48" s="574">
        <v>1</v>
      </c>
      <c r="BH48" s="574">
        <v>-1</v>
      </c>
      <c r="BI48" s="125"/>
      <c r="BJ48" s="627">
        <f t="shared" si="10"/>
        <v>18</v>
      </c>
      <c r="BK48" s="628">
        <f t="shared" si="11"/>
        <v>3</v>
      </c>
      <c r="BL48" s="629">
        <f t="shared" si="12"/>
        <v>1</v>
      </c>
      <c r="BM48" s="628">
        <f t="shared" si="13"/>
        <v>15</v>
      </c>
      <c r="BN48" s="628">
        <f t="shared" si="14"/>
        <v>15</v>
      </c>
      <c r="BO48" s="630">
        <f t="shared" si="15"/>
        <v>4</v>
      </c>
      <c r="BP48" s="631">
        <f t="shared" si="16"/>
        <v>33</v>
      </c>
      <c r="BQ48" s="631">
        <f t="shared" si="17"/>
        <v>18</v>
      </c>
      <c r="BR48" s="630">
        <f t="shared" si="18"/>
        <v>5</v>
      </c>
      <c r="BS48" s="508">
        <f t="shared" si="19"/>
        <v>0.32142857142857145</v>
      </c>
    </row>
    <row r="49" spans="1:71">
      <c r="B49" s="83"/>
      <c r="C49" s="831"/>
      <c r="D49" s="5" t="s">
        <v>10</v>
      </c>
      <c r="E49" s="574">
        <v>1</v>
      </c>
      <c r="F49" s="574">
        <v>1</v>
      </c>
      <c r="G49" s="575">
        <v>0</v>
      </c>
      <c r="H49" s="574">
        <v>1</v>
      </c>
      <c r="I49" s="574">
        <v>1</v>
      </c>
      <c r="J49" s="574">
        <v>1</v>
      </c>
      <c r="K49" s="574">
        <v>1</v>
      </c>
      <c r="L49" s="574">
        <v>1</v>
      </c>
      <c r="M49" s="574">
        <v>1</v>
      </c>
      <c r="N49" s="574">
        <v>1</v>
      </c>
      <c r="O49" s="574">
        <v>1</v>
      </c>
      <c r="P49" s="574">
        <v>1</v>
      </c>
      <c r="Q49" s="574">
        <v>-1</v>
      </c>
      <c r="R49" s="574">
        <v>0</v>
      </c>
      <c r="S49" s="574">
        <v>1</v>
      </c>
      <c r="T49" s="574">
        <v>1</v>
      </c>
      <c r="U49" s="574">
        <v>1</v>
      </c>
      <c r="V49" s="574">
        <v>0</v>
      </c>
      <c r="W49" s="574">
        <v>1</v>
      </c>
      <c r="X49" s="574">
        <v>1</v>
      </c>
      <c r="Y49" s="574">
        <v>-1</v>
      </c>
      <c r="Z49" s="576">
        <v>1</v>
      </c>
      <c r="AA49" s="577">
        <v>1</v>
      </c>
      <c r="AB49" s="574">
        <v>-0.5</v>
      </c>
      <c r="AC49" s="574">
        <v>1</v>
      </c>
      <c r="AD49" s="575">
        <v>-1</v>
      </c>
      <c r="AE49" s="574">
        <v>1</v>
      </c>
      <c r="AF49" s="575">
        <v>-1</v>
      </c>
      <c r="AG49" s="574">
        <v>1</v>
      </c>
      <c r="AH49" s="574">
        <v>-1</v>
      </c>
      <c r="AI49" s="574">
        <v>1</v>
      </c>
      <c r="AJ49" s="575">
        <v>-1</v>
      </c>
      <c r="AK49" s="574">
        <v>-1</v>
      </c>
      <c r="AL49" s="575">
        <v>-1</v>
      </c>
      <c r="AM49" s="574">
        <v>0</v>
      </c>
      <c r="AN49" s="574">
        <v>0</v>
      </c>
      <c r="AO49" s="574">
        <v>1</v>
      </c>
      <c r="AP49" s="574">
        <v>1</v>
      </c>
      <c r="AQ49" s="574">
        <v>0</v>
      </c>
      <c r="AR49" s="575">
        <v>-1</v>
      </c>
      <c r="AS49" s="574">
        <v>1</v>
      </c>
      <c r="AT49" s="574">
        <v>1</v>
      </c>
      <c r="AU49" s="574">
        <v>1</v>
      </c>
      <c r="AV49" s="574">
        <v>1</v>
      </c>
      <c r="AW49" s="574">
        <v>0</v>
      </c>
      <c r="AX49" s="574">
        <v>-1</v>
      </c>
      <c r="AY49" s="574">
        <v>-1</v>
      </c>
      <c r="AZ49" s="574">
        <v>-1</v>
      </c>
      <c r="BA49" s="574">
        <v>1</v>
      </c>
      <c r="BB49" s="574">
        <v>1</v>
      </c>
      <c r="BC49" s="574">
        <v>-1</v>
      </c>
      <c r="BD49" s="574">
        <v>-1</v>
      </c>
      <c r="BE49" s="574">
        <v>-1</v>
      </c>
      <c r="BF49" s="574">
        <v>1</v>
      </c>
      <c r="BG49" s="574">
        <v>1</v>
      </c>
      <c r="BH49" s="574">
        <v>-1</v>
      </c>
      <c r="BI49" s="125"/>
      <c r="BJ49" s="627">
        <f t="shared" si="10"/>
        <v>17</v>
      </c>
      <c r="BK49" s="628">
        <f t="shared" si="11"/>
        <v>2</v>
      </c>
      <c r="BL49" s="629">
        <f t="shared" si="12"/>
        <v>0</v>
      </c>
      <c r="BM49" s="628">
        <f t="shared" si="13"/>
        <v>15</v>
      </c>
      <c r="BN49" s="628">
        <f t="shared" si="14"/>
        <v>14</v>
      </c>
      <c r="BO49" s="630">
        <f t="shared" si="15"/>
        <v>1</v>
      </c>
      <c r="BP49" s="631">
        <f t="shared" si="16"/>
        <v>32</v>
      </c>
      <c r="BQ49" s="631">
        <f t="shared" si="17"/>
        <v>16</v>
      </c>
      <c r="BR49" s="630">
        <f t="shared" si="18"/>
        <v>1</v>
      </c>
      <c r="BS49" s="508">
        <f t="shared" si="19"/>
        <v>0.2857142857142857</v>
      </c>
    </row>
    <row r="50" spans="1:71">
      <c r="B50" s="40"/>
      <c r="C50" s="831"/>
      <c r="D50" s="16"/>
      <c r="E50" s="579"/>
      <c r="F50" s="579"/>
      <c r="G50" s="580"/>
      <c r="H50" s="581"/>
      <c r="I50" s="581"/>
      <c r="J50" s="581"/>
      <c r="K50" s="581"/>
      <c r="L50" s="581"/>
      <c r="M50" s="581"/>
      <c r="N50" s="581"/>
      <c r="O50" s="581"/>
      <c r="P50" s="581"/>
      <c r="Q50" s="581"/>
      <c r="R50" s="581"/>
      <c r="S50" s="581"/>
      <c r="T50" s="581"/>
      <c r="U50" s="581"/>
      <c r="V50" s="581"/>
      <c r="W50" s="581"/>
      <c r="X50" s="581"/>
      <c r="Y50" s="581"/>
      <c r="Z50" s="582"/>
      <c r="AA50" s="583"/>
      <c r="AB50" s="579"/>
      <c r="AC50" s="581"/>
      <c r="AD50" s="584"/>
      <c r="AE50" s="581"/>
      <c r="AF50" s="580"/>
      <c r="AG50" s="581"/>
      <c r="AH50" s="581"/>
      <c r="AI50" s="581"/>
      <c r="AJ50" s="581"/>
      <c r="AK50" s="585"/>
      <c r="AL50" s="581"/>
      <c r="AM50" s="581"/>
      <c r="AN50" s="581"/>
      <c r="AO50" s="581"/>
      <c r="AP50" s="581"/>
      <c r="AQ50" s="581"/>
      <c r="AR50" s="581"/>
      <c r="AS50" s="581"/>
      <c r="AT50" s="581"/>
      <c r="AU50" s="581"/>
      <c r="AV50" s="581"/>
      <c r="AW50" s="581"/>
      <c r="AX50" s="581"/>
      <c r="AY50" s="581"/>
      <c r="AZ50" s="581"/>
      <c r="BA50" s="581"/>
      <c r="BB50" s="581"/>
      <c r="BC50" s="581"/>
      <c r="BD50" s="581"/>
      <c r="BE50" s="581"/>
      <c r="BF50" s="581"/>
      <c r="BG50" s="581"/>
      <c r="BH50" s="581"/>
      <c r="BI50" s="125"/>
      <c r="BJ50" s="627">
        <f t="shared" si="10"/>
        <v>0</v>
      </c>
      <c r="BK50" s="628">
        <f t="shared" si="11"/>
        <v>0</v>
      </c>
      <c r="BL50" s="629">
        <f t="shared" si="12"/>
        <v>0</v>
      </c>
      <c r="BM50" s="628">
        <f t="shared" si="13"/>
        <v>0</v>
      </c>
      <c r="BN50" s="628">
        <f t="shared" si="14"/>
        <v>0</v>
      </c>
      <c r="BO50" s="630">
        <f t="shared" si="15"/>
        <v>0</v>
      </c>
      <c r="BP50" s="631">
        <f t="shared" si="16"/>
        <v>0</v>
      </c>
      <c r="BQ50" s="631">
        <f t="shared" si="17"/>
        <v>0</v>
      </c>
      <c r="BR50" s="630">
        <f t="shared" si="18"/>
        <v>0</v>
      </c>
      <c r="BS50" s="508">
        <f t="shared" si="19"/>
        <v>0</v>
      </c>
    </row>
    <row r="51" spans="1:71" ht="14.5" customHeight="1">
      <c r="B51" s="83"/>
      <c r="C51" s="831" t="s">
        <v>20</v>
      </c>
      <c r="D51" s="7" t="s">
        <v>11</v>
      </c>
      <c r="E51" s="586">
        <v>1</v>
      </c>
      <c r="F51" s="586">
        <v>1</v>
      </c>
      <c r="G51" s="578">
        <v>-1</v>
      </c>
      <c r="H51" s="586">
        <v>1</v>
      </c>
      <c r="I51" s="586">
        <v>1</v>
      </c>
      <c r="J51" s="574">
        <v>0</v>
      </c>
      <c r="K51" s="574">
        <v>0</v>
      </c>
      <c r="L51" s="574">
        <v>0</v>
      </c>
      <c r="M51" s="574"/>
      <c r="N51" s="574">
        <v>0</v>
      </c>
      <c r="O51" s="574">
        <v>0</v>
      </c>
      <c r="P51" s="574">
        <v>0</v>
      </c>
      <c r="Q51" s="574">
        <v>0</v>
      </c>
      <c r="R51" s="586">
        <v>1</v>
      </c>
      <c r="S51" s="574">
        <v>0</v>
      </c>
      <c r="T51" s="574">
        <v>0</v>
      </c>
      <c r="U51" s="574">
        <v>-1</v>
      </c>
      <c r="V51" s="586">
        <v>0</v>
      </c>
      <c r="W51" s="574">
        <v>0</v>
      </c>
      <c r="X51" s="586">
        <v>1</v>
      </c>
      <c r="Y51" s="574">
        <v>-1</v>
      </c>
      <c r="Z51" s="576">
        <v>0</v>
      </c>
      <c r="AA51" s="587">
        <v>1</v>
      </c>
      <c r="AB51" s="586">
        <v>1</v>
      </c>
      <c r="AC51" s="586">
        <v>1</v>
      </c>
      <c r="AD51" s="588">
        <v>-1</v>
      </c>
      <c r="AE51" s="586">
        <v>1</v>
      </c>
      <c r="AF51" s="575">
        <v>-1</v>
      </c>
      <c r="AG51" s="586">
        <v>1</v>
      </c>
      <c r="AH51" s="574">
        <v>-1</v>
      </c>
      <c r="AI51" s="586">
        <v>1</v>
      </c>
      <c r="AJ51" s="574">
        <v>-1</v>
      </c>
      <c r="AK51" s="589">
        <v>-1</v>
      </c>
      <c r="AL51" s="575">
        <v>-1</v>
      </c>
      <c r="AM51" s="586">
        <v>-0.5</v>
      </c>
      <c r="AN51" s="586">
        <v>-1</v>
      </c>
      <c r="AO51" s="586">
        <v>1</v>
      </c>
      <c r="AP51" s="586">
        <v>-1</v>
      </c>
      <c r="AQ51" s="586">
        <v>-1</v>
      </c>
      <c r="AR51" s="575">
        <v>-1</v>
      </c>
      <c r="AS51" s="586">
        <v>1</v>
      </c>
      <c r="AT51" s="586">
        <v>-1</v>
      </c>
      <c r="AU51" s="574">
        <v>-1</v>
      </c>
      <c r="AV51" s="586">
        <v>1</v>
      </c>
      <c r="AW51" s="586">
        <v>-1</v>
      </c>
      <c r="AX51" s="586">
        <v>-1</v>
      </c>
      <c r="AY51" s="574">
        <v>-1</v>
      </c>
      <c r="AZ51" s="586">
        <v>-0.5</v>
      </c>
      <c r="BA51" s="590">
        <v>1</v>
      </c>
      <c r="BB51" s="574">
        <v>-1</v>
      </c>
      <c r="BC51" s="586">
        <v>1</v>
      </c>
      <c r="BD51" s="574">
        <v>-1</v>
      </c>
      <c r="BE51" s="586">
        <v>1</v>
      </c>
      <c r="BF51" s="586">
        <v>-1</v>
      </c>
      <c r="BG51" s="586">
        <v>1</v>
      </c>
      <c r="BH51" s="586">
        <v>1</v>
      </c>
      <c r="BI51" s="125"/>
      <c r="BJ51" s="627">
        <f t="shared" si="10"/>
        <v>6</v>
      </c>
      <c r="BK51" s="628">
        <f t="shared" si="11"/>
        <v>3</v>
      </c>
      <c r="BL51" s="629">
        <f t="shared" si="12"/>
        <v>0</v>
      </c>
      <c r="BM51" s="628">
        <f t="shared" si="13"/>
        <v>14</v>
      </c>
      <c r="BN51" s="628">
        <f t="shared" si="14"/>
        <v>18</v>
      </c>
      <c r="BO51" s="630">
        <f t="shared" si="15"/>
        <v>2</v>
      </c>
      <c r="BP51" s="631">
        <f t="shared" si="16"/>
        <v>20</v>
      </c>
      <c r="BQ51" s="631">
        <f t="shared" si="17"/>
        <v>21</v>
      </c>
      <c r="BR51" s="630">
        <f t="shared" si="18"/>
        <v>2</v>
      </c>
      <c r="BS51" s="508">
        <f t="shared" si="19"/>
        <v>0.375</v>
      </c>
    </row>
    <row r="52" spans="1:71">
      <c r="B52" s="83"/>
      <c r="C52" s="831"/>
      <c r="D52" s="5" t="s">
        <v>12</v>
      </c>
      <c r="E52" s="575">
        <v>0</v>
      </c>
      <c r="F52" s="574">
        <v>0</v>
      </c>
      <c r="G52" s="575">
        <v>0</v>
      </c>
      <c r="H52" s="574">
        <v>0</v>
      </c>
      <c r="I52" s="574">
        <v>0</v>
      </c>
      <c r="J52" s="574">
        <v>0</v>
      </c>
      <c r="K52" s="574">
        <v>0</v>
      </c>
      <c r="L52" s="574">
        <v>0</v>
      </c>
      <c r="M52" s="574"/>
      <c r="N52" s="574">
        <v>0</v>
      </c>
      <c r="O52" s="574">
        <v>0</v>
      </c>
      <c r="P52" s="574">
        <v>0</v>
      </c>
      <c r="Q52" s="574">
        <v>0</v>
      </c>
      <c r="R52" s="574">
        <v>0</v>
      </c>
      <c r="S52" s="574">
        <v>0</v>
      </c>
      <c r="T52" s="574">
        <v>0</v>
      </c>
      <c r="U52" s="574"/>
      <c r="V52" s="574">
        <v>0</v>
      </c>
      <c r="W52" s="574">
        <v>0</v>
      </c>
      <c r="X52" s="574">
        <v>0</v>
      </c>
      <c r="Y52" s="574">
        <v>-1</v>
      </c>
      <c r="Z52" s="576">
        <v>0</v>
      </c>
      <c r="AA52" s="577">
        <v>0</v>
      </c>
      <c r="AB52" s="574">
        <v>1</v>
      </c>
      <c r="AC52" s="574">
        <v>0</v>
      </c>
      <c r="AD52" s="575">
        <v>-1</v>
      </c>
      <c r="AE52" s="574">
        <v>1</v>
      </c>
      <c r="AF52" s="575">
        <v>-1</v>
      </c>
      <c r="AG52" s="574">
        <v>0</v>
      </c>
      <c r="AH52" s="574">
        <v>-1</v>
      </c>
      <c r="AI52" s="574">
        <v>1</v>
      </c>
      <c r="AJ52" s="575">
        <v>-1</v>
      </c>
      <c r="AK52" s="574">
        <v>-1</v>
      </c>
      <c r="AL52" s="575">
        <v>-1</v>
      </c>
      <c r="AM52" s="574">
        <v>0</v>
      </c>
      <c r="AN52" s="574">
        <v>0</v>
      </c>
      <c r="AO52" s="574">
        <v>-1</v>
      </c>
      <c r="AP52" s="574">
        <v>0</v>
      </c>
      <c r="AQ52" s="574">
        <v>0</v>
      </c>
      <c r="AR52" s="575">
        <v>-1</v>
      </c>
      <c r="AS52" s="574">
        <v>1</v>
      </c>
      <c r="AT52" s="574">
        <v>-1</v>
      </c>
      <c r="AU52" s="574">
        <v>-1</v>
      </c>
      <c r="AV52" s="574">
        <v>1</v>
      </c>
      <c r="AW52" s="586">
        <v>-1</v>
      </c>
      <c r="AX52" s="586">
        <v>-1</v>
      </c>
      <c r="AY52" s="574">
        <v>-1</v>
      </c>
      <c r="AZ52" s="574">
        <v>0</v>
      </c>
      <c r="BA52" s="574">
        <v>-1</v>
      </c>
      <c r="BB52" s="574">
        <v>-1</v>
      </c>
      <c r="BC52" s="574">
        <v>1</v>
      </c>
      <c r="BD52" s="574">
        <v>-1</v>
      </c>
      <c r="BE52" s="591">
        <v>-1</v>
      </c>
      <c r="BF52" s="591">
        <v>-1</v>
      </c>
      <c r="BG52" s="574">
        <v>0</v>
      </c>
      <c r="BH52" s="574">
        <v>-1</v>
      </c>
      <c r="BI52" s="125"/>
      <c r="BJ52" s="627">
        <f t="shared" si="10"/>
        <v>0</v>
      </c>
      <c r="BK52" s="628">
        <f t="shared" si="11"/>
        <v>1</v>
      </c>
      <c r="BL52" s="629">
        <f t="shared" si="12"/>
        <v>0</v>
      </c>
      <c r="BM52" s="628">
        <f t="shared" si="13"/>
        <v>6</v>
      </c>
      <c r="BN52" s="628">
        <f t="shared" si="14"/>
        <v>19</v>
      </c>
      <c r="BO52" s="630">
        <f t="shared" si="15"/>
        <v>0</v>
      </c>
      <c r="BP52" s="631">
        <f t="shared" si="16"/>
        <v>6</v>
      </c>
      <c r="BQ52" s="631">
        <f t="shared" si="17"/>
        <v>20</v>
      </c>
      <c r="BR52" s="630">
        <f t="shared" si="18"/>
        <v>0</v>
      </c>
      <c r="BS52" s="508">
        <f t="shared" si="19"/>
        <v>0.35714285714285715</v>
      </c>
    </row>
    <row r="53" spans="1:71">
      <c r="B53" s="83"/>
      <c r="C53" s="831"/>
      <c r="D53" s="5" t="s">
        <v>13</v>
      </c>
      <c r="E53" s="574">
        <v>1</v>
      </c>
      <c r="F53" s="574">
        <v>1</v>
      </c>
      <c r="G53" s="575">
        <v>-0.5</v>
      </c>
      <c r="H53" s="574">
        <v>-1</v>
      </c>
      <c r="I53" s="574">
        <v>1</v>
      </c>
      <c r="J53" s="574">
        <v>0</v>
      </c>
      <c r="K53" s="574">
        <v>-1</v>
      </c>
      <c r="L53" s="574">
        <v>1</v>
      </c>
      <c r="M53" s="574"/>
      <c r="N53" s="574">
        <v>-1</v>
      </c>
      <c r="O53" s="574">
        <v>-1</v>
      </c>
      <c r="P53" s="574">
        <v>0</v>
      </c>
      <c r="Q53" s="574">
        <v>1</v>
      </c>
      <c r="R53" s="574">
        <v>0</v>
      </c>
      <c r="S53" s="574">
        <v>-1</v>
      </c>
      <c r="T53" s="574">
        <v>-1</v>
      </c>
      <c r="U53" s="574">
        <v>-1</v>
      </c>
      <c r="V53" s="574">
        <v>-1</v>
      </c>
      <c r="W53" s="574">
        <v>-1</v>
      </c>
      <c r="X53" s="574">
        <v>0</v>
      </c>
      <c r="Y53" s="574">
        <v>-1</v>
      </c>
      <c r="Z53" s="576">
        <v>-0.5</v>
      </c>
      <c r="AA53" s="577">
        <v>1</v>
      </c>
      <c r="AB53" s="574">
        <v>1</v>
      </c>
      <c r="AC53" s="574">
        <v>1</v>
      </c>
      <c r="AD53" s="575">
        <v>-1</v>
      </c>
      <c r="AE53" s="574">
        <v>1</v>
      </c>
      <c r="AF53" s="575">
        <v>1</v>
      </c>
      <c r="AG53" s="574">
        <v>1</v>
      </c>
      <c r="AH53" s="574">
        <v>-1</v>
      </c>
      <c r="AI53" s="574">
        <v>1</v>
      </c>
      <c r="AJ53" s="574">
        <v>-1</v>
      </c>
      <c r="AK53" s="574">
        <v>-1</v>
      </c>
      <c r="AL53" s="575">
        <v>-1</v>
      </c>
      <c r="AM53" s="574">
        <v>-1</v>
      </c>
      <c r="AN53" s="574">
        <v>1</v>
      </c>
      <c r="AO53" s="574">
        <v>1</v>
      </c>
      <c r="AP53" s="574">
        <v>1</v>
      </c>
      <c r="AQ53" s="574">
        <v>1</v>
      </c>
      <c r="AR53" s="575">
        <v>-1</v>
      </c>
      <c r="AS53" s="574">
        <v>1</v>
      </c>
      <c r="AT53" s="574">
        <v>1</v>
      </c>
      <c r="AU53" s="574">
        <v>1</v>
      </c>
      <c r="AV53" s="574">
        <v>1</v>
      </c>
      <c r="AW53" s="586">
        <v>-1</v>
      </c>
      <c r="AX53" s="586">
        <v>-1</v>
      </c>
      <c r="AY53" s="574">
        <v>-1</v>
      </c>
      <c r="AZ53" s="574">
        <v>-0.5</v>
      </c>
      <c r="BA53" s="574">
        <v>1</v>
      </c>
      <c r="BB53" s="574">
        <v>-1</v>
      </c>
      <c r="BC53" s="574">
        <v>1</v>
      </c>
      <c r="BD53" s="574">
        <v>-1</v>
      </c>
      <c r="BE53" s="591">
        <v>-1</v>
      </c>
      <c r="BF53" s="591">
        <v>1</v>
      </c>
      <c r="BG53" s="591">
        <v>1</v>
      </c>
      <c r="BH53" s="574">
        <v>-1</v>
      </c>
      <c r="BI53" s="125"/>
      <c r="BJ53" s="632">
        <f t="shared" si="10"/>
        <v>5</v>
      </c>
      <c r="BK53" s="628">
        <f t="shared" si="11"/>
        <v>10</v>
      </c>
      <c r="BL53" s="629">
        <f t="shared" si="12"/>
        <v>2</v>
      </c>
      <c r="BM53" s="628">
        <f t="shared" si="13"/>
        <v>19</v>
      </c>
      <c r="BN53" s="628">
        <f t="shared" si="14"/>
        <v>14</v>
      </c>
      <c r="BO53" s="630">
        <f t="shared" si="15"/>
        <v>1</v>
      </c>
      <c r="BP53" s="631">
        <f t="shared" si="16"/>
        <v>24</v>
      </c>
      <c r="BQ53" s="631">
        <f t="shared" si="17"/>
        <v>24</v>
      </c>
      <c r="BR53" s="630">
        <f t="shared" si="18"/>
        <v>3</v>
      </c>
      <c r="BS53" s="613">
        <f>BQ53/56</f>
        <v>0.42857142857142855</v>
      </c>
    </row>
    <row r="54" spans="1:71">
      <c r="B54" s="83"/>
      <c r="C54" s="831"/>
      <c r="D54" s="5" t="s">
        <v>81</v>
      </c>
      <c r="E54" s="574">
        <v>1</v>
      </c>
      <c r="F54" s="574">
        <v>1</v>
      </c>
      <c r="G54" s="578">
        <v>-1</v>
      </c>
      <c r="H54" s="574">
        <v>-1</v>
      </c>
      <c r="I54" s="574">
        <v>0</v>
      </c>
      <c r="J54" s="574">
        <v>0</v>
      </c>
      <c r="K54" s="574">
        <v>0</v>
      </c>
      <c r="L54" s="574">
        <v>0</v>
      </c>
      <c r="M54" s="574"/>
      <c r="N54" s="574">
        <v>0</v>
      </c>
      <c r="O54" s="574">
        <v>0</v>
      </c>
      <c r="P54" s="574">
        <v>0</v>
      </c>
      <c r="Q54" s="574">
        <v>0</v>
      </c>
      <c r="R54" s="574">
        <v>0</v>
      </c>
      <c r="S54" s="574">
        <v>0</v>
      </c>
      <c r="T54" s="574">
        <v>0</v>
      </c>
      <c r="U54" s="574">
        <v>-1</v>
      </c>
      <c r="V54" s="574">
        <v>0</v>
      </c>
      <c r="W54" s="574">
        <v>0</v>
      </c>
      <c r="X54" s="574">
        <v>1</v>
      </c>
      <c r="Y54" s="574">
        <v>-1</v>
      </c>
      <c r="Z54" s="576">
        <v>1</v>
      </c>
      <c r="AA54" s="577">
        <v>1</v>
      </c>
      <c r="AB54" s="574">
        <v>1</v>
      </c>
      <c r="AC54" s="574">
        <v>1</v>
      </c>
      <c r="AD54" s="575">
        <v>-1</v>
      </c>
      <c r="AE54" s="574">
        <v>1</v>
      </c>
      <c r="AF54" s="575">
        <v>-1</v>
      </c>
      <c r="AG54" s="574">
        <v>1</v>
      </c>
      <c r="AH54" s="574">
        <v>-1</v>
      </c>
      <c r="AI54" s="574">
        <v>1</v>
      </c>
      <c r="AJ54" s="574">
        <v>1</v>
      </c>
      <c r="AK54" s="574">
        <v>-1</v>
      </c>
      <c r="AL54" s="575">
        <v>-1</v>
      </c>
      <c r="AM54" s="574">
        <v>0</v>
      </c>
      <c r="AN54" s="574">
        <v>-1</v>
      </c>
      <c r="AO54" s="574">
        <v>1</v>
      </c>
      <c r="AP54" s="574">
        <v>1</v>
      </c>
      <c r="AQ54" s="574">
        <v>-1</v>
      </c>
      <c r="AR54" s="575">
        <v>-1</v>
      </c>
      <c r="AS54" s="574">
        <v>1</v>
      </c>
      <c r="AT54" s="574">
        <v>-1</v>
      </c>
      <c r="AU54" s="574">
        <v>1</v>
      </c>
      <c r="AV54" s="574">
        <v>1</v>
      </c>
      <c r="AW54" s="586">
        <v>-1</v>
      </c>
      <c r="AX54" s="586">
        <v>-1</v>
      </c>
      <c r="AY54" s="574">
        <v>-1</v>
      </c>
      <c r="AZ54" s="574">
        <v>-1</v>
      </c>
      <c r="BA54" s="574">
        <v>1</v>
      </c>
      <c r="BB54" s="574">
        <v>-1</v>
      </c>
      <c r="BC54" s="574">
        <v>1</v>
      </c>
      <c r="BD54" s="574">
        <v>-1</v>
      </c>
      <c r="BE54" s="591">
        <v>-1</v>
      </c>
      <c r="BF54" s="591">
        <v>1</v>
      </c>
      <c r="BG54" s="591">
        <v>1</v>
      </c>
      <c r="BH54" s="591">
        <v>-1</v>
      </c>
      <c r="BI54" s="168"/>
      <c r="BJ54" s="627">
        <f t="shared" si="10"/>
        <v>4</v>
      </c>
      <c r="BK54" s="628">
        <f t="shared" si="11"/>
        <v>4</v>
      </c>
      <c r="BL54" s="629">
        <f t="shared" si="12"/>
        <v>0</v>
      </c>
      <c r="BM54" s="628">
        <f t="shared" si="13"/>
        <v>16</v>
      </c>
      <c r="BN54" s="628">
        <f t="shared" si="14"/>
        <v>17</v>
      </c>
      <c r="BO54" s="630">
        <f t="shared" si="15"/>
        <v>0</v>
      </c>
      <c r="BP54" s="631">
        <f t="shared" si="16"/>
        <v>20</v>
      </c>
      <c r="BQ54" s="631">
        <f t="shared" si="17"/>
        <v>21</v>
      </c>
      <c r="BR54" s="630">
        <f t="shared" si="18"/>
        <v>0</v>
      </c>
      <c r="BS54" s="508">
        <f t="shared" si="19"/>
        <v>0.375</v>
      </c>
    </row>
    <row r="55" spans="1:71">
      <c r="B55" s="83"/>
      <c r="C55" s="831"/>
      <c r="D55" s="5" t="s">
        <v>14</v>
      </c>
      <c r="E55" s="574">
        <v>1</v>
      </c>
      <c r="F55" s="574">
        <v>0</v>
      </c>
      <c r="G55" s="575">
        <v>1</v>
      </c>
      <c r="H55" s="574">
        <v>1</v>
      </c>
      <c r="I55" s="574">
        <v>0</v>
      </c>
      <c r="J55" s="574">
        <v>0</v>
      </c>
      <c r="K55" s="574">
        <v>0</v>
      </c>
      <c r="L55" s="574">
        <v>0</v>
      </c>
      <c r="M55" s="574"/>
      <c r="N55" s="574">
        <v>0</v>
      </c>
      <c r="O55" s="574">
        <v>-1</v>
      </c>
      <c r="P55" s="574">
        <v>0</v>
      </c>
      <c r="Q55" s="574">
        <v>0</v>
      </c>
      <c r="R55" s="574">
        <v>-1</v>
      </c>
      <c r="S55" s="574">
        <v>1</v>
      </c>
      <c r="T55" s="574">
        <v>1</v>
      </c>
      <c r="U55" s="574"/>
      <c r="V55" s="574">
        <v>0</v>
      </c>
      <c r="W55" s="574">
        <v>0</v>
      </c>
      <c r="X55" s="574">
        <v>0</v>
      </c>
      <c r="Y55" s="574">
        <v>-1</v>
      </c>
      <c r="Z55" s="576">
        <v>-1</v>
      </c>
      <c r="AA55" s="577">
        <v>1</v>
      </c>
      <c r="AB55" s="574">
        <v>1</v>
      </c>
      <c r="AC55" s="574">
        <v>1</v>
      </c>
      <c r="AD55" s="575">
        <v>-1</v>
      </c>
      <c r="AE55" s="574">
        <v>-1</v>
      </c>
      <c r="AF55" s="575">
        <v>-1</v>
      </c>
      <c r="AG55" s="574">
        <v>0</v>
      </c>
      <c r="AH55" s="574">
        <v>-1</v>
      </c>
      <c r="AI55" s="574">
        <v>0</v>
      </c>
      <c r="AJ55" s="574">
        <v>0</v>
      </c>
      <c r="AK55" s="574">
        <v>-1</v>
      </c>
      <c r="AL55" s="574">
        <v>0</v>
      </c>
      <c r="AM55" s="574">
        <v>0</v>
      </c>
      <c r="AN55" s="574">
        <v>-1</v>
      </c>
      <c r="AO55" s="574">
        <v>1</v>
      </c>
      <c r="AP55" s="574">
        <v>-1</v>
      </c>
      <c r="AQ55" s="574">
        <v>-1</v>
      </c>
      <c r="AR55" s="575">
        <v>-1</v>
      </c>
      <c r="AS55" s="574">
        <v>0</v>
      </c>
      <c r="AT55" s="574">
        <v>0</v>
      </c>
      <c r="AU55" s="574">
        <v>-1</v>
      </c>
      <c r="AV55" s="574">
        <v>1</v>
      </c>
      <c r="AW55" s="574">
        <v>0</v>
      </c>
      <c r="AX55" s="574">
        <v>-1</v>
      </c>
      <c r="AY55" s="574">
        <v>-1</v>
      </c>
      <c r="AZ55" s="574">
        <v>1</v>
      </c>
      <c r="BA55" s="574">
        <v>-1</v>
      </c>
      <c r="BB55" s="574">
        <v>-1</v>
      </c>
      <c r="BC55" s="574">
        <v>0</v>
      </c>
      <c r="BD55" s="574">
        <v>-1</v>
      </c>
      <c r="BE55" s="574">
        <v>-1</v>
      </c>
      <c r="BF55" s="574">
        <v>1</v>
      </c>
      <c r="BG55" s="574">
        <v>0</v>
      </c>
      <c r="BH55" s="574">
        <v>-1</v>
      </c>
      <c r="BI55" s="125"/>
      <c r="BJ55" s="633">
        <f t="shared" si="10"/>
        <v>5</v>
      </c>
      <c r="BK55" s="628">
        <f t="shared" si="11"/>
        <v>4</v>
      </c>
      <c r="BL55" s="629">
        <f t="shared" si="12"/>
        <v>0</v>
      </c>
      <c r="BM55" s="628">
        <f t="shared" si="13"/>
        <v>7</v>
      </c>
      <c r="BN55" s="628">
        <f t="shared" si="14"/>
        <v>17</v>
      </c>
      <c r="BO55" s="630">
        <f t="shared" si="15"/>
        <v>0</v>
      </c>
      <c r="BP55" s="631">
        <f t="shared" si="16"/>
        <v>12</v>
      </c>
      <c r="BQ55" s="631">
        <f t="shared" si="17"/>
        <v>21</v>
      </c>
      <c r="BR55" s="630">
        <f t="shared" si="18"/>
        <v>0</v>
      </c>
      <c r="BS55" s="508">
        <f t="shared" si="19"/>
        <v>0.375</v>
      </c>
    </row>
    <row r="56" spans="1:71">
      <c r="B56" s="83"/>
      <c r="C56" s="831"/>
      <c r="D56" s="5" t="s">
        <v>15</v>
      </c>
      <c r="E56" s="575">
        <v>0</v>
      </c>
      <c r="F56" s="575">
        <v>0</v>
      </c>
      <c r="G56" s="575">
        <v>0</v>
      </c>
      <c r="H56" s="575">
        <v>0</v>
      </c>
      <c r="I56" s="574">
        <v>0</v>
      </c>
      <c r="J56" s="575">
        <v>0</v>
      </c>
      <c r="K56" s="575">
        <v>0</v>
      </c>
      <c r="L56" s="575">
        <v>0</v>
      </c>
      <c r="M56" s="575"/>
      <c r="N56" s="575">
        <v>0</v>
      </c>
      <c r="O56" s="575">
        <v>0</v>
      </c>
      <c r="P56" s="575">
        <v>0</v>
      </c>
      <c r="Q56" s="575">
        <v>0</v>
      </c>
      <c r="R56" s="575">
        <v>0</v>
      </c>
      <c r="S56" s="575">
        <v>0</v>
      </c>
      <c r="T56" s="575">
        <v>0</v>
      </c>
      <c r="U56" s="575"/>
      <c r="V56" s="575">
        <v>0</v>
      </c>
      <c r="W56" s="575">
        <v>0</v>
      </c>
      <c r="X56" s="575">
        <v>0</v>
      </c>
      <c r="Y56" s="574">
        <v>-1</v>
      </c>
      <c r="Z56" s="592">
        <v>0</v>
      </c>
      <c r="AA56" s="593">
        <v>0</v>
      </c>
      <c r="AB56" s="575">
        <v>0</v>
      </c>
      <c r="AC56" s="575">
        <v>0</v>
      </c>
      <c r="AD56" s="575">
        <v>-1</v>
      </c>
      <c r="AE56" s="575">
        <v>0</v>
      </c>
      <c r="AF56" s="575">
        <v>-1</v>
      </c>
      <c r="AG56" s="575">
        <v>0</v>
      </c>
      <c r="AH56" s="575">
        <v>0</v>
      </c>
      <c r="AI56" s="575">
        <v>0</v>
      </c>
      <c r="AJ56" s="575">
        <v>0</v>
      </c>
      <c r="AK56" s="574">
        <v>-1</v>
      </c>
      <c r="AL56" s="575">
        <v>0</v>
      </c>
      <c r="AM56" s="575">
        <v>0</v>
      </c>
      <c r="AN56" s="575">
        <v>0</v>
      </c>
      <c r="AO56" s="575">
        <v>0</v>
      </c>
      <c r="AP56" s="575">
        <v>0</v>
      </c>
      <c r="AQ56" s="575">
        <v>-1</v>
      </c>
      <c r="AR56" s="575">
        <v>-1</v>
      </c>
      <c r="AS56" s="575">
        <v>0</v>
      </c>
      <c r="AT56" s="575">
        <v>0</v>
      </c>
      <c r="AU56" s="575">
        <v>0</v>
      </c>
      <c r="AV56" s="575">
        <v>0</v>
      </c>
      <c r="AW56" s="575">
        <v>0</v>
      </c>
      <c r="AX56" s="574">
        <v>-1</v>
      </c>
      <c r="AY56" s="574">
        <v>-1</v>
      </c>
      <c r="AZ56" s="575">
        <v>0</v>
      </c>
      <c r="BA56" s="575">
        <v>-1</v>
      </c>
      <c r="BB56" s="575">
        <v>0</v>
      </c>
      <c r="BC56" s="574">
        <v>0</v>
      </c>
      <c r="BD56" s="574">
        <v>-1</v>
      </c>
      <c r="BE56" s="574">
        <v>0</v>
      </c>
      <c r="BF56" s="575">
        <v>0</v>
      </c>
      <c r="BG56" s="575">
        <v>0</v>
      </c>
      <c r="BH56" s="575">
        <v>0</v>
      </c>
      <c r="BI56" s="169"/>
      <c r="BJ56" s="633">
        <f t="shared" si="10"/>
        <v>0</v>
      </c>
      <c r="BK56" s="628">
        <f t="shared" si="11"/>
        <v>1</v>
      </c>
      <c r="BL56" s="629">
        <f t="shared" si="12"/>
        <v>0</v>
      </c>
      <c r="BM56" s="628">
        <f t="shared" si="13"/>
        <v>0</v>
      </c>
      <c r="BN56" s="628">
        <f t="shared" si="14"/>
        <v>9</v>
      </c>
      <c r="BO56" s="630">
        <f t="shared" si="15"/>
        <v>0</v>
      </c>
      <c r="BP56" s="631">
        <f t="shared" si="16"/>
        <v>0</v>
      </c>
      <c r="BQ56" s="631">
        <f t="shared" si="17"/>
        <v>10</v>
      </c>
      <c r="BR56" s="630">
        <f t="shared" si="18"/>
        <v>0</v>
      </c>
      <c r="BS56" s="508">
        <f t="shared" si="19"/>
        <v>0.17857142857142858</v>
      </c>
    </row>
    <row r="57" spans="1:71">
      <c r="B57" s="83"/>
      <c r="C57" s="831"/>
      <c r="D57" s="10" t="s">
        <v>16</v>
      </c>
      <c r="E57" s="575">
        <v>-1</v>
      </c>
      <c r="F57" s="575">
        <v>0</v>
      </c>
      <c r="G57" s="594">
        <v>-1</v>
      </c>
      <c r="H57" s="575">
        <v>-1</v>
      </c>
      <c r="I57" s="574">
        <v>0</v>
      </c>
      <c r="J57" s="574">
        <v>-1</v>
      </c>
      <c r="K57" s="574">
        <v>0</v>
      </c>
      <c r="L57" s="574">
        <v>1</v>
      </c>
      <c r="M57" s="574"/>
      <c r="N57" s="574">
        <v>0</v>
      </c>
      <c r="O57" s="574">
        <v>0</v>
      </c>
      <c r="P57" s="574">
        <v>0</v>
      </c>
      <c r="Q57" s="574">
        <v>0</v>
      </c>
      <c r="R57" s="574">
        <v>-1</v>
      </c>
      <c r="S57" s="574">
        <v>0</v>
      </c>
      <c r="T57" s="574">
        <v>0</v>
      </c>
      <c r="U57" s="574"/>
      <c r="V57" s="574">
        <v>1</v>
      </c>
      <c r="W57" s="574">
        <v>-1</v>
      </c>
      <c r="X57" s="574">
        <v>0</v>
      </c>
      <c r="Y57" s="574">
        <v>-1</v>
      </c>
      <c r="Z57" s="576">
        <v>0</v>
      </c>
      <c r="AA57" s="593">
        <v>0</v>
      </c>
      <c r="AB57" s="574">
        <v>1</v>
      </c>
      <c r="AC57" s="575">
        <v>0</v>
      </c>
      <c r="AD57" s="575">
        <v>-1</v>
      </c>
      <c r="AE57" s="574">
        <v>0</v>
      </c>
      <c r="AF57" s="575">
        <v>-1</v>
      </c>
      <c r="AG57" s="574">
        <v>-1</v>
      </c>
      <c r="AH57" s="574">
        <v>-1</v>
      </c>
      <c r="AI57" s="575">
        <v>0</v>
      </c>
      <c r="AJ57" s="575">
        <v>0</v>
      </c>
      <c r="AK57" s="574">
        <v>-1</v>
      </c>
      <c r="AL57" s="575">
        <v>-1</v>
      </c>
      <c r="AM57" s="575">
        <v>0</v>
      </c>
      <c r="AN57" s="574">
        <v>-1</v>
      </c>
      <c r="AO57" s="575">
        <v>0</v>
      </c>
      <c r="AP57" s="574">
        <v>0</v>
      </c>
      <c r="AQ57" s="575">
        <v>0</v>
      </c>
      <c r="AR57" s="575">
        <v>-1</v>
      </c>
      <c r="AS57" s="575">
        <v>0</v>
      </c>
      <c r="AT57" s="575">
        <v>0</v>
      </c>
      <c r="AU57" s="575">
        <v>-1</v>
      </c>
      <c r="AV57" s="574">
        <v>1</v>
      </c>
      <c r="AW57" s="575">
        <v>-1</v>
      </c>
      <c r="AX57" s="574">
        <v>-1</v>
      </c>
      <c r="AY57" s="574">
        <v>-1</v>
      </c>
      <c r="AZ57" s="575">
        <v>0</v>
      </c>
      <c r="BA57" s="574">
        <v>1</v>
      </c>
      <c r="BB57" s="574">
        <v>-1</v>
      </c>
      <c r="BC57" s="574">
        <v>-1</v>
      </c>
      <c r="BD57" s="574">
        <v>-1</v>
      </c>
      <c r="BE57" s="574">
        <v>-1</v>
      </c>
      <c r="BF57" s="574">
        <v>1</v>
      </c>
      <c r="BG57" s="575">
        <v>0</v>
      </c>
      <c r="BH57" s="575">
        <v>0</v>
      </c>
      <c r="BI57" s="169"/>
      <c r="BJ57" s="632">
        <f t="shared" si="10"/>
        <v>2</v>
      </c>
      <c r="BK57" s="628">
        <f t="shared" si="11"/>
        <v>7</v>
      </c>
      <c r="BL57" s="629">
        <f t="shared" si="12"/>
        <v>0</v>
      </c>
      <c r="BM57" s="628">
        <f t="shared" si="13"/>
        <v>4</v>
      </c>
      <c r="BN57" s="628">
        <f t="shared" si="14"/>
        <v>16</v>
      </c>
      <c r="BO57" s="630">
        <f t="shared" si="15"/>
        <v>0</v>
      </c>
      <c r="BP57" s="631">
        <f t="shared" si="16"/>
        <v>6</v>
      </c>
      <c r="BQ57" s="631">
        <f t="shared" si="17"/>
        <v>23</v>
      </c>
      <c r="BR57" s="630">
        <f t="shared" si="18"/>
        <v>0</v>
      </c>
      <c r="BS57" s="508">
        <f t="shared" si="19"/>
        <v>0.4107142857142857</v>
      </c>
    </row>
    <row r="58" spans="1:71" s="3" customFormat="1">
      <c r="A58" s="261"/>
      <c r="C58" s="18"/>
      <c r="D58" s="53" t="s">
        <v>848</v>
      </c>
      <c r="E58" s="595">
        <f>SUM(E42:E57)</f>
        <v>9.5</v>
      </c>
      <c r="F58" s="595">
        <f t="shared" ref="F58:BH58" si="20">SUM(F42:F57)</f>
        <v>7</v>
      </c>
      <c r="G58" s="595">
        <f t="shared" si="20"/>
        <v>-4.5</v>
      </c>
      <c r="H58" s="595">
        <f t="shared" si="20"/>
        <v>5.5</v>
      </c>
      <c r="I58" s="595">
        <f t="shared" si="20"/>
        <v>9</v>
      </c>
      <c r="J58" s="595">
        <f t="shared" si="20"/>
        <v>-2.5</v>
      </c>
      <c r="K58" s="595">
        <f t="shared" si="20"/>
        <v>4</v>
      </c>
      <c r="L58" s="595">
        <f t="shared" si="20"/>
        <v>10</v>
      </c>
      <c r="M58" s="595">
        <f t="shared" si="20"/>
        <v>7</v>
      </c>
      <c r="N58" s="595">
        <f t="shared" si="20"/>
        <v>5.5</v>
      </c>
      <c r="O58" s="595">
        <f t="shared" si="20"/>
        <v>3</v>
      </c>
      <c r="P58" s="595">
        <f t="shared" si="20"/>
        <v>2.5</v>
      </c>
      <c r="Q58" s="595">
        <f t="shared" si="20"/>
        <v>7</v>
      </c>
      <c r="R58" s="595">
        <f t="shared" si="20"/>
        <v>0</v>
      </c>
      <c r="S58" s="595">
        <f t="shared" si="20"/>
        <v>7</v>
      </c>
      <c r="T58" s="595">
        <f t="shared" si="20"/>
        <v>-2.5</v>
      </c>
      <c r="U58" s="595">
        <f t="shared" si="20"/>
        <v>1</v>
      </c>
      <c r="V58" s="595">
        <f t="shared" si="20"/>
        <v>1</v>
      </c>
      <c r="W58" s="595">
        <f t="shared" si="20"/>
        <v>-6</v>
      </c>
      <c r="X58" s="595">
        <f t="shared" si="20"/>
        <v>10</v>
      </c>
      <c r="Y58" s="595">
        <f t="shared" si="20"/>
        <v>-14.5</v>
      </c>
      <c r="Z58" s="596">
        <f t="shared" si="20"/>
        <v>3.5</v>
      </c>
      <c r="AA58" s="597">
        <f t="shared" si="20"/>
        <v>6</v>
      </c>
      <c r="AB58" s="595">
        <f t="shared" si="20"/>
        <v>8</v>
      </c>
      <c r="AC58" s="595">
        <f t="shared" si="20"/>
        <v>9</v>
      </c>
      <c r="AD58" s="595">
        <f t="shared" si="20"/>
        <v>-15</v>
      </c>
      <c r="AE58" s="595">
        <f t="shared" si="20"/>
        <v>7.5</v>
      </c>
      <c r="AF58" s="595">
        <f t="shared" si="20"/>
        <v>-10</v>
      </c>
      <c r="AG58" s="595">
        <f t="shared" si="20"/>
        <v>10</v>
      </c>
      <c r="AH58" s="595">
        <f t="shared" si="20"/>
        <v>-13.5</v>
      </c>
      <c r="AI58" s="595">
        <f t="shared" si="20"/>
        <v>10.5</v>
      </c>
      <c r="AJ58" s="595">
        <f t="shared" si="20"/>
        <v>2.5</v>
      </c>
      <c r="AK58" s="595">
        <f t="shared" si="20"/>
        <v>-15</v>
      </c>
      <c r="AL58" s="595">
        <f t="shared" si="20"/>
        <v>-12.5</v>
      </c>
      <c r="AM58" s="595">
        <f t="shared" si="20"/>
        <v>-4.5</v>
      </c>
      <c r="AN58" s="595">
        <f t="shared" si="20"/>
        <v>-3</v>
      </c>
      <c r="AO58" s="595">
        <f t="shared" si="20"/>
        <v>9.5</v>
      </c>
      <c r="AP58" s="595">
        <f t="shared" si="20"/>
        <v>6.5</v>
      </c>
      <c r="AQ58" s="595">
        <f t="shared" si="20"/>
        <v>-6</v>
      </c>
      <c r="AR58" s="595">
        <f t="shared" si="20"/>
        <v>-15</v>
      </c>
      <c r="AS58" s="595">
        <f t="shared" si="20"/>
        <v>10.5</v>
      </c>
      <c r="AT58" s="595">
        <f t="shared" si="20"/>
        <v>4.5</v>
      </c>
      <c r="AU58" s="595">
        <f t="shared" si="20"/>
        <v>-1</v>
      </c>
      <c r="AV58" s="595">
        <f t="shared" si="20"/>
        <v>12.5</v>
      </c>
      <c r="AW58" s="595">
        <f t="shared" si="20"/>
        <v>-11</v>
      </c>
      <c r="AX58" s="595">
        <f t="shared" si="20"/>
        <v>-15</v>
      </c>
      <c r="AY58" s="595">
        <f t="shared" si="20"/>
        <v>-15</v>
      </c>
      <c r="AZ58" s="595">
        <f t="shared" si="20"/>
        <v>-6</v>
      </c>
      <c r="BA58" s="595">
        <f t="shared" si="20"/>
        <v>4</v>
      </c>
      <c r="BB58" s="595">
        <f t="shared" si="20"/>
        <v>-6</v>
      </c>
      <c r="BC58" s="595">
        <f t="shared" si="20"/>
        <v>7</v>
      </c>
      <c r="BD58" s="595">
        <f t="shared" si="20"/>
        <v>-13</v>
      </c>
      <c r="BE58" s="595">
        <f t="shared" si="20"/>
        <v>-7.5</v>
      </c>
      <c r="BF58" s="595">
        <f t="shared" si="20"/>
        <v>10</v>
      </c>
      <c r="BG58" s="595">
        <f t="shared" si="20"/>
        <v>7.5</v>
      </c>
      <c r="BH58" s="595">
        <f t="shared" si="20"/>
        <v>-6.5</v>
      </c>
      <c r="BI58" s="104"/>
      <c r="BJ58" s="634">
        <f>SUM(BJ42:BJ57)</f>
        <v>135</v>
      </c>
      <c r="BK58" s="635">
        <f>SUM(BK42:BK57)</f>
        <v>65</v>
      </c>
      <c r="BL58" s="636">
        <f t="shared" ref="BL58:BR58" si="21">SUM(BL42:BL57)</f>
        <v>15</v>
      </c>
      <c r="BM58" s="635">
        <f>SUM(BM42:BM57)</f>
        <v>188</v>
      </c>
      <c r="BN58" s="635">
        <f t="shared" si="21"/>
        <v>217</v>
      </c>
      <c r="BO58" s="636">
        <f t="shared" si="21"/>
        <v>42</v>
      </c>
      <c r="BP58" s="619">
        <f>SUM(BP42:BP57)</f>
        <v>323</v>
      </c>
      <c r="BQ58" s="619">
        <f t="shared" si="21"/>
        <v>282</v>
      </c>
      <c r="BR58" s="620">
        <f t="shared" si="21"/>
        <v>57</v>
      </c>
    </row>
    <row r="59" spans="1:71" s="3" customFormat="1">
      <c r="A59" s="261"/>
      <c r="C59" s="18"/>
      <c r="D59" s="53"/>
      <c r="E59" s="54"/>
      <c r="F59" s="54"/>
      <c r="G59" s="54"/>
      <c r="H59" s="54"/>
      <c r="I59" s="54"/>
      <c r="J59" s="54"/>
      <c r="K59" s="54"/>
      <c r="L59" s="54"/>
      <c r="M59" s="54"/>
      <c r="N59" s="54"/>
      <c r="O59" s="54"/>
      <c r="P59" s="54"/>
      <c r="Q59" s="54"/>
      <c r="R59" s="54"/>
      <c r="S59" s="54"/>
      <c r="T59" s="54"/>
      <c r="U59" s="54"/>
      <c r="V59" s="54"/>
      <c r="W59" s="54"/>
      <c r="X59" s="54"/>
      <c r="Y59" s="54"/>
      <c r="Z59" s="195"/>
      <c r="AA59" s="201"/>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104"/>
      <c r="BP59" s="83"/>
      <c r="BQ59" s="83"/>
      <c r="BR59" s="83"/>
      <c r="BS59" s="83"/>
    </row>
    <row r="60" spans="1:71" ht="15" thickBot="1">
      <c r="C60" s="11"/>
      <c r="D60" s="9"/>
      <c r="E60" s="37"/>
      <c r="F60" s="37"/>
      <c r="G60" s="37"/>
      <c r="H60" s="37"/>
      <c r="I60" s="37"/>
      <c r="J60" s="37"/>
      <c r="K60" s="37"/>
      <c r="L60" s="37"/>
      <c r="M60" s="37"/>
      <c r="N60" s="37"/>
      <c r="O60" s="37"/>
      <c r="P60" s="37"/>
      <c r="Q60" s="37"/>
      <c r="R60" s="37"/>
      <c r="S60" s="37"/>
      <c r="T60" s="37"/>
      <c r="U60" s="37"/>
      <c r="V60" s="37"/>
      <c r="W60" s="37"/>
      <c r="X60" s="37"/>
      <c r="Y60" s="37"/>
      <c r="Z60" s="183"/>
      <c r="AA60" s="193"/>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65"/>
    </row>
    <row r="61" spans="1:71" ht="15" thickTop="1"/>
    <row r="62" spans="1:71">
      <c r="BJ62" s="83"/>
      <c r="BK62" s="83"/>
      <c r="BL62" s="83"/>
      <c r="BM62" s="83"/>
    </row>
    <row r="63" spans="1:71">
      <c r="D63" s="4"/>
      <c r="J63" s="83"/>
      <c r="AA63" s="17"/>
      <c r="BJ63" s="83"/>
      <c r="BK63" s="83"/>
      <c r="BL63" s="83"/>
      <c r="BM63" s="83"/>
      <c r="BP63" s="158"/>
      <c r="BQ63" s="158"/>
      <c r="BR63" s="158"/>
      <c r="BS63" s="158"/>
    </row>
    <row r="64" spans="1:71">
      <c r="B64" s="83"/>
      <c r="C64" s="3" t="s">
        <v>3</v>
      </c>
      <c r="D64" s="83"/>
      <c r="E64" s="79" t="s">
        <v>21</v>
      </c>
      <c r="F64" s="79" t="s">
        <v>1214</v>
      </c>
      <c r="G64" s="79" t="s">
        <v>1250</v>
      </c>
      <c r="H64" s="79" t="s">
        <v>1266</v>
      </c>
      <c r="I64" s="79" t="s">
        <v>1268</v>
      </c>
      <c r="J64" s="79" t="s">
        <v>38</v>
      </c>
      <c r="K64" s="79" t="s">
        <v>332</v>
      </c>
      <c r="L64" s="79" t="s">
        <v>1588</v>
      </c>
      <c r="M64" s="79" t="s">
        <v>1211</v>
      </c>
      <c r="N64" s="79" t="s">
        <v>1277</v>
      </c>
      <c r="O64" s="79" t="s">
        <v>1248</v>
      </c>
      <c r="P64" s="79" t="s">
        <v>1587</v>
      </c>
      <c r="Q64" s="79" t="s">
        <v>1222</v>
      </c>
      <c r="R64" s="79" t="s">
        <v>1251</v>
      </c>
      <c r="S64" s="79" t="s">
        <v>353</v>
      </c>
      <c r="T64" s="79" t="s">
        <v>356</v>
      </c>
      <c r="U64" s="79" t="s">
        <v>1273</v>
      </c>
      <c r="V64" s="79" t="s">
        <v>378</v>
      </c>
      <c r="W64" s="79" t="s">
        <v>1270</v>
      </c>
      <c r="X64" s="79" t="s">
        <v>1223</v>
      </c>
      <c r="Y64" s="79" t="s">
        <v>1271</v>
      </c>
      <c r="Z64" s="79" t="s">
        <v>1263</v>
      </c>
      <c r="AA64" s="196" t="s">
        <v>1218</v>
      </c>
      <c r="AB64" s="79" t="s">
        <v>28</v>
      </c>
      <c r="AC64" s="79" t="s">
        <v>1228</v>
      </c>
      <c r="AD64" s="79" t="s">
        <v>30</v>
      </c>
      <c r="AE64" s="79" t="s">
        <v>1246</v>
      </c>
      <c r="AF64" s="79" t="s">
        <v>32</v>
      </c>
      <c r="AG64" s="79" t="s">
        <v>1242</v>
      </c>
      <c r="AH64" s="79" t="s">
        <v>334</v>
      </c>
      <c r="AI64" s="79" t="s">
        <v>1237</v>
      </c>
      <c r="AJ64" s="79" t="s">
        <v>1258</v>
      </c>
      <c r="AK64" s="79" t="s">
        <v>1231</v>
      </c>
      <c r="AL64" s="79" t="s">
        <v>1278</v>
      </c>
      <c r="AM64" s="79" t="s">
        <v>1226</v>
      </c>
      <c r="AN64" s="79" t="s">
        <v>1262</v>
      </c>
      <c r="AO64" s="79" t="s">
        <v>1255</v>
      </c>
      <c r="AP64" s="79" t="s">
        <v>35</v>
      </c>
      <c r="AQ64" s="79" t="s">
        <v>346</v>
      </c>
      <c r="AR64" s="79" t="s">
        <v>1217</v>
      </c>
      <c r="AS64" s="79" t="s">
        <v>1269</v>
      </c>
      <c r="AT64" s="79" t="s">
        <v>1274</v>
      </c>
      <c r="AU64" s="79" t="s">
        <v>360</v>
      </c>
      <c r="AV64" s="79" t="s">
        <v>1259</v>
      </c>
      <c r="AW64" s="79" t="s">
        <v>1260</v>
      </c>
      <c r="AX64" s="79" t="s">
        <v>1245</v>
      </c>
      <c r="AY64" s="79" t="s">
        <v>1267</v>
      </c>
      <c r="AZ64" s="79" t="s">
        <v>1234</v>
      </c>
      <c r="BA64" s="79" t="s">
        <v>1265</v>
      </c>
      <c r="BB64" s="79" t="s">
        <v>1236</v>
      </c>
      <c r="BC64" s="79" t="s">
        <v>47</v>
      </c>
      <c r="BD64" s="79" t="s">
        <v>1252</v>
      </c>
      <c r="BE64" s="79" t="s">
        <v>1280</v>
      </c>
      <c r="BF64" s="79" t="s">
        <v>1264</v>
      </c>
      <c r="BG64" s="79" t="s">
        <v>385</v>
      </c>
      <c r="BH64" s="79" t="s">
        <v>1254</v>
      </c>
      <c r="BI64" s="79"/>
      <c r="BJ64" s="83"/>
      <c r="BK64" s="83"/>
      <c r="BL64" s="83"/>
      <c r="BM64" s="83"/>
    </row>
    <row r="65" spans="1:124" s="4" customFormat="1" ht="150" customHeight="1">
      <c r="A65" s="259"/>
      <c r="C65" s="849" t="s">
        <v>19</v>
      </c>
      <c r="D65" s="291" t="s">
        <v>4</v>
      </c>
      <c r="E65" s="743"/>
      <c r="F65" s="743"/>
      <c r="G65" s="744" t="s">
        <v>1594</v>
      </c>
      <c r="H65" s="743"/>
      <c r="I65" s="743"/>
      <c r="J65" s="744" t="s">
        <v>1618</v>
      </c>
      <c r="K65" s="744" t="s">
        <v>1619</v>
      </c>
      <c r="L65" s="743"/>
      <c r="M65" s="743"/>
      <c r="N65" s="743"/>
      <c r="O65" s="745" t="s">
        <v>1593</v>
      </c>
      <c r="P65" s="744" t="s">
        <v>1622</v>
      </c>
      <c r="Q65" s="743"/>
      <c r="R65" s="743"/>
      <c r="S65" s="743"/>
      <c r="T65" s="745" t="s">
        <v>1615</v>
      </c>
      <c r="U65" s="745" t="s">
        <v>1615</v>
      </c>
      <c r="V65" s="746" t="s">
        <v>1623</v>
      </c>
      <c r="W65" s="745" t="s">
        <v>1599</v>
      </c>
      <c r="X65" s="743"/>
      <c r="Y65" s="745" t="s">
        <v>1599</v>
      </c>
      <c r="Z65" s="747"/>
      <c r="AA65" s="748"/>
      <c r="AB65" s="746" t="s">
        <v>1625</v>
      </c>
      <c r="AC65" s="746" t="s">
        <v>1625</v>
      </c>
      <c r="AD65" s="749" t="s">
        <v>1599</v>
      </c>
      <c r="AE65" s="743"/>
      <c r="AF65" s="746" t="s">
        <v>1625</v>
      </c>
      <c r="AG65" s="743"/>
      <c r="AH65" s="745" t="s">
        <v>1599</v>
      </c>
      <c r="AI65" s="743"/>
      <c r="AJ65" s="743"/>
      <c r="AK65" s="745" t="s">
        <v>1599</v>
      </c>
      <c r="AL65" s="749" t="s">
        <v>1599</v>
      </c>
      <c r="AM65" s="746" t="s">
        <v>1623</v>
      </c>
      <c r="AN65" s="746" t="s">
        <v>1631</v>
      </c>
      <c r="AO65" s="743"/>
      <c r="AP65" s="746" t="s">
        <v>1631</v>
      </c>
      <c r="AQ65" s="745" t="s">
        <v>1615</v>
      </c>
      <c r="AR65" s="749" t="s">
        <v>1599</v>
      </c>
      <c r="AS65" s="743"/>
      <c r="AT65" s="743"/>
      <c r="AU65" s="746" t="s">
        <v>1631</v>
      </c>
      <c r="AV65" s="746" t="s">
        <v>1631</v>
      </c>
      <c r="AW65" s="746" t="s">
        <v>1603</v>
      </c>
      <c r="AX65" s="749" t="s">
        <v>1599</v>
      </c>
      <c r="AY65" s="749" t="s">
        <v>1599</v>
      </c>
      <c r="AZ65" s="746" t="s">
        <v>1607</v>
      </c>
      <c r="BA65" s="743"/>
      <c r="BB65" s="745" t="s">
        <v>1615</v>
      </c>
      <c r="BC65" s="743"/>
      <c r="BD65" s="749" t="s">
        <v>1599</v>
      </c>
      <c r="BE65" s="745" t="s">
        <v>1615</v>
      </c>
      <c r="BF65" s="743"/>
      <c r="BG65" s="743"/>
      <c r="BH65" s="749" t="s">
        <v>1599</v>
      </c>
      <c r="BI65" s="750"/>
      <c r="BJ65" s="751"/>
      <c r="BK65" s="751"/>
      <c r="BL65" s="752"/>
      <c r="BM65" s="753"/>
      <c r="BN65" s="754"/>
      <c r="BO65" s="755"/>
      <c r="BP65" s="756"/>
      <c r="BQ65" s="750"/>
      <c r="BR65" s="757"/>
      <c r="BS65" s="757"/>
      <c r="BT65" s="750"/>
      <c r="BU65" s="750"/>
      <c r="BV65" s="750"/>
      <c r="BW65" s="750"/>
      <c r="BX65" s="750"/>
      <c r="BY65" s="750"/>
      <c r="BZ65" s="750"/>
      <c r="CA65" s="750"/>
      <c r="CB65" s="750"/>
      <c r="CC65" s="750"/>
      <c r="CD65" s="750"/>
      <c r="CE65" s="750"/>
      <c r="CF65" s="750"/>
      <c r="CG65" s="750"/>
      <c r="CH65" s="750"/>
      <c r="CI65" s="750"/>
      <c r="CJ65" s="750"/>
      <c r="CK65" s="750"/>
      <c r="CL65" s="750"/>
      <c r="CM65" s="750"/>
      <c r="CN65" s="750"/>
      <c r="CO65" s="750"/>
      <c r="CP65" s="757"/>
      <c r="CQ65" s="750"/>
      <c r="CR65" s="757"/>
      <c r="CS65" s="750"/>
      <c r="CT65" s="750"/>
      <c r="CU65" s="750"/>
      <c r="CV65" s="750"/>
      <c r="CW65" s="750"/>
      <c r="CX65" s="757"/>
      <c r="CY65" s="750"/>
      <c r="CZ65" s="750"/>
      <c r="DA65" s="750"/>
      <c r="DB65" s="750"/>
      <c r="DC65" s="750"/>
      <c r="DD65" s="757"/>
      <c r="DE65" s="750"/>
      <c r="DF65" s="750"/>
      <c r="DG65" s="750"/>
      <c r="DH65" s="750"/>
      <c r="DI65" s="750"/>
      <c r="DJ65" s="750"/>
      <c r="DK65" s="750"/>
      <c r="DL65" s="750"/>
      <c r="DM65" s="750"/>
      <c r="DN65" s="750"/>
      <c r="DO65" s="750"/>
      <c r="DP65" s="750"/>
      <c r="DQ65" s="750"/>
      <c r="DR65" s="750"/>
      <c r="DS65" s="750"/>
      <c r="DT65" s="750"/>
    </row>
    <row r="66" spans="1:124" s="4" customFormat="1" ht="87">
      <c r="A66" s="259"/>
      <c r="C66" s="849"/>
      <c r="D66" s="6" t="s">
        <v>5</v>
      </c>
      <c r="E66" s="743"/>
      <c r="F66" s="743"/>
      <c r="G66" s="758" t="s">
        <v>1593</v>
      </c>
      <c r="H66" s="743"/>
      <c r="I66" s="743"/>
      <c r="J66" s="745" t="s">
        <v>1591</v>
      </c>
      <c r="K66" s="743"/>
      <c r="L66" s="743"/>
      <c r="M66" s="743"/>
      <c r="N66" s="743"/>
      <c r="O66" s="743"/>
      <c r="P66" s="745" t="s">
        <v>1591</v>
      </c>
      <c r="Q66" s="743"/>
      <c r="R66" s="745" t="s">
        <v>1591</v>
      </c>
      <c r="S66" s="743"/>
      <c r="T66" s="745" t="s">
        <v>1615</v>
      </c>
      <c r="U66" s="745" t="s">
        <v>1615</v>
      </c>
      <c r="V66" s="743"/>
      <c r="W66" s="745" t="s">
        <v>1599</v>
      </c>
      <c r="X66" s="743"/>
      <c r="Y66" s="745" t="s">
        <v>1599</v>
      </c>
      <c r="Z66" s="747"/>
      <c r="AA66" s="759" t="s">
        <v>1593</v>
      </c>
      <c r="AB66" s="746" t="s">
        <v>1626</v>
      </c>
      <c r="AC66" s="743"/>
      <c r="AD66" s="749" t="s">
        <v>1599</v>
      </c>
      <c r="AE66" s="743"/>
      <c r="AF66" s="749" t="s">
        <v>1591</v>
      </c>
      <c r="AG66" s="743"/>
      <c r="AH66" s="745" t="s">
        <v>1599</v>
      </c>
      <c r="AI66" s="743"/>
      <c r="AJ66" s="743"/>
      <c r="AK66" s="745" t="s">
        <v>1599</v>
      </c>
      <c r="AL66" s="749" t="s">
        <v>1599</v>
      </c>
      <c r="AM66" s="745" t="s">
        <v>1606</v>
      </c>
      <c r="AN66" s="743"/>
      <c r="AO66" s="743"/>
      <c r="AP66" s="743"/>
      <c r="AQ66" s="745" t="s">
        <v>1615</v>
      </c>
      <c r="AR66" s="749" t="s">
        <v>1599</v>
      </c>
      <c r="AS66" s="743"/>
      <c r="AT66" s="743"/>
      <c r="AU66" s="745" t="s">
        <v>1606</v>
      </c>
      <c r="AV66" s="743"/>
      <c r="AW66" s="745" t="s">
        <v>1591</v>
      </c>
      <c r="AX66" s="749" t="s">
        <v>1599</v>
      </c>
      <c r="AY66" s="749" t="s">
        <v>1599</v>
      </c>
      <c r="AZ66" s="745" t="s">
        <v>1606</v>
      </c>
      <c r="BA66" s="743"/>
      <c r="BB66" s="745" t="s">
        <v>1615</v>
      </c>
      <c r="BC66" s="743"/>
      <c r="BD66" s="749" t="s">
        <v>1599</v>
      </c>
      <c r="BE66" s="745" t="s">
        <v>1615</v>
      </c>
      <c r="BF66" s="743"/>
      <c r="BG66" s="743"/>
      <c r="BH66" s="749" t="s">
        <v>1599</v>
      </c>
      <c r="BI66" s="750"/>
      <c r="BJ66" s="751"/>
      <c r="BK66" s="751"/>
      <c r="BL66" s="752"/>
      <c r="BM66" s="753"/>
      <c r="BN66" s="754"/>
      <c r="BO66" s="755"/>
      <c r="BP66" s="756"/>
      <c r="BQ66" s="750"/>
      <c r="BR66" s="750"/>
      <c r="BS66" s="750"/>
      <c r="BT66" s="750"/>
      <c r="BU66" s="750"/>
      <c r="BV66" s="750"/>
      <c r="BW66" s="750"/>
      <c r="BX66" s="750"/>
      <c r="BY66" s="750"/>
      <c r="BZ66" s="750"/>
      <c r="CA66" s="750"/>
      <c r="CB66" s="750"/>
      <c r="CC66" s="750"/>
      <c r="CD66" s="750"/>
      <c r="CE66" s="750"/>
      <c r="CF66" s="750"/>
      <c r="CG66" s="750"/>
      <c r="CH66" s="750"/>
      <c r="CI66" s="750"/>
      <c r="CJ66" s="750"/>
      <c r="CK66" s="750"/>
      <c r="CL66" s="750"/>
      <c r="CM66" s="750"/>
      <c r="CN66" s="750"/>
      <c r="CO66" s="750"/>
      <c r="CP66" s="757"/>
      <c r="CQ66" s="750"/>
      <c r="CR66" s="757"/>
      <c r="CS66" s="750"/>
      <c r="CT66" s="750"/>
      <c r="CU66" s="750"/>
      <c r="CV66" s="750"/>
      <c r="CW66" s="750"/>
      <c r="CX66" s="757"/>
      <c r="CY66" s="750"/>
      <c r="CZ66" s="750"/>
      <c r="DA66" s="750"/>
      <c r="DB66" s="750"/>
      <c r="DC66" s="750"/>
      <c r="DD66" s="757"/>
      <c r="DE66" s="750"/>
      <c r="DF66" s="750"/>
      <c r="DG66" s="750"/>
      <c r="DH66" s="750"/>
      <c r="DI66" s="750"/>
      <c r="DJ66" s="750"/>
      <c r="DK66" s="750"/>
      <c r="DL66" s="750"/>
      <c r="DM66" s="750"/>
      <c r="DN66" s="750"/>
      <c r="DO66" s="750"/>
      <c r="DP66" s="750"/>
      <c r="DQ66" s="750"/>
      <c r="DR66" s="750"/>
      <c r="DS66" s="750"/>
      <c r="DT66" s="750"/>
    </row>
    <row r="67" spans="1:124" s="4" customFormat="1" ht="101.5">
      <c r="A67" s="259"/>
      <c r="C67" s="849"/>
      <c r="D67" s="6" t="s">
        <v>838</v>
      </c>
      <c r="E67" s="743"/>
      <c r="F67" s="749" t="s">
        <v>1592</v>
      </c>
      <c r="G67" s="744" t="s">
        <v>1595</v>
      </c>
      <c r="H67" s="743"/>
      <c r="I67" s="743"/>
      <c r="J67" s="743"/>
      <c r="K67" s="743"/>
      <c r="L67" s="743"/>
      <c r="M67" s="743"/>
      <c r="N67" s="743"/>
      <c r="O67" s="743"/>
      <c r="P67" s="743"/>
      <c r="Q67" s="743"/>
      <c r="R67" s="743"/>
      <c r="S67" s="743"/>
      <c r="T67" s="745" t="s">
        <v>1615</v>
      </c>
      <c r="U67" s="743"/>
      <c r="V67" s="743"/>
      <c r="W67" s="745" t="s">
        <v>1599</v>
      </c>
      <c r="X67" s="743"/>
      <c r="Y67" s="745" t="s">
        <v>1599</v>
      </c>
      <c r="Z67" s="747"/>
      <c r="AA67" s="759" t="s">
        <v>1591</v>
      </c>
      <c r="AB67" s="743"/>
      <c r="AC67" s="743"/>
      <c r="AD67" s="749" t="s">
        <v>1599</v>
      </c>
      <c r="AE67" s="743"/>
      <c r="AF67" s="760"/>
      <c r="AG67" s="743"/>
      <c r="AH67" s="745" t="s">
        <v>1599</v>
      </c>
      <c r="AI67" s="743"/>
      <c r="AJ67" s="743"/>
      <c r="AK67" s="745" t="s">
        <v>1599</v>
      </c>
      <c r="AL67" s="749" t="s">
        <v>1599</v>
      </c>
      <c r="AM67" s="746" t="s">
        <v>1630</v>
      </c>
      <c r="AN67" s="745" t="s">
        <v>1591</v>
      </c>
      <c r="AO67" s="743"/>
      <c r="AP67" s="743"/>
      <c r="AQ67" s="745" t="s">
        <v>1615</v>
      </c>
      <c r="AR67" s="749" t="s">
        <v>1599</v>
      </c>
      <c r="AS67" s="743"/>
      <c r="AT67" s="743"/>
      <c r="AU67" s="743"/>
      <c r="AV67" s="743"/>
      <c r="AW67" s="745" t="s">
        <v>1591</v>
      </c>
      <c r="AX67" s="749" t="s">
        <v>1599</v>
      </c>
      <c r="AY67" s="749" t="s">
        <v>1599</v>
      </c>
      <c r="AZ67" s="746" t="s">
        <v>1608</v>
      </c>
      <c r="BA67" s="743"/>
      <c r="BB67" s="743"/>
      <c r="BC67" s="749" t="s">
        <v>1599</v>
      </c>
      <c r="BD67" s="749" t="s">
        <v>1599</v>
      </c>
      <c r="BE67" s="743"/>
      <c r="BF67" s="743"/>
      <c r="BG67" s="745" t="s">
        <v>1642</v>
      </c>
      <c r="BH67" s="749" t="s">
        <v>1599</v>
      </c>
      <c r="BI67" s="750"/>
      <c r="BJ67" s="751"/>
      <c r="BK67" s="751"/>
      <c r="BL67" s="752"/>
      <c r="BM67" s="753"/>
      <c r="BN67" s="754"/>
      <c r="BO67" s="755"/>
      <c r="BQ67" s="750"/>
      <c r="BR67" s="750"/>
      <c r="BS67" s="750"/>
      <c r="BT67" s="750"/>
      <c r="BU67" s="750"/>
      <c r="BV67" s="750"/>
      <c r="BW67" s="750"/>
      <c r="BX67" s="750"/>
      <c r="BY67" s="750"/>
      <c r="BZ67" s="750"/>
      <c r="CA67" s="750"/>
      <c r="CB67" s="750"/>
      <c r="CC67" s="750"/>
      <c r="CD67" s="750"/>
      <c r="CE67" s="750"/>
      <c r="CF67" s="750"/>
      <c r="CG67" s="750"/>
      <c r="CH67" s="750"/>
      <c r="CI67" s="750"/>
      <c r="CJ67" s="750"/>
      <c r="CK67" s="750"/>
      <c r="CL67" s="750"/>
      <c r="CM67" s="750"/>
      <c r="CN67" s="750"/>
      <c r="CO67" s="750"/>
      <c r="CP67" s="757"/>
      <c r="CQ67" s="750"/>
      <c r="CR67" s="757"/>
      <c r="CS67" s="750"/>
      <c r="CT67" s="750"/>
      <c r="CU67" s="750"/>
      <c r="CV67" s="750"/>
      <c r="CW67" s="750"/>
      <c r="CX67" s="757"/>
      <c r="CY67" s="750"/>
      <c r="CZ67" s="750"/>
      <c r="DA67" s="750"/>
      <c r="DB67" s="750"/>
      <c r="DC67" s="750"/>
      <c r="DD67" s="757"/>
      <c r="DE67" s="750"/>
      <c r="DF67" s="750"/>
      <c r="DG67" s="750"/>
      <c r="DH67" s="750"/>
      <c r="DI67" s="750"/>
      <c r="DJ67" s="750"/>
      <c r="DK67" s="750"/>
      <c r="DL67" s="750"/>
      <c r="DM67" s="750"/>
      <c r="DN67" s="750"/>
      <c r="DO67" s="750"/>
      <c r="DP67" s="750"/>
      <c r="DQ67" s="750"/>
      <c r="DR67" s="750"/>
      <c r="DS67" s="750"/>
      <c r="DT67" s="750"/>
    </row>
    <row r="68" spans="1:124" s="4" customFormat="1" ht="116">
      <c r="A68" s="259"/>
      <c r="C68" s="849"/>
      <c r="D68" s="6" t="s">
        <v>6</v>
      </c>
      <c r="E68" s="743"/>
      <c r="F68" s="743"/>
      <c r="G68" s="758" t="s">
        <v>1593</v>
      </c>
      <c r="H68" s="743"/>
      <c r="I68" s="743"/>
      <c r="J68" s="743"/>
      <c r="K68" s="743"/>
      <c r="L68" s="743"/>
      <c r="M68" s="743"/>
      <c r="N68" s="743"/>
      <c r="O68" s="743"/>
      <c r="P68" s="745" t="s">
        <v>1591</v>
      </c>
      <c r="Q68" s="743"/>
      <c r="R68" s="743"/>
      <c r="S68" s="743"/>
      <c r="T68" s="743"/>
      <c r="U68" s="743"/>
      <c r="V68" s="743"/>
      <c r="W68" s="745" t="s">
        <v>1599</v>
      </c>
      <c r="X68" s="743"/>
      <c r="Y68" s="745" t="s">
        <v>1599</v>
      </c>
      <c r="Z68" s="745" t="s">
        <v>1591</v>
      </c>
      <c r="AA68" s="748"/>
      <c r="AB68" s="743"/>
      <c r="AC68" s="743"/>
      <c r="AD68" s="749" t="s">
        <v>1599</v>
      </c>
      <c r="AE68" s="743"/>
      <c r="AF68" s="749" t="s">
        <v>1615</v>
      </c>
      <c r="AG68" s="743"/>
      <c r="AH68" s="745" t="s">
        <v>1599</v>
      </c>
      <c r="AI68" s="746" t="s">
        <v>1645</v>
      </c>
      <c r="AJ68" s="743"/>
      <c r="AK68" s="745" t="s">
        <v>1599</v>
      </c>
      <c r="AL68" s="749" t="s">
        <v>1599</v>
      </c>
      <c r="AM68" s="745" t="s">
        <v>1606</v>
      </c>
      <c r="AN68" s="743"/>
      <c r="AO68" s="743"/>
      <c r="AP68" s="743"/>
      <c r="AQ68" s="745" t="s">
        <v>1615</v>
      </c>
      <c r="AR68" s="749" t="s">
        <v>1599</v>
      </c>
      <c r="AS68" s="743"/>
      <c r="AT68" s="743"/>
      <c r="AU68" s="746" t="s">
        <v>1635</v>
      </c>
      <c r="AV68" s="743"/>
      <c r="AW68" s="745" t="s">
        <v>1604</v>
      </c>
      <c r="AX68" s="749" t="s">
        <v>1599</v>
      </c>
      <c r="AY68" s="749" t="s">
        <v>1599</v>
      </c>
      <c r="AZ68" s="746" t="s">
        <v>1609</v>
      </c>
      <c r="BA68" s="746" t="s">
        <v>1638</v>
      </c>
      <c r="BB68" s="745" t="s">
        <v>1615</v>
      </c>
      <c r="BC68" s="743"/>
      <c r="BD68" s="749" t="s">
        <v>1599</v>
      </c>
      <c r="BE68" s="743"/>
      <c r="BF68" s="743"/>
      <c r="BG68" s="743"/>
      <c r="BH68" s="743"/>
      <c r="BI68" s="750"/>
      <c r="BJ68" s="751"/>
      <c r="BK68" s="751"/>
      <c r="BL68" s="752"/>
      <c r="BM68" s="753"/>
      <c r="BN68" s="754"/>
      <c r="BO68" s="755"/>
      <c r="BQ68" s="750"/>
      <c r="BR68" s="750"/>
      <c r="BS68" s="757"/>
      <c r="BT68" s="750"/>
      <c r="BU68" s="750"/>
      <c r="BV68" s="750"/>
      <c r="BW68" s="750"/>
      <c r="BX68" s="750"/>
      <c r="BY68" s="750"/>
      <c r="BZ68" s="750"/>
      <c r="CA68" s="750"/>
      <c r="CB68" s="750"/>
      <c r="CC68" s="750"/>
      <c r="CD68" s="750"/>
      <c r="CE68" s="750"/>
      <c r="CF68" s="750"/>
      <c r="CG68" s="750"/>
      <c r="CH68" s="750"/>
      <c r="CI68" s="750"/>
      <c r="CJ68" s="750"/>
      <c r="CK68" s="750"/>
      <c r="CL68" s="750"/>
      <c r="CM68" s="750"/>
      <c r="CN68" s="750"/>
      <c r="CO68" s="750"/>
      <c r="CP68" s="757"/>
      <c r="CQ68" s="750"/>
      <c r="CR68" s="757"/>
      <c r="CS68" s="750"/>
      <c r="CT68" s="750"/>
      <c r="CU68" s="750"/>
      <c r="CV68" s="750"/>
      <c r="CW68" s="750"/>
      <c r="CX68" s="750"/>
      <c r="CY68" s="750"/>
      <c r="CZ68" s="750"/>
      <c r="DA68" s="750"/>
      <c r="DB68" s="750"/>
      <c r="DC68" s="750"/>
      <c r="DD68" s="757"/>
      <c r="DE68" s="750"/>
      <c r="DF68" s="750"/>
      <c r="DG68" s="750"/>
      <c r="DH68" s="750"/>
      <c r="DI68" s="750"/>
      <c r="DJ68" s="750"/>
      <c r="DK68" s="750"/>
      <c r="DL68" s="750"/>
      <c r="DM68" s="750"/>
      <c r="DN68" s="750"/>
      <c r="DO68" s="750"/>
      <c r="DP68" s="750"/>
      <c r="DQ68" s="750"/>
      <c r="DR68" s="750"/>
      <c r="DS68" s="750"/>
      <c r="DT68" s="750"/>
    </row>
    <row r="69" spans="1:124" s="4" customFormat="1" ht="101.5">
      <c r="A69" s="259"/>
      <c r="C69" s="849"/>
      <c r="D69" s="6" t="s">
        <v>7</v>
      </c>
      <c r="E69" s="743"/>
      <c r="F69" s="745" t="s">
        <v>1592</v>
      </c>
      <c r="G69" s="758" t="s">
        <v>1593</v>
      </c>
      <c r="H69" s="743"/>
      <c r="I69" s="743"/>
      <c r="J69" s="745" t="s">
        <v>1592</v>
      </c>
      <c r="K69" s="743"/>
      <c r="L69" s="743"/>
      <c r="M69" s="743"/>
      <c r="N69" s="743"/>
      <c r="O69" s="743"/>
      <c r="P69" s="743"/>
      <c r="Q69" s="743"/>
      <c r="R69" s="745" t="s">
        <v>1591</v>
      </c>
      <c r="S69" s="743"/>
      <c r="T69" s="745" t="s">
        <v>1615</v>
      </c>
      <c r="U69" s="743"/>
      <c r="V69" s="743"/>
      <c r="W69" s="745" t="s">
        <v>1599</v>
      </c>
      <c r="X69" s="743"/>
      <c r="Y69" s="745" t="s">
        <v>1599</v>
      </c>
      <c r="Z69" s="745" t="s">
        <v>1591</v>
      </c>
      <c r="AA69" s="759" t="s">
        <v>1591</v>
      </c>
      <c r="AB69" s="743"/>
      <c r="AC69" s="743"/>
      <c r="AD69" s="749" t="s">
        <v>1599</v>
      </c>
      <c r="AE69" s="745" t="s">
        <v>1591</v>
      </c>
      <c r="AF69" s="749" t="s">
        <v>1591</v>
      </c>
      <c r="AG69" s="743"/>
      <c r="AH69" s="745" t="s">
        <v>1599</v>
      </c>
      <c r="AI69" s="743"/>
      <c r="AJ69" s="743"/>
      <c r="AK69" s="745" t="s">
        <v>1599</v>
      </c>
      <c r="AL69" s="749" t="s">
        <v>1599</v>
      </c>
      <c r="AM69" s="745" t="s">
        <v>1606</v>
      </c>
      <c r="AN69" s="745" t="s">
        <v>1591</v>
      </c>
      <c r="AO69" s="743"/>
      <c r="AP69" s="743"/>
      <c r="AQ69" s="745" t="s">
        <v>1591</v>
      </c>
      <c r="AR69" s="749" t="s">
        <v>1599</v>
      </c>
      <c r="AS69" s="743"/>
      <c r="AT69" s="743"/>
      <c r="AU69" s="743"/>
      <c r="AV69" s="743"/>
      <c r="AW69" s="745" t="s">
        <v>1591</v>
      </c>
      <c r="AX69" s="749" t="s">
        <v>1599</v>
      </c>
      <c r="AY69" s="749" t="s">
        <v>1599</v>
      </c>
      <c r="AZ69" s="798" t="s">
        <v>1646</v>
      </c>
      <c r="BA69" s="743"/>
      <c r="BB69" s="743"/>
      <c r="BC69" s="743"/>
      <c r="BD69" s="749" t="s">
        <v>1599</v>
      </c>
      <c r="BE69" s="745" t="s">
        <v>1615</v>
      </c>
      <c r="BF69" s="743"/>
      <c r="BG69" s="743"/>
      <c r="BH69" s="743"/>
      <c r="BI69" s="750"/>
      <c r="BJ69" s="751"/>
      <c r="BK69" s="751"/>
      <c r="BL69" s="752"/>
      <c r="BM69" s="753"/>
      <c r="BN69" s="754"/>
      <c r="BO69" s="755"/>
      <c r="BQ69" s="750"/>
      <c r="BR69" s="750"/>
      <c r="BS69" s="750"/>
      <c r="BT69" s="750"/>
      <c r="BU69" s="750"/>
      <c r="BV69" s="750"/>
      <c r="BW69" s="750"/>
      <c r="BX69" s="750"/>
      <c r="BY69" s="750"/>
      <c r="BZ69" s="750"/>
      <c r="CA69" s="750"/>
      <c r="CB69" s="750"/>
      <c r="CC69" s="750"/>
      <c r="CD69" s="750"/>
      <c r="CE69" s="750"/>
      <c r="CF69" s="750"/>
      <c r="CG69" s="750"/>
      <c r="CH69" s="750"/>
      <c r="CI69" s="750"/>
      <c r="CJ69" s="750"/>
      <c r="CK69" s="750"/>
      <c r="CL69" s="750"/>
      <c r="CM69" s="750"/>
      <c r="CN69" s="750"/>
      <c r="CO69" s="750"/>
      <c r="CP69" s="757"/>
      <c r="CQ69" s="750"/>
      <c r="CR69" s="757"/>
      <c r="CS69" s="750"/>
      <c r="CT69" s="750"/>
      <c r="CU69" s="750"/>
      <c r="CV69" s="750"/>
      <c r="CW69" s="750"/>
      <c r="CX69" s="757"/>
      <c r="CY69" s="750"/>
      <c r="CZ69" s="750"/>
      <c r="DA69" s="750"/>
      <c r="DB69" s="750"/>
      <c r="DC69" s="750"/>
      <c r="DD69" s="757"/>
      <c r="DE69" s="750"/>
      <c r="DF69" s="750"/>
      <c r="DG69" s="750"/>
      <c r="DH69" s="750"/>
      <c r="DI69" s="750"/>
      <c r="DJ69" s="750"/>
      <c r="DK69" s="750"/>
      <c r="DL69" s="750"/>
      <c r="DM69" s="750"/>
      <c r="DN69" s="750"/>
      <c r="DO69" s="750"/>
      <c r="DP69" s="750"/>
      <c r="DQ69" s="750"/>
      <c r="DR69" s="750"/>
      <c r="DS69" s="750"/>
      <c r="DT69" s="750"/>
    </row>
    <row r="70" spans="1:124" s="4" customFormat="1" ht="101.5">
      <c r="A70" s="259"/>
      <c r="C70" s="849"/>
      <c r="D70" s="297" t="s">
        <v>8</v>
      </c>
      <c r="E70" s="746" t="s">
        <v>1590</v>
      </c>
      <c r="F70" s="743"/>
      <c r="G70" s="760"/>
      <c r="H70" s="743"/>
      <c r="I70" s="743"/>
      <c r="J70" s="743"/>
      <c r="K70" s="746" t="s">
        <v>1620</v>
      </c>
      <c r="L70" s="743"/>
      <c r="M70" s="743"/>
      <c r="N70" s="746" t="s">
        <v>1620</v>
      </c>
      <c r="O70" s="743"/>
      <c r="P70" s="743"/>
      <c r="Q70" s="743"/>
      <c r="R70" s="743"/>
      <c r="S70" s="743"/>
      <c r="T70" s="746" t="s">
        <v>1617</v>
      </c>
      <c r="U70" s="743"/>
      <c r="V70" s="746" t="s">
        <v>1617</v>
      </c>
      <c r="W70" s="743"/>
      <c r="X70" s="743"/>
      <c r="Y70" s="746" t="s">
        <v>1617</v>
      </c>
      <c r="Z70" s="747"/>
      <c r="AA70" s="748"/>
      <c r="AB70" s="743"/>
      <c r="AC70" s="746" t="s">
        <v>1617</v>
      </c>
      <c r="AD70" s="749" t="s">
        <v>1599</v>
      </c>
      <c r="AE70" s="746" t="s">
        <v>1628</v>
      </c>
      <c r="AF70" s="746" t="s">
        <v>1628</v>
      </c>
      <c r="AG70" s="743"/>
      <c r="AH70" s="746" t="s">
        <v>1617</v>
      </c>
      <c r="AI70" s="743"/>
      <c r="AJ70" s="746" t="s">
        <v>1621</v>
      </c>
      <c r="AK70" s="745" t="s">
        <v>1599</v>
      </c>
      <c r="AL70" s="746" t="s">
        <v>1617</v>
      </c>
      <c r="AM70" s="746" t="s">
        <v>1617</v>
      </c>
      <c r="AN70" s="746" t="s">
        <v>1617</v>
      </c>
      <c r="AO70" s="746" t="s">
        <v>1621</v>
      </c>
      <c r="AP70" s="743"/>
      <c r="AQ70" s="743"/>
      <c r="AR70" s="749" t="s">
        <v>1599</v>
      </c>
      <c r="AS70" s="746" t="s">
        <v>1617</v>
      </c>
      <c r="AT70" s="743"/>
      <c r="AU70" s="743"/>
      <c r="AV70" s="743"/>
      <c r="AW70" s="746" t="s">
        <v>1605</v>
      </c>
      <c r="AX70" s="749" t="s">
        <v>1599</v>
      </c>
      <c r="AY70" s="749" t="s">
        <v>1599</v>
      </c>
      <c r="AZ70" s="746" t="s">
        <v>1610</v>
      </c>
      <c r="BA70" s="746" t="s">
        <v>1640</v>
      </c>
      <c r="BB70" s="743"/>
      <c r="BC70" s="779"/>
      <c r="BD70" s="743"/>
      <c r="BE70" s="746" t="s">
        <v>1605</v>
      </c>
      <c r="BF70" s="743"/>
      <c r="BG70" s="746" t="s">
        <v>1643</v>
      </c>
      <c r="BH70" s="746" t="s">
        <v>1644</v>
      </c>
      <c r="BI70" s="750"/>
      <c r="BJ70" s="751"/>
      <c r="BK70" s="751"/>
      <c r="BL70" s="752"/>
      <c r="BM70" s="753"/>
      <c r="BN70" s="754"/>
      <c r="BO70" s="755"/>
      <c r="BQ70" s="750"/>
      <c r="BR70" s="750"/>
      <c r="BS70" s="757"/>
      <c r="BT70" s="750"/>
      <c r="BU70" s="750"/>
      <c r="BV70" s="750"/>
      <c r="BW70" s="750"/>
      <c r="BX70" s="750"/>
      <c r="BY70" s="750"/>
      <c r="BZ70" s="750"/>
      <c r="CA70" s="750"/>
      <c r="CB70" s="750"/>
      <c r="CC70" s="750"/>
      <c r="CD70" s="750"/>
      <c r="CE70" s="750"/>
      <c r="CF70" s="750"/>
      <c r="CG70" s="750"/>
      <c r="CH70" s="750"/>
      <c r="CI70" s="750"/>
      <c r="CJ70" s="750"/>
      <c r="CK70" s="750"/>
      <c r="CL70" s="750"/>
      <c r="CM70" s="750"/>
      <c r="CN70" s="750"/>
      <c r="CO70" s="750"/>
      <c r="CP70" s="757"/>
      <c r="CQ70" s="750"/>
      <c r="CR70" s="757"/>
      <c r="CS70" s="750"/>
      <c r="CT70" s="750"/>
      <c r="CU70" s="750"/>
      <c r="CV70" s="757"/>
      <c r="CW70" s="750"/>
      <c r="CX70" s="757"/>
      <c r="CY70" s="750"/>
      <c r="CZ70" s="750"/>
      <c r="DA70" s="750"/>
      <c r="DB70" s="750"/>
      <c r="DC70" s="750"/>
      <c r="DD70" s="757"/>
      <c r="DE70" s="750"/>
      <c r="DF70" s="750"/>
      <c r="DG70" s="750"/>
      <c r="DH70" s="750"/>
      <c r="DI70" s="750"/>
      <c r="DJ70" s="750"/>
      <c r="DK70" s="750"/>
      <c r="DL70" s="750"/>
      <c r="DM70" s="750"/>
      <c r="DN70" s="750"/>
      <c r="DO70" s="750"/>
      <c r="DP70" s="750"/>
      <c r="DQ70" s="750"/>
      <c r="DR70" s="750"/>
      <c r="DS70" s="750"/>
      <c r="DT70" s="750"/>
    </row>
    <row r="71" spans="1:124" s="4" customFormat="1" ht="130.5">
      <c r="A71" s="259"/>
      <c r="C71" s="849"/>
      <c r="D71" s="6" t="s">
        <v>9</v>
      </c>
      <c r="E71" s="743"/>
      <c r="F71" s="743"/>
      <c r="G71" s="743"/>
      <c r="H71" s="746" t="s">
        <v>1597</v>
      </c>
      <c r="I71" s="743"/>
      <c r="J71" s="745" t="s">
        <v>1599</v>
      </c>
      <c r="K71" s="743"/>
      <c r="L71" s="743"/>
      <c r="M71" s="743"/>
      <c r="N71" s="743"/>
      <c r="O71" s="743"/>
      <c r="P71" s="743"/>
      <c r="Q71" s="743"/>
      <c r="R71" s="743"/>
      <c r="S71" s="743"/>
      <c r="T71" s="743"/>
      <c r="U71" s="743"/>
      <c r="V71" s="743"/>
      <c r="W71" s="745" t="s">
        <v>1599</v>
      </c>
      <c r="X71" s="743"/>
      <c r="Y71" s="745" t="s">
        <v>1599</v>
      </c>
      <c r="Z71" s="747"/>
      <c r="AA71" s="748"/>
      <c r="AB71" s="746" t="s">
        <v>1627</v>
      </c>
      <c r="AC71" s="743"/>
      <c r="AD71" s="749" t="s">
        <v>1599</v>
      </c>
      <c r="AE71" s="743"/>
      <c r="AF71" s="749" t="s">
        <v>1591</v>
      </c>
      <c r="AG71" s="743"/>
      <c r="AH71" s="745" t="s">
        <v>1599</v>
      </c>
      <c r="AI71" s="743"/>
      <c r="AJ71" s="743"/>
      <c r="AK71" s="745" t="s">
        <v>1599</v>
      </c>
      <c r="AL71" s="749" t="s">
        <v>1599</v>
      </c>
      <c r="AM71" s="746" t="s">
        <v>1629</v>
      </c>
      <c r="AN71" s="743"/>
      <c r="AO71" s="743"/>
      <c r="AP71" s="743"/>
      <c r="AQ71" s="743"/>
      <c r="AR71" s="749" t="s">
        <v>1599</v>
      </c>
      <c r="AS71" s="743"/>
      <c r="AT71" s="746" t="s">
        <v>1632</v>
      </c>
      <c r="AU71" s="745" t="s">
        <v>1606</v>
      </c>
      <c r="AV71" s="743"/>
      <c r="AW71" s="745" t="s">
        <v>1591</v>
      </c>
      <c r="AX71" s="749" t="s">
        <v>1599</v>
      </c>
      <c r="AY71" s="749" t="s">
        <v>1599</v>
      </c>
      <c r="AZ71" s="746" t="s">
        <v>1611</v>
      </c>
      <c r="BA71" s="745" t="s">
        <v>1639</v>
      </c>
      <c r="BB71" s="745" t="s">
        <v>1615</v>
      </c>
      <c r="BC71" s="743"/>
      <c r="BD71" s="749" t="s">
        <v>1599</v>
      </c>
      <c r="BE71" s="745" t="s">
        <v>1615</v>
      </c>
      <c r="BF71" s="743"/>
      <c r="BG71" s="743"/>
      <c r="BH71" s="749" t="s">
        <v>1599</v>
      </c>
      <c r="BI71" s="750"/>
      <c r="BJ71" s="751"/>
      <c r="BK71" s="751"/>
      <c r="BL71" s="752"/>
      <c r="BM71" s="753"/>
      <c r="BN71" s="754"/>
      <c r="BO71" s="755"/>
      <c r="BQ71" s="750"/>
      <c r="BR71" s="750"/>
      <c r="BS71" s="757"/>
      <c r="BT71" s="750"/>
      <c r="BU71" s="750"/>
      <c r="BV71" s="750"/>
      <c r="BW71" s="750"/>
      <c r="BX71" s="750"/>
      <c r="BY71" s="750"/>
      <c r="BZ71" s="750"/>
      <c r="CA71" s="750"/>
      <c r="CB71" s="750"/>
      <c r="CC71" s="750"/>
      <c r="CD71" s="750"/>
      <c r="CE71" s="750"/>
      <c r="CF71" s="750"/>
      <c r="CG71" s="750"/>
      <c r="CH71" s="750"/>
      <c r="CI71" s="750"/>
      <c r="CJ71" s="750"/>
      <c r="CK71" s="750"/>
      <c r="CL71" s="750"/>
      <c r="CM71" s="750"/>
      <c r="CN71" s="750"/>
      <c r="CO71" s="750"/>
      <c r="CP71" s="757"/>
      <c r="CQ71" s="750"/>
      <c r="CR71" s="757"/>
      <c r="CS71" s="750"/>
      <c r="CT71" s="750"/>
      <c r="CU71" s="750"/>
      <c r="CV71" s="750"/>
      <c r="CW71" s="750"/>
      <c r="CX71" s="750"/>
      <c r="CY71" s="750"/>
      <c r="CZ71" s="750"/>
      <c r="DA71" s="750"/>
      <c r="DB71" s="750"/>
      <c r="DC71" s="750"/>
      <c r="DD71" s="750"/>
      <c r="DE71" s="750"/>
      <c r="DF71" s="750"/>
      <c r="DG71" s="750"/>
      <c r="DH71" s="750"/>
      <c r="DI71" s="750"/>
      <c r="DJ71" s="750"/>
      <c r="DK71" s="750"/>
      <c r="DL71" s="750"/>
      <c r="DM71" s="750"/>
      <c r="DN71" s="750"/>
      <c r="DO71" s="750"/>
      <c r="DP71" s="750"/>
      <c r="DQ71" s="750"/>
      <c r="DR71" s="750"/>
      <c r="DS71" s="750"/>
      <c r="DT71" s="750"/>
    </row>
    <row r="72" spans="1:124" s="4" customFormat="1" ht="87">
      <c r="A72" s="259"/>
      <c r="C72" s="849"/>
      <c r="D72" s="6" t="s">
        <v>10</v>
      </c>
      <c r="E72" s="743"/>
      <c r="F72" s="743"/>
      <c r="G72" s="760"/>
      <c r="H72" s="743"/>
      <c r="I72" s="743"/>
      <c r="J72" s="743"/>
      <c r="K72" s="743"/>
      <c r="L72" s="743"/>
      <c r="M72" s="743"/>
      <c r="N72" s="743"/>
      <c r="O72" s="743"/>
      <c r="P72" s="743"/>
      <c r="Q72" s="745" t="s">
        <v>1591</v>
      </c>
      <c r="R72" s="743"/>
      <c r="S72" s="743"/>
      <c r="T72" s="743"/>
      <c r="U72" s="743"/>
      <c r="V72" s="743"/>
      <c r="W72" s="745" t="s">
        <v>1599</v>
      </c>
      <c r="X72" s="743"/>
      <c r="Y72" s="745" t="s">
        <v>1599</v>
      </c>
      <c r="Z72" s="747"/>
      <c r="AA72" s="748"/>
      <c r="AB72" s="746" t="s">
        <v>1627</v>
      </c>
      <c r="AC72" s="743"/>
      <c r="AD72" s="749" t="s">
        <v>1599</v>
      </c>
      <c r="AE72" s="743"/>
      <c r="AF72" s="749" t="s">
        <v>1591</v>
      </c>
      <c r="AG72" s="743"/>
      <c r="AH72" s="745" t="s">
        <v>1599</v>
      </c>
      <c r="AI72" s="761"/>
      <c r="AJ72" s="749" t="s">
        <v>1591</v>
      </c>
      <c r="AK72" s="745" t="s">
        <v>1599</v>
      </c>
      <c r="AL72" s="749" t="s">
        <v>1599</v>
      </c>
      <c r="AM72" s="761"/>
      <c r="AN72" s="743"/>
      <c r="AO72" s="743"/>
      <c r="AP72" s="743"/>
      <c r="AQ72" s="743"/>
      <c r="AR72" s="749" t="s">
        <v>1599</v>
      </c>
      <c r="AS72" s="743"/>
      <c r="AT72" s="743"/>
      <c r="AU72" s="743"/>
      <c r="AV72" s="743"/>
      <c r="AW72" s="743"/>
      <c r="AX72" s="749" t="s">
        <v>1599</v>
      </c>
      <c r="AY72" s="749" t="s">
        <v>1599</v>
      </c>
      <c r="AZ72" s="745" t="s">
        <v>1612</v>
      </c>
      <c r="BA72" s="743"/>
      <c r="BB72" s="743"/>
      <c r="BC72" s="749" t="s">
        <v>1599</v>
      </c>
      <c r="BD72" s="749" t="s">
        <v>1599</v>
      </c>
      <c r="BE72" s="745" t="s">
        <v>1615</v>
      </c>
      <c r="BF72" s="743"/>
      <c r="BG72" s="743"/>
      <c r="BH72" s="745" t="s">
        <v>1606</v>
      </c>
      <c r="BI72" s="750"/>
      <c r="BJ72" s="751"/>
      <c r="BK72" s="751"/>
      <c r="BL72" s="752"/>
      <c r="BM72" s="753"/>
      <c r="BN72" s="754"/>
      <c r="BO72" s="755"/>
      <c r="BQ72" s="750"/>
      <c r="BR72" s="750"/>
      <c r="BS72" s="750"/>
      <c r="BT72" s="750"/>
      <c r="BU72" s="750"/>
      <c r="BV72" s="750"/>
      <c r="BW72" s="750"/>
      <c r="BX72" s="750"/>
      <c r="BY72" s="750"/>
      <c r="BZ72" s="750"/>
      <c r="CA72" s="750"/>
      <c r="CB72" s="750"/>
      <c r="CC72" s="750"/>
      <c r="CD72" s="750"/>
      <c r="CE72" s="750"/>
      <c r="CF72" s="750"/>
      <c r="CG72" s="750"/>
      <c r="CH72" s="750"/>
      <c r="CI72" s="750"/>
      <c r="CJ72" s="750"/>
      <c r="CK72" s="750"/>
      <c r="CL72" s="750"/>
      <c r="CM72" s="750"/>
      <c r="CN72" s="750"/>
      <c r="CO72" s="750"/>
      <c r="CP72" s="757"/>
      <c r="CQ72" s="750"/>
      <c r="CR72" s="757"/>
      <c r="CS72" s="750"/>
      <c r="CT72" s="750"/>
      <c r="CU72" s="750"/>
      <c r="CV72" s="750"/>
      <c r="CW72" s="750"/>
      <c r="CX72" s="757"/>
      <c r="CY72" s="750"/>
      <c r="CZ72" s="750"/>
      <c r="DA72" s="750"/>
      <c r="DB72" s="750"/>
      <c r="DC72" s="750"/>
      <c r="DD72" s="757"/>
      <c r="DE72" s="750"/>
      <c r="DF72" s="750"/>
      <c r="DG72" s="750"/>
      <c r="DH72" s="750"/>
      <c r="DI72" s="750"/>
      <c r="DJ72" s="750"/>
      <c r="DK72" s="750"/>
      <c r="DL72" s="750"/>
      <c r="DM72" s="762"/>
      <c r="DN72" s="750"/>
      <c r="DO72" s="750"/>
      <c r="DP72" s="750"/>
      <c r="DQ72" s="750"/>
      <c r="DR72" s="750"/>
      <c r="DS72" s="750"/>
      <c r="DT72" s="750"/>
    </row>
    <row r="73" spans="1:124" s="4" customFormat="1">
      <c r="A73" s="259"/>
      <c r="B73" s="756"/>
      <c r="C73" s="849"/>
      <c r="D73" s="763" t="s">
        <v>23</v>
      </c>
      <c r="E73" s="764"/>
      <c r="F73" s="764"/>
      <c r="G73" s="765"/>
      <c r="H73" s="766"/>
      <c r="I73" s="766"/>
      <c r="J73" s="766"/>
      <c r="K73" s="766"/>
      <c r="L73" s="766"/>
      <c r="M73" s="766"/>
      <c r="N73" s="766"/>
      <c r="O73" s="766"/>
      <c r="P73" s="766"/>
      <c r="Q73" s="766"/>
      <c r="R73" s="766"/>
      <c r="S73" s="766"/>
      <c r="T73" s="766"/>
      <c r="U73" s="766"/>
      <c r="V73" s="766"/>
      <c r="W73" s="766"/>
      <c r="X73" s="766"/>
      <c r="Y73" s="766"/>
      <c r="Z73" s="767"/>
      <c r="AA73" s="768"/>
      <c r="AB73" s="764"/>
      <c r="AC73" s="766"/>
      <c r="AD73" s="790"/>
      <c r="AE73" s="766"/>
      <c r="AF73" s="765"/>
      <c r="AG73" s="766"/>
      <c r="AH73" s="766"/>
      <c r="AI73" s="766"/>
      <c r="AJ73" s="766"/>
      <c r="AK73" s="791"/>
      <c r="AL73" s="766"/>
      <c r="AM73" s="766"/>
      <c r="AN73" s="766"/>
      <c r="AO73" s="766"/>
      <c r="AP73" s="766"/>
      <c r="AQ73" s="766"/>
      <c r="AR73" s="766"/>
      <c r="AS73" s="766"/>
      <c r="AT73" s="766"/>
      <c r="AU73" s="766"/>
      <c r="AV73" s="766"/>
      <c r="AW73" s="766"/>
      <c r="AX73" s="766"/>
      <c r="AY73" s="766"/>
      <c r="AZ73" s="766"/>
      <c r="BA73" s="766"/>
      <c r="BB73" s="766"/>
      <c r="BC73" s="766"/>
      <c r="BD73" s="766"/>
      <c r="BE73" s="766"/>
      <c r="BF73" s="766"/>
      <c r="BG73" s="766"/>
      <c r="BH73" s="766"/>
      <c r="BI73" s="750"/>
      <c r="BJ73" s="751"/>
      <c r="BK73" s="751"/>
      <c r="BL73" s="752"/>
      <c r="BM73" s="753"/>
      <c r="BN73" s="754"/>
      <c r="BO73" s="755"/>
      <c r="BQ73" s="757"/>
      <c r="BR73" s="750"/>
      <c r="BS73" s="757"/>
      <c r="BT73" s="750"/>
      <c r="BU73" s="750"/>
      <c r="BV73" s="750"/>
      <c r="BW73" s="750"/>
      <c r="BX73" s="750"/>
      <c r="BY73" s="750"/>
      <c r="BZ73" s="750"/>
      <c r="CA73" s="750"/>
      <c r="CB73" s="750"/>
      <c r="CC73" s="750"/>
      <c r="CD73" s="750"/>
      <c r="CE73" s="750"/>
      <c r="CF73" s="750"/>
      <c r="CG73" s="750"/>
      <c r="CH73" s="750"/>
      <c r="CI73" s="750"/>
      <c r="CJ73" s="750"/>
      <c r="CK73" s="750"/>
      <c r="CL73" s="750"/>
      <c r="CM73" s="750"/>
      <c r="CN73" s="750"/>
      <c r="CO73" s="750"/>
      <c r="CP73" s="757"/>
      <c r="CQ73" s="750"/>
      <c r="CR73" s="757"/>
      <c r="CS73" s="750"/>
      <c r="CT73" s="750"/>
      <c r="CU73" s="750"/>
      <c r="CV73" s="757"/>
      <c r="CW73" s="750"/>
      <c r="CX73" s="757"/>
      <c r="CY73" s="750"/>
      <c r="CZ73" s="750"/>
      <c r="DA73" s="750"/>
      <c r="DB73" s="750"/>
      <c r="DC73" s="750"/>
      <c r="DD73" s="757"/>
      <c r="DE73" s="750"/>
      <c r="DF73" s="750"/>
      <c r="DG73" s="750"/>
      <c r="DH73" s="750"/>
      <c r="DI73" s="750"/>
      <c r="DJ73" s="750"/>
      <c r="DK73" s="750"/>
      <c r="DL73" s="750"/>
      <c r="DM73" s="750"/>
      <c r="DN73" s="750"/>
      <c r="DO73" s="750"/>
      <c r="DP73" s="750"/>
      <c r="DQ73" s="762"/>
      <c r="DR73" s="762"/>
      <c r="DS73" s="750"/>
      <c r="DT73" s="750"/>
    </row>
    <row r="74" spans="1:124" s="4" customFormat="1" ht="101.5">
      <c r="A74" s="259"/>
      <c r="C74" s="849" t="s">
        <v>20</v>
      </c>
      <c r="D74" s="291" t="s">
        <v>11</v>
      </c>
      <c r="E74" s="770"/>
      <c r="F74" s="770"/>
      <c r="G74" s="758" t="s">
        <v>1593</v>
      </c>
      <c r="H74" s="770"/>
      <c r="I74" s="770"/>
      <c r="J74" s="743"/>
      <c r="K74" s="743"/>
      <c r="L74" s="743"/>
      <c r="M74" s="743"/>
      <c r="N74" s="743"/>
      <c r="O74" s="743"/>
      <c r="P74" s="743"/>
      <c r="Q74" s="743"/>
      <c r="R74" s="770"/>
      <c r="S74" s="743"/>
      <c r="T74" s="743"/>
      <c r="U74" s="745" t="s">
        <v>1615</v>
      </c>
      <c r="V74" s="770"/>
      <c r="W74" s="743"/>
      <c r="X74" s="770"/>
      <c r="Y74" s="745" t="s">
        <v>1599</v>
      </c>
      <c r="Z74" s="747"/>
      <c r="AA74" s="771"/>
      <c r="AB74" s="771"/>
      <c r="AC74" s="771"/>
      <c r="AD74" s="772" t="s">
        <v>1599</v>
      </c>
      <c r="AE74" s="770"/>
      <c r="AF74" s="749" t="s">
        <v>1591</v>
      </c>
      <c r="AG74" s="770"/>
      <c r="AH74" s="745" t="s">
        <v>1599</v>
      </c>
      <c r="AI74" s="770"/>
      <c r="AJ74" s="745" t="s">
        <v>1606</v>
      </c>
      <c r="AK74" s="773" t="s">
        <v>1599</v>
      </c>
      <c r="AL74" s="749" t="s">
        <v>1599</v>
      </c>
      <c r="AM74" s="746" t="s">
        <v>1630</v>
      </c>
      <c r="AN74" s="775" t="s">
        <v>1591</v>
      </c>
      <c r="AO74" s="770"/>
      <c r="AP74" s="775" t="s">
        <v>1591</v>
      </c>
      <c r="AQ74" s="775" t="s">
        <v>1621</v>
      </c>
      <c r="AR74" s="749" t="s">
        <v>1599</v>
      </c>
      <c r="AS74" s="770"/>
      <c r="AT74" s="775" t="s">
        <v>1634</v>
      </c>
      <c r="AU74" s="745" t="s">
        <v>1616</v>
      </c>
      <c r="AV74" s="770"/>
      <c r="AW74" s="775" t="s">
        <v>1591</v>
      </c>
      <c r="AX74" s="745" t="s">
        <v>1599</v>
      </c>
      <c r="AY74" s="745" t="s">
        <v>1599</v>
      </c>
      <c r="AZ74" s="774" t="s">
        <v>1613</v>
      </c>
      <c r="BA74" s="804"/>
      <c r="BB74" s="745" t="s">
        <v>1615</v>
      </c>
      <c r="BC74" s="770"/>
      <c r="BD74" s="745" t="s">
        <v>1599</v>
      </c>
      <c r="BE74" s="770"/>
      <c r="BF74" s="775" t="s">
        <v>1591</v>
      </c>
      <c r="BG74" s="770"/>
      <c r="BH74" s="770"/>
      <c r="BI74" s="750"/>
      <c r="BJ74" s="751"/>
      <c r="BK74" s="751"/>
      <c r="BL74" s="752"/>
      <c r="BM74" s="753"/>
      <c r="BN74" s="754"/>
      <c r="BO74" s="755"/>
      <c r="BQ74" s="750"/>
      <c r="BR74" s="750"/>
      <c r="BS74" s="757"/>
      <c r="BT74" s="750"/>
      <c r="BU74" s="750"/>
      <c r="BV74" s="750"/>
      <c r="BW74" s="750"/>
      <c r="BX74" s="750"/>
      <c r="BY74" s="750"/>
      <c r="BZ74" s="750"/>
      <c r="CA74" s="750"/>
      <c r="CB74" s="750"/>
      <c r="CC74" s="750"/>
      <c r="CD74" s="750"/>
      <c r="CE74" s="750"/>
      <c r="CF74" s="750"/>
      <c r="CG74" s="750"/>
      <c r="CH74" s="750"/>
      <c r="CI74" s="750"/>
      <c r="CJ74" s="750"/>
      <c r="CK74" s="750"/>
      <c r="CL74" s="750"/>
      <c r="CM74" s="750"/>
      <c r="CN74" s="750"/>
      <c r="CO74" s="750"/>
      <c r="CP74" s="757"/>
      <c r="CQ74" s="750"/>
      <c r="CR74" s="757"/>
      <c r="CS74" s="750"/>
      <c r="CT74" s="750"/>
      <c r="CU74" s="750"/>
      <c r="CV74" s="750"/>
      <c r="CW74" s="750"/>
      <c r="CX74" s="757"/>
      <c r="CY74" s="750"/>
      <c r="CZ74" s="750"/>
      <c r="DA74" s="750"/>
      <c r="DB74" s="750"/>
      <c r="DC74" s="750"/>
      <c r="DD74" s="757"/>
      <c r="DE74" s="750"/>
      <c r="DF74" s="750"/>
      <c r="DG74" s="750"/>
      <c r="DH74" s="750"/>
      <c r="DI74" s="750"/>
      <c r="DJ74" s="750"/>
      <c r="DK74" s="750"/>
      <c r="DL74" s="750"/>
      <c r="DM74" s="750"/>
      <c r="DN74" s="750"/>
      <c r="DO74" s="750"/>
      <c r="DP74" s="750"/>
      <c r="DQ74" s="762"/>
      <c r="DR74" s="762"/>
      <c r="DS74" s="762"/>
      <c r="DT74" s="750"/>
    </row>
    <row r="75" spans="1:124" s="4" customFormat="1" ht="87">
      <c r="A75" s="259"/>
      <c r="C75" s="849"/>
      <c r="D75" s="6" t="s">
        <v>12</v>
      </c>
      <c r="E75" s="760"/>
      <c r="F75" s="743"/>
      <c r="G75" s="760"/>
      <c r="H75" s="743"/>
      <c r="I75" s="743"/>
      <c r="J75" s="743"/>
      <c r="K75" s="743"/>
      <c r="L75" s="743"/>
      <c r="M75" s="743"/>
      <c r="N75" s="743"/>
      <c r="O75" s="743"/>
      <c r="P75" s="743"/>
      <c r="Q75" s="743"/>
      <c r="R75" s="743"/>
      <c r="S75" s="743"/>
      <c r="T75" s="743"/>
      <c r="U75" s="743"/>
      <c r="V75" s="743"/>
      <c r="W75" s="743"/>
      <c r="X75" s="743"/>
      <c r="Y75" s="745" t="s">
        <v>1599</v>
      </c>
      <c r="Z75" s="747"/>
      <c r="AA75" s="748"/>
      <c r="AB75" s="743"/>
      <c r="AC75" s="743"/>
      <c r="AD75" s="749" t="s">
        <v>1599</v>
      </c>
      <c r="AE75" s="743"/>
      <c r="AF75" s="749" t="s">
        <v>1591</v>
      </c>
      <c r="AG75" s="743"/>
      <c r="AH75" s="745" t="s">
        <v>1599</v>
      </c>
      <c r="AI75" s="743"/>
      <c r="AJ75" s="749" t="s">
        <v>1591</v>
      </c>
      <c r="AK75" s="745" t="s">
        <v>1599</v>
      </c>
      <c r="AL75" s="749" t="s">
        <v>1599</v>
      </c>
      <c r="AM75" s="743"/>
      <c r="AN75" s="743"/>
      <c r="AO75" s="745" t="s">
        <v>1606</v>
      </c>
      <c r="AP75" s="743"/>
      <c r="AQ75" s="743"/>
      <c r="AR75" s="749" t="s">
        <v>1599</v>
      </c>
      <c r="AS75" s="743"/>
      <c r="AT75" s="745" t="s">
        <v>1591</v>
      </c>
      <c r="AU75" s="745" t="s">
        <v>1637</v>
      </c>
      <c r="AV75" s="743"/>
      <c r="AW75" s="745" t="s">
        <v>1591</v>
      </c>
      <c r="AX75" s="745" t="s">
        <v>1599</v>
      </c>
      <c r="AY75" s="745" t="s">
        <v>1599</v>
      </c>
      <c r="AZ75" s="743"/>
      <c r="BA75" s="745" t="s">
        <v>1591</v>
      </c>
      <c r="BB75" s="745" t="s">
        <v>1615</v>
      </c>
      <c r="BC75" s="743"/>
      <c r="BD75" s="745" t="s">
        <v>1599</v>
      </c>
      <c r="BE75" s="745" t="s">
        <v>1641</v>
      </c>
      <c r="BF75" s="745" t="s">
        <v>1591</v>
      </c>
      <c r="BG75" s="743"/>
      <c r="BH75" s="749" t="s">
        <v>1599</v>
      </c>
      <c r="BI75" s="750"/>
      <c r="BJ75" s="751"/>
      <c r="BK75" s="751"/>
      <c r="BL75" s="752"/>
      <c r="BM75" s="753"/>
      <c r="BN75" s="754"/>
      <c r="BO75" s="755"/>
      <c r="BQ75" s="750"/>
      <c r="BR75" s="750"/>
      <c r="BS75" s="750"/>
      <c r="BT75" s="750"/>
      <c r="BU75" s="750"/>
      <c r="BV75" s="750"/>
      <c r="BW75" s="750"/>
      <c r="BX75" s="750"/>
      <c r="BY75" s="750"/>
      <c r="BZ75" s="750"/>
      <c r="CA75" s="750"/>
      <c r="CB75" s="750"/>
      <c r="CC75" s="750"/>
      <c r="CD75" s="750"/>
      <c r="CE75" s="750"/>
      <c r="CF75" s="750"/>
      <c r="CG75" s="750"/>
      <c r="CH75" s="750"/>
      <c r="CI75" s="750"/>
      <c r="CJ75" s="750"/>
      <c r="CK75" s="750"/>
      <c r="CL75" s="750"/>
      <c r="CM75" s="750"/>
      <c r="CN75" s="750"/>
      <c r="CO75" s="750"/>
      <c r="CP75" s="757"/>
      <c r="CQ75" s="750"/>
      <c r="CR75" s="757"/>
      <c r="CS75" s="750"/>
      <c r="CT75" s="750"/>
      <c r="CU75" s="750"/>
      <c r="CV75" s="750"/>
      <c r="CW75" s="750"/>
      <c r="CX75" s="757"/>
      <c r="CY75" s="750"/>
      <c r="CZ75" s="750"/>
      <c r="DA75" s="750"/>
      <c r="DB75" s="750"/>
      <c r="DC75" s="750"/>
      <c r="DD75" s="757"/>
      <c r="DE75" s="750"/>
      <c r="DF75" s="750"/>
      <c r="DG75" s="750"/>
      <c r="DH75" s="750"/>
      <c r="DI75" s="750"/>
      <c r="DJ75" s="750"/>
      <c r="DK75" s="750"/>
      <c r="DL75" s="750"/>
      <c r="DM75" s="750"/>
      <c r="DN75" s="750"/>
      <c r="DO75" s="750"/>
      <c r="DP75" s="750"/>
      <c r="DQ75" s="762"/>
      <c r="DR75" s="762"/>
      <c r="DS75" s="762"/>
      <c r="DT75" s="762"/>
    </row>
    <row r="76" spans="1:124" s="4" customFormat="1" ht="116">
      <c r="A76" s="259"/>
      <c r="C76" s="849"/>
      <c r="D76" s="777" t="s">
        <v>13</v>
      </c>
      <c r="E76" s="743"/>
      <c r="F76" s="743"/>
      <c r="G76" s="744" t="s">
        <v>1596</v>
      </c>
      <c r="H76" s="745" t="s">
        <v>1591</v>
      </c>
      <c r="I76" s="743"/>
      <c r="J76" s="743"/>
      <c r="K76" s="745" t="s">
        <v>1593</v>
      </c>
      <c r="L76" s="743"/>
      <c r="M76" s="743"/>
      <c r="N76" s="745" t="s">
        <v>1600</v>
      </c>
      <c r="O76" s="745" t="s">
        <v>1591</v>
      </c>
      <c r="P76" s="743"/>
      <c r="Q76" s="743"/>
      <c r="R76" s="743"/>
      <c r="S76" s="745" t="s">
        <v>1616</v>
      </c>
      <c r="T76" s="745" t="s">
        <v>1600</v>
      </c>
      <c r="U76" s="745" t="s">
        <v>1615</v>
      </c>
      <c r="V76" s="745" t="s">
        <v>1591</v>
      </c>
      <c r="W76" s="745" t="s">
        <v>1600</v>
      </c>
      <c r="X76" s="743"/>
      <c r="Y76" s="745" t="s">
        <v>1599</v>
      </c>
      <c r="Z76" s="778" t="s">
        <v>1624</v>
      </c>
      <c r="AA76" s="748"/>
      <c r="AB76" s="743"/>
      <c r="AC76" s="743"/>
      <c r="AD76" s="749" t="s">
        <v>1599</v>
      </c>
      <c r="AE76" s="743"/>
      <c r="AF76" s="760"/>
      <c r="AG76" s="743"/>
      <c r="AH76" s="745" t="s">
        <v>1599</v>
      </c>
      <c r="AI76" s="743"/>
      <c r="AJ76" s="745" t="s">
        <v>1606</v>
      </c>
      <c r="AK76" s="745" t="s">
        <v>1599</v>
      </c>
      <c r="AL76" s="749" t="s">
        <v>1599</v>
      </c>
      <c r="AM76" s="745" t="s">
        <v>1606</v>
      </c>
      <c r="AN76" s="743"/>
      <c r="AO76" s="743"/>
      <c r="AP76" s="743"/>
      <c r="AQ76" s="743"/>
      <c r="AR76" s="749" t="s">
        <v>1599</v>
      </c>
      <c r="AS76" s="743"/>
      <c r="AT76" s="743"/>
      <c r="AU76" s="743"/>
      <c r="AV76" s="743"/>
      <c r="AW76" s="745" t="s">
        <v>1599</v>
      </c>
      <c r="AX76" s="745" t="s">
        <v>1599</v>
      </c>
      <c r="AY76" s="745" t="s">
        <v>1599</v>
      </c>
      <c r="AZ76" s="746" t="s">
        <v>1614</v>
      </c>
      <c r="BA76" s="743"/>
      <c r="BB76" s="745" t="s">
        <v>1615</v>
      </c>
      <c r="BC76" s="743"/>
      <c r="BD76" s="745" t="s">
        <v>1599</v>
      </c>
      <c r="BE76" s="745" t="s">
        <v>1641</v>
      </c>
      <c r="BF76" s="779"/>
      <c r="BG76" s="779"/>
      <c r="BH76" s="749" t="s">
        <v>1599</v>
      </c>
      <c r="BI76" s="750"/>
      <c r="BJ76" s="751"/>
      <c r="BK76" s="751"/>
      <c r="BL76" s="752"/>
      <c r="BM76" s="753"/>
      <c r="BN76" s="754"/>
      <c r="BO76" s="755"/>
      <c r="BQ76" s="750"/>
      <c r="BR76" s="750"/>
      <c r="BS76" s="757"/>
      <c r="BT76" s="750"/>
      <c r="BU76" s="750"/>
      <c r="BV76" s="750"/>
      <c r="BW76" s="750"/>
      <c r="BX76" s="750"/>
      <c r="BY76" s="750"/>
      <c r="BZ76" s="750"/>
      <c r="CA76" s="750"/>
      <c r="CB76" s="750"/>
      <c r="CC76" s="750"/>
      <c r="CD76" s="750"/>
      <c r="CE76" s="750"/>
      <c r="CF76" s="750"/>
      <c r="CG76" s="750"/>
      <c r="CH76" s="750"/>
      <c r="CI76" s="750"/>
      <c r="CJ76" s="750"/>
      <c r="CK76" s="750"/>
      <c r="CL76" s="750"/>
      <c r="CM76" s="750"/>
      <c r="CN76" s="750"/>
      <c r="CO76" s="750"/>
      <c r="CP76" s="757"/>
      <c r="CQ76" s="750"/>
      <c r="CR76" s="757"/>
      <c r="CS76" s="750"/>
      <c r="CT76" s="750"/>
      <c r="CU76" s="750"/>
      <c r="CV76" s="750"/>
      <c r="CW76" s="750"/>
      <c r="CX76" s="750"/>
      <c r="CY76" s="750"/>
      <c r="CZ76" s="750"/>
      <c r="DA76" s="750"/>
      <c r="DB76" s="750"/>
      <c r="DC76" s="750"/>
      <c r="DD76" s="757"/>
      <c r="DE76" s="750"/>
      <c r="DF76" s="750"/>
      <c r="DG76" s="750"/>
      <c r="DH76" s="750"/>
      <c r="DI76" s="750"/>
      <c r="DJ76" s="750"/>
      <c r="DK76" s="750"/>
      <c r="DL76" s="750"/>
      <c r="DM76" s="750"/>
      <c r="DN76" s="750"/>
      <c r="DO76" s="750"/>
      <c r="DP76" s="750"/>
      <c r="DQ76" s="750"/>
      <c r="DR76" s="750"/>
      <c r="DS76" s="750"/>
      <c r="DT76" s="750"/>
    </row>
    <row r="77" spans="1:124" s="4" customFormat="1" ht="116">
      <c r="A77" s="259"/>
      <c r="B77" s="780"/>
      <c r="C77" s="849"/>
      <c r="D77" s="6" t="s">
        <v>81</v>
      </c>
      <c r="E77" s="743"/>
      <c r="F77" s="743"/>
      <c r="G77" s="758" t="s">
        <v>1593</v>
      </c>
      <c r="H77" s="745" t="s">
        <v>1591</v>
      </c>
      <c r="I77" s="743"/>
      <c r="J77" s="743"/>
      <c r="K77" s="743"/>
      <c r="L77" s="743"/>
      <c r="M77" s="743"/>
      <c r="N77" s="743"/>
      <c r="O77" s="743"/>
      <c r="P77" s="743"/>
      <c r="Q77" s="743"/>
      <c r="R77" s="743"/>
      <c r="S77" s="743"/>
      <c r="T77" s="743"/>
      <c r="U77" s="745" t="s">
        <v>1615</v>
      </c>
      <c r="V77" s="743"/>
      <c r="W77" s="743"/>
      <c r="X77" s="743"/>
      <c r="Y77" s="745" t="s">
        <v>1599</v>
      </c>
      <c r="Z77" s="747"/>
      <c r="AA77" s="748"/>
      <c r="AB77" s="743"/>
      <c r="AC77" s="743"/>
      <c r="AD77" s="749" t="s">
        <v>1599</v>
      </c>
      <c r="AE77" s="743"/>
      <c r="AF77" s="749" t="s">
        <v>1591</v>
      </c>
      <c r="AG77" s="743"/>
      <c r="AH77" s="745" t="s">
        <v>1599</v>
      </c>
      <c r="AI77" s="743"/>
      <c r="AJ77" s="743"/>
      <c r="AK77" s="745" t="s">
        <v>1599</v>
      </c>
      <c r="AL77" s="749" t="s">
        <v>1599</v>
      </c>
      <c r="AM77" s="743"/>
      <c r="AN77" s="745" t="s">
        <v>1591</v>
      </c>
      <c r="AO77" s="743"/>
      <c r="AP77" s="743"/>
      <c r="AQ77" s="745" t="s">
        <v>1616</v>
      </c>
      <c r="AR77" s="749" t="s">
        <v>1599</v>
      </c>
      <c r="AS77" s="743"/>
      <c r="AT77" s="745" t="s">
        <v>1633</v>
      </c>
      <c r="AU77" s="743"/>
      <c r="AV77" s="743"/>
      <c r="AW77" s="745" t="s">
        <v>1606</v>
      </c>
      <c r="AX77" s="745" t="s">
        <v>1599</v>
      </c>
      <c r="AY77" s="745" t="s">
        <v>1599</v>
      </c>
      <c r="AZ77" s="745" t="s">
        <v>1612</v>
      </c>
      <c r="BA77" s="743"/>
      <c r="BB77" s="745" t="s">
        <v>1599</v>
      </c>
      <c r="BC77" s="743"/>
      <c r="BD77" s="745" t="s">
        <v>1599</v>
      </c>
      <c r="BE77" s="745" t="s">
        <v>1641</v>
      </c>
      <c r="BF77" s="779"/>
      <c r="BG77" s="779"/>
      <c r="BH77" s="776" t="s">
        <v>1591</v>
      </c>
      <c r="BI77" s="762"/>
      <c r="BJ77" s="751"/>
      <c r="BK77" s="751"/>
      <c r="BL77" s="752"/>
      <c r="BM77" s="753"/>
      <c r="BN77" s="754"/>
      <c r="BO77" s="755"/>
      <c r="BQ77" s="757"/>
      <c r="BR77" s="757"/>
      <c r="BS77" s="757"/>
      <c r="BT77" s="757"/>
      <c r="BU77" s="750"/>
      <c r="BV77" s="757"/>
      <c r="BW77" s="757"/>
      <c r="BX77" s="757"/>
      <c r="BY77" s="757"/>
      <c r="BZ77" s="757"/>
      <c r="CA77" s="757"/>
      <c r="CB77" s="757"/>
      <c r="CC77" s="757"/>
      <c r="CD77" s="757"/>
      <c r="CE77" s="757"/>
      <c r="CF77" s="757"/>
      <c r="CG77" s="757"/>
      <c r="CH77" s="757"/>
      <c r="CI77" s="757"/>
      <c r="CJ77" s="757"/>
      <c r="CK77" s="750"/>
      <c r="CL77" s="757"/>
      <c r="CM77" s="757"/>
      <c r="CN77" s="757"/>
      <c r="CO77" s="757"/>
      <c r="CP77" s="757"/>
      <c r="CQ77" s="757"/>
      <c r="CR77" s="757"/>
      <c r="CS77" s="757"/>
      <c r="CT77" s="757"/>
      <c r="CU77" s="757"/>
      <c r="CV77" s="757"/>
      <c r="CW77" s="750"/>
      <c r="CX77" s="757"/>
      <c r="CY77" s="757"/>
      <c r="CZ77" s="757"/>
      <c r="DA77" s="757"/>
      <c r="DB77" s="757"/>
      <c r="DC77" s="757"/>
      <c r="DD77" s="757"/>
      <c r="DE77" s="757"/>
      <c r="DF77" s="757"/>
      <c r="DG77" s="757"/>
      <c r="DH77" s="757"/>
      <c r="DI77" s="757"/>
      <c r="DJ77" s="750"/>
      <c r="DK77" s="750"/>
      <c r="DL77" s="757"/>
      <c r="DM77" s="757"/>
      <c r="DN77" s="757"/>
      <c r="DO77" s="750"/>
      <c r="DP77" s="750"/>
      <c r="DQ77" s="750"/>
      <c r="DR77" s="757"/>
      <c r="DS77" s="757"/>
      <c r="DT77" s="757"/>
    </row>
    <row r="78" spans="1:124" s="4" customFormat="1" ht="87">
      <c r="A78" s="259"/>
      <c r="B78" s="780"/>
      <c r="C78" s="849"/>
      <c r="D78" s="777" t="s">
        <v>14</v>
      </c>
      <c r="E78" s="743"/>
      <c r="F78" s="743"/>
      <c r="G78" s="760"/>
      <c r="H78" s="743"/>
      <c r="I78" s="743"/>
      <c r="J78" s="743"/>
      <c r="K78" s="743"/>
      <c r="L78" s="743"/>
      <c r="M78" s="743"/>
      <c r="N78" s="743"/>
      <c r="O78" s="745" t="s">
        <v>1621</v>
      </c>
      <c r="P78" s="743"/>
      <c r="Q78" s="743"/>
      <c r="R78" s="745" t="s">
        <v>1591</v>
      </c>
      <c r="S78" s="743"/>
      <c r="T78" s="743"/>
      <c r="U78" s="743"/>
      <c r="V78" s="743"/>
      <c r="W78" s="743"/>
      <c r="X78" s="743"/>
      <c r="Y78" s="745" t="s">
        <v>1599</v>
      </c>
      <c r="Z78" s="745" t="s">
        <v>1591</v>
      </c>
      <c r="AA78" s="748"/>
      <c r="AB78" s="743"/>
      <c r="AC78" s="743"/>
      <c r="AD78" s="749" t="s">
        <v>1599</v>
      </c>
      <c r="AE78" s="749" t="s">
        <v>1591</v>
      </c>
      <c r="AF78" s="749" t="s">
        <v>1591</v>
      </c>
      <c r="AG78" s="743"/>
      <c r="AH78" s="745" t="s">
        <v>1599</v>
      </c>
      <c r="AI78" s="761"/>
      <c r="AJ78" s="761"/>
      <c r="AK78" s="745" t="s">
        <v>1599</v>
      </c>
      <c r="AL78" s="761"/>
      <c r="AM78" s="761"/>
      <c r="AN78" s="745" t="s">
        <v>1591</v>
      </c>
      <c r="AO78" s="743"/>
      <c r="AP78" s="745" t="s">
        <v>1621</v>
      </c>
      <c r="AQ78" s="776" t="s">
        <v>1616</v>
      </c>
      <c r="AR78" s="749" t="s">
        <v>1599</v>
      </c>
      <c r="AS78" s="761"/>
      <c r="AT78" s="761"/>
      <c r="AU78" s="745" t="s">
        <v>1636</v>
      </c>
      <c r="AV78" s="743"/>
      <c r="AW78" s="761"/>
      <c r="AX78" s="745" t="s">
        <v>1599</v>
      </c>
      <c r="AY78" s="745" t="s">
        <v>1599</v>
      </c>
      <c r="AZ78" s="743"/>
      <c r="BA78" s="749" t="s">
        <v>1591</v>
      </c>
      <c r="BB78" s="745" t="s">
        <v>1599</v>
      </c>
      <c r="BC78" s="743"/>
      <c r="BD78" s="745" t="s">
        <v>1599</v>
      </c>
      <c r="BE78" s="745" t="s">
        <v>1615</v>
      </c>
      <c r="BF78" s="743"/>
      <c r="BG78" s="761"/>
      <c r="BH78" s="749" t="s">
        <v>1599</v>
      </c>
      <c r="BI78" s="750"/>
      <c r="BJ78" s="751"/>
      <c r="BK78" s="751"/>
      <c r="BL78" s="752"/>
      <c r="BM78" s="753"/>
      <c r="BN78" s="754"/>
      <c r="BO78" s="755"/>
      <c r="BQ78" s="757"/>
      <c r="BR78" s="757"/>
      <c r="BS78" s="757"/>
      <c r="BT78" s="757"/>
      <c r="BU78" s="750"/>
      <c r="BV78" s="750"/>
      <c r="BW78" s="750"/>
      <c r="BX78" s="750"/>
      <c r="BY78" s="750"/>
      <c r="BZ78" s="750"/>
      <c r="CA78" s="750"/>
      <c r="CB78" s="750"/>
      <c r="CC78" s="750"/>
      <c r="CD78" s="750"/>
      <c r="CE78" s="750"/>
      <c r="CF78" s="750"/>
      <c r="CG78" s="750"/>
      <c r="CH78" s="750"/>
      <c r="CI78" s="750"/>
      <c r="CJ78" s="750"/>
      <c r="CK78" s="750"/>
      <c r="CL78" s="750"/>
      <c r="CM78" s="757"/>
      <c r="CN78" s="750"/>
      <c r="CO78" s="757"/>
      <c r="CP78" s="757"/>
      <c r="CQ78" s="750"/>
      <c r="CR78" s="757"/>
      <c r="CS78" s="750"/>
      <c r="CT78" s="750"/>
      <c r="CU78" s="757"/>
      <c r="CV78" s="757"/>
      <c r="CW78" s="750"/>
      <c r="CX78" s="757"/>
      <c r="CY78" s="757"/>
      <c r="CZ78" s="750"/>
      <c r="DA78" s="757"/>
      <c r="DB78" s="750"/>
      <c r="DC78" s="757"/>
      <c r="DD78" s="757"/>
      <c r="DE78" s="757"/>
      <c r="DF78" s="757"/>
      <c r="DG78" s="757"/>
      <c r="DH78" s="750"/>
      <c r="DI78" s="757"/>
      <c r="DJ78" s="750"/>
      <c r="DK78" s="750"/>
      <c r="DL78" s="757"/>
      <c r="DM78" s="750"/>
      <c r="DN78" s="750"/>
      <c r="DO78" s="750"/>
      <c r="DP78" s="750"/>
      <c r="DQ78" s="750"/>
      <c r="DR78" s="750"/>
      <c r="DS78" s="757"/>
      <c r="DT78" s="757"/>
    </row>
    <row r="79" spans="1:124" s="4" customFormat="1" ht="87">
      <c r="A79" s="259"/>
      <c r="B79" s="780"/>
      <c r="C79" s="849"/>
      <c r="D79" s="6" t="s">
        <v>15</v>
      </c>
      <c r="E79" s="760"/>
      <c r="F79" s="760"/>
      <c r="G79" s="760"/>
      <c r="H79" s="760"/>
      <c r="I79" s="743"/>
      <c r="J79" s="760"/>
      <c r="K79" s="760"/>
      <c r="L79" s="760"/>
      <c r="M79" s="760"/>
      <c r="N79" s="760"/>
      <c r="O79" s="760"/>
      <c r="P79" s="760"/>
      <c r="Q79" s="760"/>
      <c r="R79" s="760"/>
      <c r="S79" s="760"/>
      <c r="T79" s="760"/>
      <c r="U79" s="760"/>
      <c r="V79" s="760"/>
      <c r="W79" s="760"/>
      <c r="X79" s="760"/>
      <c r="Y79" s="745" t="s">
        <v>1599</v>
      </c>
      <c r="Z79" s="781"/>
      <c r="AA79" s="782"/>
      <c r="AB79" s="760"/>
      <c r="AC79" s="760"/>
      <c r="AD79" s="749" t="s">
        <v>1599</v>
      </c>
      <c r="AE79" s="760"/>
      <c r="AF79" s="749" t="s">
        <v>1591</v>
      </c>
      <c r="AG79" s="760"/>
      <c r="AH79" s="760"/>
      <c r="AI79" s="783"/>
      <c r="AJ79" s="783"/>
      <c r="AK79" s="745" t="s">
        <v>1599</v>
      </c>
      <c r="AL79" s="783"/>
      <c r="AM79" s="783"/>
      <c r="AN79" s="760"/>
      <c r="AO79" s="760"/>
      <c r="AP79" s="760"/>
      <c r="AQ79" s="745" t="s">
        <v>1616</v>
      </c>
      <c r="AR79" s="749" t="s">
        <v>1599</v>
      </c>
      <c r="AS79" s="783"/>
      <c r="AT79" s="783"/>
      <c r="AU79" s="783"/>
      <c r="AV79" s="783"/>
      <c r="AW79" s="783"/>
      <c r="AX79" s="745" t="s">
        <v>1599</v>
      </c>
      <c r="AY79" s="745" t="s">
        <v>1599</v>
      </c>
      <c r="AZ79" s="783"/>
      <c r="BA79" s="749" t="s">
        <v>1591</v>
      </c>
      <c r="BB79" s="760"/>
      <c r="BC79" s="743"/>
      <c r="BD79" s="745" t="s">
        <v>1599</v>
      </c>
      <c r="BE79" s="743"/>
      <c r="BF79" s="783"/>
      <c r="BG79" s="783"/>
      <c r="BH79" s="783"/>
      <c r="BI79" s="757"/>
      <c r="BJ79" s="751"/>
      <c r="BK79" s="751"/>
      <c r="BL79" s="752"/>
      <c r="BM79" s="753"/>
      <c r="BN79" s="754"/>
      <c r="BO79" s="755"/>
      <c r="BQ79" s="784"/>
      <c r="BR79" s="784"/>
      <c r="BS79" s="756"/>
    </row>
    <row r="80" spans="1:124" s="4" customFormat="1" ht="101.5">
      <c r="A80" s="259"/>
      <c r="C80" s="849"/>
      <c r="D80" s="319" t="s">
        <v>16</v>
      </c>
      <c r="E80" s="769" t="s">
        <v>1591</v>
      </c>
      <c r="F80" s="785"/>
      <c r="G80" s="769" t="s">
        <v>1591</v>
      </c>
      <c r="H80" s="769" t="s">
        <v>1591</v>
      </c>
      <c r="I80" s="766"/>
      <c r="J80" s="786" t="s">
        <v>1598</v>
      </c>
      <c r="K80" s="766"/>
      <c r="L80" s="766"/>
      <c r="M80" s="766"/>
      <c r="N80" s="766"/>
      <c r="O80" s="766"/>
      <c r="P80" s="766"/>
      <c r="Q80" s="766"/>
      <c r="R80" s="786" t="s">
        <v>1599</v>
      </c>
      <c r="S80" s="766"/>
      <c r="T80" s="766"/>
      <c r="U80" s="766"/>
      <c r="V80" s="766"/>
      <c r="W80" s="786" t="s">
        <v>1599</v>
      </c>
      <c r="X80" s="766"/>
      <c r="Y80" s="786" t="s">
        <v>1599</v>
      </c>
      <c r="Z80" s="767"/>
      <c r="AA80" s="787"/>
      <c r="AB80" s="766"/>
      <c r="AC80" s="785"/>
      <c r="AD80" s="789" t="s">
        <v>1599</v>
      </c>
      <c r="AE80" s="766"/>
      <c r="AF80" s="769" t="s">
        <v>1591</v>
      </c>
      <c r="AG80" s="786" t="s">
        <v>1591</v>
      </c>
      <c r="AH80" s="786" t="s">
        <v>1599</v>
      </c>
      <c r="AI80" s="788"/>
      <c r="AJ80" s="788"/>
      <c r="AK80" s="786" t="s">
        <v>1599</v>
      </c>
      <c r="AL80" s="769" t="s">
        <v>1599</v>
      </c>
      <c r="AM80" s="788"/>
      <c r="AN80" s="786" t="s">
        <v>1591</v>
      </c>
      <c r="AO80" s="788"/>
      <c r="AP80" s="766"/>
      <c r="AQ80" s="785"/>
      <c r="AR80" s="769" t="s">
        <v>1599</v>
      </c>
      <c r="AS80" s="788"/>
      <c r="AT80" s="788"/>
      <c r="AU80" s="769" t="s">
        <v>1599</v>
      </c>
      <c r="AV80" s="766"/>
      <c r="AW80" s="769" t="s">
        <v>1591</v>
      </c>
      <c r="AX80" s="786" t="s">
        <v>1599</v>
      </c>
      <c r="AY80" s="786" t="s">
        <v>1599</v>
      </c>
      <c r="AZ80" s="788"/>
      <c r="BA80" s="766"/>
      <c r="BB80" s="786" t="s">
        <v>1599</v>
      </c>
      <c r="BC80" s="786" t="s">
        <v>1599</v>
      </c>
      <c r="BD80" s="786" t="s">
        <v>1599</v>
      </c>
      <c r="BE80" s="786" t="s">
        <v>1615</v>
      </c>
      <c r="BF80" s="766"/>
      <c r="BG80" s="788"/>
      <c r="BH80" s="788"/>
      <c r="BI80" s="757"/>
      <c r="BJ80" s="751"/>
      <c r="BK80" s="751"/>
      <c r="BL80" s="752"/>
      <c r="BM80" s="753"/>
      <c r="BN80" s="754"/>
      <c r="BO80" s="755"/>
      <c r="BQ80" s="784"/>
      <c r="BR80" s="784"/>
      <c r="BS80" s="756"/>
    </row>
    <row r="81" spans="62:65">
      <c r="BJ81" s="83"/>
      <c r="BK81" s="83"/>
      <c r="BL81" s="83"/>
      <c r="BM81" s="83"/>
    </row>
    <row r="82" spans="62:65">
      <c r="BJ82" s="83"/>
      <c r="BK82" s="83"/>
      <c r="BL82" s="83"/>
      <c r="BM82" s="83"/>
    </row>
    <row r="83" spans="62:65">
      <c r="BJ83" s="83"/>
      <c r="BK83" s="83"/>
      <c r="BL83" s="83"/>
      <c r="BM83" s="83"/>
    </row>
    <row r="84" spans="62:65">
      <c r="BJ84" s="83"/>
      <c r="BK84" s="83"/>
      <c r="BL84" s="83"/>
      <c r="BM84" s="83"/>
    </row>
    <row r="85" spans="62:65">
      <c r="BJ85" s="83"/>
      <c r="BK85" s="83"/>
      <c r="BL85" s="83"/>
      <c r="BM85" s="83"/>
    </row>
    <row r="86" spans="62:65">
      <c r="BJ86" s="83"/>
      <c r="BK86" s="83"/>
      <c r="BL86" s="83"/>
      <c r="BM86" s="83"/>
    </row>
    <row r="87" spans="62:65">
      <c r="BJ87" s="83"/>
      <c r="BK87" s="83"/>
      <c r="BL87" s="83"/>
      <c r="BM87" s="83"/>
    </row>
    <row r="88" spans="62:65">
      <c r="BJ88" s="83"/>
      <c r="BK88" s="83"/>
      <c r="BL88" s="83"/>
      <c r="BM88" s="83"/>
    </row>
    <row r="89" spans="62:65">
      <c r="BJ89" s="83"/>
      <c r="BK89" s="83"/>
      <c r="BL89" s="83"/>
      <c r="BM89" s="83"/>
    </row>
  </sheetData>
  <mergeCells count="15">
    <mergeCell ref="C65:C73"/>
    <mergeCell ref="C74:C80"/>
    <mergeCell ref="C42:C50"/>
    <mergeCell ref="C51:C57"/>
    <mergeCell ref="C18:C26"/>
    <mergeCell ref="C27:C33"/>
    <mergeCell ref="C41:D41"/>
    <mergeCell ref="BP40:BR40"/>
    <mergeCell ref="E5:Z5"/>
    <mergeCell ref="AA5:BH5"/>
    <mergeCell ref="BJ40:BL40"/>
    <mergeCell ref="BM40:BO40"/>
    <mergeCell ref="BJ16:BK16"/>
    <mergeCell ref="BL16:BM16"/>
    <mergeCell ref="BN16:BO16"/>
  </mergeCells>
  <phoneticPr fontId="7" type="noConversion"/>
  <conditionalFormatting sqref="F40">
    <cfRule type="containsText" dxfId="0" priority="2" operator="containsText" text="relevant, not calculated">
      <formula>NOT(ISERROR(SEARCH("relevant, not calculated",F40)))</formula>
    </cfRule>
  </conditionalFormatting>
  <pageMargins left="0.7" right="0.7" top="0.78740157499999996" bottom="0.78740157499999996" header="0.3" footer="0.3"/>
  <pageSetup paperSize="9" orientation="portrait" r:id="rId1"/>
  <ignoredErrors>
    <ignoredError sqref="BR43:BR57 BK43:BL57 BN43:BO57 BK42:BL42 BJ42:BJ58 BN42:BO42 BM42:BM57" formulaRange="1"/>
  </ignoredError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I100"/>
  <sheetViews>
    <sheetView showGridLines="0" zoomScale="80" zoomScaleNormal="80" workbookViewId="0">
      <pane xSplit="4" ySplit="7" topLeftCell="E12" activePane="bottomRight" state="frozen"/>
      <selection activeCell="E6" sqref="E6"/>
      <selection pane="topRight" activeCell="E6" sqref="E6"/>
      <selection pane="bottomLeft" activeCell="E6" sqref="E6"/>
      <selection pane="bottomRight" activeCell="E40" sqref="E40"/>
    </sheetView>
  </sheetViews>
  <sheetFormatPr defaultColWidth="10.90625" defaultRowHeight="14.5"/>
  <cols>
    <col min="1" max="1" width="2.90625" style="244" customWidth="1"/>
    <col min="2" max="2" width="10.90625" style="45"/>
    <col min="3" max="3" width="39.90625" bestFit="1" customWidth="1"/>
    <col min="4" max="4" width="12.36328125" style="107" customWidth="1"/>
    <col min="5" max="5" width="38.1796875" bestFit="1" customWidth="1"/>
    <col min="6" max="6" width="16.7265625" bestFit="1" customWidth="1"/>
    <col min="7" max="7" width="25.08984375" customWidth="1"/>
    <col min="8" max="8" width="26.54296875" customWidth="1"/>
    <col min="9" max="9" width="22.1796875" customWidth="1"/>
    <col min="10" max="12" width="15.6328125" customWidth="1"/>
    <col min="13" max="13" width="15.6328125" style="84" customWidth="1"/>
    <col min="14" max="20" width="15.6328125" customWidth="1"/>
    <col min="21" max="21" width="15.6328125" style="84" customWidth="1"/>
    <col min="22" max="24" width="15.6328125" customWidth="1"/>
    <col min="25" max="25" width="15.6328125" style="84" customWidth="1"/>
    <col min="26" max="26" width="15.6328125" customWidth="1"/>
    <col min="27" max="27" width="17.1796875" bestFit="1" customWidth="1"/>
    <col min="28" max="28" width="18.6328125" bestFit="1" customWidth="1"/>
    <col min="29" max="29" width="15.6328125" customWidth="1"/>
    <col min="30" max="30" width="16.7265625" bestFit="1" customWidth="1"/>
    <col min="31" max="51" width="15.6328125" customWidth="1"/>
    <col min="52" max="52" width="38.1796875" bestFit="1" customWidth="1"/>
    <col min="53" max="53" width="15.6328125" customWidth="1"/>
    <col min="54" max="54" width="15.6328125" style="84" customWidth="1"/>
    <col min="55" max="59" width="15.6328125" customWidth="1"/>
    <col min="60" max="60" width="15.6328125" style="84" customWidth="1"/>
    <col min="61" max="16384" width="10.90625" style="45"/>
  </cols>
  <sheetData>
    <row r="1" spans="1:61" s="244" customFormat="1">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row>
    <row r="2" spans="1:61">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c r="BA2" s="179"/>
      <c r="BB2" s="179"/>
      <c r="BC2" s="179"/>
      <c r="BD2" s="179"/>
      <c r="BE2" s="179"/>
      <c r="BF2" s="179"/>
      <c r="BG2" s="179"/>
      <c r="BH2" s="179"/>
    </row>
    <row r="3" spans="1:61" ht="15.5">
      <c r="B3" s="244"/>
      <c r="C3" s="250" t="s">
        <v>1105</v>
      </c>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79"/>
      <c r="AZ3" s="179"/>
      <c r="BA3" s="179"/>
      <c r="BB3" s="179"/>
      <c r="BC3" s="179"/>
      <c r="BD3" s="179"/>
      <c r="BE3" s="179"/>
      <c r="BF3" s="179"/>
      <c r="BG3" s="179"/>
      <c r="BH3" s="179"/>
    </row>
    <row r="4" spans="1:61">
      <c r="C4" s="179"/>
      <c r="D4" s="179"/>
      <c r="E4" s="827" t="s">
        <v>1100</v>
      </c>
      <c r="F4" s="827"/>
      <c r="G4" s="827"/>
      <c r="H4" s="827"/>
      <c r="I4" s="827"/>
      <c r="J4" s="827"/>
      <c r="K4" s="827"/>
      <c r="L4" s="827"/>
      <c r="M4" s="827"/>
      <c r="N4" s="827"/>
      <c r="O4" s="827"/>
      <c r="P4" s="827"/>
      <c r="Q4" s="827"/>
      <c r="R4" s="827"/>
      <c r="S4" s="827"/>
      <c r="T4" s="827"/>
      <c r="U4" s="827"/>
      <c r="V4" s="827"/>
      <c r="W4" s="827"/>
      <c r="X4" s="827"/>
      <c r="Y4" s="827"/>
      <c r="Z4" s="851"/>
      <c r="AA4" s="825" t="s">
        <v>1103</v>
      </c>
      <c r="AB4" s="825"/>
      <c r="AC4" s="825"/>
      <c r="AD4" s="825"/>
      <c r="AE4" s="825"/>
      <c r="AF4" s="825"/>
      <c r="AG4" s="825"/>
      <c r="AH4" s="825"/>
      <c r="AI4" s="825"/>
      <c r="AJ4" s="825"/>
      <c r="AK4" s="825"/>
      <c r="AL4" s="825"/>
      <c r="AM4" s="825"/>
      <c r="AN4" s="825"/>
      <c r="AO4" s="825"/>
      <c r="AP4" s="825"/>
      <c r="AQ4" s="825"/>
      <c r="AR4" s="825"/>
      <c r="AS4" s="825"/>
      <c r="AT4" s="825"/>
      <c r="AU4" s="825"/>
      <c r="AV4" s="825"/>
      <c r="AW4" s="825"/>
      <c r="AX4" s="825"/>
      <c r="AY4" s="825"/>
      <c r="AZ4" s="825"/>
      <c r="BA4" s="825"/>
      <c r="BB4" s="825"/>
      <c r="BC4" s="825"/>
      <c r="BD4" s="825"/>
      <c r="BE4" s="825"/>
      <c r="BF4" s="825"/>
      <c r="BG4" s="825"/>
      <c r="BH4" s="825"/>
    </row>
    <row r="5" spans="1:61">
      <c r="C5" s="3" t="s">
        <v>3</v>
      </c>
      <c r="D5" s="83"/>
      <c r="E5" s="79" t="str">
        <f>'3.1 Emission data'!E7</f>
        <v>Microsoft Corporation</v>
      </c>
      <c r="F5" s="79" t="str">
        <f>'3.1 Emission data'!F7</f>
        <v>Alphabet, Inc.</v>
      </c>
      <c r="G5" s="79" t="str">
        <f>'3.1 Emission data'!G7</f>
        <v>International Business Machines (IBM)</v>
      </c>
      <c r="H5" s="79" t="str">
        <f>'3.1 Emission data'!H7</f>
        <v>Oracle Corporation</v>
      </c>
      <c r="I5" s="79" t="str">
        <f>'3.1 Emission data'!I7</f>
        <v>SAP SE</v>
      </c>
      <c r="J5" s="79" t="str">
        <f>'3.1 Emission data'!J7</f>
        <v>Accenture</v>
      </c>
      <c r="K5" s="79" t="str">
        <f>'3.1 Emission data'!K7</f>
        <v>Tata Consultancy Services</v>
      </c>
      <c r="L5" s="79" t="str">
        <f>'3.1 Emission data'!L7</f>
        <v>Salesforce.com, Inc.</v>
      </c>
      <c r="M5" s="79" t="str">
        <f>'3.1 Emission data'!M7</f>
        <v>Adobe, Inc.</v>
      </c>
      <c r="N5" s="79" t="str">
        <f>'3.1 Emission data'!N7</f>
        <v>VMware, Inc</v>
      </c>
      <c r="O5" s="79" t="str">
        <f>'3.1 Emission data'!O7</f>
        <v>Infosys Limited</v>
      </c>
      <c r="P5" s="79" t="str">
        <f>'3.1 Emission data'!P7</f>
        <v>Capgemini SE</v>
      </c>
      <c r="Q5" s="79" t="str">
        <f>'3.1 Emission data'!Q7</f>
        <v>Atos SE</v>
      </c>
      <c r="R5" s="79" t="str">
        <f>'3.1 Emission data'!R7</f>
        <v>Intuit Inc.</v>
      </c>
      <c r="S5" s="79" t="str">
        <f>'3.1 Emission data'!S7</f>
        <v>Wipro</v>
      </c>
      <c r="T5" s="79" t="str">
        <f>'3.1 Emission data'!T7</f>
        <v>HCL Technologies</v>
      </c>
      <c r="U5" s="79" t="str">
        <f>'3.1 Emission data'!U7</f>
        <v>Synopsys, Inc.</v>
      </c>
      <c r="V5" s="79" t="str">
        <f>'3.1 Emission data'!V7</f>
        <v>Tech Mahindra</v>
      </c>
      <c r="W5" s="79" t="str">
        <f>'3.1 Emission data'!W7</f>
        <v>ServiceNow Inc</v>
      </c>
      <c r="X5" s="79" t="str">
        <f>'3.1 Emission data'!X7</f>
        <v>Autodesk, Inc.</v>
      </c>
      <c r="Y5" s="79" t="str">
        <f>'3.1 Emission data'!Y7</f>
        <v>Shopify Inc</v>
      </c>
      <c r="Z5" s="302" t="str">
        <f>'3.1 Emission data'!Z7</f>
        <v>Nomura Research Institute, Ltd.</v>
      </c>
      <c r="AA5" s="79" t="str">
        <f>'3.1 Emission data'!AA7</f>
        <v>Apple Inc.</v>
      </c>
      <c r="AB5" s="79" t="str">
        <f>'3.1 Emission data'!AB7</f>
        <v>Samsung Electronics</v>
      </c>
      <c r="AC5" s="79" t="str">
        <f>'3.1 Emission data'!AC7</f>
        <v>Cisco Systems, Inc.</v>
      </c>
      <c r="AD5" s="79" t="str">
        <f>'3.1 Emission data'!AD7</f>
        <v>Hon Hai Precision Industry</v>
      </c>
      <c r="AE5" s="79" t="str">
        <f>'3.1 Emission data'!AE7</f>
        <v>HP Inc</v>
      </c>
      <c r="AF5" s="79" t="str">
        <f>'3.1 Emission data'!AF7</f>
        <v>Dell Technologies</v>
      </c>
      <c r="AG5" s="79" t="str">
        <f>'3.1 Emission data'!AG7</f>
        <v>Hewlett Packard Enterprise Company</v>
      </c>
      <c r="AH5" s="79" t="str">
        <f>'3.1 Emission data'!AH7</f>
        <v>TE Connectivity</v>
      </c>
      <c r="AI5" s="79" t="str">
        <f>'3.1 Emission data'!AI7</f>
        <v>Fujitsu Limited</v>
      </c>
      <c r="AJ5" s="79" t="str">
        <f>'3.1 Emission data'!AJ7</f>
        <v>Murata Mfg. Co.</v>
      </c>
      <c r="AK5" s="79" t="str">
        <f>'3.1 Emission data'!AK7</f>
        <v>Corning Incorporated</v>
      </c>
      <c r="AL5" s="79" t="str">
        <f>'3.1 Emission data'!AL7</f>
        <v>Western Digital Corp</v>
      </c>
      <c r="AM5" s="79" t="str">
        <f>'3.1 Emission data'!AM7</f>
        <v>BOE Technology Group Co.,Ltd.</v>
      </c>
      <c r="AN5" s="79" t="str">
        <f>'3.1 Emission data'!AN7</f>
        <v>Nokia Group</v>
      </c>
      <c r="AO5" s="79" t="str">
        <f>'3.1 Emission data'!AO7</f>
        <v>Kyocera Corporation</v>
      </c>
      <c r="AP5" s="79" t="str">
        <f>'3.1 Emission data'!AP7</f>
        <v>Lenovo Group</v>
      </c>
      <c r="AQ5" s="79" t="str">
        <f>'3.1 Emission data'!AQ7</f>
        <v>Ericsson</v>
      </c>
      <c r="AR5" s="79" t="str">
        <f>'3.1 Emission data'!AR7</f>
        <v>Amphenol Corporation</v>
      </c>
      <c r="AS5" s="79" t="str">
        <f>'3.1 Emission data'!AS7</f>
        <v>Seagate Technology PLC</v>
      </c>
      <c r="AT5" s="79" t="str">
        <f>'3.1 Emission data'!AT7</f>
        <v>TDK Corporation</v>
      </c>
      <c r="AU5" s="79" t="str">
        <f>'3.1 Emission data'!AU7</f>
        <v>Samsung SDI</v>
      </c>
      <c r="AV5" s="79" t="str">
        <f>'3.1 Emission data'!AV7</f>
        <v>NEC Corporation</v>
      </c>
      <c r="AW5" s="79" t="str">
        <f>'3.1 Emission data'!AW7</f>
        <v>NetApp Inc.</v>
      </c>
      <c r="AX5" s="79" t="str">
        <f>'3.1 Emission data'!AX7</f>
        <v>Hoya Corporation</v>
      </c>
      <c r="AY5" s="79" t="str">
        <f>'3.1 Emission data'!AY7</f>
        <v>Pegatron Corporation</v>
      </c>
      <c r="AZ5" s="79" t="str">
        <f>'3.1 Emission data'!AZ7</f>
        <v>Delta Electronics, Inc.</v>
      </c>
      <c r="BA5" s="79" t="str">
        <f>'3.1 Emission data'!BA7</f>
        <v>OMRON Corporation</v>
      </c>
      <c r="BB5" s="79" t="str">
        <f>'3.1 Emission data'!BB7</f>
        <v>Flex Ltd.</v>
      </c>
      <c r="BC5" s="79" t="str">
        <f>'3.1 Emission data'!BC7</f>
        <v>Compal Electronics</v>
      </c>
      <c r="BD5" s="79" t="str">
        <f>'3.1 Emission data'!BD7</f>
        <v>Jabil Inc.</v>
      </c>
      <c r="BE5" s="79" t="str">
        <f>'3.1 Emission data'!BE7</f>
        <v>Wistron Corp</v>
      </c>
      <c r="BF5" s="79" t="str">
        <f>'3.1 Emission data'!BF7</f>
        <v>Olympus Corporation</v>
      </c>
      <c r="BG5" s="79" t="str">
        <f>'3.1 Emission data'!BG7</f>
        <v>Arista Networks</v>
      </c>
      <c r="BH5" s="79" t="str">
        <f>'3.1 Emission data'!BH7</f>
        <v>Keysight Technologies Inc</v>
      </c>
    </row>
    <row r="6" spans="1:61">
      <c r="C6" s="3" t="s">
        <v>1041</v>
      </c>
      <c r="D6" s="83"/>
      <c r="E6" s="13" t="str">
        <f>'3.1 Emission data'!E8</f>
        <v>2017-07-01</v>
      </c>
      <c r="F6" s="13" t="str">
        <f>'3.1 Emission data'!F8</f>
        <v>2018-01-01</v>
      </c>
      <c r="G6" s="13" t="str">
        <f>'3.1 Emission data'!G8</f>
        <v>2018-01-01</v>
      </c>
      <c r="H6" s="13" t="str">
        <f>'3.1 Emission data'!H8</f>
        <v>2018-01-01</v>
      </c>
      <c r="I6" s="13" t="str">
        <f>'3.1 Emission data'!I8</f>
        <v>2018-01-01</v>
      </c>
      <c r="J6" s="13" t="str">
        <f>'3.1 Emission data'!J8</f>
        <v>2017-09-01</v>
      </c>
      <c r="K6" s="13" t="str">
        <f>'3.1 Emission data'!K8</f>
        <v>2018-04-01</v>
      </c>
      <c r="L6" s="13" t="str">
        <f>'3.1 Emission data'!L8</f>
        <v>2018-02-01</v>
      </c>
      <c r="M6" s="13" t="str">
        <f>'3.1 Emission data'!M8</f>
        <v>2017-12-01</v>
      </c>
      <c r="N6" s="13" t="str">
        <f>'3.1 Emission data'!N8</f>
        <v>2018-02-01</v>
      </c>
      <c r="O6" s="13" t="str">
        <f>'3.1 Emission data'!O8</f>
        <v>2018-04-01</v>
      </c>
      <c r="P6" s="13" t="str">
        <f>'3.1 Emission data'!P8</f>
        <v>2018-01-01</v>
      </c>
      <c r="Q6" s="13" t="str">
        <f>'3.1 Emission data'!Q8</f>
        <v>2018-01-01</v>
      </c>
      <c r="R6" s="13" t="str">
        <f>'3.1 Emission data'!R8</f>
        <v>2017-08-01</v>
      </c>
      <c r="S6" s="13" t="str">
        <f>'3.1 Emission data'!S8</f>
        <v>2018-04-01</v>
      </c>
      <c r="T6" s="13" t="str">
        <f>'3.1 Emission data'!T8</f>
        <v>2017-04-01</v>
      </c>
      <c r="U6" s="13" t="str">
        <f>'3.1 Emission data'!U8</f>
        <v>2018-01-01</v>
      </c>
      <c r="V6" s="13" t="str">
        <f>'3.1 Emission data'!V8</f>
        <v>2018-04-01</v>
      </c>
      <c r="W6" s="13" t="str">
        <f>'3.1 Emission data'!W8</f>
        <v>2018-01-01</v>
      </c>
      <c r="X6" s="13" t="str">
        <f>'3.1 Emission data'!X8</f>
        <v>2018-02-01</v>
      </c>
      <c r="Y6" s="13" t="str">
        <f>'3.1 Emission data'!Y8</f>
        <v>2018-01-01</v>
      </c>
      <c r="Z6" s="303" t="str">
        <f>'3.1 Emission data'!Z8</f>
        <v>2018-04-01</v>
      </c>
      <c r="AA6" s="13" t="str">
        <f>'3.1 Emission data'!AA8</f>
        <v>2017-09-29</v>
      </c>
      <c r="AB6" s="13" t="str">
        <f>'3.1 Emission data'!AB8</f>
        <v>2018-01-01</v>
      </c>
      <c r="AC6" s="13" t="str">
        <f>'3.1 Emission data'!AC8</f>
        <v>2017-08-01</v>
      </c>
      <c r="AD6" s="13" t="str">
        <f>'3.1 Emission data'!AD8</f>
        <v>2018-01-01</v>
      </c>
      <c r="AE6" s="13" t="str">
        <f>'3.1 Emission data'!AE8</f>
        <v>2017-11-01</v>
      </c>
      <c r="AF6" s="13" t="str">
        <f>'3.1 Emission data'!AF8</f>
        <v>2018-02-01</v>
      </c>
      <c r="AG6" s="13" t="str">
        <f>'3.1 Emission data'!AG8</f>
        <v>2017-11-01</v>
      </c>
      <c r="AH6" s="13" t="str">
        <f>'3.1 Emission data'!AH8</f>
        <v>2017-09-30</v>
      </c>
      <c r="AI6" s="13" t="str">
        <f>'3.1 Emission data'!AI8</f>
        <v>2018-04-01</v>
      </c>
      <c r="AJ6" s="13" t="str">
        <f>'3.1 Emission data'!AJ8</f>
        <v>2018-04-01</v>
      </c>
      <c r="AK6" s="13" t="str">
        <f>'3.1 Emission data'!AK8</f>
        <v>2017-01-01</v>
      </c>
      <c r="AL6" s="13" t="str">
        <f>'3.1 Emission data'!AL8</f>
        <v>2018-01-01</v>
      </c>
      <c r="AM6" s="13" t="str">
        <f>'3.1 Emission data'!AM8</f>
        <v>2018-01-01</v>
      </c>
      <c r="AN6" s="13" t="str">
        <f>'3.1 Emission data'!AN8</f>
        <v>2018-01-01</v>
      </c>
      <c r="AO6" s="13" t="str">
        <f>'3.1 Emission data'!AO8</f>
        <v>2018-04-01</v>
      </c>
      <c r="AP6" s="13" t="str">
        <f>'3.1 Emission data'!AP8</f>
        <v>2018-04-01</v>
      </c>
      <c r="AQ6" s="13" t="str">
        <f>'3.1 Emission data'!AQ8</f>
        <v>2018-01-01</v>
      </c>
      <c r="AR6" s="13" t="str">
        <f>'3.1 Emission data'!AR8</f>
        <v>2018-01-01</v>
      </c>
      <c r="AS6" s="13" t="str">
        <f>'3.1 Emission data'!AS8</f>
        <v>2018-01-01</v>
      </c>
      <c r="AT6" s="13" t="str">
        <f>'3.1 Emission data'!AT8</f>
        <v>2018-04-01</v>
      </c>
      <c r="AU6" s="13" t="str">
        <f>'3.1 Emission data'!AU8</f>
        <v>2018-01-01</v>
      </c>
      <c r="AV6" s="13" t="str">
        <f>'3.1 Emission data'!AV8</f>
        <v>2018-04-01</v>
      </c>
      <c r="AW6" s="13" t="str">
        <f>'3.1 Emission data'!AW8</f>
        <v>2018-01-01</v>
      </c>
      <c r="AX6" s="13" t="str">
        <f>'3.1 Emission data'!AX8</f>
        <v>2018-04-01</v>
      </c>
      <c r="AY6" s="13" t="str">
        <f>'3.1 Emission data'!AY8</f>
        <v>2018-01-01</v>
      </c>
      <c r="AZ6" s="13" t="str">
        <f>'3.1 Emission data'!AZ8</f>
        <v>2018-01-01</v>
      </c>
      <c r="BA6" s="13" t="str">
        <f>'3.1 Emission data'!BA8</f>
        <v>2018-04-01</v>
      </c>
      <c r="BB6" s="13" t="str">
        <f>'3.1 Emission data'!BB8</f>
        <v>2018-01-01</v>
      </c>
      <c r="BC6" s="13" t="str">
        <f>'3.1 Emission data'!BC8</f>
        <v>2018-01-01</v>
      </c>
      <c r="BD6" s="13" t="str">
        <f>'3.1 Emission data'!BD8</f>
        <v>2017-09-01</v>
      </c>
      <c r="BE6" s="13" t="str">
        <f>'3.1 Emission data'!BE8</f>
        <v>2018-01-01</v>
      </c>
      <c r="BF6" s="13" t="str">
        <f>'3.1 Emission data'!BF8</f>
        <v>2018-04-01</v>
      </c>
      <c r="BG6" s="13" t="str">
        <f>'3.1 Emission data'!BG8</f>
        <v>2018-01-01</v>
      </c>
      <c r="BH6" s="13" t="str">
        <f>'3.1 Emission data'!BH8</f>
        <v>2017-11-01</v>
      </c>
    </row>
    <row r="7" spans="1:61" s="82" customFormat="1" ht="15" thickBot="1">
      <c r="A7" s="269"/>
      <c r="C7" s="147"/>
      <c r="D7" s="148"/>
      <c r="E7" s="149" t="str">
        <f>'3.1 Emission data'!E9</f>
        <v>2018-06-30</v>
      </c>
      <c r="F7" s="149" t="str">
        <f>'3.1 Emission data'!F9</f>
        <v>2018-12-31</v>
      </c>
      <c r="G7" s="149" t="str">
        <f>'3.1 Emission data'!G9</f>
        <v>2018-12-31</v>
      </c>
      <c r="H7" s="149" t="str">
        <f>'3.1 Emission data'!H9</f>
        <v>2018-12-31</v>
      </c>
      <c r="I7" s="149" t="str">
        <f>'3.1 Emission data'!I9</f>
        <v>2018-12-31</v>
      </c>
      <c r="J7" s="149" t="str">
        <f>'3.1 Emission data'!J9</f>
        <v>2018-08-31</v>
      </c>
      <c r="K7" s="149" t="str">
        <f>'3.1 Emission data'!K9</f>
        <v>2019-03-31</v>
      </c>
      <c r="L7" s="149" t="str">
        <f>'3.1 Emission data'!L9</f>
        <v>2019-01-31</v>
      </c>
      <c r="M7" s="149" t="str">
        <f>'3.1 Emission data'!M9</f>
        <v>2018-11-30</v>
      </c>
      <c r="N7" s="149" t="str">
        <f>'3.1 Emission data'!N9</f>
        <v>2019-01-31</v>
      </c>
      <c r="O7" s="149" t="str">
        <f>'3.1 Emission data'!O9</f>
        <v>2019-03-31</v>
      </c>
      <c r="P7" s="149" t="str">
        <f>'3.1 Emission data'!P9</f>
        <v>2018-12-31</v>
      </c>
      <c r="Q7" s="149" t="str">
        <f>'3.1 Emission data'!Q9</f>
        <v>2018-12-31</v>
      </c>
      <c r="R7" s="149" t="str">
        <f>'3.1 Emission data'!R9</f>
        <v>2018-07-31</v>
      </c>
      <c r="S7" s="149" t="str">
        <f>'3.1 Emission data'!S9</f>
        <v>2019-03-31</v>
      </c>
      <c r="T7" s="149" t="str">
        <f>'3.1 Emission data'!T9</f>
        <v>2018-03-31</v>
      </c>
      <c r="U7" s="149" t="str">
        <f>'3.1 Emission data'!U9</f>
        <v>2018-12-31</v>
      </c>
      <c r="V7" s="149" t="str">
        <f>'3.1 Emission data'!V9</f>
        <v>2019-03-31</v>
      </c>
      <c r="W7" s="149" t="str">
        <f>'3.1 Emission data'!W9</f>
        <v>2018-12-31</v>
      </c>
      <c r="X7" s="149" t="str">
        <f>'3.1 Emission data'!X9</f>
        <v>2019-01-31</v>
      </c>
      <c r="Y7" s="149" t="str">
        <f>'3.1 Emission data'!Y9</f>
        <v>2018-12-31</v>
      </c>
      <c r="Z7" s="304" t="str">
        <f>'3.1 Emission data'!Z9</f>
        <v>2019-03-31</v>
      </c>
      <c r="AA7" s="149" t="str">
        <f>'3.1 Emission data'!AA9</f>
        <v>2018-09-29</v>
      </c>
      <c r="AB7" s="149" t="str">
        <f>'3.1 Emission data'!AB9</f>
        <v>2018-12-31</v>
      </c>
      <c r="AC7" s="149" t="str">
        <f>'3.1 Emission data'!AC9</f>
        <v>2018-07-31</v>
      </c>
      <c r="AD7" s="149" t="str">
        <f>'3.1 Emission data'!AD9</f>
        <v>2018-12-31</v>
      </c>
      <c r="AE7" s="149" t="str">
        <f>'3.1 Emission data'!AE9</f>
        <v>2018-10-31</v>
      </c>
      <c r="AF7" s="149" t="str">
        <f>'3.1 Emission data'!AF9</f>
        <v>2019-01-31</v>
      </c>
      <c r="AG7" s="149" t="str">
        <f>'3.1 Emission data'!AG9</f>
        <v>2018-10-31</v>
      </c>
      <c r="AH7" s="149" t="str">
        <f>'3.1 Emission data'!AH9</f>
        <v>2018-09-29</v>
      </c>
      <c r="AI7" s="149" t="str">
        <f>'3.1 Emission data'!AI9</f>
        <v>2019-03-31</v>
      </c>
      <c r="AJ7" s="149" t="str">
        <f>'3.1 Emission data'!AJ9</f>
        <v>2019-03-31</v>
      </c>
      <c r="AK7" s="149" t="str">
        <f>'3.1 Emission data'!AK9</f>
        <v>2017-12-31</v>
      </c>
      <c r="AL7" s="149" t="str">
        <f>'3.1 Emission data'!AL9</f>
        <v>2018-12-31</v>
      </c>
      <c r="AM7" s="149" t="str">
        <f>'3.1 Emission data'!AM9</f>
        <v>2018-12-31</v>
      </c>
      <c r="AN7" s="149" t="str">
        <f>'3.1 Emission data'!AN9</f>
        <v>2018-12-31</v>
      </c>
      <c r="AO7" s="149" t="str">
        <f>'3.1 Emission data'!AO9</f>
        <v>2019-03-31</v>
      </c>
      <c r="AP7" s="149" t="str">
        <f>'3.1 Emission data'!AP9</f>
        <v>2019-03-31</v>
      </c>
      <c r="AQ7" s="149" t="str">
        <f>'3.1 Emission data'!AQ9</f>
        <v>2018-12-31</v>
      </c>
      <c r="AR7" s="149" t="str">
        <f>'3.1 Emission data'!AR9</f>
        <v>2018-12-31</v>
      </c>
      <c r="AS7" s="149" t="str">
        <f>'3.1 Emission data'!AS9</f>
        <v>2018-12-31</v>
      </c>
      <c r="AT7" s="149" t="str">
        <f>'3.1 Emission data'!AT9</f>
        <v>2019-03-31</v>
      </c>
      <c r="AU7" s="149" t="str">
        <f>'3.1 Emission data'!AU9</f>
        <v>2018-12-31</v>
      </c>
      <c r="AV7" s="149" t="str">
        <f>'3.1 Emission data'!AV9</f>
        <v>2019-03-31</v>
      </c>
      <c r="AW7" s="149" t="str">
        <f>'3.1 Emission data'!AW9</f>
        <v>2018-12-31</v>
      </c>
      <c r="AX7" s="149" t="str">
        <f>'3.1 Emission data'!AX9</f>
        <v>2019-03-31</v>
      </c>
      <c r="AY7" s="149" t="str">
        <f>'3.1 Emission data'!AY9</f>
        <v>2018-12-31</v>
      </c>
      <c r="AZ7" s="149" t="str">
        <f>'3.1 Emission data'!AZ9</f>
        <v>2018-12-31</v>
      </c>
      <c r="BA7" s="149" t="str">
        <f>'3.1 Emission data'!BA9</f>
        <v>2019-03-31</v>
      </c>
      <c r="BB7" s="149" t="str">
        <f>'3.1 Emission data'!BB9</f>
        <v>2018-12-31</v>
      </c>
      <c r="BC7" s="149" t="str">
        <f>'3.1 Emission data'!BC9</f>
        <v>2018-12-31</v>
      </c>
      <c r="BD7" s="149" t="str">
        <f>'3.1 Emission data'!BD9</f>
        <v>2018-08-31</v>
      </c>
      <c r="BE7" s="149" t="str">
        <f>'3.1 Emission data'!BE9</f>
        <v>2018-12-31</v>
      </c>
      <c r="BF7" s="149" t="str">
        <f>'3.1 Emission data'!BF9</f>
        <v>2019-03-31</v>
      </c>
      <c r="BG7" s="149" t="str">
        <f>'3.1 Emission data'!BG9</f>
        <v>2018-12-31</v>
      </c>
      <c r="BH7" s="149" t="str">
        <f>'3.1 Emission data'!BH9</f>
        <v>2018-10-31</v>
      </c>
    </row>
    <row r="8" spans="1:61">
      <c r="C8" s="3"/>
      <c r="D8" s="3"/>
      <c r="E8" s="104"/>
      <c r="F8" s="104"/>
      <c r="G8" s="104"/>
      <c r="H8" s="104"/>
      <c r="I8" s="104"/>
      <c r="J8" s="104"/>
      <c r="K8" s="104"/>
      <c r="L8" s="104"/>
      <c r="M8" s="104"/>
      <c r="N8" s="104"/>
      <c r="O8" s="104"/>
      <c r="P8" s="104"/>
      <c r="Q8" s="104"/>
      <c r="R8" s="104"/>
      <c r="S8" s="104"/>
      <c r="T8" s="104"/>
      <c r="U8" s="104"/>
      <c r="V8" s="104"/>
      <c r="W8" s="104"/>
      <c r="X8" s="104"/>
      <c r="Y8" s="104"/>
      <c r="Z8" s="305"/>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row>
    <row r="9" spans="1:61">
      <c r="C9" s="3"/>
      <c r="D9" s="3"/>
      <c r="E9" s="104"/>
      <c r="F9" s="104"/>
      <c r="G9" s="104"/>
      <c r="H9" s="104"/>
      <c r="I9" s="104"/>
      <c r="J9" s="104"/>
      <c r="K9" s="104"/>
      <c r="L9" s="104"/>
      <c r="M9" s="104"/>
      <c r="N9" s="104"/>
      <c r="O9" s="104"/>
      <c r="P9" s="104"/>
      <c r="Q9" s="104"/>
      <c r="R9" s="104"/>
      <c r="S9" s="104"/>
      <c r="T9" s="104"/>
      <c r="U9" s="104"/>
      <c r="V9" s="104"/>
      <c r="W9" s="104"/>
      <c r="X9" s="104"/>
      <c r="Y9" s="104"/>
      <c r="Z9" s="305"/>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row>
    <row r="10" spans="1:61" s="63" customFormat="1">
      <c r="A10" s="261"/>
      <c r="C10" s="142" t="s">
        <v>849</v>
      </c>
      <c r="D10" s="142"/>
      <c r="E10" s="143">
        <v>131000</v>
      </c>
      <c r="F10" s="143">
        <v>89450</v>
      </c>
      <c r="G10" s="143">
        <v>350600</v>
      </c>
      <c r="H10" s="143">
        <v>137701</v>
      </c>
      <c r="I10" s="143">
        <v>96498</v>
      </c>
      <c r="J10" s="143">
        <v>442749</v>
      </c>
      <c r="K10" s="143">
        <v>424285</v>
      </c>
      <c r="L10" s="143">
        <v>35000</v>
      </c>
      <c r="M10" s="143">
        <v>21357</v>
      </c>
      <c r="N10" s="143">
        <v>24200</v>
      </c>
      <c r="O10" s="143">
        <v>180143</v>
      </c>
      <c r="P10" s="143">
        <v>205169.59</v>
      </c>
      <c r="Q10" s="143">
        <v>97132</v>
      </c>
      <c r="R10" s="143">
        <v>8900</v>
      </c>
      <c r="S10" s="143">
        <v>171425</v>
      </c>
      <c r="T10" s="143">
        <v>120081</v>
      </c>
      <c r="U10" s="143">
        <v>13245</v>
      </c>
      <c r="V10" s="143">
        <v>87080</v>
      </c>
      <c r="W10" s="143">
        <v>8154</v>
      </c>
      <c r="X10" s="143">
        <v>9600</v>
      </c>
      <c r="Y10" s="143">
        <v>4000</v>
      </c>
      <c r="Z10" s="306">
        <v>12578</v>
      </c>
      <c r="AA10" s="143">
        <v>132000</v>
      </c>
      <c r="AB10" s="143">
        <v>309630</v>
      </c>
      <c r="AC10" s="143">
        <v>74200</v>
      </c>
      <c r="AD10" s="143">
        <v>863000</v>
      </c>
      <c r="AE10" s="143">
        <v>55000</v>
      </c>
      <c r="AF10" s="143">
        <v>128000</v>
      </c>
      <c r="AG10" s="143">
        <v>60000</v>
      </c>
      <c r="AH10" s="143">
        <v>80000</v>
      </c>
      <c r="AI10" s="143">
        <v>132138</v>
      </c>
      <c r="AJ10" s="143">
        <v>77571</v>
      </c>
      <c r="AK10" s="143">
        <v>46200</v>
      </c>
      <c r="AL10" s="143">
        <v>61800</v>
      </c>
      <c r="AM10" s="143">
        <v>68175</v>
      </c>
      <c r="AN10" s="143">
        <v>101203</v>
      </c>
      <c r="AO10" s="143">
        <v>76863</v>
      </c>
      <c r="AP10" s="143">
        <v>57017</v>
      </c>
      <c r="AQ10" s="143">
        <v>97843</v>
      </c>
      <c r="AR10" s="143">
        <v>73600</v>
      </c>
      <c r="AS10" s="143">
        <v>43000</v>
      </c>
      <c r="AT10" s="143">
        <v>104781</v>
      </c>
      <c r="AU10" s="143">
        <v>24718</v>
      </c>
      <c r="AV10" s="143">
        <v>109390</v>
      </c>
      <c r="AW10" s="143">
        <v>10500</v>
      </c>
      <c r="AX10" s="143">
        <v>37412</v>
      </c>
      <c r="AY10" s="143">
        <v>172995</v>
      </c>
      <c r="AZ10" s="143">
        <v>83000</v>
      </c>
      <c r="BA10" s="143">
        <v>35090</v>
      </c>
      <c r="BB10" s="143">
        <v>200000</v>
      </c>
      <c r="BC10" s="143">
        <v>74812</v>
      </c>
      <c r="BD10" s="143">
        <v>200000</v>
      </c>
      <c r="BE10" s="143">
        <v>80000</v>
      </c>
      <c r="BF10" s="143">
        <v>35124</v>
      </c>
      <c r="BG10" s="143">
        <v>2300</v>
      </c>
      <c r="BH10" s="143">
        <v>12900</v>
      </c>
    </row>
    <row r="11" spans="1:61">
      <c r="C11" s="83"/>
      <c r="D11" s="83"/>
      <c r="E11" s="17"/>
      <c r="F11" s="17"/>
      <c r="G11" s="64"/>
      <c r="H11" s="64"/>
      <c r="I11" s="64"/>
      <c r="J11" s="64"/>
      <c r="K11" s="64"/>
      <c r="L11" s="64"/>
      <c r="M11" s="64"/>
      <c r="N11" s="64"/>
      <c r="O11" s="64"/>
      <c r="P11" s="64"/>
      <c r="Q11" s="64"/>
      <c r="R11" s="64"/>
      <c r="S11" s="64"/>
      <c r="T11" s="64"/>
      <c r="U11" s="64"/>
      <c r="V11" s="64"/>
      <c r="W11" s="64"/>
      <c r="X11" s="64"/>
      <c r="Y11" s="64"/>
      <c r="Z11" s="307"/>
      <c r="AA11" s="17"/>
      <c r="AB11" s="64"/>
      <c r="AC11" s="64"/>
      <c r="AD11" s="64"/>
      <c r="AE11" s="64"/>
      <c r="AF11" s="64"/>
      <c r="AG11" s="64"/>
      <c r="AH11" s="64"/>
      <c r="AI11" s="64"/>
      <c r="AJ11" s="64"/>
      <c r="AK11" s="64"/>
      <c r="AL11" s="64"/>
      <c r="AM11" s="64"/>
      <c r="AN11" s="44"/>
      <c r="AO11" s="44"/>
      <c r="AP11" s="64"/>
      <c r="AQ11" s="64"/>
      <c r="AR11" s="64"/>
      <c r="AS11" s="64"/>
      <c r="AT11" s="64"/>
      <c r="AU11" s="64"/>
      <c r="AV11" s="64"/>
      <c r="AW11" s="64"/>
      <c r="AX11" s="64"/>
      <c r="AY11" s="64"/>
      <c r="AZ11" s="64"/>
      <c r="BA11" s="64"/>
      <c r="BB11" s="64"/>
      <c r="BC11" s="64"/>
      <c r="BD11" s="64"/>
      <c r="BE11" s="64"/>
      <c r="BF11" s="64"/>
      <c r="BG11" s="64"/>
      <c r="BH11" s="64"/>
      <c r="BI11" s="141"/>
    </row>
    <row r="12" spans="1:61" s="63" customFormat="1">
      <c r="A12" s="261"/>
      <c r="C12" s="142" t="s">
        <v>298</v>
      </c>
      <c r="D12" s="142" t="s">
        <v>297</v>
      </c>
      <c r="E12" s="143">
        <v>118200000000</v>
      </c>
      <c r="F12" s="143">
        <v>137000000000</v>
      </c>
      <c r="G12" s="143">
        <v>78700000000</v>
      </c>
      <c r="H12" s="143">
        <v>39600000000</v>
      </c>
      <c r="I12" s="143">
        <v>29100000000</v>
      </c>
      <c r="J12" s="143">
        <v>42500000000</v>
      </c>
      <c r="K12" s="143">
        <v>20900000000</v>
      </c>
      <c r="L12" s="143">
        <v>13300000000</v>
      </c>
      <c r="M12" s="143">
        <v>9030008000</v>
      </c>
      <c r="N12" s="143">
        <v>9000000000</v>
      </c>
      <c r="O12" s="143">
        <v>11600000000</v>
      </c>
      <c r="P12" s="143">
        <v>15600000000</v>
      </c>
      <c r="Q12" s="143">
        <v>14500000000</v>
      </c>
      <c r="R12" s="143">
        <v>6000000000</v>
      </c>
      <c r="S12" s="143">
        <v>8400000000</v>
      </c>
      <c r="T12" s="143">
        <v>8400000000</v>
      </c>
      <c r="U12" s="143">
        <v>3121058000</v>
      </c>
      <c r="V12" s="143">
        <v>5000000000</v>
      </c>
      <c r="W12" s="143">
        <v>2600000000</v>
      </c>
      <c r="X12" s="143">
        <v>2600000000</v>
      </c>
      <c r="Y12" s="143">
        <v>1073229000</v>
      </c>
      <c r="Z12" s="306">
        <v>4500000000</v>
      </c>
      <c r="AA12" s="143">
        <v>261700000000</v>
      </c>
      <c r="AB12" s="143">
        <v>221500000000</v>
      </c>
      <c r="AC12" s="143">
        <v>50800000000</v>
      </c>
      <c r="AD12" s="143">
        <v>175600000000</v>
      </c>
      <c r="AE12" s="143">
        <v>58700000000</v>
      </c>
      <c r="AF12" s="143">
        <v>90400000000</v>
      </c>
      <c r="AG12" s="143">
        <v>30600000000</v>
      </c>
      <c r="AH12" s="143">
        <v>14000000000</v>
      </c>
      <c r="AI12" s="143">
        <v>36100000000</v>
      </c>
      <c r="AJ12" s="143">
        <v>14100000000</v>
      </c>
      <c r="AK12" s="143">
        <v>10116000000</v>
      </c>
      <c r="AL12" s="143">
        <v>20647000000</v>
      </c>
      <c r="AM12" s="143">
        <v>14500000000</v>
      </c>
      <c r="AN12" s="143">
        <v>26600000000</v>
      </c>
      <c r="AO12" s="143">
        <v>14900000000</v>
      </c>
      <c r="AP12" s="143">
        <v>50000000000</v>
      </c>
      <c r="AQ12" s="143">
        <v>24100000000</v>
      </c>
      <c r="AR12" s="143">
        <v>8200000000</v>
      </c>
      <c r="AS12" s="143">
        <v>11300000000</v>
      </c>
      <c r="AT12" s="143">
        <v>12500000000</v>
      </c>
      <c r="AU12" s="143">
        <v>8300000000</v>
      </c>
      <c r="AV12" s="143">
        <v>26300000000</v>
      </c>
      <c r="AW12" s="143">
        <v>6200000000</v>
      </c>
      <c r="AX12" s="143">
        <v>5100000000</v>
      </c>
      <c r="AY12" s="143">
        <v>44400000000</v>
      </c>
      <c r="AZ12" s="143">
        <v>7900000000</v>
      </c>
      <c r="BA12" s="143">
        <v>7900000000</v>
      </c>
      <c r="BB12" s="143">
        <v>26211000000</v>
      </c>
      <c r="BC12" s="143">
        <v>32100000000</v>
      </c>
      <c r="BD12" s="143">
        <v>22095416000</v>
      </c>
      <c r="BE12" s="143">
        <v>29500000000</v>
      </c>
      <c r="BF12" s="143">
        <v>7200000000</v>
      </c>
      <c r="BG12" s="143">
        <v>2200000000</v>
      </c>
      <c r="BH12" s="143">
        <v>3878000000</v>
      </c>
    </row>
    <row r="13" spans="1:61" s="63" customFormat="1">
      <c r="A13" s="261"/>
      <c r="C13" s="3"/>
      <c r="D13" s="3"/>
      <c r="E13" s="104"/>
      <c r="F13" s="104"/>
      <c r="G13" s="104"/>
      <c r="H13" s="104"/>
      <c r="I13" s="104"/>
      <c r="J13" s="104"/>
      <c r="K13" s="137"/>
      <c r="L13" s="104"/>
      <c r="M13" s="104"/>
      <c r="N13" s="104"/>
      <c r="O13" s="104"/>
      <c r="P13" s="138"/>
      <c r="Q13" s="138"/>
      <c r="R13" s="104"/>
      <c r="S13" s="139"/>
      <c r="T13" s="140"/>
      <c r="U13" s="140"/>
      <c r="V13" s="139"/>
      <c r="W13" s="104"/>
      <c r="X13" s="104"/>
      <c r="Y13" s="104"/>
      <c r="Z13" s="308"/>
      <c r="AA13" s="104"/>
      <c r="AB13" s="104"/>
      <c r="AC13" s="104"/>
      <c r="AD13" s="104"/>
      <c r="AE13" s="104"/>
      <c r="AF13" s="104"/>
      <c r="AG13" s="104"/>
      <c r="AH13" s="104"/>
      <c r="AI13" s="104"/>
      <c r="AJ13" s="139"/>
      <c r="AK13" s="104"/>
      <c r="AL13" s="104"/>
      <c r="AM13" s="139"/>
      <c r="AN13" s="104"/>
      <c r="AO13" s="140"/>
      <c r="AP13" s="104"/>
      <c r="AQ13" s="140"/>
      <c r="AR13" s="104"/>
      <c r="AS13" s="104"/>
      <c r="AT13" s="139"/>
      <c r="AU13" s="140"/>
      <c r="AV13" s="104"/>
      <c r="AW13" s="104"/>
      <c r="AX13" s="104"/>
      <c r="AY13" s="138"/>
      <c r="AZ13" s="140"/>
      <c r="BA13" s="137"/>
      <c r="BB13" s="137"/>
      <c r="BC13" s="140"/>
      <c r="BD13" s="104"/>
      <c r="BE13" s="104"/>
      <c r="BF13" s="137"/>
      <c r="BG13" s="104"/>
      <c r="BH13" s="104"/>
    </row>
    <row r="14" spans="1:61">
      <c r="C14" s="142" t="s">
        <v>395</v>
      </c>
      <c r="D14" s="142" t="s">
        <v>297</v>
      </c>
      <c r="E14" s="50">
        <v>17227000000</v>
      </c>
      <c r="F14" s="50">
        <v>25100000000</v>
      </c>
      <c r="G14" s="144">
        <v>3716000000</v>
      </c>
      <c r="H14" s="144">
        <v>1736000000</v>
      </c>
      <c r="I14" s="144">
        <v>1458000000</v>
      </c>
      <c r="J14" s="144">
        <v>4849000000</v>
      </c>
      <c r="K14" s="144">
        <v>321213548.81437635</v>
      </c>
      <c r="L14" s="144">
        <v>595000000</v>
      </c>
      <c r="M14" s="144">
        <v>484588000</v>
      </c>
      <c r="N14" s="144">
        <v>689000000</v>
      </c>
      <c r="O14" s="144">
        <v>349000000</v>
      </c>
      <c r="P14" s="144">
        <v>375903614.45783132</v>
      </c>
      <c r="Q14" s="144">
        <v>563060858.21504319</v>
      </c>
      <c r="R14" s="144">
        <v>124000000</v>
      </c>
      <c r="S14" s="144">
        <v>143441415.13597935</v>
      </c>
      <c r="T14" s="144">
        <v>315490673.15490669</v>
      </c>
      <c r="U14" s="144">
        <v>252503000</v>
      </c>
      <c r="V14" s="144">
        <v>45271187.737943038</v>
      </c>
      <c r="W14" s="144">
        <v>251696000</v>
      </c>
      <c r="X14" s="144">
        <v>67000000</v>
      </c>
      <c r="Y14" s="144">
        <v>38304000</v>
      </c>
      <c r="Z14" s="309">
        <v>235897558.66914847</v>
      </c>
      <c r="AA14" s="50">
        <v>16700000000</v>
      </c>
      <c r="AB14" s="144">
        <v>26700000000</v>
      </c>
      <c r="AC14" s="144">
        <v>800000000</v>
      </c>
      <c r="AD14" s="144">
        <v>1919488647</v>
      </c>
      <c r="AE14" s="144">
        <v>848000000</v>
      </c>
      <c r="AF14" s="144">
        <v>1200000000</v>
      </c>
      <c r="AG14" s="144">
        <v>2436000000</v>
      </c>
      <c r="AH14" s="144">
        <v>935000000</v>
      </c>
      <c r="AI14" s="144">
        <v>762656052</v>
      </c>
      <c r="AJ14" s="144">
        <v>2610301099.7913685</v>
      </c>
      <c r="AK14" s="144">
        <v>1804000000</v>
      </c>
      <c r="AL14" s="144">
        <v>835000000</v>
      </c>
      <c r="AM14" s="144" t="s">
        <v>26</v>
      </c>
      <c r="AN14" s="144">
        <v>792235075</v>
      </c>
      <c r="AO14" s="144">
        <v>1073658927.1417133</v>
      </c>
      <c r="AP14" s="144">
        <v>701000000</v>
      </c>
      <c r="AQ14" s="144">
        <v>457223081.22824156</v>
      </c>
      <c r="AR14" s="144">
        <v>310600000</v>
      </c>
      <c r="AS14" s="144">
        <v>366000000</v>
      </c>
      <c r="AT14" s="144">
        <v>1570336212.1745021</v>
      </c>
      <c r="AU14" s="144">
        <v>2066887374.9508908</v>
      </c>
      <c r="AV14" s="144">
        <v>977753458</v>
      </c>
      <c r="AW14" s="144">
        <v>173000000</v>
      </c>
      <c r="AX14" s="144">
        <v>263122000</v>
      </c>
      <c r="AY14" s="144">
        <v>852871282.84957051</v>
      </c>
      <c r="AZ14" s="144">
        <v>367623075.53015989</v>
      </c>
      <c r="BA14" s="144">
        <v>385127320.87466633</v>
      </c>
      <c r="BB14" s="144">
        <v>631000000</v>
      </c>
      <c r="BC14" s="144">
        <v>7125596.543194361</v>
      </c>
      <c r="BD14" s="144">
        <v>700000000</v>
      </c>
      <c r="BE14" s="144">
        <v>469373478</v>
      </c>
      <c r="BF14" s="144">
        <v>560991000</v>
      </c>
      <c r="BG14" s="144">
        <v>28747000</v>
      </c>
      <c r="BH14" s="144">
        <v>132000000</v>
      </c>
    </row>
    <row r="15" spans="1:61">
      <c r="C15" s="83"/>
      <c r="D15" s="83"/>
      <c r="E15" s="43"/>
      <c r="F15" s="43"/>
      <c r="G15" s="43"/>
      <c r="H15" s="43"/>
      <c r="I15" s="43"/>
      <c r="J15" s="43"/>
      <c r="K15" s="43"/>
      <c r="L15" s="43"/>
      <c r="M15" s="43"/>
      <c r="N15" s="43"/>
      <c r="O15" s="43"/>
      <c r="P15" s="43"/>
      <c r="Q15" s="43"/>
      <c r="R15" s="43"/>
      <c r="S15" s="43"/>
      <c r="T15" s="43"/>
      <c r="U15" s="43"/>
      <c r="V15" s="43"/>
      <c r="W15" s="43"/>
      <c r="X15" s="43"/>
      <c r="Y15" s="43"/>
      <c r="Z15" s="310"/>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row>
    <row r="16" spans="1:61">
      <c r="C16" s="3" t="s">
        <v>279</v>
      </c>
      <c r="D16" s="3" t="s">
        <v>297</v>
      </c>
      <c r="E16" s="801">
        <f>SUM(E17:E19)</f>
        <v>38353000000</v>
      </c>
      <c r="F16" s="801">
        <v>59549000000</v>
      </c>
      <c r="G16" s="801">
        <f>SUM(G17:G19)</f>
        <v>42654000000</v>
      </c>
      <c r="H16" s="801">
        <f>SUM(H17:H19)</f>
        <v>7995000000</v>
      </c>
      <c r="I16" s="801">
        <v>8806537153.9582329</v>
      </c>
      <c r="J16" s="801">
        <f>SUM(J17:J19)</f>
        <v>29160515000</v>
      </c>
      <c r="K16" s="801">
        <f>SUM(K17:K19)</f>
        <v>352179048.63344324</v>
      </c>
      <c r="L16" s="801">
        <f t="shared" ref="L16:M16" si="0">SUM(L17:L19)</f>
        <v>3451000000</v>
      </c>
      <c r="M16" s="801">
        <f t="shared" si="0"/>
        <v>1194999000</v>
      </c>
      <c r="N16" s="801">
        <f>SUM(N17:N19)</f>
        <v>1258000000</v>
      </c>
      <c r="O16" s="801">
        <v>7687000000</v>
      </c>
      <c r="P16" s="801">
        <f>SUM(P17:P19)</f>
        <v>11379949988.63378</v>
      </c>
      <c r="Q16" s="801">
        <f>SUM(Q17:Q19)</f>
        <v>0</v>
      </c>
      <c r="R16" s="801">
        <f>SUM(R17:R19)</f>
        <v>977000000</v>
      </c>
      <c r="S16" s="801">
        <v>5889853665.1614437</v>
      </c>
      <c r="T16" s="801">
        <f>SUM(T17:T19)</f>
        <v>230981346.30981344</v>
      </c>
      <c r="U16" s="801">
        <f t="shared" ref="U16:X16" si="1">SUM(U17:U19)</f>
        <v>651864000</v>
      </c>
      <c r="V16" s="801">
        <f t="shared" si="1"/>
        <v>18879531.016574867</v>
      </c>
      <c r="W16" s="801">
        <f t="shared" si="1"/>
        <v>622658000</v>
      </c>
      <c r="X16" s="801">
        <f t="shared" si="1"/>
        <v>285900000</v>
      </c>
      <c r="Y16" s="801">
        <v>476962000</v>
      </c>
      <c r="Z16" s="802">
        <v>3021061640.7610679</v>
      </c>
      <c r="AA16" s="801">
        <v>163795000000</v>
      </c>
      <c r="AB16" s="801">
        <v>120335747000</v>
      </c>
      <c r="AC16" s="801">
        <f t="shared" ref="AC16" si="2">SUM(AC17:AC19)</f>
        <v>18724000000</v>
      </c>
      <c r="AD16" s="801">
        <v>164602216906.03256</v>
      </c>
      <c r="AE16" s="801">
        <v>47586000000</v>
      </c>
      <c r="AF16" s="801">
        <f t="shared" ref="AF16" si="3">SUM(AF17:AF19)</f>
        <v>65568000000</v>
      </c>
      <c r="AG16" s="801">
        <v>21560000000</v>
      </c>
      <c r="AH16" s="801">
        <v>9234000000</v>
      </c>
      <c r="AI16" s="801">
        <v>25974381079.824928</v>
      </c>
      <c r="AJ16" s="801">
        <v>8726708511.4785404</v>
      </c>
      <c r="AK16" s="801">
        <v>6084000000</v>
      </c>
      <c r="AL16" s="801">
        <v>12942000000</v>
      </c>
      <c r="AM16" s="801">
        <v>11543130000.81201</v>
      </c>
      <c r="AN16" s="801">
        <v>16660349953.463634</v>
      </c>
      <c r="AO16" s="801">
        <v>10641951284.104206</v>
      </c>
      <c r="AP16" s="801">
        <v>43667299000</v>
      </c>
      <c r="AQ16" s="801">
        <v>16304346465.058479</v>
      </c>
      <c r="AR16" s="801">
        <v>5547100000</v>
      </c>
      <c r="AS16" s="801">
        <v>7820000000</v>
      </c>
      <c r="AT16" s="801">
        <v>8913344203.1660023</v>
      </c>
      <c r="AU16" s="801">
        <v>6451103641.2925758</v>
      </c>
      <c r="AV16" s="801">
        <v>18791690736.330791</v>
      </c>
      <c r="AW16" s="801">
        <f t="shared" ref="AW16:AX16" si="4">SUM(AW17:AW19)</f>
        <v>2201000000</v>
      </c>
      <c r="AX16" s="801">
        <f t="shared" si="4"/>
        <v>2021435000</v>
      </c>
      <c r="AY16" s="801">
        <v>43049163690.70787</v>
      </c>
      <c r="AZ16" s="801">
        <v>5647515000</v>
      </c>
      <c r="BA16" s="801">
        <v>4645324858.4612589</v>
      </c>
      <c r="BB16" s="801">
        <v>24594000000</v>
      </c>
      <c r="BC16" s="801">
        <v>31332059552.015499</v>
      </c>
      <c r="BD16" s="801">
        <v>20388624000</v>
      </c>
      <c r="BE16" s="801">
        <v>28263987233.576191</v>
      </c>
      <c r="BF16" s="801">
        <v>2561234000</v>
      </c>
      <c r="BG16" s="801">
        <f t="shared" ref="BG16:BH16" si="5">SUM(BG17:BG19)</f>
        <v>777992000</v>
      </c>
      <c r="BH16" s="801">
        <f t="shared" si="5"/>
        <v>1756000000</v>
      </c>
    </row>
    <row r="17" spans="1:60">
      <c r="C17" s="83" t="s">
        <v>280</v>
      </c>
      <c r="D17" s="83" t="s">
        <v>297</v>
      </c>
      <c r="E17" s="17">
        <v>15420000000</v>
      </c>
      <c r="F17" s="17"/>
      <c r="G17" s="64">
        <v>7835000000</v>
      </c>
      <c r="H17" s="64">
        <v>1360000000</v>
      </c>
      <c r="I17" s="64"/>
      <c r="J17" s="64"/>
      <c r="K17" s="64"/>
      <c r="L17" s="64"/>
      <c r="M17" s="64">
        <v>46009000</v>
      </c>
      <c r="N17" s="64"/>
      <c r="O17" s="64"/>
      <c r="P17" s="64"/>
      <c r="Q17" s="64"/>
      <c r="R17" s="64">
        <v>112000000</v>
      </c>
      <c r="S17" s="64"/>
      <c r="T17" s="64">
        <v>219789132.19789129</v>
      </c>
      <c r="U17" s="64">
        <v>448430000</v>
      </c>
      <c r="V17" s="64"/>
      <c r="W17" s="64"/>
      <c r="X17" s="64"/>
      <c r="Y17" s="64"/>
      <c r="Z17" s="307"/>
      <c r="AA17" s="17"/>
      <c r="AB17" s="64"/>
      <c r="AC17" s="64">
        <v>14427000000</v>
      </c>
      <c r="AD17" s="64"/>
      <c r="AE17" s="64"/>
      <c r="AF17" s="64">
        <v>57889000000</v>
      </c>
      <c r="AG17" s="64"/>
      <c r="AH17" s="64"/>
      <c r="AI17" s="64"/>
      <c r="AJ17" s="64"/>
      <c r="AK17" s="64"/>
      <c r="AL17" s="64"/>
      <c r="AM17" s="64"/>
      <c r="AN17" s="44"/>
      <c r="AO17" s="44"/>
      <c r="AP17" s="64"/>
      <c r="AQ17" s="64"/>
      <c r="AR17" s="64"/>
      <c r="AS17" s="64"/>
      <c r="AT17" s="64"/>
      <c r="AU17" s="64"/>
      <c r="AV17" s="44"/>
      <c r="AW17" s="64">
        <v>1752000000</v>
      </c>
      <c r="AX17" s="64">
        <f>783648000+1189353000</f>
        <v>1973001000</v>
      </c>
      <c r="AY17" s="64"/>
      <c r="AZ17" s="64"/>
      <c r="BA17" s="64"/>
      <c r="BB17" s="64"/>
      <c r="BC17" s="64"/>
      <c r="BD17" s="64"/>
      <c r="BE17" s="44"/>
      <c r="BF17" s="44"/>
      <c r="BG17" s="64">
        <f>720584000</f>
        <v>720584000</v>
      </c>
      <c r="BH17" s="64">
        <v>1440000000</v>
      </c>
    </row>
    <row r="18" spans="1:60">
      <c r="C18" s="83" t="s">
        <v>281</v>
      </c>
      <c r="D18" s="83" t="s">
        <v>297</v>
      </c>
      <c r="E18" s="17">
        <v>22933000000</v>
      </c>
      <c r="F18" s="17"/>
      <c r="G18" s="64">
        <v>33687000000</v>
      </c>
      <c r="H18" s="64">
        <v>6635000000</v>
      </c>
      <c r="I18" s="64"/>
      <c r="J18" s="64">
        <v>29160515000</v>
      </c>
      <c r="K18" s="64">
        <v>323924813.77549279</v>
      </c>
      <c r="L18" s="64">
        <f>2604000000+847000000</f>
        <v>3451000000</v>
      </c>
      <c r="M18" s="64">
        <f>807221000+341769000</f>
        <v>1148990000</v>
      </c>
      <c r="N18" s="64">
        <f>191000000+1067000000</f>
        <v>1258000000</v>
      </c>
      <c r="O18" s="64"/>
      <c r="P18" s="64">
        <v>11379949988.63378</v>
      </c>
      <c r="Q18" s="64"/>
      <c r="R18" s="64">
        <f>850000000+15000000</f>
        <v>865000000</v>
      </c>
      <c r="S18" s="64"/>
      <c r="T18" s="64"/>
      <c r="U18" s="64">
        <v>203434000</v>
      </c>
      <c r="V18" s="64"/>
      <c r="W18" s="64">
        <v>622658000</v>
      </c>
      <c r="X18" s="64">
        <f>285900000</f>
        <v>285900000</v>
      </c>
      <c r="Y18" s="64"/>
      <c r="Z18" s="307"/>
      <c r="AA18" s="17"/>
      <c r="AB18" s="64"/>
      <c r="AC18" s="64">
        <v>4297000000</v>
      </c>
      <c r="AD18" s="64"/>
      <c r="AE18" s="64"/>
      <c r="AF18" s="64">
        <v>7679000000</v>
      </c>
      <c r="AG18" s="64"/>
      <c r="AH18" s="64"/>
      <c r="AI18" s="64"/>
      <c r="AJ18" s="64"/>
      <c r="AK18" s="64"/>
      <c r="AL18" s="64"/>
      <c r="AM18" s="64"/>
      <c r="AN18" s="44"/>
      <c r="AO18" s="44"/>
      <c r="AP18" s="64"/>
      <c r="AQ18" s="64"/>
      <c r="AR18" s="64"/>
      <c r="AS18" s="64"/>
      <c r="AT18" s="64"/>
      <c r="AU18" s="64"/>
      <c r="AV18" s="44"/>
      <c r="AW18" s="64">
        <f>35000000+414000000</f>
        <v>449000000</v>
      </c>
      <c r="AX18" s="64">
        <v>48434000</v>
      </c>
      <c r="AY18" s="64"/>
      <c r="AZ18" s="64"/>
      <c r="BA18" s="64"/>
      <c r="BB18" s="64"/>
      <c r="BC18" s="64"/>
      <c r="BD18" s="64"/>
      <c r="BE18" s="44"/>
      <c r="BF18" s="44"/>
      <c r="BG18" s="64">
        <v>57408000</v>
      </c>
      <c r="BH18" s="64">
        <v>316000000</v>
      </c>
    </row>
    <row r="19" spans="1:60">
      <c r="C19" s="83" t="s">
        <v>286</v>
      </c>
      <c r="D19" s="83" t="s">
        <v>297</v>
      </c>
      <c r="E19" s="17"/>
      <c r="F19" s="17"/>
      <c r="G19" s="64">
        <v>1132000000</v>
      </c>
      <c r="H19" s="64"/>
      <c r="I19" s="64"/>
      <c r="J19" s="64"/>
      <c r="K19" s="64">
        <v>28254234.857950471</v>
      </c>
      <c r="L19" s="64"/>
      <c r="M19" s="64"/>
      <c r="N19" s="64"/>
      <c r="O19" s="64"/>
      <c r="P19" s="64"/>
      <c r="Q19" s="64"/>
      <c r="R19" s="64"/>
      <c r="S19" s="64"/>
      <c r="T19" s="64">
        <v>11192214.111922139</v>
      </c>
      <c r="U19" s="64"/>
      <c r="V19" s="64">
        <v>18879531.016574867</v>
      </c>
      <c r="W19" s="64"/>
      <c r="X19" s="64"/>
      <c r="Y19" s="64"/>
      <c r="Z19" s="307"/>
      <c r="AA19" s="17"/>
      <c r="AB19" s="64"/>
      <c r="AC19" s="64"/>
      <c r="AD19" s="64"/>
      <c r="AE19" s="64"/>
      <c r="AF19" s="64"/>
      <c r="AG19" s="64"/>
      <c r="AH19" s="64"/>
      <c r="AI19" s="64"/>
      <c r="AJ19" s="64"/>
      <c r="AK19" s="64"/>
      <c r="AL19" s="64"/>
      <c r="AM19" s="64"/>
      <c r="AN19" s="44"/>
      <c r="AO19" s="44"/>
      <c r="AP19" s="64"/>
      <c r="AQ19" s="64"/>
      <c r="AR19" s="64"/>
      <c r="AS19" s="64"/>
      <c r="AT19" s="64"/>
      <c r="AU19" s="64"/>
      <c r="AV19" s="44"/>
      <c r="AW19" s="64"/>
      <c r="AX19" s="44"/>
      <c r="AY19" s="64"/>
      <c r="AZ19" s="64"/>
      <c r="BA19" s="64"/>
      <c r="BB19" s="64"/>
      <c r="BC19" s="64"/>
      <c r="BD19" s="64"/>
      <c r="BE19" s="44"/>
      <c r="BF19" s="44"/>
      <c r="BG19" s="64"/>
      <c r="BH19" s="64"/>
    </row>
    <row r="20" spans="1:60">
      <c r="C20" s="83"/>
      <c r="D20" s="83"/>
      <c r="E20" s="17"/>
      <c r="F20" s="17"/>
      <c r="G20" s="64"/>
      <c r="H20" s="64"/>
      <c r="I20" s="64"/>
      <c r="J20" s="64"/>
      <c r="K20" s="64"/>
      <c r="L20" s="64"/>
      <c r="M20" s="64"/>
      <c r="N20" s="64"/>
      <c r="O20" s="64"/>
      <c r="P20" s="64"/>
      <c r="Q20" s="64"/>
      <c r="R20" s="64"/>
      <c r="S20" s="64"/>
      <c r="T20" s="64"/>
      <c r="U20" s="64"/>
      <c r="V20" s="64"/>
      <c r="W20" s="64"/>
      <c r="X20" s="64"/>
      <c r="Y20" s="64"/>
      <c r="Z20" s="307"/>
      <c r="AA20" s="17"/>
      <c r="AB20" s="64"/>
      <c r="AC20" s="64"/>
      <c r="AD20" s="64"/>
      <c r="AE20" s="64"/>
      <c r="AF20" s="64"/>
      <c r="AG20" s="64"/>
      <c r="AH20" s="64"/>
      <c r="AI20" s="64"/>
      <c r="AJ20" s="64"/>
      <c r="AK20" s="64"/>
      <c r="AL20" s="64"/>
      <c r="AM20" s="64"/>
      <c r="AN20" s="44"/>
      <c r="AO20" s="44"/>
      <c r="AP20" s="64"/>
      <c r="AQ20" s="64"/>
      <c r="AR20" s="64"/>
      <c r="AS20" s="64"/>
      <c r="AT20" s="64"/>
      <c r="AU20" s="64"/>
      <c r="AV20" s="44"/>
      <c r="AW20" s="64"/>
      <c r="AX20" s="44"/>
      <c r="AY20" s="64"/>
      <c r="AZ20" s="64"/>
      <c r="BA20" s="64"/>
      <c r="BB20" s="64"/>
      <c r="BC20" s="64"/>
      <c r="BD20" s="64"/>
      <c r="BE20" s="44"/>
      <c r="BF20" s="44"/>
      <c r="BG20" s="64"/>
      <c r="BH20" s="64"/>
    </row>
    <row r="21" spans="1:60">
      <c r="C21" s="3" t="s">
        <v>282</v>
      </c>
      <c r="D21" s="3" t="s">
        <v>297</v>
      </c>
      <c r="E21" s="17"/>
      <c r="F21" s="17"/>
      <c r="G21" s="64"/>
      <c r="H21" s="64"/>
      <c r="I21" s="64"/>
      <c r="J21" s="64"/>
      <c r="K21" s="64"/>
      <c r="L21" s="64"/>
      <c r="M21" s="64"/>
      <c r="N21" s="64"/>
      <c r="O21" s="64"/>
      <c r="P21" s="64"/>
      <c r="Q21" s="64"/>
      <c r="R21" s="64"/>
      <c r="S21" s="64"/>
      <c r="T21" s="64"/>
      <c r="U21" s="64"/>
      <c r="V21" s="64"/>
      <c r="W21" s="64"/>
      <c r="X21" s="64"/>
      <c r="Y21" s="64"/>
      <c r="Z21" s="307"/>
      <c r="AA21" s="17"/>
      <c r="AB21" s="64"/>
      <c r="AC21" s="64"/>
      <c r="AD21" s="64"/>
      <c r="AE21" s="64"/>
      <c r="AF21" s="64"/>
      <c r="AG21" s="64"/>
      <c r="AH21" s="64"/>
      <c r="AI21" s="64"/>
      <c r="AJ21" s="64"/>
      <c r="AK21" s="64"/>
      <c r="AL21" s="64"/>
      <c r="AM21" s="64"/>
      <c r="AN21" s="44"/>
      <c r="AO21" s="44"/>
      <c r="AP21" s="64"/>
      <c r="AQ21" s="64"/>
      <c r="AR21" s="64"/>
      <c r="AS21" s="64"/>
      <c r="AT21" s="64"/>
      <c r="AU21" s="64"/>
      <c r="AV21" s="44"/>
      <c r="AW21" s="44"/>
      <c r="AX21" s="44"/>
      <c r="AY21" s="64"/>
      <c r="AZ21" s="64"/>
      <c r="BA21" s="64"/>
      <c r="BB21" s="64"/>
      <c r="BC21" s="64"/>
      <c r="BD21" s="64"/>
      <c r="BE21" s="44"/>
      <c r="BF21" s="44"/>
      <c r="BG21" s="64"/>
      <c r="BH21" s="64"/>
    </row>
    <row r="22" spans="1:60">
      <c r="C22" s="83" t="s">
        <v>283</v>
      </c>
      <c r="D22" s="83" t="s">
        <v>297</v>
      </c>
      <c r="E22" s="17">
        <v>14726000000</v>
      </c>
      <c r="F22" s="17">
        <v>21419000000</v>
      </c>
      <c r="G22" s="64">
        <v>5379000000</v>
      </c>
      <c r="H22" s="64">
        <v>6026000000</v>
      </c>
      <c r="I22" s="64">
        <v>4276988829.5288973</v>
      </c>
      <c r="J22" s="64">
        <v>4198557000</v>
      </c>
      <c r="K22" s="64"/>
      <c r="L22" s="64">
        <v>1886000000</v>
      </c>
      <c r="M22" s="64">
        <v>1537812000</v>
      </c>
      <c r="N22" s="64">
        <v>1975000000</v>
      </c>
      <c r="O22" s="64"/>
      <c r="P22" s="64"/>
      <c r="Q22" s="64"/>
      <c r="R22" s="64">
        <v>1186000000</v>
      </c>
      <c r="S22" s="64"/>
      <c r="T22" s="64"/>
      <c r="U22" s="64">
        <v>1084822000</v>
      </c>
      <c r="V22" s="64"/>
      <c r="W22" s="64">
        <v>529501000</v>
      </c>
      <c r="X22" s="64">
        <v>725000000</v>
      </c>
      <c r="Y22" s="64">
        <v>230674000</v>
      </c>
      <c r="Z22" s="307"/>
      <c r="AA22" s="17">
        <v>14236000000</v>
      </c>
      <c r="AB22" s="64"/>
      <c r="AC22" s="64">
        <v>6332000000</v>
      </c>
      <c r="AD22" s="64">
        <v>2800889622.4908633</v>
      </c>
      <c r="AE22" s="64">
        <v>1499000000</v>
      </c>
      <c r="AF22" s="64">
        <v>20640000000</v>
      </c>
      <c r="AG22" s="64">
        <v>1663000000</v>
      </c>
      <c r="AH22" s="64">
        <v>680000000</v>
      </c>
      <c r="AI22" s="64"/>
      <c r="AJ22" s="64">
        <v>909448415.45472896</v>
      </c>
      <c r="AK22" s="64">
        <v>860000000</v>
      </c>
      <c r="AL22" s="64">
        <v>2400000000</v>
      </c>
      <c r="AM22" s="64">
        <v>752546617.20549953</v>
      </c>
      <c r="AN22" s="64">
        <v>5452349421.6194649</v>
      </c>
      <c r="AO22" s="64"/>
      <c r="AP22" s="64">
        <v>1266341000</v>
      </c>
      <c r="AQ22" s="64">
        <v>4447523216.8774128</v>
      </c>
      <c r="AR22" s="64"/>
      <c r="AS22" s="64">
        <v>1026000000</v>
      </c>
      <c r="AT22" s="64"/>
      <c r="AU22" s="64"/>
      <c r="AV22" s="64"/>
      <c r="AW22" s="64">
        <v>827000000</v>
      </c>
      <c r="AX22" s="64"/>
      <c r="AY22" s="64">
        <v>489974595.86686254</v>
      </c>
      <c r="AZ22" s="64">
        <v>626987000</v>
      </c>
      <c r="BA22" s="64">
        <v>531062081.5793699</v>
      </c>
      <c r="BB22" s="64"/>
      <c r="BC22" s="64">
        <v>331121302.2876913</v>
      </c>
      <c r="BD22" s="64">
        <v>38531000</v>
      </c>
      <c r="BE22" s="64">
        <v>477833366.67860746</v>
      </c>
      <c r="BF22" s="64"/>
      <c r="BG22" s="64">
        <v>442468000</v>
      </c>
      <c r="BH22" s="64">
        <v>607000000</v>
      </c>
    </row>
    <row r="23" spans="1:60">
      <c r="C23" s="83" t="s">
        <v>285</v>
      </c>
      <c r="D23" s="83" t="s">
        <v>297</v>
      </c>
      <c r="E23" s="17">
        <v>17469000000</v>
      </c>
      <c r="F23" s="17">
        <v>16333000000</v>
      </c>
      <c r="G23" s="64"/>
      <c r="H23" s="64">
        <v>8509000000</v>
      </c>
      <c r="I23" s="64">
        <v>8002831471.58815</v>
      </c>
      <c r="J23" s="64">
        <v>2403315000</v>
      </c>
      <c r="K23" s="64"/>
      <c r="L23" s="64">
        <v>6064000000</v>
      </c>
      <c r="M23" s="64">
        <v>2610829000</v>
      </c>
      <c r="N23" s="64">
        <v>2918000000</v>
      </c>
      <c r="O23" s="64">
        <v>638000000</v>
      </c>
      <c r="P23" s="64">
        <v>1232916571.9481699</v>
      </c>
      <c r="Q23" s="64"/>
      <c r="R23" s="64">
        <v>1634000000</v>
      </c>
      <c r="S23" s="64">
        <v>634712932.46867895</v>
      </c>
      <c r="T23" s="64"/>
      <c r="U23" s="64">
        <v>622978000</v>
      </c>
      <c r="V23" s="64">
        <v>616518739.2101779</v>
      </c>
      <c r="W23" s="64">
        <v>1203056000</v>
      </c>
      <c r="X23" s="64">
        <v>1183900000</v>
      </c>
      <c r="Y23" s="64">
        <v>350069000</v>
      </c>
      <c r="Z23" s="307"/>
      <c r="AA23" s="17"/>
      <c r="AB23" s="64"/>
      <c r="AC23" s="64">
        <v>9242000000</v>
      </c>
      <c r="AD23" s="64"/>
      <c r="AE23" s="64"/>
      <c r="AF23" s="64"/>
      <c r="AG23" s="64"/>
      <c r="AH23" s="64"/>
      <c r="AI23" s="64"/>
      <c r="AJ23" s="64"/>
      <c r="AK23" s="64"/>
      <c r="AL23" s="64"/>
      <c r="AM23" s="64"/>
      <c r="AN23" s="64"/>
      <c r="AO23" s="64"/>
      <c r="AP23" s="64"/>
      <c r="AQ23" s="64"/>
      <c r="AR23" s="64"/>
      <c r="AS23" s="64">
        <v>562000000</v>
      </c>
      <c r="AT23" s="64"/>
      <c r="AU23" s="64"/>
      <c r="AV23" s="64"/>
      <c r="AW23" s="64">
        <v>1657000000</v>
      </c>
      <c r="AX23" s="64">
        <v>114594000</v>
      </c>
      <c r="AY23" s="64"/>
      <c r="AZ23" s="64"/>
      <c r="BA23" s="64"/>
      <c r="BB23" s="64"/>
      <c r="BC23" s="64"/>
      <c r="BD23" s="64"/>
      <c r="BE23" s="64"/>
      <c r="BF23" s="64"/>
      <c r="BG23" s="64">
        <v>187142000</v>
      </c>
      <c r="BH23" s="64">
        <v>1185000000</v>
      </c>
    </row>
    <row r="24" spans="1:60">
      <c r="C24" s="83" t="s">
        <v>284</v>
      </c>
      <c r="D24" s="83" t="s">
        <v>297</v>
      </c>
      <c r="E24" s="17">
        <v>4754000000</v>
      </c>
      <c r="F24" s="17">
        <v>8126000000</v>
      </c>
      <c r="G24" s="64">
        <v>19366000000</v>
      </c>
      <c r="H24" s="64">
        <v>1265000000</v>
      </c>
      <c r="I24" s="64">
        <v>1295842642.059252</v>
      </c>
      <c r="J24" s="64"/>
      <c r="K24" s="64">
        <v>11165559902.500973</v>
      </c>
      <c r="L24" s="64">
        <v>1346000000</v>
      </c>
      <c r="M24" s="64">
        <v>744898000</v>
      </c>
      <c r="N24" s="64">
        <v>764000000</v>
      </c>
      <c r="O24" s="64">
        <v>778000000</v>
      </c>
      <c r="P24" s="64">
        <v>1099340759.263469</v>
      </c>
      <c r="Q24" s="64">
        <v>13008361886.115189</v>
      </c>
      <c r="R24" s="64">
        <v>664000000</v>
      </c>
      <c r="S24" s="64">
        <v>512661528.53699112</v>
      </c>
      <c r="T24" s="64">
        <v>5409407948.094079</v>
      </c>
      <c r="U24" s="64">
        <v>262560000</v>
      </c>
      <c r="V24" s="64">
        <v>2481538596.7349181</v>
      </c>
      <c r="W24" s="64">
        <v>296027000</v>
      </c>
      <c r="X24" s="64">
        <v>340100000</v>
      </c>
      <c r="Y24" s="64">
        <v>107444000</v>
      </c>
      <c r="Z24" s="307">
        <v>837554838.67106366</v>
      </c>
      <c r="AA24" s="17">
        <v>16705000000</v>
      </c>
      <c r="AB24" s="64">
        <v>47709444000</v>
      </c>
      <c r="AC24" s="64">
        <v>2144000000</v>
      </c>
      <c r="AD24" s="64">
        <v>3697348015.7236676</v>
      </c>
      <c r="AE24" s="64">
        <v>5368000000</v>
      </c>
      <c r="AF24" s="64">
        <v>4604000000</v>
      </c>
      <c r="AG24" s="64">
        <v>4851000000</v>
      </c>
      <c r="AH24" s="64">
        <v>1594000000</v>
      </c>
      <c r="AI24" s="64">
        <v>8418257183.6059628</v>
      </c>
      <c r="AJ24" s="64">
        <v>2075324597.8161628</v>
      </c>
      <c r="AK24" s="64">
        <v>1467000000</v>
      </c>
      <c r="AL24" s="64">
        <v>1473000000</v>
      </c>
      <c r="AM24" s="64">
        <v>1172174105.6616335</v>
      </c>
      <c r="AN24" s="64">
        <v>4086901741.7896552</v>
      </c>
      <c r="AO24" s="64">
        <v>3387990392.3138509</v>
      </c>
      <c r="AP24" s="64">
        <v>4925586000</v>
      </c>
      <c r="AQ24" s="64">
        <v>3145580493.0799952</v>
      </c>
      <c r="AR24" s="64">
        <v>959500000</v>
      </c>
      <c r="AS24" s="64"/>
      <c r="AT24" s="64">
        <v>2601314873.433753</v>
      </c>
      <c r="AU24" s="64">
        <v>1200929608.7271733</v>
      </c>
      <c r="AV24" s="64">
        <v>6695289039.8517771</v>
      </c>
      <c r="AW24" s="64">
        <v>278000000</v>
      </c>
      <c r="AX24" s="64"/>
      <c r="AY24" s="64">
        <v>465549132.58933711</v>
      </c>
      <c r="AZ24" s="64">
        <v>855225000</v>
      </c>
      <c r="BA24" s="64">
        <v>2019234492.403564</v>
      </c>
      <c r="BB24" s="64">
        <v>953000000</v>
      </c>
      <c r="BC24" s="64">
        <v>195470544.11019552</v>
      </c>
      <c r="BD24" s="64">
        <v>1050716000</v>
      </c>
      <c r="BE24" s="64">
        <v>411021276.60445112</v>
      </c>
      <c r="BF24" s="64">
        <v>3941532000</v>
      </c>
      <c r="BG24" s="64">
        <v>65420000</v>
      </c>
      <c r="BH24" s="64"/>
    </row>
    <row r="25" spans="1:60">
      <c r="C25" s="83" t="s">
        <v>287</v>
      </c>
      <c r="D25" s="83" t="s">
        <v>297</v>
      </c>
      <c r="E25" s="17"/>
      <c r="F25" s="17"/>
      <c r="G25" s="64"/>
      <c r="H25" s="64"/>
      <c r="I25" s="64">
        <v>23603691.112190384</v>
      </c>
      <c r="J25" s="64"/>
      <c r="K25" s="64">
        <v>3773081938.783174</v>
      </c>
      <c r="L25" s="64"/>
      <c r="M25" s="64"/>
      <c r="N25" s="64"/>
      <c r="O25" s="64"/>
      <c r="P25" s="64"/>
      <c r="Q25" s="64">
        <v>501550008.15793765</v>
      </c>
      <c r="R25" s="64"/>
      <c r="S25" s="64"/>
      <c r="T25" s="64">
        <v>749229521.49229515</v>
      </c>
      <c r="U25" s="64"/>
      <c r="V25" s="64">
        <v>928045174.80574775</v>
      </c>
      <c r="W25" s="64"/>
      <c r="X25" s="64"/>
      <c r="Y25" s="64"/>
      <c r="Z25" s="307"/>
      <c r="AA25" s="17"/>
      <c r="AB25" s="64"/>
      <c r="AC25" s="64"/>
      <c r="AD25" s="64"/>
      <c r="AE25" s="64"/>
      <c r="AF25" s="64"/>
      <c r="AG25" s="64"/>
      <c r="AH25" s="64"/>
      <c r="AI25" s="64">
        <v>80812440.527198792</v>
      </c>
      <c r="AJ25" s="64"/>
      <c r="AK25" s="64"/>
      <c r="AL25" s="64"/>
      <c r="AM25" s="64"/>
      <c r="AN25" s="64">
        <v>498028453.6630767</v>
      </c>
      <c r="AO25" s="64"/>
      <c r="AP25" s="64"/>
      <c r="AQ25" s="64"/>
      <c r="AR25" s="64"/>
      <c r="AS25" s="64"/>
      <c r="AT25" s="64"/>
      <c r="AU25" s="64"/>
      <c r="AV25" s="64"/>
      <c r="AW25" s="64"/>
      <c r="AX25" s="64">
        <v>1153348000</v>
      </c>
      <c r="AY25" s="64"/>
      <c r="AZ25" s="64"/>
      <c r="BA25" s="64">
        <v>11039090.987362156</v>
      </c>
      <c r="BB25" s="64"/>
      <c r="BC25" s="64"/>
      <c r="BD25" s="64"/>
      <c r="BE25" s="64"/>
      <c r="BF25" s="64"/>
      <c r="BG25" s="64"/>
      <c r="BH25" s="64">
        <v>-33000000</v>
      </c>
    </row>
    <row r="26" spans="1:60">
      <c r="C26" s="83"/>
      <c r="D26" s="83"/>
      <c r="E26" s="17"/>
      <c r="F26" s="17"/>
      <c r="G26" s="64"/>
      <c r="H26" s="64"/>
      <c r="I26" s="64"/>
      <c r="J26" s="64"/>
      <c r="K26" s="64"/>
      <c r="L26" s="64"/>
      <c r="M26" s="64"/>
      <c r="N26" s="64"/>
      <c r="O26" s="64"/>
      <c r="P26" s="64"/>
      <c r="Q26" s="64"/>
      <c r="R26" s="64"/>
      <c r="S26" s="64"/>
      <c r="T26" s="64"/>
      <c r="U26" s="64"/>
      <c r="V26" s="64"/>
      <c r="W26" s="64"/>
      <c r="X26" s="64"/>
      <c r="Y26" s="64"/>
      <c r="Z26" s="307"/>
      <c r="AA26" s="17"/>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row>
    <row r="27" spans="1:60" s="63" customFormat="1">
      <c r="A27" s="261"/>
      <c r="C27" s="3" t="s">
        <v>1109</v>
      </c>
      <c r="D27" s="3" t="s">
        <v>297</v>
      </c>
      <c r="E27" s="447">
        <f>E16+SUM(E22:E24)+E25</f>
        <v>75302000000</v>
      </c>
      <c r="F27" s="447">
        <f t="shared" ref="F27:AJ27" si="6">F16+SUM(F22:F24)+F25</f>
        <v>105427000000</v>
      </c>
      <c r="G27" s="447">
        <f t="shared" si="6"/>
        <v>67399000000</v>
      </c>
      <c r="H27" s="447">
        <f t="shared" si="6"/>
        <v>23795000000</v>
      </c>
      <c r="I27" s="447">
        <f t="shared" si="6"/>
        <v>22405803788.246719</v>
      </c>
      <c r="J27" s="447">
        <f t="shared" si="6"/>
        <v>35762387000</v>
      </c>
      <c r="K27" s="447">
        <f t="shared" si="6"/>
        <v>15290820889.917591</v>
      </c>
      <c r="L27" s="447">
        <f t="shared" si="6"/>
        <v>12747000000</v>
      </c>
      <c r="M27" s="447">
        <f t="shared" si="6"/>
        <v>6088538000</v>
      </c>
      <c r="N27" s="447">
        <f t="shared" si="6"/>
        <v>6915000000</v>
      </c>
      <c r="O27" s="447">
        <f t="shared" si="6"/>
        <v>9103000000</v>
      </c>
      <c r="P27" s="447">
        <f t="shared" si="6"/>
        <v>13712207319.845419</v>
      </c>
      <c r="Q27" s="447">
        <f t="shared" si="6"/>
        <v>13509911894.273127</v>
      </c>
      <c r="R27" s="447">
        <f t="shared" si="6"/>
        <v>4461000000</v>
      </c>
      <c r="S27" s="447">
        <f t="shared" si="6"/>
        <v>7037228126.1671143</v>
      </c>
      <c r="T27" s="447">
        <f t="shared" si="6"/>
        <v>6389618815.8961878</v>
      </c>
      <c r="U27" s="447">
        <f t="shared" si="6"/>
        <v>2622224000</v>
      </c>
      <c r="V27" s="447">
        <f t="shared" si="6"/>
        <v>4044982041.7674189</v>
      </c>
      <c r="W27" s="447">
        <f t="shared" si="6"/>
        <v>2651242000</v>
      </c>
      <c r="X27" s="447">
        <f t="shared" si="6"/>
        <v>2534900000</v>
      </c>
      <c r="Y27" s="447">
        <f t="shared" si="6"/>
        <v>1165149000</v>
      </c>
      <c r="Z27" s="598">
        <f t="shared" si="6"/>
        <v>3858616479.4321318</v>
      </c>
      <c r="AA27" s="447">
        <f t="shared" si="6"/>
        <v>194736000000</v>
      </c>
      <c r="AB27" s="447">
        <f t="shared" si="6"/>
        <v>168045191000</v>
      </c>
      <c r="AC27" s="447">
        <f t="shared" si="6"/>
        <v>36442000000</v>
      </c>
      <c r="AD27" s="447">
        <f t="shared" si="6"/>
        <v>171100454544.2471</v>
      </c>
      <c r="AE27" s="447">
        <f t="shared" si="6"/>
        <v>54453000000</v>
      </c>
      <c r="AF27" s="447">
        <f t="shared" si="6"/>
        <v>90812000000</v>
      </c>
      <c r="AG27" s="447">
        <f t="shared" si="6"/>
        <v>28074000000</v>
      </c>
      <c r="AH27" s="447">
        <f t="shared" si="6"/>
        <v>11508000000</v>
      </c>
      <c r="AI27" s="447">
        <f t="shared" si="6"/>
        <v>34473450703.958092</v>
      </c>
      <c r="AJ27" s="447">
        <f t="shared" si="6"/>
        <v>11711481524.749432</v>
      </c>
      <c r="AK27" s="447">
        <f t="shared" ref="AK27:BH27" si="7">AK16+SUM(AK22:AK24)+AK25</f>
        <v>8411000000</v>
      </c>
      <c r="AL27" s="447">
        <f t="shared" si="7"/>
        <v>16815000000</v>
      </c>
      <c r="AM27" s="447">
        <f t="shared" si="7"/>
        <v>13467850723.679142</v>
      </c>
      <c r="AN27" s="447">
        <f t="shared" si="7"/>
        <v>26697629570.535835</v>
      </c>
      <c r="AO27" s="447">
        <f t="shared" si="7"/>
        <v>14029941676.418056</v>
      </c>
      <c r="AP27" s="447">
        <f t="shared" si="7"/>
        <v>49859226000</v>
      </c>
      <c r="AQ27" s="447">
        <f t="shared" si="7"/>
        <v>23897450175.015888</v>
      </c>
      <c r="AR27" s="447">
        <f t="shared" si="7"/>
        <v>6506600000</v>
      </c>
      <c r="AS27" s="447">
        <f t="shared" si="7"/>
        <v>9408000000</v>
      </c>
      <c r="AT27" s="447">
        <f t="shared" si="7"/>
        <v>11514659076.599754</v>
      </c>
      <c r="AU27" s="447">
        <f t="shared" si="7"/>
        <v>7652033250.0197487</v>
      </c>
      <c r="AV27" s="447">
        <f t="shared" si="7"/>
        <v>25486979776.182568</v>
      </c>
      <c r="AW27" s="447">
        <f t="shared" si="7"/>
        <v>4963000000</v>
      </c>
      <c r="AX27" s="447">
        <f t="shared" si="7"/>
        <v>3289377000</v>
      </c>
      <c r="AY27" s="447">
        <f t="shared" si="7"/>
        <v>44004687419.16407</v>
      </c>
      <c r="AZ27" s="447">
        <f t="shared" si="7"/>
        <v>7129727000</v>
      </c>
      <c r="BA27" s="447">
        <f t="shared" si="7"/>
        <v>7206660523.4315548</v>
      </c>
      <c r="BB27" s="447">
        <f t="shared" si="7"/>
        <v>25547000000</v>
      </c>
      <c r="BC27" s="447">
        <f t="shared" si="7"/>
        <v>31858651398.413387</v>
      </c>
      <c r="BD27" s="447">
        <f t="shared" si="7"/>
        <v>21477871000</v>
      </c>
      <c r="BE27" s="447">
        <f t="shared" si="7"/>
        <v>29152841876.859249</v>
      </c>
      <c r="BF27" s="447">
        <f t="shared" si="7"/>
        <v>6502766000</v>
      </c>
      <c r="BG27" s="447">
        <f t="shared" si="7"/>
        <v>1473022000</v>
      </c>
      <c r="BH27" s="447">
        <f t="shared" si="7"/>
        <v>3515000000</v>
      </c>
    </row>
    <row r="28" spans="1:60">
      <c r="C28" s="83"/>
      <c r="D28" s="83"/>
      <c r="E28" s="17"/>
      <c r="F28" s="17"/>
      <c r="G28" s="64"/>
      <c r="H28" s="64"/>
      <c r="I28" s="64"/>
      <c r="J28" s="64"/>
      <c r="K28" s="64"/>
      <c r="L28" s="64"/>
      <c r="M28" s="64"/>
      <c r="N28" s="64"/>
      <c r="O28" s="64"/>
      <c r="P28" s="64"/>
      <c r="Q28" s="64"/>
      <c r="R28" s="64"/>
      <c r="S28" s="64"/>
      <c r="T28" s="64"/>
      <c r="U28" s="64"/>
      <c r="V28" s="64"/>
      <c r="W28" s="64"/>
      <c r="X28" s="64"/>
      <c r="Y28" s="64"/>
      <c r="Z28" s="307"/>
      <c r="AA28" s="17"/>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row>
    <row r="29" spans="1:60">
      <c r="C29" s="83" t="s">
        <v>318</v>
      </c>
      <c r="D29" s="119" t="s">
        <v>297</v>
      </c>
      <c r="E29" s="449">
        <f>E27*'3.2 Emission predictors'!E39</f>
        <v>1882550000</v>
      </c>
      <c r="F29" s="449">
        <f>F27*'3.2 Emission predictors'!F39</f>
        <v>2635675000</v>
      </c>
      <c r="G29" s="449">
        <f>G27*'3.2 Emission predictors'!G39</f>
        <v>1684975000</v>
      </c>
      <c r="H29" s="449">
        <f>H27*'3.2 Emission predictors'!H39</f>
        <v>594875000</v>
      </c>
      <c r="I29" s="449">
        <f>I27*'3.2 Emission predictors'!I39</f>
        <v>560145094.70616806</v>
      </c>
      <c r="J29" s="449">
        <f>J27*'3.2 Emission predictors'!J39</f>
        <v>894059675</v>
      </c>
      <c r="K29" s="449">
        <f>K27*'3.2 Emission predictors'!K39</f>
        <v>382270522.24793983</v>
      </c>
      <c r="L29" s="449">
        <f>L27*'3.2 Emission predictors'!L39</f>
        <v>318675000</v>
      </c>
      <c r="M29" s="449">
        <f>M27*'3.2 Emission predictors'!M39</f>
        <v>152213450</v>
      </c>
      <c r="N29" s="449">
        <f>N27*'3.2 Emission predictors'!N39</f>
        <v>172875000</v>
      </c>
      <c r="O29" s="449">
        <f>O27*'3.2 Emission predictors'!O39</f>
        <v>227575000</v>
      </c>
      <c r="P29" s="449">
        <f>P27*'3.2 Emission predictors'!P39</f>
        <v>342805182.99613547</v>
      </c>
      <c r="Q29" s="449">
        <f>Q27*'3.2 Emission predictors'!Q39</f>
        <v>337747797.35682821</v>
      </c>
      <c r="R29" s="449">
        <f>R27*'3.2 Emission predictors'!R39</f>
        <v>111525000</v>
      </c>
      <c r="S29" s="449">
        <f>S27*'3.2 Emission predictors'!S39</f>
        <v>175930703.15417787</v>
      </c>
      <c r="T29" s="449">
        <f>T27*'3.2 Emission predictors'!T39</f>
        <v>159740470.3974047</v>
      </c>
      <c r="U29" s="449">
        <f>U27*'3.2 Emission predictors'!U39</f>
        <v>65555600</v>
      </c>
      <c r="V29" s="449">
        <f>V27*'3.2 Emission predictors'!V39</f>
        <v>101124551.04418547</v>
      </c>
      <c r="W29" s="449">
        <f>W27*'3.2 Emission predictors'!W39</f>
        <v>66281050.000000015</v>
      </c>
      <c r="X29" s="449">
        <f>X27*'3.2 Emission predictors'!X39</f>
        <v>63372500</v>
      </c>
      <c r="Y29" s="449">
        <f>Y27*'3.2 Emission predictors'!Y39</f>
        <v>29128725.000000007</v>
      </c>
      <c r="Z29" s="599">
        <f>Z27*'3.2 Emission predictors'!Z39</f>
        <v>96465411.985803306</v>
      </c>
      <c r="AA29" s="449">
        <f>AA27*'3.2 Emission predictors'!AA39</f>
        <v>4868400000</v>
      </c>
      <c r="AB29" s="449">
        <f>AB27*'3.2 Emission predictors'!AB39</f>
        <v>4201129775</v>
      </c>
      <c r="AC29" s="449">
        <f>AC27*'3.2 Emission predictors'!AC39</f>
        <v>911050000</v>
      </c>
      <c r="AD29" s="449">
        <f>AD27*'3.2 Emission predictors'!AD39</f>
        <v>4277511363.6061778</v>
      </c>
      <c r="AE29" s="449">
        <f>AE27*'3.2 Emission predictors'!AE39</f>
        <v>9529275000</v>
      </c>
      <c r="AF29" s="449">
        <f>AF27*'3.2 Emission predictors'!AF39</f>
        <v>2270300000</v>
      </c>
      <c r="AG29" s="449">
        <f>AG27*'3.2 Emission predictors'!AG39</f>
        <v>6316650000</v>
      </c>
      <c r="AH29" s="449">
        <f>AH27*'3.2 Emission predictors'!AH39</f>
        <v>287700000</v>
      </c>
      <c r="AI29" s="449">
        <f>AI27*'3.2 Emission predictors'!AI39</f>
        <v>861836267.59895229</v>
      </c>
      <c r="AJ29" s="449">
        <f>AJ27*'3.2 Emission predictors'!AJ39</f>
        <v>292787038.11873579</v>
      </c>
      <c r="AK29" s="449">
        <f>AK27*'3.2 Emission predictors'!AK39</f>
        <v>413766935.48387074</v>
      </c>
      <c r="AL29" s="449">
        <f>AL27*'3.2 Emission predictors'!AL39</f>
        <v>827189516.12903178</v>
      </c>
      <c r="AM29" s="449">
        <f>AM27*'3.2 Emission predictors'!AM39</f>
        <v>336696268.09197855</v>
      </c>
      <c r="AN29" s="449">
        <f>AN27*'3.2 Emission predictors'!AN39</f>
        <v>667440739.26339591</v>
      </c>
      <c r="AO29" s="449">
        <f>AO27*'3.2 Emission predictors'!AO39</f>
        <v>350748541.91045141</v>
      </c>
      <c r="AP29" s="449">
        <f>AP27*'3.2 Emission predictors'!AP39</f>
        <v>1246480650</v>
      </c>
      <c r="AQ29" s="449">
        <f>AQ27*'3.2 Emission predictors'!AQ39</f>
        <v>597436254.37539721</v>
      </c>
      <c r="AR29" s="449">
        <f>AR27*'3.2 Emission predictors'!AR39</f>
        <v>487995000.00000006</v>
      </c>
      <c r="AS29" s="449">
        <f>AS27*'3.2 Emission predictors'!AS39</f>
        <v>1176000000</v>
      </c>
      <c r="AT29" s="449">
        <f>AT27*'3.2 Emission predictors'!AT39</f>
        <v>287866476.91499388</v>
      </c>
      <c r="AU29" s="449">
        <f>AU27*'3.2 Emission predictors'!AU39</f>
        <v>956504156.25246859</v>
      </c>
      <c r="AV29" s="449">
        <f>AV27*'3.2 Emission predictors'!AV39</f>
        <v>637174494.40456426</v>
      </c>
      <c r="AW29" s="449">
        <f>AW27*'3.2 Emission predictors'!AW39</f>
        <v>124075000</v>
      </c>
      <c r="AX29" s="449">
        <f>AX27*'3.2 Emission predictors'!AX39</f>
        <v>161816126.61290315</v>
      </c>
      <c r="AY29" s="449">
        <f>AY27*'3.2 Emission predictors'!AY39</f>
        <v>1100117185.4791019</v>
      </c>
      <c r="AZ29" s="449">
        <f>AZ27*'3.2 Emission predictors'!AZ39</f>
        <v>178243175</v>
      </c>
      <c r="BA29" s="449">
        <f>BA27*'3.2 Emission predictors'!BA39</f>
        <v>180166513.08578888</v>
      </c>
      <c r="BB29" s="449">
        <f>BB27*'3.2 Emission predictors'!BB39</f>
        <v>638675000</v>
      </c>
      <c r="BC29" s="449">
        <f>BC27*'3.2 Emission predictors'!BC39</f>
        <v>796466284.96033478</v>
      </c>
      <c r="BD29" s="449">
        <f>BD27*'3.2 Emission predictors'!BD39</f>
        <v>3758627425</v>
      </c>
      <c r="BE29" s="449">
        <f>BE27*'3.2 Emission predictors'!BE39</f>
        <v>728821046.92148125</v>
      </c>
      <c r="BF29" s="449">
        <f>BF27*'3.2 Emission predictors'!BF39</f>
        <v>162569150</v>
      </c>
      <c r="BG29" s="449">
        <f>BG27*'3.2 Emission predictors'!BG39</f>
        <v>36825550</v>
      </c>
      <c r="BH29" s="449">
        <f>BH27*'3.2 Emission predictors'!BH39</f>
        <v>87875000</v>
      </c>
    </row>
    <row r="30" spans="1:60">
      <c r="C30" s="83"/>
      <c r="D30" s="83"/>
      <c r="E30" s="17"/>
      <c r="F30" s="17"/>
      <c r="G30" s="64"/>
      <c r="H30" s="64"/>
      <c r="I30" s="64"/>
      <c r="J30" s="64"/>
      <c r="K30" s="64"/>
      <c r="L30" s="64"/>
      <c r="M30" s="64"/>
      <c r="N30" s="64"/>
      <c r="O30" s="64"/>
      <c r="P30" s="64"/>
      <c r="Q30" s="64"/>
      <c r="R30" s="64"/>
      <c r="S30" s="64"/>
      <c r="T30" s="64"/>
      <c r="U30" s="64"/>
      <c r="V30" s="64"/>
      <c r="W30" s="64"/>
      <c r="X30" s="64"/>
      <c r="Y30" s="64"/>
      <c r="Z30" s="307"/>
      <c r="AA30" s="17"/>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row>
    <row r="31" spans="1:60" s="63" customFormat="1">
      <c r="A31" s="261"/>
      <c r="C31" s="142" t="s">
        <v>1110</v>
      </c>
      <c r="D31" s="142" t="s">
        <v>297</v>
      </c>
      <c r="E31" s="600">
        <f>E27-E29</f>
        <v>73419450000</v>
      </c>
      <c r="F31" s="600">
        <f t="shared" ref="F31:BH31" si="8">F27-F29</f>
        <v>102791325000</v>
      </c>
      <c r="G31" s="600">
        <f t="shared" si="8"/>
        <v>65714025000</v>
      </c>
      <c r="H31" s="600">
        <f t="shared" si="8"/>
        <v>23200125000</v>
      </c>
      <c r="I31" s="601">
        <f t="shared" si="8"/>
        <v>21845658693.54055</v>
      </c>
      <c r="J31" s="600">
        <f t="shared" si="8"/>
        <v>34868327325</v>
      </c>
      <c r="K31" s="600">
        <f t="shared" si="8"/>
        <v>14908550367.669651</v>
      </c>
      <c r="L31" s="600">
        <f t="shared" si="8"/>
        <v>12428325000</v>
      </c>
      <c r="M31" s="600">
        <f t="shared" si="8"/>
        <v>5936324550</v>
      </c>
      <c r="N31" s="600">
        <f t="shared" si="8"/>
        <v>6742125000</v>
      </c>
      <c r="O31" s="600">
        <f t="shared" si="8"/>
        <v>8875425000</v>
      </c>
      <c r="P31" s="600">
        <f t="shared" si="8"/>
        <v>13369402136.849283</v>
      </c>
      <c r="Q31" s="600">
        <f t="shared" si="8"/>
        <v>13172164096.916298</v>
      </c>
      <c r="R31" s="600">
        <f t="shared" si="8"/>
        <v>4349475000</v>
      </c>
      <c r="S31" s="600">
        <f t="shared" si="8"/>
        <v>6861297423.0129366</v>
      </c>
      <c r="T31" s="600">
        <f t="shared" si="8"/>
        <v>6229878345.4987831</v>
      </c>
      <c r="U31" s="600">
        <f t="shared" si="8"/>
        <v>2556668400</v>
      </c>
      <c r="V31" s="600">
        <f t="shared" si="8"/>
        <v>3943857490.7232332</v>
      </c>
      <c r="W31" s="600">
        <f t="shared" si="8"/>
        <v>2584960950</v>
      </c>
      <c r="X31" s="600">
        <f t="shared" si="8"/>
        <v>2471527500</v>
      </c>
      <c r="Y31" s="600">
        <f t="shared" si="8"/>
        <v>1136020275</v>
      </c>
      <c r="Z31" s="602">
        <f t="shared" si="8"/>
        <v>3762151067.4463286</v>
      </c>
      <c r="AA31" s="600">
        <f t="shared" si="8"/>
        <v>189867600000</v>
      </c>
      <c r="AB31" s="600">
        <f t="shared" si="8"/>
        <v>163844061225</v>
      </c>
      <c r="AC31" s="600">
        <f t="shared" si="8"/>
        <v>35530950000</v>
      </c>
      <c r="AD31" s="600">
        <f t="shared" si="8"/>
        <v>166822943180.64093</v>
      </c>
      <c r="AE31" s="600">
        <f t="shared" si="8"/>
        <v>44923725000</v>
      </c>
      <c r="AF31" s="600">
        <f t="shared" si="8"/>
        <v>88541700000</v>
      </c>
      <c r="AG31" s="600">
        <f t="shared" si="8"/>
        <v>21757350000</v>
      </c>
      <c r="AH31" s="600">
        <f>AH27-AH29</f>
        <v>11220300000</v>
      </c>
      <c r="AI31" s="600">
        <f t="shared" si="8"/>
        <v>33611614436.359138</v>
      </c>
      <c r="AJ31" s="600">
        <f t="shared" si="8"/>
        <v>11418694486.630695</v>
      </c>
      <c r="AK31" s="600">
        <f t="shared" si="8"/>
        <v>7997233064.5161295</v>
      </c>
      <c r="AL31" s="600">
        <f t="shared" si="8"/>
        <v>15987810483.870968</v>
      </c>
      <c r="AM31" s="600">
        <f t="shared" si="8"/>
        <v>13131154455.587164</v>
      </c>
      <c r="AN31" s="600">
        <f t="shared" si="8"/>
        <v>26030188831.272438</v>
      </c>
      <c r="AO31" s="600">
        <f t="shared" si="8"/>
        <v>13679193134.507605</v>
      </c>
      <c r="AP31" s="600">
        <f t="shared" si="8"/>
        <v>48612745350</v>
      </c>
      <c r="AQ31" s="600">
        <f t="shared" si="8"/>
        <v>23300013920.640491</v>
      </c>
      <c r="AR31" s="600">
        <f t="shared" si="8"/>
        <v>6018605000</v>
      </c>
      <c r="AS31" s="600">
        <f t="shared" si="8"/>
        <v>8232000000</v>
      </c>
      <c r="AT31" s="600">
        <f t="shared" si="8"/>
        <v>11226792599.684761</v>
      </c>
      <c r="AU31" s="600">
        <f t="shared" si="8"/>
        <v>6695529093.7672806</v>
      </c>
      <c r="AV31" s="600">
        <f t="shared" si="8"/>
        <v>24849805281.778004</v>
      </c>
      <c r="AW31" s="600">
        <f t="shared" si="8"/>
        <v>4838925000</v>
      </c>
      <c r="AX31" s="600">
        <f t="shared" si="8"/>
        <v>3127560873.3870969</v>
      </c>
      <c r="AY31" s="600">
        <f t="shared" si="8"/>
        <v>42904570233.684967</v>
      </c>
      <c r="AZ31" s="600">
        <f t="shared" si="8"/>
        <v>6951483825</v>
      </c>
      <c r="BA31" s="600">
        <f t="shared" si="8"/>
        <v>7026494010.3457661</v>
      </c>
      <c r="BB31" s="600">
        <f t="shared" si="8"/>
        <v>24908325000</v>
      </c>
      <c r="BC31" s="600">
        <f t="shared" si="8"/>
        <v>31062185113.453053</v>
      </c>
      <c r="BD31" s="600">
        <f t="shared" si="8"/>
        <v>17719243575</v>
      </c>
      <c r="BE31" s="600">
        <f t="shared" si="8"/>
        <v>28424020829.937767</v>
      </c>
      <c r="BF31" s="600">
        <f t="shared" si="8"/>
        <v>6340196850</v>
      </c>
      <c r="BG31" s="600">
        <f t="shared" si="8"/>
        <v>1436196450</v>
      </c>
      <c r="BH31" s="600">
        <f t="shared" si="8"/>
        <v>3427125000</v>
      </c>
    </row>
    <row r="32" spans="1:60" s="63" customFormat="1">
      <c r="A32" s="261"/>
      <c r="C32" s="3"/>
      <c r="D32" s="3"/>
      <c r="E32" s="104"/>
      <c r="F32" s="104"/>
      <c r="G32" s="104"/>
      <c r="H32" s="104"/>
      <c r="I32" s="136"/>
      <c r="J32" s="104"/>
      <c r="K32" s="104"/>
      <c r="L32" s="104"/>
      <c r="M32" s="104"/>
      <c r="N32" s="104"/>
      <c r="O32" s="104"/>
      <c r="P32" s="104"/>
      <c r="Q32" s="104"/>
      <c r="R32" s="104"/>
      <c r="S32" s="104"/>
      <c r="T32" s="104"/>
      <c r="U32" s="104"/>
      <c r="V32" s="104"/>
      <c r="W32" s="104"/>
      <c r="X32" s="104"/>
      <c r="Y32" s="104"/>
      <c r="Z32" s="305"/>
      <c r="AA32" s="104"/>
      <c r="AB32" s="104"/>
      <c r="AC32" s="104"/>
      <c r="AD32" s="104"/>
      <c r="AE32" s="104"/>
      <c r="AF32" s="104"/>
      <c r="AG32" s="104"/>
      <c r="AH32" s="104"/>
      <c r="AI32" s="104"/>
      <c r="AJ32" s="104"/>
      <c r="AK32" s="104"/>
      <c r="AL32" s="104"/>
      <c r="AM32" s="104"/>
      <c r="AN32" s="136"/>
      <c r="AO32" s="136"/>
      <c r="AP32" s="104"/>
      <c r="AQ32" s="104"/>
      <c r="AR32" s="104"/>
      <c r="AS32" s="104"/>
      <c r="AT32" s="104"/>
      <c r="AU32" s="104"/>
      <c r="AV32" s="136"/>
      <c r="AW32" s="136"/>
      <c r="AX32" s="136"/>
      <c r="AY32" s="104"/>
      <c r="AZ32" s="104"/>
      <c r="BA32" s="104"/>
      <c r="BB32" s="104"/>
      <c r="BC32" s="104"/>
      <c r="BD32" s="104"/>
      <c r="BE32" s="104"/>
      <c r="BF32" s="104"/>
      <c r="BG32" s="104"/>
      <c r="BH32" s="104"/>
    </row>
    <row r="33" spans="1:60">
      <c r="C33" s="3" t="s">
        <v>295</v>
      </c>
      <c r="D33" s="3" t="s">
        <v>312</v>
      </c>
      <c r="E33" s="104">
        <f>SUMIFS('4.2 CDP data_scope 1&amp;2_2019'!$P:$P,'4.2 CDP data_scope 1&amp;2_2019'!$A:$A,'3.2 Emission predictors'!E5)</f>
        <v>7955318</v>
      </c>
      <c r="F33" s="104">
        <f>SUMIFS('4.2 CDP data_scope 1&amp;2_2019'!$P:$P,'4.2 CDP data_scope 1&amp;2_2019'!$A:$A,'3.2 Emission predictors'!F5)</f>
        <v>10572485</v>
      </c>
      <c r="G33" s="104">
        <f>SUMIFS('4.2 CDP data_scope 1&amp;2_2019'!$P:$P,'4.2 CDP data_scope 1&amp;2_2019'!$A:$A,'3.2 Emission predictors'!G5)</f>
        <v>4666514</v>
      </c>
      <c r="H33" s="104">
        <f>SUMIFS('4.2 CDP data_scope 1&amp;2_2019'!$P:$P,'4.2 CDP data_scope 1&amp;2_2019'!$A:$A,'3.2 Emission predictors'!H5)</f>
        <v>1202315</v>
      </c>
      <c r="I33" s="104">
        <f>SUMIFS('4.2 CDP data_scope 1&amp;2_2019'!$P:$P,'4.2 CDP data_scope 1&amp;2_2019'!$A:$A,'3.2 Emission predictors'!I5)</f>
        <v>917968</v>
      </c>
      <c r="J33" s="104">
        <f>SUMIFS('4.2 CDP data_scope 1&amp;2_2019'!$P:$P,'4.2 CDP data_scope 1&amp;2_2019'!$A:$A,'3.2 Emission predictors'!J5)</f>
        <v>488148</v>
      </c>
      <c r="K33" s="104">
        <f>SUMIFS('4.2 CDP data_scope 1&amp;2_2019'!$P:$P,'4.2 CDP data_scope 1&amp;2_2019'!$A:$A,'3.2 Emission predictors'!K5)</f>
        <v>620067</v>
      </c>
      <c r="L33" s="104">
        <f>SUMIFS('4.2 CDP data_scope 1&amp;2_2019'!$P:$P,'4.2 CDP data_scope 1&amp;2_2019'!$A:$A,'3.2 Emission predictors'!L5)</f>
        <v>690757</v>
      </c>
      <c r="M33" s="104">
        <f>SUMIFS('4.2 CDP data_scope 1&amp;2_2019'!$P:$P,'4.2 CDP data_scope 1&amp;2_2019'!$A:$A,'3.2 Emission predictors'!M5)</f>
        <v>223248</v>
      </c>
      <c r="N33" s="104">
        <f>SUMIFS('4.2 CDP data_scope 1&amp;2_2019'!$P:$P,'4.2 CDP data_scope 1&amp;2_2019'!$A:$A,'3.2 Emission predictors'!N5)</f>
        <v>155181</v>
      </c>
      <c r="O33" s="104">
        <f>SUMIFS('4.2 CDP data_scope 1&amp;2_2019'!$P:$P,'4.2 CDP data_scope 1&amp;2_2019'!$A:$A,'3.2 Emission predictors'!O5)</f>
        <v>278703.95</v>
      </c>
      <c r="P33" s="104">
        <f>SUMIFS('4.2 CDP data_scope 1&amp;2_2019'!$P:$P,'4.2 CDP data_scope 1&amp;2_2019'!$A:$A,'3.2 Emission predictors'!P5)</f>
        <v>376847.16</v>
      </c>
      <c r="Q33" s="104">
        <f>SUMIFS('4.2 CDP data_scope 1&amp;2_2019'!$P:$P,'4.2 CDP data_scope 1&amp;2_2019'!$A:$A,'3.2 Emission predictors'!Q5)</f>
        <v>602212</v>
      </c>
      <c r="R33" s="104">
        <f>SUMIFS('4.2 CDP data_scope 1&amp;2_2019'!$P:$P,'4.2 CDP data_scope 1&amp;2_2019'!$A:$A,'3.2 Emission predictors'!R5)</f>
        <v>91432</v>
      </c>
      <c r="S33" s="104">
        <f>SUMIFS('4.2 CDP data_scope 1&amp;2_2019'!$P:$P,'4.2 CDP data_scope 1&amp;2_2019'!$A:$A,'3.2 Emission predictors'!S5)</f>
        <v>239239</v>
      </c>
      <c r="T33" s="104">
        <f>SUMIFS('4.2 CDP data_scope 1&amp;2_2019'!$P:$P,'4.2 CDP data_scope 1&amp;2_2019'!$A:$A,'3.2 Emission predictors'!T5)</f>
        <v>277528.59000000003</v>
      </c>
      <c r="U33" s="104">
        <f>SUMIFS('4.2 CDP data_scope 1&amp;2_2019'!$P:$P,'4.2 CDP data_scope 1&amp;2_2019'!$A:$A,'3.2 Emission predictors'!U5)</f>
        <v>150494</v>
      </c>
      <c r="V33" s="104">
        <f>SUMIFS('4.2 CDP data_scope 1&amp;2_2019'!$P:$P,'4.2 CDP data_scope 1&amp;2_2019'!$A:$A,'3.2 Emission predictors'!V5)</f>
        <v>166497.54</v>
      </c>
      <c r="W33" s="104">
        <f>SUMIFS('4.2 CDP data_scope 1&amp;2_2019'!$P:$P,'4.2 CDP data_scope 1&amp;2_2019'!$A:$A,'3.2 Emission predictors'!W5)</f>
        <v>37698</v>
      </c>
      <c r="X33" s="104">
        <f>SUMIFS('4.2 CDP data_scope 1&amp;2_2019'!$P:$P,'4.2 CDP data_scope 1&amp;2_2019'!$A:$A,'3.2 Emission predictors'!X5)</f>
        <v>43202</v>
      </c>
      <c r="Y33" s="104">
        <f>SUMIFS('4.2 CDP data_scope 1&amp;2_2019'!$P:$P,'4.2 CDP data_scope 1&amp;2_2019'!$A:$A,'3.2 Emission predictors'!Y5)</f>
        <v>0</v>
      </c>
      <c r="Z33" s="305">
        <f>SUMIFS('4.2 CDP data_scope 1&amp;2_2019'!$P:$P,'4.2 CDP data_scope 1&amp;2_2019'!$A:$A,'3.2 Emission predictors'!Z5)</f>
        <v>160937</v>
      </c>
      <c r="AA33" s="104">
        <f>SUMIFS('4.2 CDP data_scope 1&amp;2_2019'!$P:$P,'4.2 CDP data_scope 1&amp;2_2019'!$A:$A,'3.2 Emission predictors'!AA5)</f>
        <v>2555236</v>
      </c>
      <c r="AB33" s="104">
        <f>SUMIFS('4.2 CDP data_scope 1&amp;2_2019'!$P:$P,'4.2 CDP data_scope 1&amp;2_2019'!$A:$A,'3.2 Emission predictors'!AB5)</f>
        <v>26149300</v>
      </c>
      <c r="AC33" s="104">
        <f>SUMIFS('4.2 CDP data_scope 1&amp;2_2019'!$P:$P,'4.2 CDP data_scope 1&amp;2_2019'!$A:$A,'3.2 Emission predictors'!AC5)</f>
        <v>1814626.28</v>
      </c>
      <c r="AD33" s="104">
        <f>SUMIFS('4.2 CDP data_scope 1&amp;2_2019'!$P:$P,'4.2 CDP data_scope 1&amp;2_2019'!$A:$A,'3.2 Emission predictors'!AD5)</f>
        <v>0</v>
      </c>
      <c r="AE33" s="104">
        <f>SUMIFS('4.2 CDP data_scope 1&amp;2_2019'!$P:$P,'4.2 CDP data_scope 1&amp;2_2019'!$A:$A,'3.2 Emission predictors'!AE5)</f>
        <v>758898</v>
      </c>
      <c r="AF33" s="104">
        <f>SUMIFS('4.2 CDP data_scope 1&amp;2_2019'!$P:$P,'4.2 CDP data_scope 1&amp;2_2019'!$A:$A,'3.2 Emission predictors'!AF5)</f>
        <v>1260555</v>
      </c>
      <c r="AG33" s="104">
        <f>SUMIFS('4.2 CDP data_scope 1&amp;2_2019'!$P:$P,'4.2 CDP data_scope 1&amp;2_2019'!$A:$A,'3.2 Emission predictors'!AG5)</f>
        <v>782151</v>
      </c>
      <c r="AH33" s="104">
        <f>SUMIFS('4.2 CDP data_scope 1&amp;2_2019'!$P:$P,'4.2 CDP data_scope 1&amp;2_2019'!$A:$A,'3.2 Emission predictors'!AH5)</f>
        <v>1610469</v>
      </c>
      <c r="AI33" s="104">
        <f>SUMIFS('4.2 CDP data_scope 1&amp;2_2019'!$P:$P,'4.2 CDP data_scope 1&amp;2_2019'!$A:$A,'3.2 Emission predictors'!AI5)</f>
        <v>2147100</v>
      </c>
      <c r="AJ33" s="104">
        <f>SUMIFS('4.2 CDP data_scope 1&amp;2_2019'!$P:$P,'4.2 CDP data_scope 1&amp;2_2019'!$A:$A,'3.2 Emission predictors'!AJ5)</f>
        <v>3552577.36</v>
      </c>
      <c r="AK33" s="104">
        <f>SUMIFS('4.2 CDP data_scope 1&amp;2_2019'!$P:$P,'4.2 CDP data_scope 1&amp;2_2019'!$A:$A,'3.2 Emission predictors'!AK5)</f>
        <v>6134530</v>
      </c>
      <c r="AL33" s="104">
        <f>SUMIFS('4.2 CDP data_scope 1&amp;2_2019'!$P:$P,'4.2 CDP data_scope 1&amp;2_2019'!$A:$A,'3.2 Emission predictors'!AL5)</f>
        <v>22147136</v>
      </c>
      <c r="AM33" s="104">
        <f>SUMIFS('4.2 CDP data_scope 1&amp;2_2019'!$P:$P,'4.2 CDP data_scope 1&amp;2_2019'!$A:$A,'3.2 Emission predictors'!AM5)</f>
        <v>5622919</v>
      </c>
      <c r="AN33" s="104">
        <f>SUMIFS('4.2 CDP data_scope 1&amp;2_2019'!$P:$P,'4.2 CDP data_scope 1&amp;2_2019'!$A:$A,'3.2 Emission predictors'!AN5)</f>
        <v>1495781.67</v>
      </c>
      <c r="AO33" s="104">
        <f>SUMIFS('4.2 CDP data_scope 1&amp;2_2019'!$P:$P,'4.2 CDP data_scope 1&amp;2_2019'!$A:$A,'3.2 Emission predictors'!AO5)</f>
        <v>2496594</v>
      </c>
      <c r="AP33" s="104">
        <f>SUMIFS('4.2 CDP data_scope 1&amp;2_2019'!$P:$P,'4.2 CDP data_scope 1&amp;2_2019'!$A:$A,'3.2 Emission predictors'!AP5)</f>
        <v>347387.5</v>
      </c>
      <c r="AQ33" s="104">
        <f>SUMIFS('4.2 CDP data_scope 1&amp;2_2019'!$P:$P,'4.2 CDP data_scope 1&amp;2_2019'!$A:$A,'3.2 Emission predictors'!AQ5)</f>
        <v>742787</v>
      </c>
      <c r="AR33" s="104">
        <f>SUMIFS('4.2 CDP data_scope 1&amp;2_2019'!$P:$P,'4.2 CDP data_scope 1&amp;2_2019'!$A:$A,'3.2 Emission predictors'!AR5)</f>
        <v>816563.69</v>
      </c>
      <c r="AS33" s="104">
        <f>SUMIFS('4.2 CDP data_scope 1&amp;2_2019'!$P:$P,'4.2 CDP data_scope 1&amp;2_2019'!$A:$A,'3.2 Emission predictors'!AS5)</f>
        <v>1671480</v>
      </c>
      <c r="AT33" s="104">
        <f>SUMIFS('4.2 CDP data_scope 1&amp;2_2019'!$P:$P,'4.2 CDP data_scope 1&amp;2_2019'!$A:$A,'3.2 Emission predictors'!AT5)</f>
        <v>3800281</v>
      </c>
      <c r="AU33" s="104">
        <f>SUMIFS('4.2 CDP data_scope 1&amp;2_2019'!$P:$P,'4.2 CDP data_scope 1&amp;2_2019'!$A:$A,'3.2 Emission predictors'!AU5)</f>
        <v>1974169</v>
      </c>
      <c r="AV33" s="104">
        <f>SUMIFS('4.2 CDP data_scope 1&amp;2_2019'!$P:$P,'4.2 CDP data_scope 1&amp;2_2019'!$A:$A,'3.2 Emission predictors'!AV5)</f>
        <v>1081146</v>
      </c>
      <c r="AW33" s="104">
        <f>SUMIFS('4.2 CDP data_scope 1&amp;2_2019'!$P:$P,'4.2 CDP data_scope 1&amp;2_2019'!$A:$A,'3.2 Emission predictors'!AW5)</f>
        <v>220486</v>
      </c>
      <c r="AX33" s="104">
        <f>SUMIFS('4.2 CDP data_scope 1&amp;2_2019'!$P:$P,'4.2 CDP data_scope 1&amp;2_2019'!$A:$A,'3.2 Emission predictors'!AX5)</f>
        <v>0</v>
      </c>
      <c r="AY33" s="104">
        <f>SUMIFS('4.2 CDP data_scope 1&amp;2_2019'!$P:$P,'4.2 CDP data_scope 1&amp;2_2019'!$A:$A,'3.2 Emission predictors'!AY5)</f>
        <v>889293.58</v>
      </c>
      <c r="AZ33" s="104">
        <f>SUMIFS('4.2 CDP data_scope 1&amp;2_2019'!$P:$P,'4.2 CDP data_scope 1&amp;2_2019'!$A:$A,'3.2 Emission predictors'!AZ5)</f>
        <v>593967</v>
      </c>
      <c r="BA33" s="104">
        <f>SUMIFS('4.2 CDP data_scope 1&amp;2_2019'!$P:$P,'4.2 CDP data_scope 1&amp;2_2019'!$A:$A,'3.2 Emission predictors'!BA5)</f>
        <v>439222</v>
      </c>
      <c r="BB33" s="104">
        <f>SUMIFS('4.2 CDP data_scope 1&amp;2_2019'!$P:$P,'4.2 CDP data_scope 1&amp;2_2019'!$A:$A,'3.2 Emission predictors'!BB5)</f>
        <v>1945501</v>
      </c>
      <c r="BC33" s="104">
        <f>SUMIFS('4.2 CDP data_scope 1&amp;2_2019'!$P:$P,'4.2 CDP data_scope 1&amp;2_2019'!$A:$A,'3.2 Emission predictors'!BC5)</f>
        <v>325670</v>
      </c>
      <c r="BD33" s="104">
        <f>SUMIFS('4.2 CDP data_scope 1&amp;2_2019'!$P:$P,'4.2 CDP data_scope 1&amp;2_2019'!$A:$A,'3.2 Emission predictors'!BD5)</f>
        <v>2513837</v>
      </c>
      <c r="BE33" s="104">
        <f>SUMIFS('4.2 CDP data_scope 1&amp;2_2019'!$P:$P,'4.2 CDP data_scope 1&amp;2_2019'!$A:$A,'3.2 Emission predictors'!BE5)</f>
        <v>549195.31999999995</v>
      </c>
      <c r="BF33" s="104">
        <f>SUMIFS('4.2 CDP data_scope 1&amp;2_2019'!$P:$P,'4.2 CDP data_scope 1&amp;2_2019'!$A:$A,'3.2 Emission predictors'!BF5)</f>
        <v>269229</v>
      </c>
      <c r="BG33" s="104">
        <f>SUMIFS('4.2 CDP data_scope 1&amp;2_2019'!$P:$P,'4.2 CDP data_scope 1&amp;2_2019'!$A:$A,'3.2 Emission predictors'!BG5)</f>
        <v>22761.71</v>
      </c>
      <c r="BH33" s="104">
        <f>SUMIFS('4.2 CDP data_scope 1&amp;2_2019'!$P:$P,'4.2 CDP data_scope 1&amp;2_2019'!$A:$A,'3.2 Emission predictors'!BH5)</f>
        <v>167576.20000000001</v>
      </c>
    </row>
    <row r="34" spans="1:60">
      <c r="C34" s="145" t="s">
        <v>800</v>
      </c>
      <c r="D34" s="145" t="s">
        <v>312</v>
      </c>
      <c r="E34" s="143">
        <f>SUMIFS('4.2 CDP data_scope 1&amp;2_2019'!$O:$O,'4.2 CDP data_scope 1&amp;2_2019'!$A:$A,'3.2 Emission predictors'!E5)</f>
        <v>680015</v>
      </c>
      <c r="F34" s="143">
        <f>SUMIFS('4.2 CDP data_scope 1&amp;2_2019'!$O:$O,'4.2 CDP data_scope 1&amp;2_2019'!$A:$A,'3.2 Emission predictors'!F5)</f>
        <v>1711294</v>
      </c>
      <c r="G34" s="143">
        <f>SUMIFS('4.2 CDP data_scope 1&amp;2_2019'!$O:$O,'4.2 CDP data_scope 1&amp;2_2019'!$A:$A,'3.2 Emission predictors'!G5)</f>
        <v>3146099</v>
      </c>
      <c r="H34" s="143">
        <f>SUMIFS('4.2 CDP data_scope 1&amp;2_2019'!$O:$O,'4.2 CDP data_scope 1&amp;2_2019'!$A:$A,'3.2 Emission predictors'!H5)</f>
        <v>948824</v>
      </c>
      <c r="I34" s="143">
        <f>SUMIFS('4.2 CDP data_scope 1&amp;2_2019'!$O:$O,'4.2 CDP data_scope 1&amp;2_2019'!$A:$A,'3.2 Emission predictors'!I5)</f>
        <v>571006</v>
      </c>
      <c r="J34" s="143">
        <f>SUMIFS('4.2 CDP data_scope 1&amp;2_2019'!$O:$O,'4.2 CDP data_scope 1&amp;2_2019'!$A:$A,'3.2 Emission predictors'!J5)</f>
        <v>377506</v>
      </c>
      <c r="K34" s="143">
        <f>SUMIFS('4.2 CDP data_scope 1&amp;2_2019'!$O:$O,'4.2 CDP data_scope 1&amp;2_2019'!$A:$A,'3.2 Emission predictors'!K5)</f>
        <v>561124</v>
      </c>
      <c r="L34" s="143">
        <f>SUMIFS('4.2 CDP data_scope 1&amp;2_2019'!$O:$O,'4.2 CDP data_scope 1&amp;2_2019'!$A:$A,'3.2 Emission predictors'!L5)</f>
        <v>343759</v>
      </c>
      <c r="M34" s="143">
        <f>SUMIFS('4.2 CDP data_scope 1&amp;2_2019'!$O:$O,'4.2 CDP data_scope 1&amp;2_2019'!$A:$A,'3.2 Emission predictors'!M5)</f>
        <v>208422.56</v>
      </c>
      <c r="N34" s="143">
        <f>SUMIFS('4.2 CDP data_scope 1&amp;2_2019'!$O:$O,'4.2 CDP data_scope 1&amp;2_2019'!$A:$A,'3.2 Emission predictors'!N5)</f>
        <v>23574</v>
      </c>
      <c r="O34" s="143">
        <f>SUMIFS('4.2 CDP data_scope 1&amp;2_2019'!$O:$O,'4.2 CDP data_scope 1&amp;2_2019'!$A:$A,'3.2 Emission predictors'!O5)</f>
        <v>157522.01</v>
      </c>
      <c r="P34" s="143">
        <f>SUMIFS('4.2 CDP data_scope 1&amp;2_2019'!$O:$O,'4.2 CDP data_scope 1&amp;2_2019'!$A:$A,'3.2 Emission predictors'!P5)</f>
        <v>294974.06</v>
      </c>
      <c r="Q34" s="143">
        <f>SUMIFS('4.2 CDP data_scope 1&amp;2_2019'!$O:$O,'4.2 CDP data_scope 1&amp;2_2019'!$A:$A,'3.2 Emission predictors'!Q5)</f>
        <v>358472</v>
      </c>
      <c r="R34" s="143">
        <f>SUMIFS('4.2 CDP data_scope 1&amp;2_2019'!$O:$O,'4.2 CDP data_scope 1&amp;2_2019'!$A:$A,'3.2 Emission predictors'!R5)</f>
        <v>41082</v>
      </c>
      <c r="S34" s="143">
        <f>SUMIFS('4.2 CDP data_scope 1&amp;2_2019'!$O:$O,'4.2 CDP data_scope 1&amp;2_2019'!$A:$A,'3.2 Emission predictors'!S5)</f>
        <v>145733</v>
      </c>
      <c r="T34" s="143">
        <f>SUMIFS('4.2 CDP data_scope 1&amp;2_2019'!$O:$O,'4.2 CDP data_scope 1&amp;2_2019'!$A:$A,'3.2 Emission predictors'!T5)</f>
        <v>261445.59</v>
      </c>
      <c r="U34" s="143">
        <f>SUMIFS('4.2 CDP data_scope 1&amp;2_2019'!$O:$O,'4.2 CDP data_scope 1&amp;2_2019'!$A:$A,'3.2 Emission predictors'!U5)</f>
        <v>138703.51</v>
      </c>
      <c r="V34" s="143">
        <f>SUMIFS('4.2 CDP data_scope 1&amp;2_2019'!$O:$O,'4.2 CDP data_scope 1&amp;2_2019'!$A:$A,'3.2 Emission predictors'!V5)</f>
        <v>142452.01</v>
      </c>
      <c r="W34" s="143">
        <f>SUMIFS('4.2 CDP data_scope 1&amp;2_2019'!$O:$O,'4.2 CDP data_scope 1&amp;2_2019'!$A:$A,'3.2 Emission predictors'!W5)</f>
        <v>0</v>
      </c>
      <c r="X34" s="143">
        <f>SUMIFS('4.2 CDP data_scope 1&amp;2_2019'!$O:$O,'4.2 CDP data_scope 1&amp;2_2019'!$A:$A,'3.2 Emission predictors'!X5)</f>
        <v>12843</v>
      </c>
      <c r="Y34" s="143">
        <f>SUMIFS('4.2 CDP data_scope 1&amp;2_2019'!$O:$O,'4.2 CDP data_scope 1&amp;2_2019'!$A:$A,'3.2 Emission predictors'!Y5)</f>
        <v>0</v>
      </c>
      <c r="Z34" s="306">
        <f>SUMIFS('4.2 CDP data_scope 1&amp;2_2019'!$O:$O,'4.2 CDP data_scope 1&amp;2_2019'!$A:$A,'3.2 Emission predictors'!Z5)</f>
        <v>160194</v>
      </c>
      <c r="AA34" s="143">
        <f>SUMIFS('4.2 CDP data_scope 1&amp;2_2019'!$O:$O,'4.2 CDP data_scope 1&amp;2_2019'!$A:$A,'3.2 Emission predictors'!AA5)</f>
        <v>267062</v>
      </c>
      <c r="AB34" s="143">
        <f>SUMIFS('4.2 CDP data_scope 1&amp;2_2019'!$O:$O,'4.2 CDP data_scope 1&amp;2_2019'!$A:$A,'3.2 Emission predictors'!AB5)</f>
        <v>24819300</v>
      </c>
      <c r="AC34" s="143">
        <f>SUMIFS('4.2 CDP data_scope 1&amp;2_2019'!$O:$O,'4.2 CDP data_scope 1&amp;2_2019'!$A:$A,'3.2 Emission predictors'!AC5)</f>
        <v>470173.32</v>
      </c>
      <c r="AD34" s="143">
        <f>SUMIFS('4.2 CDP data_scope 1&amp;2_2019'!$O:$O,'4.2 CDP data_scope 1&amp;2_2019'!$A:$A,'3.2 Emission predictors'!AD5)</f>
        <v>0</v>
      </c>
      <c r="AE34" s="143">
        <f>SUMIFS('4.2 CDP data_scope 1&amp;2_2019'!$O:$O,'4.2 CDP data_scope 1&amp;2_2019'!$A:$A,'3.2 Emission predictors'!AE5)</f>
        <v>482954</v>
      </c>
      <c r="AF34" s="143">
        <f>SUMIFS('4.2 CDP data_scope 1&amp;2_2019'!$O:$O,'4.2 CDP data_scope 1&amp;2_2019'!$A:$A,'3.2 Emission predictors'!AF5)</f>
        <v>914988</v>
      </c>
      <c r="AG34" s="143">
        <f>SUMIFS('4.2 CDP data_scope 1&amp;2_2019'!$O:$O,'4.2 CDP data_scope 1&amp;2_2019'!$A:$A,'3.2 Emission predictors'!AG5)</f>
        <v>525796</v>
      </c>
      <c r="AH34" s="143">
        <f>SUMIFS('4.2 CDP data_scope 1&amp;2_2019'!$O:$O,'4.2 CDP data_scope 1&amp;2_2019'!$A:$A,'3.2 Emission predictors'!AH5)</f>
        <v>1591623</v>
      </c>
      <c r="AI34" s="143">
        <f>SUMIFS('4.2 CDP data_scope 1&amp;2_2019'!$O:$O,'4.2 CDP data_scope 1&amp;2_2019'!$A:$A,'3.2 Emission predictors'!AI5)</f>
        <v>2080200</v>
      </c>
      <c r="AJ34" s="143">
        <f>SUMIFS('4.2 CDP data_scope 1&amp;2_2019'!$O:$O,'4.2 CDP data_scope 1&amp;2_2019'!$A:$A,'3.2 Emission predictors'!AJ5)</f>
        <v>3539162.12</v>
      </c>
      <c r="AK34" s="143">
        <f>SUMIFS('4.2 CDP data_scope 1&amp;2_2019'!$O:$O,'4.2 CDP data_scope 1&amp;2_2019'!$A:$A,'3.2 Emission predictors'!AK5)</f>
        <v>6134530</v>
      </c>
      <c r="AL34" s="143">
        <f>SUMIFS('4.2 CDP data_scope 1&amp;2_2019'!$O:$O,'4.2 CDP data_scope 1&amp;2_2019'!$A:$A,'3.2 Emission predictors'!AL5)</f>
        <v>2135236.2000000002</v>
      </c>
      <c r="AM34" s="143">
        <f>SUMIFS('4.2 CDP data_scope 1&amp;2_2019'!$O:$O,'4.2 CDP data_scope 1&amp;2_2019'!$A:$A,'3.2 Emission predictors'!AM5)</f>
        <v>5577204</v>
      </c>
      <c r="AN34" s="143">
        <f>SUMIFS('4.2 CDP data_scope 1&amp;2_2019'!$O:$O,'4.2 CDP data_scope 1&amp;2_2019'!$A:$A,'3.2 Emission predictors'!AN5)</f>
        <v>1227264.78</v>
      </c>
      <c r="AO34" s="143">
        <f>SUMIFS('4.2 CDP data_scope 1&amp;2_2019'!$O:$O,'4.2 CDP data_scope 1&amp;2_2019'!$A:$A,'3.2 Emission predictors'!AO5)</f>
        <v>2076020</v>
      </c>
      <c r="AP34" s="143">
        <f>SUMIFS('4.2 CDP data_scope 1&amp;2_2019'!$O:$O,'4.2 CDP data_scope 1&amp;2_2019'!$A:$A,'3.2 Emission predictors'!AP5)</f>
        <v>116084.65</v>
      </c>
      <c r="AQ34" s="143">
        <f>SUMIFS('4.2 CDP data_scope 1&amp;2_2019'!$O:$O,'4.2 CDP data_scope 1&amp;2_2019'!$A:$A,'3.2 Emission predictors'!AQ5)</f>
        <v>342787</v>
      </c>
      <c r="AR34" s="143">
        <f>SUMIFS('4.2 CDP data_scope 1&amp;2_2019'!$O:$O,'4.2 CDP data_scope 1&amp;2_2019'!$A:$A,'3.2 Emission predictors'!AR5)</f>
        <v>812441.69</v>
      </c>
      <c r="AS34" s="143">
        <f>SUMIFS('4.2 CDP data_scope 1&amp;2_2019'!$O:$O,'4.2 CDP data_scope 1&amp;2_2019'!$A:$A,'3.2 Emission predictors'!AS5)</f>
        <v>1670479</v>
      </c>
      <c r="AT34" s="143">
        <f>SUMIFS('4.2 CDP data_scope 1&amp;2_2019'!$O:$O,'4.2 CDP data_scope 1&amp;2_2019'!$A:$A,'3.2 Emission predictors'!AT5)</f>
        <v>3140603</v>
      </c>
      <c r="AU34" s="143">
        <f>SUMIFS('4.2 CDP data_scope 1&amp;2_2019'!$O:$O,'4.2 CDP data_scope 1&amp;2_2019'!$A:$A,'3.2 Emission predictors'!AU5)</f>
        <v>1970771</v>
      </c>
      <c r="AV34" s="143">
        <f>SUMIFS('4.2 CDP data_scope 1&amp;2_2019'!$O:$O,'4.2 CDP data_scope 1&amp;2_2019'!$A:$A,'3.2 Emission predictors'!AV5)</f>
        <v>1080720</v>
      </c>
      <c r="AW34" s="143">
        <f>SUMIFS('4.2 CDP data_scope 1&amp;2_2019'!$O:$O,'4.2 CDP data_scope 1&amp;2_2019'!$A:$A,'3.2 Emission predictors'!AW5)</f>
        <v>204497</v>
      </c>
      <c r="AX34" s="143">
        <f>SUMIFS('4.2 CDP data_scope 1&amp;2_2019'!$O:$O,'4.2 CDP data_scope 1&amp;2_2019'!$A:$A,'3.2 Emission predictors'!AX5)</f>
        <v>0</v>
      </c>
      <c r="AY34" s="143">
        <f>SUMIFS('4.2 CDP data_scope 1&amp;2_2019'!$O:$O,'4.2 CDP data_scope 1&amp;2_2019'!$A:$A,'3.2 Emission predictors'!AY5)</f>
        <v>889293.58</v>
      </c>
      <c r="AZ34" s="143">
        <f>SUMIFS('4.2 CDP data_scope 1&amp;2_2019'!$O:$O,'4.2 CDP data_scope 1&amp;2_2019'!$A:$A,'3.2 Emission predictors'!AZ5)</f>
        <v>484847</v>
      </c>
      <c r="BA34" s="143">
        <f>SUMIFS('4.2 CDP data_scope 1&amp;2_2019'!$O:$O,'4.2 CDP data_scope 1&amp;2_2019'!$A:$A,'3.2 Emission predictors'!BA5)</f>
        <v>418808</v>
      </c>
      <c r="BB34" s="143">
        <f>SUMIFS('4.2 CDP data_scope 1&amp;2_2019'!$O:$O,'4.2 CDP data_scope 1&amp;2_2019'!$A:$A,'3.2 Emission predictors'!BB5)</f>
        <v>1911270</v>
      </c>
      <c r="BC34" s="143">
        <f>SUMIFS('4.2 CDP data_scope 1&amp;2_2019'!$O:$O,'4.2 CDP data_scope 1&amp;2_2019'!$A:$A,'3.2 Emission predictors'!BC5)</f>
        <v>315369</v>
      </c>
      <c r="BD34" s="143">
        <f>SUMIFS('4.2 CDP data_scope 1&amp;2_2019'!$O:$O,'4.2 CDP data_scope 1&amp;2_2019'!$A:$A,'3.2 Emission predictors'!BD5)</f>
        <v>1404432.95</v>
      </c>
      <c r="BE34" s="143">
        <f>SUMIFS('4.2 CDP data_scope 1&amp;2_2019'!$O:$O,'4.2 CDP data_scope 1&amp;2_2019'!$A:$A,'3.2 Emission predictors'!BE5)</f>
        <v>546815.54</v>
      </c>
      <c r="BF34" s="143">
        <f>SUMIFS('4.2 CDP data_scope 1&amp;2_2019'!$O:$O,'4.2 CDP data_scope 1&amp;2_2019'!$A:$A,'3.2 Emission predictors'!BF5)</f>
        <v>251990</v>
      </c>
      <c r="BG34" s="143">
        <f>SUMIFS('4.2 CDP data_scope 1&amp;2_2019'!$O:$O,'4.2 CDP data_scope 1&amp;2_2019'!$A:$A,'3.2 Emission predictors'!BG5)</f>
        <v>17254.63</v>
      </c>
      <c r="BH34" s="143">
        <f>SUMIFS('4.2 CDP data_scope 1&amp;2_2019'!$O:$O,'4.2 CDP data_scope 1&amp;2_2019'!$A:$A,'3.2 Emission predictors'!BH5)</f>
        <v>165824.88</v>
      </c>
    </row>
    <row r="35" spans="1:60">
      <c r="C35" s="83"/>
      <c r="D35" s="83"/>
      <c r="E35" s="17"/>
      <c r="F35" s="17"/>
      <c r="G35" s="64"/>
      <c r="H35" s="64"/>
      <c r="I35" s="64"/>
      <c r="J35" s="64"/>
      <c r="K35" s="64"/>
      <c r="L35" s="64"/>
      <c r="M35" s="64"/>
      <c r="N35" s="64"/>
      <c r="O35" s="64"/>
      <c r="P35" s="64"/>
      <c r="Q35" s="64"/>
      <c r="R35" s="64"/>
      <c r="S35" s="64"/>
      <c r="T35" s="64"/>
      <c r="U35" s="64"/>
      <c r="V35" s="64"/>
      <c r="W35" s="64"/>
      <c r="X35" s="64"/>
      <c r="Y35" s="64"/>
      <c r="Z35" s="307"/>
      <c r="AA35" s="17"/>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row>
    <row r="36" spans="1:60">
      <c r="C36" s="3" t="s">
        <v>1602</v>
      </c>
      <c r="D36" s="83"/>
      <c r="E36" s="17" t="str">
        <f>VLOOKUP(E5,'4.2 CDP data_scope 1&amp;2_2019'!$A$2:$N$57,13,FALSE)</f>
        <v>More than 0% but less than or equal to 5%</v>
      </c>
      <c r="F36" s="17" t="str">
        <f>VLOOKUP(F5,'4.2 CDP data_scope 1&amp;2_2019'!$A$2:$N$57,13,FALSE)</f>
        <v>More than 0% but less than or equal to 5%</v>
      </c>
      <c r="G36" s="17" t="str">
        <f>VLOOKUP(G5,'4.2 CDP data_scope 1&amp;2_2019'!$A$2:$N$57,13,FALSE)</f>
        <v>More than 0% but less than or equal to 5%</v>
      </c>
      <c r="H36" s="17" t="str">
        <f>VLOOKUP(H5,'4.2 CDP data_scope 1&amp;2_2019'!$A$2:$N$57,13,FALSE)</f>
        <v>More than 0% but less than or equal to 5%</v>
      </c>
      <c r="I36" s="17" t="str">
        <f>VLOOKUP(I5,'4.2 CDP data_scope 1&amp;2_2019'!$A$2:$N$57,13,FALSE)</f>
        <v>More than 0% but less than or equal to 5%</v>
      </c>
      <c r="J36" s="17" t="str">
        <f>VLOOKUP(J5,'4.2 CDP data_scope 1&amp;2_2019'!$A$2:$N$57,13,FALSE)</f>
        <v>More than 0% but less than or equal to 5%</v>
      </c>
      <c r="K36" s="17" t="str">
        <f>VLOOKUP(K5,'4.2 CDP data_scope 1&amp;2_2019'!$A$2:$N$57,13,FALSE)</f>
        <v>More than 0% but less than or equal to 5%</v>
      </c>
      <c r="L36" s="17" t="str">
        <f>VLOOKUP(L5,'4.2 CDP data_scope 1&amp;2_2019'!$A$2:$N$57,13,FALSE)</f>
        <v>More than 0% but less than or equal to 5%</v>
      </c>
      <c r="M36" s="17" t="str">
        <f>VLOOKUP(M5,'4.2 CDP data_scope 1&amp;2_2019'!$A$2:$N$57,13,FALSE)</f>
        <v>More than 0% but less than or equal to 5%</v>
      </c>
      <c r="N36" s="17" t="str">
        <f>VLOOKUP(N5,'4.2 CDP data_scope 1&amp;2_2019'!$A$2:$N$57,13,FALSE)</f>
        <v>More than 0% but less than or equal to 5%</v>
      </c>
      <c r="O36" s="64" t="str">
        <f>VLOOKUP(O5,'4.2 CDP data_scope 1&amp;2_2019'!$A$2:$N$57,13,FALSE)</f>
        <v>More than 0% but less than or equal to 5%</v>
      </c>
      <c r="P36" s="64" t="str">
        <f>VLOOKUP(P5,'4.2 CDP data_scope 1&amp;2_2019'!$A$2:$N$57,13,FALSE)</f>
        <v>More than 0% but less than or equal to 5%</v>
      </c>
      <c r="Q36" s="64" t="str">
        <f>VLOOKUP(Q5,'4.2 CDP data_scope 1&amp;2_2019'!$A$2:$N$57,13,FALSE)</f>
        <v>More than 0% but less than or equal to 5%</v>
      </c>
      <c r="R36" s="64" t="str">
        <f>VLOOKUP(R5,'4.2 CDP data_scope 1&amp;2_2019'!$A$2:$N$57,13,FALSE)</f>
        <v>More than 0% but less than or equal to 5%</v>
      </c>
      <c r="S36" s="64" t="str">
        <f>VLOOKUP(S5,'4.2 CDP data_scope 1&amp;2_2019'!$A$2:$N$57,13,FALSE)</f>
        <v>More than 0% but less than or equal to 5%</v>
      </c>
      <c r="T36" s="64" t="str">
        <f>VLOOKUP(T5,'4.2 CDP data_scope 1&amp;2_2019'!$A$2:$N$57,13,FALSE)</f>
        <v>More than 0% but less than or equal to 5%</v>
      </c>
      <c r="U36" s="64" t="str">
        <f>VLOOKUP(U5,'4.2 CDP data_scope 1&amp;2_2019'!$A$2:$N$57,13,FALSE)</f>
        <v>More than 0% but less than or equal to 5%</v>
      </c>
      <c r="V36" s="64" t="str">
        <f>VLOOKUP(V5,'4.2 CDP data_scope 1&amp;2_2019'!$A$2:$N$57,13,FALSE)</f>
        <v>More than 0% but less than or equal to 5%</v>
      </c>
      <c r="W36" s="64" t="str">
        <f>VLOOKUP(W5,'4.2 CDP data_scope 1&amp;2_2019'!$A$2:$N$57,13,FALSE)</f>
        <v>Don't know</v>
      </c>
      <c r="X36" s="64" t="str">
        <f>VLOOKUP(X5,'4.2 CDP data_scope 1&amp;2_2019'!$A$2:$N$57,13,FALSE)</f>
        <v>More than 0% but less than or equal to 5%</v>
      </c>
      <c r="Y36" s="64">
        <f>VLOOKUP(Y5,'4.2 CDP data_scope 1&amp;2_2019'!$A$2:$N$57,13,FALSE)</f>
        <v>0</v>
      </c>
      <c r="Z36" s="307" t="str">
        <f>VLOOKUP(Z5,'4.2 CDP data_scope 1&amp;2_2019'!$A$2:$N$57,13,FALSE)</f>
        <v>More than 0% but less than or equal to 5%</v>
      </c>
      <c r="AA36" s="17" t="str">
        <f>VLOOKUP(AA5,'4.2 CDP data_scope 1&amp;2_2019'!$A$2:$N$57,13,FALSE)</f>
        <v>More than 0% but less than or equal to 5%</v>
      </c>
      <c r="AB36" s="64" t="str">
        <f>VLOOKUP(AB5,'4.2 CDP data_scope 1&amp;2_2019'!$A$2:$N$57,13,FALSE)</f>
        <v>More than 0% but less than or equal to 5%</v>
      </c>
      <c r="AC36" s="64" t="str">
        <f>VLOOKUP(AC5,'4.2 CDP data_scope 1&amp;2_2019'!$A$2:$N$57,13,FALSE)</f>
        <v>More than 0% but less than or equal to 5%</v>
      </c>
      <c r="AD36" s="64" t="str">
        <f>VLOOKUP(AD5,'4.2 CDP data_scope 1&amp;2_2019'!$A$2:$N$57,13,FALSE)</f>
        <v>More than 0% but less than or equal to 5%</v>
      </c>
      <c r="AE36" s="64" t="str">
        <f>VLOOKUP(AE5,'4.2 CDP data_scope 1&amp;2_2019'!$A$2:$N$57,13,FALSE)</f>
        <v>More than 15% but less than or equal to 20%</v>
      </c>
      <c r="AF36" s="64" t="str">
        <f>VLOOKUP(AF5,'4.2 CDP data_scope 1&amp;2_2019'!$A$2:$N$57,13,FALSE)</f>
        <v>More than 0% but less than or equal to 5%</v>
      </c>
      <c r="AG36" s="64" t="str">
        <f>VLOOKUP(AG5,'4.2 CDP data_scope 1&amp;2_2019'!$A$2:$N$57,13,FALSE)</f>
        <v>More than 20% but less than or equal to 25%</v>
      </c>
      <c r="AH36" s="64" t="str">
        <f>VLOOKUP(AH5,'4.2 CDP data_scope 1&amp;2_2019'!$A$2:$N$57,13,FALSE)</f>
        <v>More than 0% but less than or equal to 5%</v>
      </c>
      <c r="AI36" s="64" t="str">
        <f>VLOOKUP(AI5,'4.2 CDP data_scope 1&amp;2_2019'!$A$2:$N$57,13,FALSE)</f>
        <v>More than 0% but less than or equal to 5%</v>
      </c>
      <c r="AJ36" s="64" t="str">
        <f>VLOOKUP(AJ5,'4.2 CDP data_scope 1&amp;2_2019'!$A$2:$N$57,13,FALSE)</f>
        <v>More than 0% but less than or equal to 5%</v>
      </c>
      <c r="AK36" s="64" t="str">
        <f>VLOOKUP(AK5,'4.2 CDP data_scope 1&amp;2_2019'!$A$2:$N$57,13,FALSE)</f>
        <v>Don't know</v>
      </c>
      <c r="AL36" s="64" t="str">
        <f>VLOOKUP(AL5,'4.2 CDP data_scope 1&amp;2_2019'!$A$2:$N$57,13,FALSE)</f>
        <v>Don't know</v>
      </c>
      <c r="AM36" s="64">
        <f>VLOOKUP(AM5,'4.2 CDP data_scope 1&amp;2_2019'!$A$2:$N$57,13,FALSE)</f>
        <v>0</v>
      </c>
      <c r="AN36" s="64" t="str">
        <f>VLOOKUP(AN5,'4.2 CDP data_scope 1&amp;2_2019'!$A$2:$N$57,13,FALSE)</f>
        <v>More than 0% but less than or equal to 5%</v>
      </c>
      <c r="AO36" s="64" t="str">
        <f>VLOOKUP(AO5,'4.2 CDP data_scope 1&amp;2_2019'!$A$2:$N$57,13,FALSE)</f>
        <v>More than 0% but less than or equal to 5%</v>
      </c>
      <c r="AP36" s="64" t="str">
        <f>VLOOKUP(AP5,'4.2 CDP data_scope 1&amp;2_2019'!$A$2:$N$57,13,FALSE)</f>
        <v>More than 0% but less than or equal to 5%</v>
      </c>
      <c r="AQ36" s="64" t="str">
        <f>VLOOKUP(AQ5,'4.2 CDP data_scope 1&amp;2_2019'!$A$2:$N$57,13,FALSE)</f>
        <v>More than 0% but less than or equal to 5%</v>
      </c>
      <c r="AR36" s="64" t="str">
        <f>VLOOKUP(AR5,'4.2 CDP data_scope 1&amp;2_2019'!$A$2:$N$57,13,FALSE)</f>
        <v>More than 5% but less than or equal to 10%</v>
      </c>
      <c r="AS36" s="64" t="str">
        <f>VLOOKUP(AS5,'4.2 CDP data_scope 1&amp;2_2019'!$A$2:$N$57,13,FALSE)</f>
        <v>More than 10% but less than or equal to 15%</v>
      </c>
      <c r="AT36" s="64" t="str">
        <f>VLOOKUP(AT5,'4.2 CDP data_scope 1&amp;2_2019'!$A$2:$N$57,13,FALSE)</f>
        <v>More than 0% but less than or equal to 5%</v>
      </c>
      <c r="AU36" s="64" t="str">
        <f>VLOOKUP(AU5,'4.2 CDP data_scope 1&amp;2_2019'!$A$2:$N$57,13,FALSE)</f>
        <v>More than 10% but less than or equal to 15%</v>
      </c>
      <c r="AV36" s="64" t="str">
        <f>VLOOKUP(AV5,'4.2 CDP data_scope 1&amp;2_2019'!$A$2:$N$57,13,FALSE)</f>
        <v>More than 0% but less than or equal to 5%</v>
      </c>
      <c r="AW36" s="64" t="str">
        <f>VLOOKUP(AW5,'4.2 CDP data_scope 1&amp;2_2019'!$A$2:$N$57,13,FALSE)</f>
        <v>More than 0% but less than or equal to 5%</v>
      </c>
      <c r="AX36" s="64">
        <f>VLOOKUP(AX5,'4.2 CDP data_scope 1&amp;2_2019'!$A$2:$N$57,13,FALSE)</f>
        <v>0</v>
      </c>
      <c r="AY36" s="64" t="str">
        <f>VLOOKUP(AY5,'4.2 CDP data_scope 1&amp;2_2019'!$A$2:$N$57,13,FALSE)</f>
        <v>More than 0% but less than or equal to 5%</v>
      </c>
      <c r="AZ36" s="64" t="str">
        <f>VLOOKUP(AZ5,'4.2 CDP data_scope 1&amp;2_2019'!$A$2:$N$57,13,FALSE)</f>
        <v>More than 0% but less than or equal to 5%</v>
      </c>
      <c r="BA36" s="64" t="str">
        <f>VLOOKUP(BA5,'4.2 CDP data_scope 1&amp;2_2019'!$A$2:$N$57,13,FALSE)</f>
        <v>More than 0% but less than or equal to 5%</v>
      </c>
      <c r="BB36" s="64" t="str">
        <f>VLOOKUP(BB5,'4.2 CDP data_scope 1&amp;2_2019'!$A$2:$N$57,13,FALSE)</f>
        <v>More than 0% but less than or equal to 5%</v>
      </c>
      <c r="BC36" s="64" t="str">
        <f>VLOOKUP(BC5,'4.2 CDP data_scope 1&amp;2_2019'!$A$2:$N$57,13,FALSE)</f>
        <v>More than 0% but less than or equal to 5%</v>
      </c>
      <c r="BD36" s="64" t="str">
        <f>VLOOKUP(BD5,'4.2 CDP data_scope 1&amp;2_2019'!$A$2:$N$57,13,FALSE)</f>
        <v>More than 15% but less than or equal to 20%</v>
      </c>
      <c r="BE36" s="64" t="str">
        <f>VLOOKUP(BE5,'4.2 CDP data_scope 1&amp;2_2019'!$A$2:$N$57,13,FALSE)</f>
        <v>More than 0% but less than or equal to 5%</v>
      </c>
      <c r="BF36" s="64" t="str">
        <f>VLOOKUP(BF5,'4.2 CDP data_scope 1&amp;2_2019'!$A$2:$N$57,13,FALSE)</f>
        <v>More than 0% but less than or equal to 5%</v>
      </c>
      <c r="BG36" s="64" t="str">
        <f>VLOOKUP(BG5,'4.2 CDP data_scope 1&amp;2_2019'!$A$2:$N$57,13,FALSE)</f>
        <v>More than 0% but less than or equal to 5%</v>
      </c>
      <c r="BH36" s="64" t="str">
        <f>VLOOKUP(BH5,'4.2 CDP data_scope 1&amp;2_2019'!$A$2:$N$57,13,FALSE)</f>
        <v>More than 0% but less than or equal to 5%</v>
      </c>
    </row>
    <row r="37" spans="1:60">
      <c r="C37" s="83" t="s">
        <v>1106</v>
      </c>
      <c r="D37" s="83"/>
      <c r="E37" s="43">
        <v>0</v>
      </c>
      <c r="F37" s="43">
        <v>0</v>
      </c>
      <c r="G37" s="43">
        <v>0</v>
      </c>
      <c r="H37" s="43">
        <v>0</v>
      </c>
      <c r="I37" s="43">
        <v>0</v>
      </c>
      <c r="J37" s="43">
        <v>0</v>
      </c>
      <c r="K37" s="43">
        <v>0</v>
      </c>
      <c r="L37" s="43">
        <v>0</v>
      </c>
      <c r="M37" s="43">
        <v>0</v>
      </c>
      <c r="N37" s="43">
        <v>0</v>
      </c>
      <c r="O37" s="43">
        <v>0</v>
      </c>
      <c r="P37" s="43">
        <v>0</v>
      </c>
      <c r="Q37" s="43">
        <v>0</v>
      </c>
      <c r="R37" s="43">
        <v>0</v>
      </c>
      <c r="S37" s="43">
        <v>0</v>
      </c>
      <c r="T37" s="43">
        <v>0</v>
      </c>
      <c r="U37" s="43">
        <v>0</v>
      </c>
      <c r="V37" s="43">
        <v>0</v>
      </c>
      <c r="W37" s="43" t="s">
        <v>26</v>
      </c>
      <c r="X37" s="43">
        <v>0</v>
      </c>
      <c r="Y37" s="43" t="s">
        <v>26</v>
      </c>
      <c r="Z37" s="310">
        <v>0</v>
      </c>
      <c r="AA37" s="105">
        <v>0</v>
      </c>
      <c r="AB37" s="43">
        <v>0</v>
      </c>
      <c r="AC37" s="43">
        <v>0</v>
      </c>
      <c r="AD37" s="43">
        <v>0</v>
      </c>
      <c r="AE37" s="43">
        <v>0.15</v>
      </c>
      <c r="AF37" s="43">
        <v>0</v>
      </c>
      <c r="AG37" s="43">
        <v>0.2</v>
      </c>
      <c r="AH37" s="43">
        <v>0</v>
      </c>
      <c r="AI37" s="43">
        <v>0</v>
      </c>
      <c r="AJ37" s="43">
        <v>0</v>
      </c>
      <c r="AK37" s="43" t="s">
        <v>26</v>
      </c>
      <c r="AL37" s="43" t="s">
        <v>26</v>
      </c>
      <c r="AM37" s="43">
        <v>0</v>
      </c>
      <c r="AN37" s="43">
        <v>0</v>
      </c>
      <c r="AO37" s="43">
        <v>0</v>
      </c>
      <c r="AP37" s="43">
        <v>0</v>
      </c>
      <c r="AQ37" s="43">
        <v>0</v>
      </c>
      <c r="AR37" s="43">
        <v>0.05</v>
      </c>
      <c r="AS37" s="43">
        <v>0.1</v>
      </c>
      <c r="AT37" s="43">
        <v>0</v>
      </c>
      <c r="AU37" s="43">
        <v>0.1</v>
      </c>
      <c r="AV37" s="43">
        <v>0</v>
      </c>
      <c r="AW37" s="43">
        <v>0</v>
      </c>
      <c r="AX37" s="43" t="s">
        <v>26</v>
      </c>
      <c r="AY37" s="43">
        <v>0</v>
      </c>
      <c r="AZ37" s="43">
        <v>0</v>
      </c>
      <c r="BA37" s="43">
        <v>0</v>
      </c>
      <c r="BB37" s="43">
        <v>0</v>
      </c>
      <c r="BC37" s="43">
        <v>0</v>
      </c>
      <c r="BD37" s="43">
        <v>0.15</v>
      </c>
      <c r="BE37" s="43">
        <v>0</v>
      </c>
      <c r="BF37" s="43">
        <v>0</v>
      </c>
      <c r="BG37" s="43">
        <v>0</v>
      </c>
      <c r="BH37" s="43">
        <v>0</v>
      </c>
    </row>
    <row r="38" spans="1:60">
      <c r="C38" s="83" t="s">
        <v>1107</v>
      </c>
      <c r="D38" s="83"/>
      <c r="E38" s="43">
        <v>0.05</v>
      </c>
      <c r="F38" s="43">
        <v>0.05</v>
      </c>
      <c r="G38" s="43">
        <v>0.05</v>
      </c>
      <c r="H38" s="43">
        <v>0.05</v>
      </c>
      <c r="I38" s="43">
        <v>0.05</v>
      </c>
      <c r="J38" s="43">
        <v>0.05</v>
      </c>
      <c r="K38" s="43">
        <v>0.05</v>
      </c>
      <c r="L38" s="43">
        <v>0.05</v>
      </c>
      <c r="M38" s="43">
        <v>0.05</v>
      </c>
      <c r="N38" s="43">
        <v>0.05</v>
      </c>
      <c r="O38" s="43">
        <v>0.05</v>
      </c>
      <c r="P38" s="43">
        <v>0.05</v>
      </c>
      <c r="Q38" s="43">
        <v>0.05</v>
      </c>
      <c r="R38" s="43">
        <v>0.05</v>
      </c>
      <c r="S38" s="43">
        <v>0.05</v>
      </c>
      <c r="T38" s="43">
        <v>0.05</v>
      </c>
      <c r="U38" s="43">
        <v>0.05</v>
      </c>
      <c r="V38" s="43">
        <v>0.05</v>
      </c>
      <c r="W38" s="43" t="s">
        <v>26</v>
      </c>
      <c r="X38" s="43">
        <v>0.05</v>
      </c>
      <c r="Y38" s="43" t="s">
        <v>26</v>
      </c>
      <c r="Z38" s="310">
        <v>0.05</v>
      </c>
      <c r="AA38" s="43">
        <v>0.05</v>
      </c>
      <c r="AB38" s="43">
        <v>0.05</v>
      </c>
      <c r="AC38" s="43">
        <v>0.05</v>
      </c>
      <c r="AD38" s="43">
        <v>0.05</v>
      </c>
      <c r="AE38" s="103">
        <v>0.2</v>
      </c>
      <c r="AF38" s="43">
        <v>0.05</v>
      </c>
      <c r="AG38" s="103">
        <v>0.25</v>
      </c>
      <c r="AH38" s="43">
        <v>0.05</v>
      </c>
      <c r="AI38" s="43">
        <v>0.05</v>
      </c>
      <c r="AJ38" s="43">
        <v>0.05</v>
      </c>
      <c r="AK38" s="43" t="s">
        <v>26</v>
      </c>
      <c r="AL38" s="43" t="s">
        <v>26</v>
      </c>
      <c r="AM38" s="43">
        <v>0.05</v>
      </c>
      <c r="AN38" s="43">
        <v>0.05</v>
      </c>
      <c r="AO38" s="43">
        <v>0.05</v>
      </c>
      <c r="AP38" s="43">
        <v>0.05</v>
      </c>
      <c r="AQ38" s="43">
        <v>0.05</v>
      </c>
      <c r="AR38" s="43">
        <v>0.1</v>
      </c>
      <c r="AS38" s="43">
        <v>0.15</v>
      </c>
      <c r="AT38" s="43">
        <v>0.05</v>
      </c>
      <c r="AU38" s="43">
        <v>0.15</v>
      </c>
      <c r="AV38" s="43">
        <v>0.05</v>
      </c>
      <c r="AW38" s="43">
        <v>0.05</v>
      </c>
      <c r="AX38" s="43" t="s">
        <v>26</v>
      </c>
      <c r="AY38" s="43">
        <v>0.05</v>
      </c>
      <c r="AZ38" s="43">
        <v>0.05</v>
      </c>
      <c r="BA38" s="43">
        <v>0.05</v>
      </c>
      <c r="BB38" s="43">
        <v>0.05</v>
      </c>
      <c r="BC38" s="43">
        <v>0.05</v>
      </c>
      <c r="BD38" s="43">
        <v>0.2</v>
      </c>
      <c r="BE38" s="43">
        <v>0.05</v>
      </c>
      <c r="BF38" s="43">
        <v>0.05</v>
      </c>
      <c r="BG38" s="43">
        <v>0.05</v>
      </c>
      <c r="BH38" s="43">
        <v>0.05</v>
      </c>
    </row>
    <row r="39" spans="1:60" ht="15" thickBot="1">
      <c r="C39" s="146" t="s">
        <v>1108</v>
      </c>
      <c r="D39" s="146"/>
      <c r="E39" s="135">
        <f>AVERAGE(E37:E38)</f>
        <v>2.5000000000000001E-2</v>
      </c>
      <c r="F39" s="135">
        <f t="shared" ref="F39:V39" si="9">AVERAGE(F37:F38)</f>
        <v>2.5000000000000001E-2</v>
      </c>
      <c r="G39" s="135">
        <f t="shared" si="9"/>
        <v>2.5000000000000001E-2</v>
      </c>
      <c r="H39" s="135">
        <f t="shared" si="9"/>
        <v>2.5000000000000001E-2</v>
      </c>
      <c r="I39" s="135">
        <f t="shared" si="9"/>
        <v>2.5000000000000001E-2</v>
      </c>
      <c r="J39" s="135">
        <f t="shared" si="9"/>
        <v>2.5000000000000001E-2</v>
      </c>
      <c r="K39" s="135">
        <f t="shared" si="9"/>
        <v>2.5000000000000001E-2</v>
      </c>
      <c r="L39" s="135">
        <f t="shared" si="9"/>
        <v>2.5000000000000001E-2</v>
      </c>
      <c r="M39" s="135">
        <f t="shared" si="9"/>
        <v>2.5000000000000001E-2</v>
      </c>
      <c r="N39" s="135">
        <f t="shared" si="9"/>
        <v>2.5000000000000001E-2</v>
      </c>
      <c r="O39" s="135">
        <f t="shared" si="9"/>
        <v>2.5000000000000001E-2</v>
      </c>
      <c r="P39" s="135">
        <f t="shared" si="9"/>
        <v>2.5000000000000001E-2</v>
      </c>
      <c r="Q39" s="135">
        <f t="shared" si="9"/>
        <v>2.5000000000000001E-2</v>
      </c>
      <c r="R39" s="135">
        <f t="shared" si="9"/>
        <v>2.5000000000000001E-2</v>
      </c>
      <c r="S39" s="135">
        <f t="shared" si="9"/>
        <v>2.5000000000000001E-2</v>
      </c>
      <c r="T39" s="135">
        <f t="shared" si="9"/>
        <v>2.5000000000000001E-2</v>
      </c>
      <c r="U39" s="135">
        <f t="shared" si="9"/>
        <v>2.5000000000000001E-2</v>
      </c>
      <c r="V39" s="135">
        <f t="shared" si="9"/>
        <v>2.5000000000000001E-2</v>
      </c>
      <c r="W39" s="135">
        <f>AVERAGE(E39:V39,X39,Z39)</f>
        <v>2.5000000000000005E-2</v>
      </c>
      <c r="X39" s="135">
        <f>AVERAGE(X37:X38)</f>
        <v>2.5000000000000001E-2</v>
      </c>
      <c r="Y39" s="135">
        <f>AVERAGE(E39:V39,X39,Z39)</f>
        <v>2.5000000000000005E-2</v>
      </c>
      <c r="Z39" s="311">
        <f t="shared" ref="Z39:AJ39" si="10">AVERAGE(Z37:Z38)</f>
        <v>2.5000000000000001E-2</v>
      </c>
      <c r="AA39" s="135">
        <f t="shared" si="10"/>
        <v>2.5000000000000001E-2</v>
      </c>
      <c r="AB39" s="135">
        <f t="shared" si="10"/>
        <v>2.5000000000000001E-2</v>
      </c>
      <c r="AC39" s="135">
        <f t="shared" si="10"/>
        <v>2.5000000000000001E-2</v>
      </c>
      <c r="AD39" s="135">
        <f t="shared" si="10"/>
        <v>2.5000000000000001E-2</v>
      </c>
      <c r="AE39" s="135">
        <f t="shared" si="10"/>
        <v>0.17499999999999999</v>
      </c>
      <c r="AF39" s="135">
        <f t="shared" si="10"/>
        <v>2.5000000000000001E-2</v>
      </c>
      <c r="AG39" s="135">
        <f t="shared" si="10"/>
        <v>0.22500000000000001</v>
      </c>
      <c r="AH39" s="135">
        <f t="shared" si="10"/>
        <v>2.5000000000000001E-2</v>
      </c>
      <c r="AI39" s="135">
        <f t="shared" si="10"/>
        <v>2.5000000000000001E-2</v>
      </c>
      <c r="AJ39" s="135">
        <f t="shared" si="10"/>
        <v>2.5000000000000001E-2</v>
      </c>
      <c r="AK39" s="135">
        <f>AVERAGE(AA39:AJ39,AM39:AW39,AY39:BH39)</f>
        <v>4.9193548387096747E-2</v>
      </c>
      <c r="AL39" s="135">
        <f>AVERAGE(AA39:AJ39,AM39:AW39,AY39:BH39)</f>
        <v>4.9193548387096747E-2</v>
      </c>
      <c r="AM39" s="135">
        <f t="shared" ref="AM39:AW39" si="11">AVERAGE(AM37:AM38)</f>
        <v>2.5000000000000001E-2</v>
      </c>
      <c r="AN39" s="135">
        <f t="shared" si="11"/>
        <v>2.5000000000000001E-2</v>
      </c>
      <c r="AO39" s="135">
        <f t="shared" si="11"/>
        <v>2.5000000000000001E-2</v>
      </c>
      <c r="AP39" s="135">
        <f t="shared" si="11"/>
        <v>2.5000000000000001E-2</v>
      </c>
      <c r="AQ39" s="135">
        <f t="shared" si="11"/>
        <v>2.5000000000000001E-2</v>
      </c>
      <c r="AR39" s="135">
        <f t="shared" si="11"/>
        <v>7.5000000000000011E-2</v>
      </c>
      <c r="AS39" s="135">
        <f t="shared" si="11"/>
        <v>0.125</v>
      </c>
      <c r="AT39" s="135">
        <f t="shared" si="11"/>
        <v>2.5000000000000001E-2</v>
      </c>
      <c r="AU39" s="135">
        <f t="shared" si="11"/>
        <v>0.125</v>
      </c>
      <c r="AV39" s="135">
        <f t="shared" si="11"/>
        <v>2.5000000000000001E-2</v>
      </c>
      <c r="AW39" s="135">
        <f t="shared" si="11"/>
        <v>2.5000000000000001E-2</v>
      </c>
      <c r="AX39" s="135">
        <f>AVERAGE(AA39:AJ39,AM39:AW39,AY39:BH39)</f>
        <v>4.9193548387096747E-2</v>
      </c>
      <c r="AY39" s="135">
        <f t="shared" ref="AY39:BH39" si="12">AVERAGE(AY37:AY38)</f>
        <v>2.5000000000000001E-2</v>
      </c>
      <c r="AZ39" s="135">
        <f t="shared" si="12"/>
        <v>2.5000000000000001E-2</v>
      </c>
      <c r="BA39" s="135">
        <f t="shared" si="12"/>
        <v>2.5000000000000001E-2</v>
      </c>
      <c r="BB39" s="135">
        <f t="shared" si="12"/>
        <v>2.5000000000000001E-2</v>
      </c>
      <c r="BC39" s="135">
        <f t="shared" si="12"/>
        <v>2.5000000000000001E-2</v>
      </c>
      <c r="BD39" s="135">
        <f t="shared" si="12"/>
        <v>0.17499999999999999</v>
      </c>
      <c r="BE39" s="135">
        <f t="shared" si="12"/>
        <v>2.5000000000000001E-2</v>
      </c>
      <c r="BF39" s="135">
        <f t="shared" si="12"/>
        <v>2.5000000000000001E-2</v>
      </c>
      <c r="BG39" s="135">
        <f t="shared" si="12"/>
        <v>2.5000000000000001E-2</v>
      </c>
      <c r="BH39" s="135">
        <f t="shared" si="12"/>
        <v>2.5000000000000001E-2</v>
      </c>
    </row>
    <row r="40" spans="1:60" s="63" customFormat="1">
      <c r="A40" s="261"/>
      <c r="C40" s="3"/>
      <c r="D40" s="3"/>
      <c r="E40" s="104"/>
      <c r="F40" s="104"/>
      <c r="G40" s="104"/>
      <c r="H40" s="104"/>
      <c r="I40" s="136"/>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c r="AH40" s="104"/>
      <c r="AI40" s="104"/>
      <c r="AJ40" s="104"/>
      <c r="AK40" s="104"/>
      <c r="AL40" s="104"/>
      <c r="AM40" s="104"/>
      <c r="AN40" s="136"/>
      <c r="AO40" s="136"/>
      <c r="AP40" s="104"/>
      <c r="AQ40" s="104"/>
      <c r="AR40" s="104"/>
      <c r="AS40" s="104"/>
      <c r="AT40" s="104"/>
      <c r="AU40" s="104"/>
      <c r="AV40" s="136"/>
      <c r="AW40" s="136"/>
      <c r="AX40" s="136"/>
      <c r="AY40" s="104"/>
      <c r="AZ40" s="104"/>
      <c r="BA40" s="104"/>
      <c r="BB40" s="104"/>
      <c r="BC40" s="104"/>
      <c r="BD40" s="104"/>
      <c r="BE40" s="104"/>
      <c r="BF40" s="104"/>
      <c r="BG40" s="104"/>
      <c r="BH40" s="104"/>
    </row>
    <row r="41" spans="1:60">
      <c r="C41" s="179"/>
      <c r="D41" s="272"/>
      <c r="E41" s="272"/>
      <c r="F41" s="41"/>
    </row>
    <row r="42" spans="1:60" ht="15" thickBot="1">
      <c r="E42" s="179"/>
      <c r="F42" s="292"/>
      <c r="G42" s="300" t="s">
        <v>1052</v>
      </c>
      <c r="H42" s="300" t="s">
        <v>1111</v>
      </c>
      <c r="I42" s="425"/>
    </row>
    <row r="43" spans="1:60" ht="29">
      <c r="E43" s="823" t="s">
        <v>19</v>
      </c>
      <c r="F43" s="425">
        <v>1</v>
      </c>
      <c r="G43" s="426" t="s">
        <v>4</v>
      </c>
      <c r="H43" s="431" t="s">
        <v>1110</v>
      </c>
      <c r="I43" s="4"/>
    </row>
    <row r="44" spans="1:60">
      <c r="E44" s="823"/>
      <c r="F44" s="427">
        <v>2</v>
      </c>
      <c r="G44" s="428" t="s">
        <v>5</v>
      </c>
      <c r="H44" s="432" t="s">
        <v>395</v>
      </c>
      <c r="I44" s="4"/>
    </row>
    <row r="45" spans="1:60" ht="29">
      <c r="E45" s="823"/>
      <c r="F45" s="427">
        <v>3</v>
      </c>
      <c r="G45" s="428" t="s">
        <v>838</v>
      </c>
      <c r="H45" s="432" t="s">
        <v>1112</v>
      </c>
      <c r="I45" s="4"/>
      <c r="R45" s="722"/>
    </row>
    <row r="46" spans="1:60" ht="28.5" customHeight="1">
      <c r="E46" s="823"/>
      <c r="F46" s="427">
        <v>4</v>
      </c>
      <c r="G46" s="428" t="s">
        <v>6</v>
      </c>
      <c r="H46" s="432" t="s">
        <v>1110</v>
      </c>
      <c r="I46" s="4"/>
      <c r="R46" s="722"/>
    </row>
    <row r="47" spans="1:60" ht="29">
      <c r="E47" s="823"/>
      <c r="F47" s="427">
        <v>5</v>
      </c>
      <c r="G47" s="428" t="s">
        <v>7</v>
      </c>
      <c r="H47" s="432" t="s">
        <v>1110</v>
      </c>
      <c r="I47" s="4"/>
      <c r="R47" s="722"/>
    </row>
    <row r="48" spans="1:60" ht="29">
      <c r="E48" s="823"/>
      <c r="F48" s="427">
        <v>6</v>
      </c>
      <c r="G48" s="428" t="s">
        <v>8</v>
      </c>
      <c r="H48" s="432" t="s">
        <v>1110</v>
      </c>
      <c r="I48" s="4"/>
      <c r="R48" s="722"/>
    </row>
    <row r="49" spans="3:18" ht="16" customHeight="1">
      <c r="E49" s="823"/>
      <c r="F49" s="427">
        <v>7</v>
      </c>
      <c r="G49" s="428" t="s">
        <v>9</v>
      </c>
      <c r="H49" s="432" t="s">
        <v>849</v>
      </c>
      <c r="I49" s="4"/>
      <c r="R49" s="722"/>
    </row>
    <row r="50" spans="3:18" ht="29">
      <c r="E50" s="823"/>
      <c r="F50" s="429">
        <v>8</v>
      </c>
      <c r="G50" s="430" t="s">
        <v>10</v>
      </c>
      <c r="H50" s="433" t="s">
        <v>1110</v>
      </c>
      <c r="I50" s="4"/>
      <c r="R50" s="722"/>
    </row>
    <row r="51" spans="3:18" ht="31" customHeight="1">
      <c r="E51" s="823" t="s">
        <v>20</v>
      </c>
      <c r="F51" s="427">
        <v>9</v>
      </c>
      <c r="G51" s="426" t="s">
        <v>11</v>
      </c>
      <c r="H51" s="431" t="s">
        <v>298</v>
      </c>
      <c r="I51" s="4"/>
      <c r="R51" s="45"/>
    </row>
    <row r="52" spans="3:18">
      <c r="E52" s="823"/>
      <c r="F52" s="427">
        <v>10</v>
      </c>
      <c r="G52" s="428" t="s">
        <v>12</v>
      </c>
      <c r="H52" s="432" t="s">
        <v>298</v>
      </c>
      <c r="I52" s="4"/>
      <c r="R52" s="722"/>
    </row>
    <row r="53" spans="3:18">
      <c r="E53" s="823"/>
      <c r="F53" s="427">
        <v>11</v>
      </c>
      <c r="G53" s="428" t="s">
        <v>13</v>
      </c>
      <c r="H53" s="432" t="s">
        <v>298</v>
      </c>
      <c r="I53" s="4"/>
      <c r="R53" s="722"/>
    </row>
    <row r="54" spans="3:18" ht="29">
      <c r="E54" s="823"/>
      <c r="F54" s="427">
        <v>12</v>
      </c>
      <c r="G54" s="428" t="s">
        <v>81</v>
      </c>
      <c r="H54" s="432" t="s">
        <v>298</v>
      </c>
      <c r="I54" s="4"/>
      <c r="R54" s="722"/>
    </row>
    <row r="55" spans="3:18">
      <c r="E55" s="823"/>
      <c r="F55" s="427">
        <v>13</v>
      </c>
      <c r="G55" s="428" t="s">
        <v>14</v>
      </c>
      <c r="H55" s="432" t="s">
        <v>298</v>
      </c>
      <c r="I55" s="4"/>
      <c r="R55" s="722"/>
    </row>
    <row r="56" spans="3:18">
      <c r="E56" s="823"/>
      <c r="F56" s="427">
        <v>14</v>
      </c>
      <c r="G56" s="428" t="s">
        <v>15</v>
      </c>
      <c r="H56" s="432" t="s">
        <v>298</v>
      </c>
      <c r="I56" s="4"/>
      <c r="R56" s="722"/>
    </row>
    <row r="57" spans="3:18" ht="15" thickBot="1">
      <c r="E57" s="823"/>
      <c r="F57" s="293">
        <v>15</v>
      </c>
      <c r="G57" s="312" t="s">
        <v>16</v>
      </c>
      <c r="H57" s="298" t="s">
        <v>298</v>
      </c>
      <c r="I57" s="4"/>
      <c r="R57" s="45"/>
    </row>
    <row r="58" spans="3:18">
      <c r="C58" s="285"/>
      <c r="D58" s="179"/>
      <c r="E58" s="179"/>
      <c r="I58" s="45"/>
      <c r="R58" s="722"/>
    </row>
    <row r="59" spans="3:18">
      <c r="R59" s="722"/>
    </row>
    <row r="60" spans="3:18">
      <c r="R60" s="45"/>
    </row>
    <row r="61" spans="3:18">
      <c r="R61" s="722"/>
    </row>
    <row r="62" spans="3:18">
      <c r="R62" s="45"/>
    </row>
    <row r="63" spans="3:18">
      <c r="R63" s="722"/>
    </row>
    <row r="64" spans="3:18">
      <c r="R64" s="722"/>
    </row>
    <row r="65" spans="18:18">
      <c r="R65" s="722"/>
    </row>
    <row r="66" spans="18:18">
      <c r="R66" s="722"/>
    </row>
    <row r="67" spans="18:18">
      <c r="R67" s="45"/>
    </row>
    <row r="68" spans="18:18">
      <c r="R68" s="722"/>
    </row>
    <row r="69" spans="18:18">
      <c r="R69" s="722"/>
    </row>
    <row r="70" spans="18:18">
      <c r="R70" s="722"/>
    </row>
    <row r="71" spans="18:18">
      <c r="R71" s="722"/>
    </row>
    <row r="72" spans="18:18">
      <c r="R72" s="45"/>
    </row>
    <row r="73" spans="18:18">
      <c r="R73" s="45"/>
    </row>
    <row r="74" spans="18:18">
      <c r="R74" s="722"/>
    </row>
    <row r="75" spans="18:18">
      <c r="R75" s="722"/>
    </row>
    <row r="76" spans="18:18">
      <c r="R76" s="722"/>
    </row>
    <row r="77" spans="18:18">
      <c r="R77" s="45"/>
    </row>
    <row r="78" spans="18:18">
      <c r="R78" s="45"/>
    </row>
    <row r="79" spans="18:18">
      <c r="R79" s="722"/>
    </row>
    <row r="80" spans="18:18">
      <c r="R80" s="722"/>
    </row>
    <row r="81" spans="18:18">
      <c r="R81" s="45"/>
    </row>
    <row r="82" spans="18:18">
      <c r="R82" s="45"/>
    </row>
    <row r="83" spans="18:18">
      <c r="R83" s="722"/>
    </row>
    <row r="84" spans="18:18">
      <c r="R84" s="45"/>
    </row>
    <row r="85" spans="18:18">
      <c r="R85" s="722"/>
    </row>
    <row r="86" spans="18:18">
      <c r="R86" s="722"/>
    </row>
    <row r="87" spans="18:18">
      <c r="R87" s="722"/>
    </row>
    <row r="88" spans="18:18">
      <c r="R88" s="722"/>
    </row>
    <row r="89" spans="18:18">
      <c r="R89" s="722"/>
    </row>
    <row r="90" spans="18:18">
      <c r="R90" s="722"/>
    </row>
    <row r="91" spans="18:18">
      <c r="R91" s="722"/>
    </row>
    <row r="92" spans="18:18">
      <c r="R92" s="722"/>
    </row>
    <row r="93" spans="18:18">
      <c r="R93" s="722"/>
    </row>
    <row r="94" spans="18:18">
      <c r="R94" s="722"/>
    </row>
    <row r="95" spans="18:18">
      <c r="R95" s="722"/>
    </row>
    <row r="96" spans="18:18">
      <c r="R96" s="722"/>
    </row>
    <row r="97" spans="18:18">
      <c r="R97" s="722"/>
    </row>
    <row r="98" spans="18:18">
      <c r="R98" s="722"/>
    </row>
    <row r="99" spans="18:18">
      <c r="R99" s="722"/>
    </row>
    <row r="100" spans="18:18">
      <c r="R100" s="45"/>
    </row>
  </sheetData>
  <mergeCells count="4">
    <mergeCell ref="E4:Z4"/>
    <mergeCell ref="AA4:BH4"/>
    <mergeCell ref="E43:E50"/>
    <mergeCell ref="E51:E57"/>
  </mergeCells>
  <pageMargins left="0.7" right="0.7" top="0.78740157499999996" bottom="0.78740157499999996"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showGridLines="0" zoomScale="80" zoomScaleNormal="80" workbookViewId="0">
      <selection activeCell="E21" sqref="E21"/>
    </sheetView>
  </sheetViews>
  <sheetFormatPr defaultColWidth="10.90625" defaultRowHeight="14.5"/>
  <cols>
    <col min="1" max="1" width="3" style="245" customWidth="1"/>
    <col min="3" max="3" width="23.453125" customWidth="1"/>
    <col min="4" max="4" width="10.90625" customWidth="1"/>
    <col min="5" max="5" width="44.1796875" customWidth="1"/>
    <col min="6" max="6" width="57.90625" customWidth="1"/>
    <col min="7" max="7" width="73.26953125" customWidth="1"/>
  </cols>
  <sheetData>
    <row r="1" spans="1:8" s="245" customFormat="1"/>
    <row r="3" spans="1:8" ht="15.5">
      <c r="B3" s="245"/>
      <c r="C3" s="250" t="s">
        <v>1050</v>
      </c>
    </row>
    <row r="4" spans="1:8" s="180" customFormat="1" ht="15.5">
      <c r="A4" s="245"/>
      <c r="B4" s="49"/>
      <c r="C4" s="324"/>
    </row>
    <row r="5" spans="1:8" s="180" customFormat="1" ht="15.5">
      <c r="A5" s="245"/>
      <c r="B5" s="49"/>
      <c r="C5" s="324"/>
    </row>
    <row r="6" spans="1:8" s="180" customFormat="1" ht="15.5">
      <c r="A6" s="245"/>
      <c r="B6" s="49"/>
      <c r="C6" s="324"/>
      <c r="D6" s="42" t="s">
        <v>1119</v>
      </c>
      <c r="E6" s="180" t="s">
        <v>1120</v>
      </c>
    </row>
    <row r="7" spans="1:8" s="180" customFormat="1" ht="15.5">
      <c r="A7" s="245"/>
      <c r="B7" s="49"/>
      <c r="C7" s="324"/>
    </row>
    <row r="8" spans="1:8">
      <c r="E8" s="272"/>
      <c r="F8" s="272"/>
      <c r="G8" s="272"/>
    </row>
    <row r="9" spans="1:8" ht="15" thickBot="1">
      <c r="D9" s="292"/>
      <c r="E9" s="300" t="s">
        <v>1052</v>
      </c>
      <c r="F9" s="300" t="s">
        <v>1053</v>
      </c>
      <c r="G9" s="300" t="s">
        <v>1054</v>
      </c>
    </row>
    <row r="10" spans="1:8" ht="52" customHeight="1">
      <c r="C10" s="823" t="s">
        <v>19</v>
      </c>
      <c r="D10" s="290">
        <v>1</v>
      </c>
      <c r="E10" s="289" t="s">
        <v>4</v>
      </c>
      <c r="F10" s="291" t="s">
        <v>1083</v>
      </c>
      <c r="G10" s="296" t="s">
        <v>1084</v>
      </c>
      <c r="H10" s="45"/>
    </row>
    <row r="11" spans="1:8" ht="49" customHeight="1">
      <c r="C11" s="823"/>
      <c r="D11" s="286">
        <v>2</v>
      </c>
      <c r="E11" s="287" t="s">
        <v>5</v>
      </c>
      <c r="F11" s="6" t="s">
        <v>1082</v>
      </c>
      <c r="G11" s="297" t="s">
        <v>1085</v>
      </c>
      <c r="H11" s="45"/>
    </row>
    <row r="12" spans="1:8" s="99" customFormat="1" ht="234" customHeight="1">
      <c r="A12" s="278"/>
      <c r="C12" s="823"/>
      <c r="D12" s="286">
        <v>3</v>
      </c>
      <c r="E12" s="288" t="s">
        <v>1055</v>
      </c>
      <c r="F12" s="6" t="s">
        <v>1081</v>
      </c>
      <c r="G12" s="297" t="s">
        <v>1056</v>
      </c>
      <c r="H12" s="299"/>
    </row>
    <row r="13" spans="1:8" ht="132.5" customHeight="1">
      <c r="C13" s="823"/>
      <c r="D13" s="286">
        <v>4</v>
      </c>
      <c r="E13" s="287" t="s">
        <v>6</v>
      </c>
      <c r="F13" s="6" t="s">
        <v>1057</v>
      </c>
      <c r="G13" s="297" t="s">
        <v>1058</v>
      </c>
      <c r="H13" s="45"/>
    </row>
    <row r="14" spans="1:8" ht="55" customHeight="1">
      <c r="C14" s="823"/>
      <c r="D14" s="286">
        <v>5</v>
      </c>
      <c r="E14" s="287" t="s">
        <v>7</v>
      </c>
      <c r="F14" s="6" t="s">
        <v>1059</v>
      </c>
      <c r="G14" s="297" t="s">
        <v>1060</v>
      </c>
      <c r="H14" s="45"/>
    </row>
    <row r="15" spans="1:8" ht="60.5" customHeight="1">
      <c r="C15" s="823"/>
      <c r="D15" s="286">
        <v>6</v>
      </c>
      <c r="E15" s="287" t="s">
        <v>8</v>
      </c>
      <c r="F15" s="6" t="s">
        <v>1061</v>
      </c>
      <c r="G15" s="297" t="s">
        <v>1062</v>
      </c>
      <c r="H15" s="45"/>
    </row>
    <row r="16" spans="1:8" ht="52.5" customHeight="1">
      <c r="C16" s="823"/>
      <c r="D16" s="286">
        <v>7</v>
      </c>
      <c r="E16" s="287" t="s">
        <v>9</v>
      </c>
      <c r="F16" s="6" t="s">
        <v>1063</v>
      </c>
      <c r="G16" s="297" t="s">
        <v>1064</v>
      </c>
      <c r="H16" s="45"/>
    </row>
    <row r="17" spans="3:8" ht="71" customHeight="1">
      <c r="C17" s="823"/>
      <c r="D17" s="286">
        <v>8</v>
      </c>
      <c r="E17" s="317" t="s">
        <v>10</v>
      </c>
      <c r="F17" s="318" t="s">
        <v>1065</v>
      </c>
      <c r="G17" s="319" t="s">
        <v>1066</v>
      </c>
      <c r="H17" s="45"/>
    </row>
    <row r="18" spans="3:8" ht="104" customHeight="1">
      <c r="C18" s="823" t="s">
        <v>20</v>
      </c>
      <c r="D18" s="320">
        <v>9</v>
      </c>
      <c r="E18" s="321" t="s">
        <v>11</v>
      </c>
      <c r="F18" s="322" t="s">
        <v>1067</v>
      </c>
      <c r="G18" s="323" t="s">
        <v>1068</v>
      </c>
      <c r="H18" s="45"/>
    </row>
    <row r="19" spans="3:8" ht="44" customHeight="1">
      <c r="C19" s="823"/>
      <c r="D19" s="286">
        <v>10</v>
      </c>
      <c r="E19" s="287" t="s">
        <v>12</v>
      </c>
      <c r="F19" s="6" t="s">
        <v>1069</v>
      </c>
      <c r="G19" s="297" t="s">
        <v>1070</v>
      </c>
      <c r="H19" s="45"/>
    </row>
    <row r="20" spans="3:8" ht="108" customHeight="1">
      <c r="C20" s="823"/>
      <c r="D20" s="286">
        <v>11</v>
      </c>
      <c r="E20" s="287" t="s">
        <v>13</v>
      </c>
      <c r="F20" s="6" t="s">
        <v>1071</v>
      </c>
      <c r="G20" s="297" t="s">
        <v>1072</v>
      </c>
      <c r="H20" s="45"/>
    </row>
    <row r="21" spans="3:8" ht="44" customHeight="1">
      <c r="C21" s="823"/>
      <c r="D21" s="286">
        <v>12</v>
      </c>
      <c r="E21" s="287" t="s">
        <v>81</v>
      </c>
      <c r="F21" s="6" t="s">
        <v>1073</v>
      </c>
      <c r="G21" s="297" t="s">
        <v>1074</v>
      </c>
      <c r="H21" s="45"/>
    </row>
    <row r="22" spans="3:8" ht="65" customHeight="1">
      <c r="C22" s="823"/>
      <c r="D22" s="286">
        <v>13</v>
      </c>
      <c r="E22" s="287" t="s">
        <v>14</v>
      </c>
      <c r="F22" s="6" t="s">
        <v>1075</v>
      </c>
      <c r="G22" s="297" t="s">
        <v>1076</v>
      </c>
      <c r="H22" s="45"/>
    </row>
    <row r="23" spans="3:8" ht="61.5" customHeight="1">
      <c r="C23" s="823"/>
      <c r="D23" s="286">
        <v>14</v>
      </c>
      <c r="E23" s="287" t="s">
        <v>15</v>
      </c>
      <c r="F23" s="6" t="s">
        <v>1077</v>
      </c>
      <c r="G23" s="297" t="s">
        <v>1078</v>
      </c>
      <c r="H23" s="45"/>
    </row>
    <row r="24" spans="3:8" ht="45" customHeight="1" thickBot="1">
      <c r="C24" s="823"/>
      <c r="D24" s="293">
        <v>15</v>
      </c>
      <c r="E24" s="294" t="s">
        <v>16</v>
      </c>
      <c r="F24" s="295" t="s">
        <v>1079</v>
      </c>
      <c r="G24" s="298" t="s">
        <v>1080</v>
      </c>
      <c r="H24" s="45"/>
    </row>
    <row r="25" spans="3:8">
      <c r="C25" s="285"/>
    </row>
  </sheetData>
  <mergeCells count="2">
    <mergeCell ref="C18:C24"/>
    <mergeCell ref="C10:C17"/>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0"/>
  <sheetViews>
    <sheetView showGridLines="0" topLeftCell="A13" zoomScale="40" zoomScaleNormal="40" workbookViewId="0">
      <selection activeCell="N12" sqref="N12"/>
    </sheetView>
  </sheetViews>
  <sheetFormatPr defaultColWidth="10.90625" defaultRowHeight="14.5"/>
  <cols>
    <col min="1" max="1" width="3.6328125" style="245" customWidth="1"/>
    <col min="2" max="2" width="10.90625" style="179"/>
    <col min="3" max="3" width="22" customWidth="1"/>
    <col min="4" max="4" width="35.90625" customWidth="1"/>
    <col min="5" max="5" width="28.08984375" bestFit="1" customWidth="1"/>
    <col min="8" max="8" width="12" customWidth="1"/>
    <col min="10" max="10" width="30.6328125" style="735" bestFit="1" customWidth="1"/>
    <col min="11" max="11" width="30.1796875" bestFit="1" customWidth="1"/>
    <col min="12" max="12" width="24.1796875" style="1" customWidth="1"/>
  </cols>
  <sheetData>
    <row r="1" spans="1:26" s="245" customFormat="1">
      <c r="L1" s="279"/>
    </row>
    <row r="2" spans="1:26" s="179" customFormat="1">
      <c r="A2" s="245"/>
      <c r="J2" s="735"/>
      <c r="L2" s="1"/>
    </row>
    <row r="3" spans="1:26" s="179" customFormat="1">
      <c r="A3" s="245"/>
      <c r="B3" s="245"/>
      <c r="C3" s="258" t="s">
        <v>1686</v>
      </c>
      <c r="D3" s="245"/>
      <c r="J3" s="735"/>
      <c r="L3" s="1"/>
    </row>
    <row r="4" spans="1:26" s="179" customFormat="1">
      <c r="A4" s="245"/>
      <c r="J4" s="735"/>
      <c r="K4" s="45"/>
      <c r="L4" s="1"/>
    </row>
    <row r="5" spans="1:26">
      <c r="C5" s="855" t="s">
        <v>1115</v>
      </c>
      <c r="D5" s="856"/>
      <c r="E5" s="856"/>
      <c r="F5" s="856" t="s">
        <v>322</v>
      </c>
      <c r="G5" s="856"/>
      <c r="H5" s="856"/>
      <c r="I5" s="856"/>
      <c r="J5" s="816" t="s">
        <v>29</v>
      </c>
      <c r="K5" s="48"/>
      <c r="L5" s="48"/>
    </row>
    <row r="6" spans="1:26" ht="73" thickBot="1">
      <c r="C6" s="172" t="s">
        <v>323</v>
      </c>
      <c r="D6" s="173" t="s">
        <v>58</v>
      </c>
      <c r="E6" s="173" t="s">
        <v>57</v>
      </c>
      <c r="F6" s="174" t="s">
        <v>324</v>
      </c>
      <c r="G6" s="175" t="s">
        <v>325</v>
      </c>
      <c r="H6" s="175" t="s">
        <v>326</v>
      </c>
      <c r="I6" s="176" t="s">
        <v>327</v>
      </c>
      <c r="J6" s="810" t="s">
        <v>1589</v>
      </c>
      <c r="L6"/>
    </row>
    <row r="7" spans="1:26">
      <c r="C7" s="792" t="s">
        <v>0</v>
      </c>
      <c r="D7" s="273" t="s">
        <v>330</v>
      </c>
      <c r="E7" s="274" t="s">
        <v>329</v>
      </c>
      <c r="F7" s="275">
        <v>118200</v>
      </c>
      <c r="G7" s="394">
        <v>33500</v>
      </c>
      <c r="H7" s="276">
        <v>258900</v>
      </c>
      <c r="I7" s="277">
        <v>946500</v>
      </c>
      <c r="J7" s="811" t="s">
        <v>50</v>
      </c>
      <c r="L7"/>
      <c r="N7" s="42" t="s">
        <v>1116</v>
      </c>
      <c r="O7" s="179"/>
      <c r="P7" s="179"/>
      <c r="Q7" s="179"/>
      <c r="R7" s="179"/>
      <c r="S7" s="179"/>
      <c r="T7" s="179"/>
      <c r="U7" s="179"/>
      <c r="V7" s="179"/>
      <c r="W7" s="179"/>
      <c r="X7" s="179"/>
    </row>
    <row r="8" spans="1:26">
      <c r="C8" s="792" t="s">
        <v>31</v>
      </c>
      <c r="D8" s="273" t="s">
        <v>330</v>
      </c>
      <c r="E8" s="274" t="s">
        <v>329</v>
      </c>
      <c r="F8" s="275">
        <v>137000</v>
      </c>
      <c r="G8" s="394">
        <v>30700</v>
      </c>
      <c r="H8" s="276">
        <v>232800</v>
      </c>
      <c r="I8" s="277">
        <v>863200</v>
      </c>
      <c r="J8" s="811" t="s">
        <v>50</v>
      </c>
      <c r="L8"/>
      <c r="N8" s="316" t="s">
        <v>1117</v>
      </c>
      <c r="O8" s="179"/>
      <c r="P8" s="179"/>
      <c r="Q8" s="179"/>
      <c r="R8" s="179"/>
      <c r="S8" s="179"/>
      <c r="T8" s="179"/>
      <c r="U8" s="179"/>
      <c r="V8" s="179"/>
      <c r="W8" s="179"/>
      <c r="X8" s="179"/>
      <c r="Y8" s="179"/>
      <c r="Z8" s="179"/>
    </row>
    <row r="9" spans="1:26">
      <c r="C9" s="792" t="s">
        <v>25</v>
      </c>
      <c r="D9" s="273" t="s">
        <v>330</v>
      </c>
      <c r="E9" s="274" t="s">
        <v>329</v>
      </c>
      <c r="F9" s="275">
        <v>78700</v>
      </c>
      <c r="G9" s="394">
        <v>8600</v>
      </c>
      <c r="H9" s="276">
        <v>130900</v>
      </c>
      <c r="I9" s="277">
        <v>124900</v>
      </c>
      <c r="J9" s="811" t="s">
        <v>52</v>
      </c>
      <c r="L9"/>
      <c r="N9" s="316" t="s">
        <v>1118</v>
      </c>
    </row>
    <row r="10" spans="1:26">
      <c r="C10" s="792" t="s">
        <v>2</v>
      </c>
      <c r="D10" s="273" t="s">
        <v>330</v>
      </c>
      <c r="E10" s="274" t="s">
        <v>329</v>
      </c>
      <c r="F10" s="275">
        <v>55800</v>
      </c>
      <c r="G10" s="394">
        <v>22100</v>
      </c>
      <c r="H10" s="276">
        <v>97300</v>
      </c>
      <c r="I10" s="277">
        <v>512000</v>
      </c>
      <c r="J10" s="811" t="s">
        <v>53</v>
      </c>
      <c r="L10"/>
    </row>
    <row r="11" spans="1:26">
      <c r="C11" s="792" t="s">
        <v>321</v>
      </c>
      <c r="D11" s="273" t="s">
        <v>330</v>
      </c>
      <c r="E11" s="274" t="s">
        <v>63</v>
      </c>
      <c r="F11" s="275">
        <v>47200</v>
      </c>
      <c r="G11" s="394">
        <v>11900</v>
      </c>
      <c r="H11" s="276">
        <v>105400</v>
      </c>
      <c r="I11" s="277">
        <v>472100</v>
      </c>
      <c r="J11" s="811" t="s">
        <v>53</v>
      </c>
      <c r="L11"/>
      <c r="N11" s="42" t="s">
        <v>1043</v>
      </c>
    </row>
    <row r="12" spans="1:26">
      <c r="C12" s="792" t="s">
        <v>44</v>
      </c>
      <c r="D12" s="273" t="s">
        <v>330</v>
      </c>
      <c r="E12" s="274" t="s">
        <v>329</v>
      </c>
      <c r="F12" s="275">
        <v>39600</v>
      </c>
      <c r="G12" s="394">
        <v>10800</v>
      </c>
      <c r="H12" s="276">
        <v>109400</v>
      </c>
      <c r="I12" s="277">
        <v>186300</v>
      </c>
      <c r="J12" s="811" t="s">
        <v>54</v>
      </c>
      <c r="L12"/>
      <c r="N12" s="59" t="s">
        <v>1147</v>
      </c>
    </row>
    <row r="13" spans="1:26">
      <c r="C13" s="792" t="s">
        <v>24</v>
      </c>
      <c r="D13" s="273" t="s">
        <v>330</v>
      </c>
      <c r="E13" s="274" t="s">
        <v>66</v>
      </c>
      <c r="F13" s="275">
        <v>29100</v>
      </c>
      <c r="G13" s="394">
        <v>4800</v>
      </c>
      <c r="H13" s="276">
        <v>58900</v>
      </c>
      <c r="I13" s="277">
        <v>134900</v>
      </c>
      <c r="J13" s="811" t="s">
        <v>52</v>
      </c>
      <c r="L13"/>
    </row>
    <row r="14" spans="1:26">
      <c r="C14" s="792" t="s">
        <v>38</v>
      </c>
      <c r="D14" s="273" t="s">
        <v>330</v>
      </c>
      <c r="E14" s="274" t="s">
        <v>65</v>
      </c>
      <c r="F14" s="275">
        <v>42500</v>
      </c>
      <c r="G14" s="394">
        <v>4500</v>
      </c>
      <c r="H14" s="276">
        <v>27400</v>
      </c>
      <c r="I14" s="277">
        <v>113900</v>
      </c>
      <c r="J14" s="811" t="s">
        <v>50</v>
      </c>
      <c r="L14"/>
    </row>
    <row r="15" spans="1:26">
      <c r="C15" s="792" t="s">
        <v>331</v>
      </c>
      <c r="D15" s="273" t="s">
        <v>330</v>
      </c>
      <c r="E15" s="274" t="s">
        <v>63</v>
      </c>
      <c r="F15" s="275">
        <v>15400</v>
      </c>
      <c r="G15" s="394">
        <v>4200</v>
      </c>
      <c r="H15" s="276">
        <v>43300</v>
      </c>
      <c r="I15" s="277">
        <v>59700</v>
      </c>
      <c r="J15" s="811" t="s">
        <v>53</v>
      </c>
      <c r="L15"/>
    </row>
    <row r="16" spans="1:26">
      <c r="C16" s="792" t="s">
        <v>332</v>
      </c>
      <c r="D16" s="273" t="s">
        <v>330</v>
      </c>
      <c r="E16" s="274" t="s">
        <v>299</v>
      </c>
      <c r="F16" s="275">
        <v>20900</v>
      </c>
      <c r="G16" s="394">
        <v>4500</v>
      </c>
      <c r="H16" s="276">
        <v>16600</v>
      </c>
      <c r="I16" s="277">
        <v>116100</v>
      </c>
      <c r="J16" s="811" t="s">
        <v>54</v>
      </c>
      <c r="L16"/>
    </row>
    <row r="17" spans="1:26">
      <c r="C17" s="792" t="s">
        <v>333</v>
      </c>
      <c r="D17" s="273" t="s">
        <v>330</v>
      </c>
      <c r="E17" s="274" t="s">
        <v>329</v>
      </c>
      <c r="F17" s="275">
        <v>13300</v>
      </c>
      <c r="G17" s="394">
        <v>1100</v>
      </c>
      <c r="H17" s="276">
        <v>30700</v>
      </c>
      <c r="I17" s="277">
        <v>120900</v>
      </c>
      <c r="J17" s="811" t="s">
        <v>50</v>
      </c>
      <c r="L17"/>
    </row>
    <row r="18" spans="1:26">
      <c r="C18" s="792" t="s">
        <v>733</v>
      </c>
      <c r="D18" s="273" t="s">
        <v>330</v>
      </c>
      <c r="E18" s="274" t="s">
        <v>329</v>
      </c>
      <c r="F18" s="275">
        <v>9500</v>
      </c>
      <c r="G18" s="394">
        <v>2700</v>
      </c>
      <c r="H18" s="276">
        <v>19500</v>
      </c>
      <c r="I18" s="277">
        <v>132000</v>
      </c>
      <c r="J18" s="811" t="s">
        <v>50</v>
      </c>
      <c r="L18"/>
    </row>
    <row r="19" spans="1:26">
      <c r="C19" s="792" t="s">
        <v>335</v>
      </c>
      <c r="D19" s="273" t="s">
        <v>330</v>
      </c>
      <c r="E19" s="274" t="s">
        <v>329</v>
      </c>
      <c r="F19" s="275">
        <v>16100</v>
      </c>
      <c r="G19" s="394">
        <v>2100</v>
      </c>
      <c r="H19" s="276">
        <v>15900</v>
      </c>
      <c r="I19" s="277">
        <v>41000</v>
      </c>
      <c r="J19" s="811" t="s">
        <v>53</v>
      </c>
      <c r="L19"/>
    </row>
    <row r="20" spans="1:26">
      <c r="C20" s="792" t="s">
        <v>338</v>
      </c>
      <c r="D20" s="273" t="s">
        <v>330</v>
      </c>
      <c r="E20" s="274" t="s">
        <v>329</v>
      </c>
      <c r="F20" s="275">
        <v>9000</v>
      </c>
      <c r="G20" s="394">
        <v>2400</v>
      </c>
      <c r="H20" s="276">
        <v>14700</v>
      </c>
      <c r="I20" s="277">
        <v>77200</v>
      </c>
      <c r="J20" s="811" t="s">
        <v>52</v>
      </c>
      <c r="L20"/>
    </row>
    <row r="21" spans="1:26">
      <c r="C21" s="792" t="s">
        <v>341</v>
      </c>
      <c r="D21" s="273" t="s">
        <v>330</v>
      </c>
      <c r="E21" s="274" t="s">
        <v>299</v>
      </c>
      <c r="F21" s="275">
        <v>11600</v>
      </c>
      <c r="G21" s="394">
        <v>2200</v>
      </c>
      <c r="H21" s="276">
        <v>11900</v>
      </c>
      <c r="I21" s="277">
        <v>45100</v>
      </c>
      <c r="J21" s="811" t="s">
        <v>54</v>
      </c>
      <c r="L21"/>
      <c r="O21" s="852" t="s">
        <v>1051</v>
      </c>
      <c r="P21" s="853"/>
      <c r="Q21" s="854"/>
    </row>
    <row r="22" spans="1:26">
      <c r="C22" s="792" t="s">
        <v>343</v>
      </c>
      <c r="D22" s="273" t="s">
        <v>330</v>
      </c>
      <c r="E22" s="274" t="s">
        <v>302</v>
      </c>
      <c r="F22" s="275">
        <v>15600</v>
      </c>
      <c r="G22" s="394">
        <v>861</v>
      </c>
      <c r="H22" s="276">
        <v>18900</v>
      </c>
      <c r="I22" s="277">
        <v>20900</v>
      </c>
      <c r="J22" s="811" t="s">
        <v>50</v>
      </c>
      <c r="L22"/>
      <c r="O22" s="229"/>
      <c r="P22" s="262" t="s">
        <v>803</v>
      </c>
      <c r="Q22" s="267" t="s">
        <v>804</v>
      </c>
    </row>
    <row r="23" spans="1:26">
      <c r="C23" s="792" t="s">
        <v>349</v>
      </c>
      <c r="D23" s="273" t="s">
        <v>330</v>
      </c>
      <c r="E23" s="274" t="s">
        <v>302</v>
      </c>
      <c r="F23" s="275">
        <v>14500</v>
      </c>
      <c r="G23" s="394">
        <v>743</v>
      </c>
      <c r="H23" s="276">
        <v>24700</v>
      </c>
      <c r="I23" s="277">
        <v>11300</v>
      </c>
      <c r="J23" s="811" t="s">
        <v>50</v>
      </c>
      <c r="L23"/>
      <c r="O23" s="282" t="s">
        <v>50</v>
      </c>
      <c r="P23" s="603">
        <f>COUNTIF($J$7:$J$61,O23)</f>
        <v>8</v>
      </c>
      <c r="Q23" s="604">
        <f>COUNTIF($J$62:$J$112,O23)</f>
        <v>6</v>
      </c>
    </row>
    <row r="24" spans="1:26">
      <c r="C24" s="792" t="s">
        <v>350</v>
      </c>
      <c r="D24" s="273" t="s">
        <v>330</v>
      </c>
      <c r="E24" s="274" t="s">
        <v>63</v>
      </c>
      <c r="F24" s="275">
        <v>10100</v>
      </c>
      <c r="G24" s="394">
        <v>928</v>
      </c>
      <c r="H24" s="276">
        <v>12700</v>
      </c>
      <c r="I24" s="277">
        <v>34900</v>
      </c>
      <c r="J24" s="811" t="s">
        <v>53</v>
      </c>
      <c r="K24" s="84"/>
      <c r="L24" s="84"/>
      <c r="M24" s="84"/>
      <c r="N24" s="84"/>
      <c r="O24" s="283" t="s">
        <v>54</v>
      </c>
      <c r="P24" s="507">
        <f t="shared" ref="P24:P30" si="0">COUNTIF($J$7:$J$61,O24)</f>
        <v>6</v>
      </c>
      <c r="Q24" s="605">
        <f t="shared" ref="Q24:Q30" si="1">COUNTIF($J$62:$J$112,O24)</f>
        <v>11</v>
      </c>
      <c r="R24" s="84"/>
      <c r="S24" s="84"/>
      <c r="T24" s="84"/>
      <c r="U24" s="84"/>
      <c r="V24" s="84"/>
      <c r="W24" s="84"/>
    </row>
    <row r="25" spans="1:26">
      <c r="C25" s="792" t="s">
        <v>352</v>
      </c>
      <c r="D25" s="273" t="s">
        <v>330</v>
      </c>
      <c r="E25" s="274" t="s">
        <v>329</v>
      </c>
      <c r="F25" s="275">
        <v>6400</v>
      </c>
      <c r="G25" s="394">
        <v>1500</v>
      </c>
      <c r="H25" s="276">
        <v>5300</v>
      </c>
      <c r="I25" s="277">
        <v>66800</v>
      </c>
      <c r="J25" s="811" t="s">
        <v>51</v>
      </c>
      <c r="L25"/>
      <c r="O25" s="283" t="s">
        <v>52</v>
      </c>
      <c r="P25" s="507">
        <f t="shared" si="0"/>
        <v>3</v>
      </c>
      <c r="Q25" s="605">
        <f t="shared" si="1"/>
        <v>2</v>
      </c>
    </row>
    <row r="26" spans="1:26">
      <c r="C26" s="792" t="s">
        <v>353</v>
      </c>
      <c r="D26" s="273" t="s">
        <v>330</v>
      </c>
      <c r="E26" s="274" t="s">
        <v>299</v>
      </c>
      <c r="F26" s="275">
        <v>8400</v>
      </c>
      <c r="G26" s="394">
        <v>1200</v>
      </c>
      <c r="H26" s="276">
        <v>11600</v>
      </c>
      <c r="I26" s="277">
        <v>24800</v>
      </c>
      <c r="J26" s="811" t="s">
        <v>54</v>
      </c>
      <c r="L26"/>
      <c r="O26" s="283" t="s">
        <v>55</v>
      </c>
      <c r="P26" s="507">
        <f t="shared" si="0"/>
        <v>1</v>
      </c>
      <c r="Q26" s="605">
        <f t="shared" si="1"/>
        <v>2</v>
      </c>
    </row>
    <row r="27" spans="1:26">
      <c r="C27" s="792" t="s">
        <v>356</v>
      </c>
      <c r="D27" s="273" t="s">
        <v>330</v>
      </c>
      <c r="E27" s="274" t="s">
        <v>299</v>
      </c>
      <c r="F27" s="275">
        <v>8400</v>
      </c>
      <c r="G27" s="394">
        <v>1400</v>
      </c>
      <c r="H27" s="276">
        <v>8000</v>
      </c>
      <c r="I27" s="277">
        <v>21500</v>
      </c>
      <c r="J27" s="811" t="s">
        <v>55</v>
      </c>
      <c r="L27"/>
      <c r="O27" s="283" t="s">
        <v>51</v>
      </c>
      <c r="P27" s="507">
        <f t="shared" si="0"/>
        <v>2</v>
      </c>
      <c r="Q27" s="605">
        <f>COUNTIF($J$62:$J$112,O27)</f>
        <v>10</v>
      </c>
    </row>
    <row r="28" spans="1:26">
      <c r="C28" s="792" t="s">
        <v>358</v>
      </c>
      <c r="D28" s="273" t="s">
        <v>330</v>
      </c>
      <c r="E28" s="274" t="s">
        <v>329</v>
      </c>
      <c r="F28" s="275">
        <v>16200</v>
      </c>
      <c r="G28" s="394">
        <v>643</v>
      </c>
      <c r="H28" s="276">
        <v>7200</v>
      </c>
      <c r="I28" s="277">
        <v>15400</v>
      </c>
      <c r="J28" s="811" t="s">
        <v>53</v>
      </c>
      <c r="L28"/>
      <c r="O28" s="283" t="s">
        <v>844</v>
      </c>
      <c r="P28" s="507">
        <f t="shared" si="0"/>
        <v>0</v>
      </c>
      <c r="Q28" s="605">
        <f>COUNTIF($J$62:$J$112,O28)</f>
        <v>0</v>
      </c>
    </row>
    <row r="29" spans="1:26">
      <c r="C29" s="792" t="s">
        <v>359</v>
      </c>
      <c r="D29" s="273" t="s">
        <v>330</v>
      </c>
      <c r="E29" s="274" t="s">
        <v>301</v>
      </c>
      <c r="F29" s="275">
        <v>9000</v>
      </c>
      <c r="G29" s="394">
        <v>901</v>
      </c>
      <c r="H29" s="276">
        <v>9400</v>
      </c>
      <c r="I29" s="277">
        <v>19500</v>
      </c>
      <c r="J29" s="811" t="s">
        <v>1028</v>
      </c>
      <c r="L29"/>
      <c r="O29" s="283" t="s">
        <v>49</v>
      </c>
      <c r="P29" s="507">
        <f t="shared" si="0"/>
        <v>2</v>
      </c>
      <c r="Q29" s="605">
        <f t="shared" si="1"/>
        <v>3</v>
      </c>
    </row>
    <row r="30" spans="1:26" s="84" customFormat="1">
      <c r="A30" s="245"/>
      <c r="B30" s="179"/>
      <c r="C30" s="792" t="s">
        <v>734</v>
      </c>
      <c r="D30" s="273" t="s">
        <v>330</v>
      </c>
      <c r="E30" s="274" t="s">
        <v>63</v>
      </c>
      <c r="F30" s="275">
        <v>9800</v>
      </c>
      <c r="G30" s="394">
        <v>-17200</v>
      </c>
      <c r="H30" s="276">
        <v>17600</v>
      </c>
      <c r="I30" s="277">
        <v>40400</v>
      </c>
      <c r="J30" s="811" t="s">
        <v>832</v>
      </c>
      <c r="K30"/>
      <c r="L30"/>
      <c r="M30"/>
      <c r="N30"/>
      <c r="O30" s="283" t="s">
        <v>845</v>
      </c>
      <c r="P30" s="507">
        <f t="shared" si="0"/>
        <v>0</v>
      </c>
      <c r="Q30" s="605">
        <f t="shared" si="1"/>
        <v>0</v>
      </c>
      <c r="R30"/>
      <c r="S30"/>
      <c r="T30"/>
      <c r="U30"/>
      <c r="V30"/>
      <c r="W30"/>
      <c r="X30"/>
      <c r="Y30"/>
      <c r="Z30"/>
    </row>
    <row r="31" spans="1:26">
      <c r="C31" s="792" t="s">
        <v>363</v>
      </c>
      <c r="D31" s="273" t="s">
        <v>330</v>
      </c>
      <c r="E31" s="274" t="s">
        <v>329</v>
      </c>
      <c r="F31" s="275">
        <v>3000</v>
      </c>
      <c r="G31" s="394">
        <v>1200</v>
      </c>
      <c r="H31" s="276">
        <v>10200</v>
      </c>
      <c r="I31" s="277">
        <v>26400</v>
      </c>
      <c r="J31" s="811" t="s">
        <v>53</v>
      </c>
      <c r="L31"/>
      <c r="O31" s="284" t="s">
        <v>805</v>
      </c>
      <c r="P31" s="514">
        <f>COUNTA(J7:J61)-SUM(P23:P30)</f>
        <v>33</v>
      </c>
      <c r="Q31" s="606">
        <f>COUNTA($J$62:$J$112)-SUM(Q23:Q30)</f>
        <v>17</v>
      </c>
      <c r="Y31" s="84"/>
      <c r="Z31" s="84"/>
    </row>
    <row r="32" spans="1:26">
      <c r="C32" s="792" t="s">
        <v>365</v>
      </c>
      <c r="D32" s="273" t="s">
        <v>330</v>
      </c>
      <c r="E32" s="274" t="s">
        <v>61</v>
      </c>
      <c r="F32" s="275">
        <v>9100</v>
      </c>
      <c r="G32" s="394">
        <v>572</v>
      </c>
      <c r="H32" s="276">
        <v>7200</v>
      </c>
      <c r="I32" s="277">
        <v>15800</v>
      </c>
      <c r="J32" s="811" t="s">
        <v>53</v>
      </c>
      <c r="L32" s="84"/>
      <c r="M32" s="84"/>
      <c r="N32" s="84"/>
      <c r="X32" s="84"/>
    </row>
    <row r="33" spans="1:26">
      <c r="C33" s="792" t="s">
        <v>366</v>
      </c>
      <c r="D33" s="273" t="s">
        <v>330</v>
      </c>
      <c r="E33" s="274" t="s">
        <v>302</v>
      </c>
      <c r="F33" s="275">
        <v>4100</v>
      </c>
      <c r="G33" s="394">
        <v>672</v>
      </c>
      <c r="H33" s="276">
        <v>9100</v>
      </c>
      <c r="I33" s="277">
        <v>39200</v>
      </c>
      <c r="J33" s="811" t="s">
        <v>53</v>
      </c>
      <c r="K33" s="84"/>
      <c r="L33"/>
      <c r="N33" s="93"/>
      <c r="O33" s="93"/>
      <c r="P33" s="84"/>
      <c r="Q33" s="84"/>
      <c r="R33" s="84"/>
      <c r="S33" s="84"/>
      <c r="T33" s="84"/>
      <c r="U33" s="84"/>
      <c r="V33" s="84"/>
      <c r="W33" s="84"/>
    </row>
    <row r="34" spans="1:26">
      <c r="C34" s="792" t="s">
        <v>369</v>
      </c>
      <c r="D34" s="273" t="s">
        <v>330</v>
      </c>
      <c r="E34" s="274" t="s">
        <v>303</v>
      </c>
      <c r="F34" s="275">
        <v>1900</v>
      </c>
      <c r="G34" s="394">
        <v>821</v>
      </c>
      <c r="H34" s="276">
        <v>5800</v>
      </c>
      <c r="I34" s="277">
        <v>18700</v>
      </c>
      <c r="J34" s="811" t="s">
        <v>53</v>
      </c>
      <c r="L34"/>
    </row>
    <row r="35" spans="1:26">
      <c r="C35" s="792" t="s">
        <v>370</v>
      </c>
      <c r="D35" s="273" t="s">
        <v>330</v>
      </c>
      <c r="E35" s="274" t="s">
        <v>63</v>
      </c>
      <c r="F35" s="275">
        <v>1900</v>
      </c>
      <c r="G35" s="394">
        <v>534</v>
      </c>
      <c r="H35" s="276">
        <v>4300</v>
      </c>
      <c r="I35" s="277">
        <v>25400</v>
      </c>
      <c r="J35" s="811" t="s">
        <v>832</v>
      </c>
      <c r="L35"/>
      <c r="O35" s="84"/>
    </row>
    <row r="36" spans="1:26">
      <c r="C36" s="792" t="s">
        <v>371</v>
      </c>
      <c r="D36" s="273" t="s">
        <v>330</v>
      </c>
      <c r="E36" s="274" t="s">
        <v>329</v>
      </c>
      <c r="F36" s="275">
        <v>1200</v>
      </c>
      <c r="G36" s="394">
        <v>582</v>
      </c>
      <c r="H36" s="276">
        <v>1900</v>
      </c>
      <c r="I36" s="277">
        <v>22300</v>
      </c>
      <c r="J36" s="811" t="s">
        <v>53</v>
      </c>
      <c r="L36"/>
    </row>
    <row r="37" spans="1:26">
      <c r="C37" s="792" t="s">
        <v>372</v>
      </c>
      <c r="D37" s="273" t="s">
        <v>330</v>
      </c>
      <c r="E37" s="274" t="s">
        <v>64</v>
      </c>
      <c r="F37" s="275">
        <v>2300</v>
      </c>
      <c r="G37" s="394">
        <v>975</v>
      </c>
      <c r="H37" s="276">
        <v>5900</v>
      </c>
      <c r="I37" s="277">
        <v>12500</v>
      </c>
      <c r="J37" s="811" t="s">
        <v>53</v>
      </c>
      <c r="L37"/>
    </row>
    <row r="38" spans="1:26">
      <c r="C38" s="792" t="s">
        <v>375</v>
      </c>
      <c r="D38" s="273" t="s">
        <v>330</v>
      </c>
      <c r="E38" s="274" t="s">
        <v>61</v>
      </c>
      <c r="F38" s="275">
        <v>5100</v>
      </c>
      <c r="G38" s="394">
        <v>590</v>
      </c>
      <c r="H38" s="276">
        <v>8900</v>
      </c>
      <c r="I38" s="277">
        <v>15200</v>
      </c>
      <c r="J38" s="811" t="s">
        <v>830</v>
      </c>
      <c r="L38"/>
    </row>
    <row r="39" spans="1:26" s="84" customFormat="1">
      <c r="A39" s="245"/>
      <c r="B39" s="179"/>
      <c r="C39" s="792" t="s">
        <v>735</v>
      </c>
      <c r="D39" s="273" t="s">
        <v>330</v>
      </c>
      <c r="E39" s="274" t="s">
        <v>329</v>
      </c>
      <c r="F39" s="275">
        <v>3200</v>
      </c>
      <c r="G39" s="394">
        <v>590</v>
      </c>
      <c r="H39" s="276">
        <v>6300</v>
      </c>
      <c r="I39" s="277">
        <v>17400</v>
      </c>
      <c r="J39" s="811" t="s">
        <v>51</v>
      </c>
      <c r="K39"/>
      <c r="L39"/>
      <c r="M39"/>
      <c r="N39"/>
      <c r="O39"/>
      <c r="P39"/>
      <c r="Q39"/>
      <c r="R39"/>
      <c r="S39"/>
      <c r="T39"/>
      <c r="U39"/>
      <c r="V39"/>
      <c r="W39"/>
      <c r="X39"/>
      <c r="Y39"/>
      <c r="Z39"/>
    </row>
    <row r="40" spans="1:26">
      <c r="C40" s="792" t="s">
        <v>376</v>
      </c>
      <c r="D40" s="273" t="s">
        <v>330</v>
      </c>
      <c r="E40" s="274" t="s">
        <v>308</v>
      </c>
      <c r="F40" s="275">
        <v>6200</v>
      </c>
      <c r="G40" s="394">
        <v>-92</v>
      </c>
      <c r="H40" s="276">
        <v>5000</v>
      </c>
      <c r="I40" s="277">
        <v>24800</v>
      </c>
      <c r="J40" s="811" t="s">
        <v>833</v>
      </c>
      <c r="L40"/>
      <c r="Y40" s="84"/>
      <c r="Z40" s="84"/>
    </row>
    <row r="41" spans="1:26">
      <c r="C41" s="792" t="s">
        <v>378</v>
      </c>
      <c r="D41" s="273" t="s">
        <v>330</v>
      </c>
      <c r="E41" s="274" t="s">
        <v>299</v>
      </c>
      <c r="F41" s="275">
        <v>5000</v>
      </c>
      <c r="G41" s="394">
        <v>641</v>
      </c>
      <c r="H41" s="276">
        <v>4700</v>
      </c>
      <c r="I41" s="277">
        <v>11300</v>
      </c>
      <c r="J41" s="811" t="s">
        <v>54</v>
      </c>
      <c r="L41"/>
      <c r="X41" s="84"/>
    </row>
    <row r="42" spans="1:26">
      <c r="C42" s="792" t="s">
        <v>379</v>
      </c>
      <c r="D42" s="273" t="s">
        <v>330</v>
      </c>
      <c r="E42" s="274" t="s">
        <v>329</v>
      </c>
      <c r="F42" s="275">
        <v>2600</v>
      </c>
      <c r="G42" s="394">
        <v>-27</v>
      </c>
      <c r="H42" s="276">
        <v>3900</v>
      </c>
      <c r="I42" s="277">
        <v>42900</v>
      </c>
      <c r="J42" s="811" t="s">
        <v>49</v>
      </c>
      <c r="L42" s="84"/>
      <c r="M42" s="84"/>
      <c r="N42" s="84"/>
    </row>
    <row r="43" spans="1:26">
      <c r="C43" s="792" t="s">
        <v>380</v>
      </c>
      <c r="D43" s="273" t="s">
        <v>330</v>
      </c>
      <c r="E43" s="274" t="s">
        <v>329</v>
      </c>
      <c r="F43" s="275">
        <v>2800</v>
      </c>
      <c r="G43" s="394">
        <v>-418</v>
      </c>
      <c r="H43" s="276">
        <v>5500</v>
      </c>
      <c r="I43" s="277">
        <v>41700</v>
      </c>
      <c r="J43" s="811" t="s">
        <v>1601</v>
      </c>
      <c r="K43" s="84"/>
      <c r="L43" s="84"/>
      <c r="M43" s="84"/>
      <c r="N43" s="84"/>
      <c r="P43" s="84"/>
      <c r="Q43" s="84"/>
      <c r="R43" s="84"/>
      <c r="S43" s="84"/>
      <c r="T43" s="84"/>
      <c r="U43" s="84"/>
      <c r="V43" s="84"/>
      <c r="W43" s="84"/>
    </row>
    <row r="44" spans="1:26">
      <c r="C44" s="792" t="s">
        <v>736</v>
      </c>
      <c r="D44" s="273" t="s">
        <v>330</v>
      </c>
      <c r="E44" s="274" t="s">
        <v>329</v>
      </c>
      <c r="F44" s="275">
        <v>3000</v>
      </c>
      <c r="G44" s="394">
        <v>576</v>
      </c>
      <c r="H44" s="276">
        <v>5100</v>
      </c>
      <c r="I44" s="277">
        <v>13200</v>
      </c>
      <c r="J44" s="811" t="s">
        <v>53</v>
      </c>
      <c r="K44" s="84"/>
      <c r="L44" s="84"/>
      <c r="M44" s="84"/>
      <c r="N44" s="84"/>
      <c r="P44" s="84"/>
      <c r="Q44" s="84"/>
      <c r="R44" s="84"/>
      <c r="S44" s="84"/>
      <c r="T44" s="84"/>
      <c r="U44" s="84"/>
      <c r="V44" s="84"/>
      <c r="W44" s="84"/>
    </row>
    <row r="45" spans="1:26">
      <c r="C45" s="792" t="s">
        <v>382</v>
      </c>
      <c r="D45" s="273" t="s">
        <v>330</v>
      </c>
      <c r="E45" s="274" t="s">
        <v>329</v>
      </c>
      <c r="F45" s="275">
        <v>1700</v>
      </c>
      <c r="G45" s="394">
        <v>478</v>
      </c>
      <c r="H45" s="276">
        <v>2100</v>
      </c>
      <c r="I45" s="277">
        <v>16500</v>
      </c>
      <c r="J45" s="811" t="s">
        <v>26</v>
      </c>
      <c r="K45" s="84"/>
      <c r="L45"/>
      <c r="O45" s="84"/>
      <c r="P45" s="84"/>
      <c r="Q45" s="84"/>
      <c r="R45" s="84"/>
      <c r="S45" s="84"/>
      <c r="T45" s="84"/>
      <c r="U45" s="84"/>
      <c r="V45" s="84"/>
      <c r="W45" s="84"/>
    </row>
    <row r="46" spans="1:26">
      <c r="C46" s="792" t="s">
        <v>737</v>
      </c>
      <c r="D46" s="273" t="s">
        <v>330</v>
      </c>
      <c r="E46" s="274" t="s">
        <v>329</v>
      </c>
      <c r="F46" s="275">
        <v>3400</v>
      </c>
      <c r="G46" s="394">
        <v>103</v>
      </c>
      <c r="H46" s="276">
        <v>16100</v>
      </c>
      <c r="I46" s="277">
        <v>16200</v>
      </c>
      <c r="J46" s="811" t="s">
        <v>53</v>
      </c>
      <c r="L46" s="84"/>
      <c r="M46" s="84"/>
      <c r="N46" s="84"/>
      <c r="O46" s="84"/>
    </row>
    <row r="47" spans="1:26">
      <c r="C47" s="792" t="s">
        <v>383</v>
      </c>
      <c r="D47" s="273" t="s">
        <v>330</v>
      </c>
      <c r="E47" s="274" t="s">
        <v>329</v>
      </c>
      <c r="F47" s="275">
        <v>2600</v>
      </c>
      <c r="G47" s="394">
        <v>-81</v>
      </c>
      <c r="H47" s="276">
        <v>4700</v>
      </c>
      <c r="I47" s="277">
        <v>37100</v>
      </c>
      <c r="J47" s="811" t="s">
        <v>54</v>
      </c>
      <c r="K47" s="84"/>
      <c r="L47" s="84"/>
      <c r="M47" s="84"/>
      <c r="N47" s="84"/>
      <c r="O47" s="84"/>
      <c r="P47" s="84"/>
      <c r="Q47" s="84"/>
      <c r="R47" s="84"/>
      <c r="S47" s="84"/>
      <c r="T47" s="84"/>
      <c r="U47" s="84"/>
      <c r="V47" s="84"/>
      <c r="W47" s="84"/>
    </row>
    <row r="48" spans="1:26">
      <c r="C48" s="792" t="s">
        <v>384</v>
      </c>
      <c r="D48" s="273" t="s">
        <v>330</v>
      </c>
      <c r="E48" s="274" t="s">
        <v>329</v>
      </c>
      <c r="F48" s="275">
        <v>3300</v>
      </c>
      <c r="G48" s="394">
        <v>-38</v>
      </c>
      <c r="H48" s="276">
        <v>3300</v>
      </c>
      <c r="I48" s="277">
        <v>29700</v>
      </c>
      <c r="J48" s="811" t="s">
        <v>53</v>
      </c>
      <c r="K48" s="84"/>
      <c r="L48"/>
      <c r="P48" s="84"/>
      <c r="Q48" s="84"/>
      <c r="R48" s="84"/>
      <c r="S48" s="84"/>
      <c r="T48" s="84"/>
      <c r="U48" s="84"/>
      <c r="V48" s="84"/>
      <c r="W48" s="84"/>
    </row>
    <row r="49" spans="1:26" s="84" customFormat="1">
      <c r="A49" s="245"/>
      <c r="B49" s="179"/>
      <c r="C49" s="792" t="s">
        <v>738</v>
      </c>
      <c r="D49" s="273" t="s">
        <v>330</v>
      </c>
      <c r="E49" s="274" t="s">
        <v>739</v>
      </c>
      <c r="F49" s="275">
        <v>1100</v>
      </c>
      <c r="G49" s="394">
        <v>-426</v>
      </c>
      <c r="H49" s="276">
        <v>2900</v>
      </c>
      <c r="I49" s="277">
        <v>24400</v>
      </c>
      <c r="J49" s="811" t="s">
        <v>833</v>
      </c>
      <c r="K49"/>
      <c r="L49"/>
      <c r="M49"/>
      <c r="N49"/>
      <c r="P49"/>
      <c r="Q49"/>
      <c r="R49"/>
      <c r="S49"/>
      <c r="T49"/>
      <c r="U49"/>
      <c r="V49"/>
      <c r="W49"/>
      <c r="X49"/>
      <c r="Y49"/>
      <c r="Z49"/>
    </row>
    <row r="50" spans="1:26" s="84" customFormat="1">
      <c r="A50" s="245"/>
      <c r="B50" s="179"/>
      <c r="C50" s="792" t="s">
        <v>740</v>
      </c>
      <c r="D50" s="273" t="s">
        <v>330</v>
      </c>
      <c r="E50" s="274" t="s">
        <v>301</v>
      </c>
      <c r="F50" s="275">
        <v>1100</v>
      </c>
      <c r="G50" s="394">
        <v>-65</v>
      </c>
      <c r="H50" s="276">
        <v>2300</v>
      </c>
      <c r="I50" s="277">
        <v>24400</v>
      </c>
      <c r="J50" s="811" t="s">
        <v>49</v>
      </c>
      <c r="K50"/>
      <c r="P50"/>
      <c r="Q50"/>
      <c r="R50"/>
      <c r="S50"/>
      <c r="T50"/>
      <c r="U50"/>
      <c r="V50"/>
      <c r="W50"/>
      <c r="X50"/>
    </row>
    <row r="51" spans="1:26" s="84" customFormat="1">
      <c r="A51" s="245"/>
      <c r="B51" s="179"/>
      <c r="C51" s="792" t="s">
        <v>741</v>
      </c>
      <c r="D51" s="273" t="s">
        <v>330</v>
      </c>
      <c r="E51" s="274" t="s">
        <v>329</v>
      </c>
      <c r="F51" s="275">
        <v>1300</v>
      </c>
      <c r="G51" s="394">
        <v>419</v>
      </c>
      <c r="H51" s="276">
        <v>3300</v>
      </c>
      <c r="I51" s="277">
        <v>15700</v>
      </c>
      <c r="J51" s="811" t="s">
        <v>53</v>
      </c>
      <c r="O51"/>
    </row>
    <row r="52" spans="1:26">
      <c r="C52" s="792" t="s">
        <v>386</v>
      </c>
      <c r="D52" s="273" t="s">
        <v>330</v>
      </c>
      <c r="E52" s="274" t="s">
        <v>301</v>
      </c>
      <c r="F52" s="275">
        <v>3100</v>
      </c>
      <c r="G52" s="394">
        <v>381</v>
      </c>
      <c r="H52" s="276">
        <v>2900</v>
      </c>
      <c r="I52" s="277">
        <v>18700</v>
      </c>
      <c r="J52" s="811" t="s">
        <v>53</v>
      </c>
      <c r="K52" s="84"/>
      <c r="L52" s="84"/>
      <c r="M52" s="84"/>
      <c r="N52" s="84"/>
      <c r="P52" s="84"/>
      <c r="Q52" s="84"/>
      <c r="R52" s="84"/>
      <c r="S52" s="84"/>
      <c r="T52" s="84"/>
      <c r="U52" s="84"/>
      <c r="V52" s="84"/>
      <c r="W52" s="84"/>
      <c r="X52" s="84"/>
      <c r="Y52" s="84"/>
      <c r="Z52" s="84"/>
    </row>
    <row r="53" spans="1:26" s="84" customFormat="1">
      <c r="A53" s="245"/>
      <c r="B53" s="179"/>
      <c r="C53" s="792" t="s">
        <v>742</v>
      </c>
      <c r="D53" s="273" t="s">
        <v>330</v>
      </c>
      <c r="E53" s="274" t="s">
        <v>300</v>
      </c>
      <c r="F53" s="275">
        <v>1400</v>
      </c>
      <c r="G53" s="394">
        <v>-37</v>
      </c>
      <c r="H53" s="276">
        <v>2200</v>
      </c>
      <c r="I53" s="277">
        <v>22200</v>
      </c>
      <c r="J53" s="811" t="s">
        <v>53</v>
      </c>
      <c r="L53"/>
      <c r="M53"/>
      <c r="N53"/>
      <c r="Y53"/>
      <c r="Z53"/>
    </row>
    <row r="54" spans="1:26" s="84" customFormat="1">
      <c r="A54" s="245"/>
      <c r="B54" s="179"/>
      <c r="C54" s="792" t="s">
        <v>743</v>
      </c>
      <c r="D54" s="273" t="s">
        <v>330</v>
      </c>
      <c r="E54" s="274" t="s">
        <v>304</v>
      </c>
      <c r="F54" s="275">
        <v>2000</v>
      </c>
      <c r="G54" s="394">
        <v>155</v>
      </c>
      <c r="H54" s="276">
        <v>2100</v>
      </c>
      <c r="I54" s="277">
        <v>22200</v>
      </c>
      <c r="J54" s="811" t="s">
        <v>53</v>
      </c>
      <c r="K54"/>
      <c r="P54"/>
      <c r="Q54"/>
      <c r="R54"/>
      <c r="S54"/>
      <c r="T54"/>
      <c r="U54"/>
      <c r="V54"/>
      <c r="W54"/>
      <c r="X54"/>
    </row>
    <row r="55" spans="1:26">
      <c r="C55" s="792" t="s">
        <v>389</v>
      </c>
      <c r="D55" s="273" t="s">
        <v>330</v>
      </c>
      <c r="E55" s="274" t="s">
        <v>63</v>
      </c>
      <c r="F55" s="275">
        <v>14400</v>
      </c>
      <c r="G55" s="394">
        <v>17</v>
      </c>
      <c r="H55" s="276">
        <v>1600</v>
      </c>
      <c r="I55" s="277">
        <v>1800</v>
      </c>
      <c r="J55" s="811" t="s">
        <v>26</v>
      </c>
      <c r="K55" s="84"/>
      <c r="L55"/>
      <c r="O55" s="84"/>
      <c r="P55" s="84"/>
      <c r="Q55" s="84"/>
      <c r="R55" s="84"/>
      <c r="S55" s="84"/>
      <c r="T55" s="84"/>
      <c r="U55" s="84"/>
      <c r="V55" s="84"/>
      <c r="W55" s="84"/>
      <c r="X55" s="84"/>
      <c r="Y55" s="84"/>
      <c r="Z55" s="84"/>
    </row>
    <row r="56" spans="1:26">
      <c r="C56" s="792" t="s">
        <v>390</v>
      </c>
      <c r="D56" s="273" t="s">
        <v>330</v>
      </c>
      <c r="E56" s="274" t="s">
        <v>329</v>
      </c>
      <c r="F56" s="275">
        <v>1800</v>
      </c>
      <c r="G56" s="394">
        <v>-276</v>
      </c>
      <c r="H56" s="276">
        <v>4500</v>
      </c>
      <c r="I56" s="277">
        <v>19200</v>
      </c>
      <c r="J56" s="811" t="s">
        <v>53</v>
      </c>
      <c r="L56"/>
      <c r="X56" s="84"/>
    </row>
    <row r="57" spans="1:26" s="84" customFormat="1">
      <c r="A57" s="245"/>
      <c r="B57" s="179"/>
      <c r="C57" s="792" t="s">
        <v>745</v>
      </c>
      <c r="D57" s="273" t="s">
        <v>330</v>
      </c>
      <c r="E57" s="274" t="s">
        <v>329</v>
      </c>
      <c r="F57" s="275">
        <v>862</v>
      </c>
      <c r="G57" s="394">
        <v>230</v>
      </c>
      <c r="H57" s="276">
        <v>1700</v>
      </c>
      <c r="I57" s="277">
        <v>18700</v>
      </c>
      <c r="J57" s="811" t="s">
        <v>53</v>
      </c>
      <c r="K57"/>
      <c r="P57"/>
      <c r="Q57"/>
      <c r="R57"/>
      <c r="S57"/>
      <c r="T57"/>
      <c r="U57"/>
      <c r="V57"/>
      <c r="W57"/>
      <c r="X57"/>
      <c r="Y57"/>
      <c r="Z57"/>
    </row>
    <row r="58" spans="1:26" s="84" customFormat="1">
      <c r="A58" s="245"/>
      <c r="B58" s="179"/>
      <c r="C58" s="792" t="s">
        <v>746</v>
      </c>
      <c r="D58" s="273" t="s">
        <v>330</v>
      </c>
      <c r="E58" s="274" t="s">
        <v>329</v>
      </c>
      <c r="F58" s="275">
        <v>2100</v>
      </c>
      <c r="G58" s="394">
        <v>346</v>
      </c>
      <c r="H58" s="276">
        <v>2500</v>
      </c>
      <c r="I58" s="277">
        <v>17800</v>
      </c>
      <c r="J58" s="811" t="s">
        <v>830</v>
      </c>
      <c r="L58"/>
      <c r="M58"/>
      <c r="N58"/>
      <c r="O58"/>
      <c r="X58"/>
    </row>
    <row r="59" spans="1:26" s="84" customFormat="1">
      <c r="A59" s="245"/>
      <c r="B59" s="179"/>
      <c r="C59" s="792" t="s">
        <v>747</v>
      </c>
      <c r="D59" s="273" t="s">
        <v>330</v>
      </c>
      <c r="E59" s="274" t="s">
        <v>329</v>
      </c>
      <c r="F59" s="275">
        <v>1200</v>
      </c>
      <c r="G59" s="394">
        <v>238</v>
      </c>
      <c r="H59" s="276">
        <v>3300</v>
      </c>
      <c r="I59" s="277">
        <v>17600</v>
      </c>
      <c r="J59" s="811" t="s">
        <v>53</v>
      </c>
      <c r="K59"/>
      <c r="L59"/>
      <c r="M59"/>
      <c r="N59"/>
      <c r="O59"/>
      <c r="P59"/>
      <c r="Q59"/>
      <c r="R59"/>
      <c r="S59"/>
      <c r="T59"/>
      <c r="U59"/>
      <c r="V59"/>
      <c r="W59"/>
    </row>
    <row r="60" spans="1:26">
      <c r="C60" s="792" t="s">
        <v>392</v>
      </c>
      <c r="D60" s="273" t="s">
        <v>330</v>
      </c>
      <c r="E60" s="274" t="s">
        <v>64</v>
      </c>
      <c r="F60" s="275">
        <v>4500</v>
      </c>
      <c r="G60" s="394">
        <v>450</v>
      </c>
      <c r="H60" s="276">
        <v>5300</v>
      </c>
      <c r="I60" s="277">
        <v>10900</v>
      </c>
      <c r="J60" s="811" t="s">
        <v>50</v>
      </c>
      <c r="L60"/>
      <c r="O60" s="84"/>
      <c r="X60" s="84"/>
      <c r="Y60" s="84"/>
      <c r="Z60" s="84"/>
    </row>
    <row r="61" spans="1:26" s="84" customFormat="1" ht="15" thickBot="1">
      <c r="A61" s="245"/>
      <c r="B61" s="179"/>
      <c r="C61" s="792" t="s">
        <v>744</v>
      </c>
      <c r="D61" s="273" t="s">
        <v>330</v>
      </c>
      <c r="E61" s="274" t="s">
        <v>329</v>
      </c>
      <c r="F61" s="275">
        <v>1200</v>
      </c>
      <c r="G61" s="394">
        <v>-1300</v>
      </c>
      <c r="H61" s="276">
        <v>2700</v>
      </c>
      <c r="I61" s="277">
        <v>15900</v>
      </c>
      <c r="J61" s="811" t="s">
        <v>833</v>
      </c>
      <c r="K61"/>
      <c r="L61"/>
      <c r="M61"/>
      <c r="N61"/>
      <c r="O61"/>
      <c r="P61"/>
      <c r="Q61"/>
      <c r="R61"/>
      <c r="S61"/>
      <c r="T61"/>
      <c r="U61"/>
      <c r="V61"/>
      <c r="W61"/>
      <c r="Y61"/>
      <c r="Z61"/>
    </row>
    <row r="62" spans="1:26">
      <c r="C62" s="793" t="s">
        <v>1</v>
      </c>
      <c r="D62" s="414" t="s">
        <v>328</v>
      </c>
      <c r="E62" s="415" t="s">
        <v>329</v>
      </c>
      <c r="F62" s="416">
        <v>261700</v>
      </c>
      <c r="G62" s="395">
        <v>59400</v>
      </c>
      <c r="H62" s="417">
        <v>373700</v>
      </c>
      <c r="I62" s="418">
        <v>961300</v>
      </c>
      <c r="J62" s="812" t="s">
        <v>50</v>
      </c>
      <c r="L62"/>
      <c r="Y62" s="84"/>
      <c r="Z62" s="84"/>
    </row>
    <row r="63" spans="1:26">
      <c r="C63" s="792" t="s">
        <v>28</v>
      </c>
      <c r="D63" s="273" t="s">
        <v>328</v>
      </c>
      <c r="E63" s="274" t="s">
        <v>61</v>
      </c>
      <c r="F63" s="275">
        <v>221500</v>
      </c>
      <c r="G63" s="394">
        <v>39900</v>
      </c>
      <c r="H63" s="276">
        <v>304100</v>
      </c>
      <c r="I63" s="277">
        <v>272400</v>
      </c>
      <c r="J63" s="811" t="s">
        <v>54</v>
      </c>
      <c r="L63"/>
      <c r="X63" s="84"/>
    </row>
    <row r="64" spans="1:26" s="84" customFormat="1">
      <c r="A64" s="245"/>
      <c r="B64" s="179"/>
      <c r="C64" s="792" t="s">
        <v>36</v>
      </c>
      <c r="D64" s="273" t="s">
        <v>328</v>
      </c>
      <c r="E64" s="274" t="s">
        <v>329</v>
      </c>
      <c r="F64" s="275">
        <v>50800</v>
      </c>
      <c r="G64" s="394">
        <v>12900</v>
      </c>
      <c r="H64" s="276">
        <v>102500</v>
      </c>
      <c r="I64" s="277">
        <v>248300</v>
      </c>
      <c r="J64" s="811" t="s">
        <v>50</v>
      </c>
      <c r="K64"/>
      <c r="L64"/>
      <c r="M64"/>
      <c r="N64"/>
      <c r="O64"/>
      <c r="P64"/>
      <c r="Q64"/>
      <c r="R64"/>
      <c r="S64"/>
      <c r="T64"/>
      <c r="U64"/>
      <c r="V64"/>
      <c r="W64"/>
      <c r="X64"/>
      <c r="Y64"/>
      <c r="Z64"/>
    </row>
    <row r="65" spans="3:26">
      <c r="C65" s="792" t="s">
        <v>320</v>
      </c>
      <c r="D65" s="273" t="s">
        <v>328</v>
      </c>
      <c r="E65" s="274" t="s">
        <v>62</v>
      </c>
      <c r="F65" s="275">
        <v>175600</v>
      </c>
      <c r="G65" s="394">
        <v>4300</v>
      </c>
      <c r="H65" s="276">
        <v>110000</v>
      </c>
      <c r="I65" s="277">
        <v>41200</v>
      </c>
      <c r="J65" s="811" t="s">
        <v>49</v>
      </c>
      <c r="L65"/>
      <c r="Y65" s="84"/>
      <c r="Z65" s="84"/>
    </row>
    <row r="66" spans="3:26">
      <c r="C66" s="792" t="s">
        <v>34</v>
      </c>
      <c r="D66" s="273" t="s">
        <v>328</v>
      </c>
      <c r="E66" s="274" t="s">
        <v>329</v>
      </c>
      <c r="F66" s="275">
        <v>58700</v>
      </c>
      <c r="G66" s="394">
        <v>4200</v>
      </c>
      <c r="H66" s="276">
        <v>32500</v>
      </c>
      <c r="I66" s="277">
        <v>31500</v>
      </c>
      <c r="J66" s="811" t="s">
        <v>50</v>
      </c>
      <c r="L66"/>
      <c r="X66" s="84"/>
    </row>
    <row r="67" spans="3:26">
      <c r="C67" s="792" t="s">
        <v>42</v>
      </c>
      <c r="D67" s="273" t="s">
        <v>328</v>
      </c>
      <c r="E67" s="274" t="s">
        <v>63</v>
      </c>
      <c r="F67" s="275">
        <v>26400</v>
      </c>
      <c r="G67" s="394">
        <v>2100</v>
      </c>
      <c r="H67" s="276">
        <v>21200</v>
      </c>
      <c r="I67" s="277">
        <v>35700</v>
      </c>
      <c r="J67" s="811" t="s">
        <v>53</v>
      </c>
      <c r="L67"/>
    </row>
    <row r="68" spans="3:26">
      <c r="C68" s="792" t="s">
        <v>32</v>
      </c>
      <c r="D68" s="273" t="s">
        <v>328</v>
      </c>
      <c r="E68" s="274" t="s">
        <v>329</v>
      </c>
      <c r="F68" s="275">
        <v>90400</v>
      </c>
      <c r="G68" s="394">
        <v>-2300</v>
      </c>
      <c r="H68" s="276">
        <v>111800</v>
      </c>
      <c r="I68" s="277">
        <v>45200</v>
      </c>
      <c r="J68" s="811" t="s">
        <v>52</v>
      </c>
      <c r="L68"/>
    </row>
    <row r="69" spans="3:26">
      <c r="C69" s="792" t="s">
        <v>48</v>
      </c>
      <c r="D69" s="273" t="s">
        <v>328</v>
      </c>
      <c r="E69" s="274" t="s">
        <v>329</v>
      </c>
      <c r="F69" s="275">
        <v>30600</v>
      </c>
      <c r="G69" s="394">
        <v>649</v>
      </c>
      <c r="H69" s="276">
        <v>51800</v>
      </c>
      <c r="I69" s="277">
        <v>22800</v>
      </c>
      <c r="J69" s="811" t="s">
        <v>50</v>
      </c>
      <c r="L69"/>
    </row>
    <row r="70" spans="3:26">
      <c r="C70" s="792" t="s">
        <v>334</v>
      </c>
      <c r="D70" s="273" t="s">
        <v>328</v>
      </c>
      <c r="E70" s="274" t="s">
        <v>306</v>
      </c>
      <c r="F70" s="275">
        <v>14400</v>
      </c>
      <c r="G70" s="394">
        <v>3000</v>
      </c>
      <c r="H70" s="276">
        <v>19200</v>
      </c>
      <c r="I70" s="277">
        <v>30300</v>
      </c>
      <c r="J70" s="811" t="s">
        <v>51</v>
      </c>
      <c r="L70"/>
    </row>
    <row r="71" spans="3:26">
      <c r="C71" s="794" t="s">
        <v>278</v>
      </c>
      <c r="D71" s="273" t="s">
        <v>328</v>
      </c>
      <c r="E71" s="274" t="s">
        <v>64</v>
      </c>
      <c r="F71" s="275">
        <v>36100</v>
      </c>
      <c r="G71" s="394">
        <v>1500</v>
      </c>
      <c r="H71" s="276">
        <v>27300</v>
      </c>
      <c r="I71" s="277">
        <v>14600</v>
      </c>
      <c r="J71" s="811" t="s">
        <v>50</v>
      </c>
      <c r="L71"/>
    </row>
    <row r="72" spans="3:26">
      <c r="C72" s="792" t="s">
        <v>336</v>
      </c>
      <c r="D72" s="273" t="s">
        <v>328</v>
      </c>
      <c r="E72" s="274" t="s">
        <v>64</v>
      </c>
      <c r="F72" s="275">
        <v>14100</v>
      </c>
      <c r="G72" s="394">
        <v>1800</v>
      </c>
      <c r="H72" s="276">
        <v>18700</v>
      </c>
      <c r="I72" s="277">
        <v>33900</v>
      </c>
      <c r="J72" s="811" t="s">
        <v>52</v>
      </c>
      <c r="L72"/>
    </row>
    <row r="73" spans="3:26">
      <c r="C73" s="792" t="s">
        <v>337</v>
      </c>
      <c r="D73" s="273" t="s">
        <v>328</v>
      </c>
      <c r="E73" s="274" t="s">
        <v>329</v>
      </c>
      <c r="F73" s="275">
        <v>11300</v>
      </c>
      <c r="G73" s="394">
        <v>1100</v>
      </c>
      <c r="H73" s="276">
        <v>27500</v>
      </c>
      <c r="I73" s="277">
        <v>27400</v>
      </c>
      <c r="J73" s="811" t="s">
        <v>51</v>
      </c>
      <c r="L73"/>
    </row>
    <row r="74" spans="3:26">
      <c r="C74" s="792" t="s">
        <v>339</v>
      </c>
      <c r="D74" s="273" t="s">
        <v>328</v>
      </c>
      <c r="E74" s="274" t="s">
        <v>329</v>
      </c>
      <c r="F74" s="275">
        <v>19400</v>
      </c>
      <c r="G74" s="394">
        <v>841</v>
      </c>
      <c r="H74" s="276">
        <v>27900</v>
      </c>
      <c r="I74" s="277">
        <v>16100</v>
      </c>
      <c r="J74" s="811" t="s">
        <v>51</v>
      </c>
      <c r="L74"/>
    </row>
    <row r="75" spans="3:26">
      <c r="C75" s="792" t="s">
        <v>340</v>
      </c>
      <c r="D75" s="273" t="s">
        <v>328</v>
      </c>
      <c r="E75" s="274" t="s">
        <v>63</v>
      </c>
      <c r="F75" s="275">
        <v>14500</v>
      </c>
      <c r="G75" s="394">
        <v>535</v>
      </c>
      <c r="H75" s="276">
        <v>44300</v>
      </c>
      <c r="I75" s="277">
        <v>20300</v>
      </c>
      <c r="J75" s="811" t="s">
        <v>51</v>
      </c>
      <c r="L75"/>
    </row>
    <row r="76" spans="3:26">
      <c r="C76" s="792" t="s">
        <v>41</v>
      </c>
      <c r="D76" s="273" t="s">
        <v>328</v>
      </c>
      <c r="E76" s="274" t="s">
        <v>67</v>
      </c>
      <c r="F76" s="275">
        <v>26600</v>
      </c>
      <c r="G76" s="394">
        <v>-402</v>
      </c>
      <c r="H76" s="276">
        <v>46600</v>
      </c>
      <c r="I76" s="277">
        <v>32300</v>
      </c>
      <c r="J76" s="811" t="s">
        <v>54</v>
      </c>
      <c r="L76"/>
    </row>
    <row r="77" spans="3:26">
      <c r="C77" s="792" t="s">
        <v>342</v>
      </c>
      <c r="D77" s="273" t="s">
        <v>328</v>
      </c>
      <c r="E77" s="274" t="s">
        <v>64</v>
      </c>
      <c r="F77" s="275">
        <v>14900</v>
      </c>
      <c r="G77" s="394">
        <v>642</v>
      </c>
      <c r="H77" s="276">
        <v>27500</v>
      </c>
      <c r="I77" s="277">
        <v>22100</v>
      </c>
      <c r="J77" s="811" t="s">
        <v>54</v>
      </c>
      <c r="L77" s="84"/>
      <c r="M77" s="84"/>
      <c r="N77" s="84"/>
    </row>
    <row r="78" spans="3:26">
      <c r="C78" s="792" t="s">
        <v>344</v>
      </c>
      <c r="D78" s="273" t="s">
        <v>328</v>
      </c>
      <c r="E78" s="274" t="s">
        <v>63</v>
      </c>
      <c r="F78" s="275">
        <v>54100</v>
      </c>
      <c r="G78" s="394">
        <v>668</v>
      </c>
      <c r="H78" s="276">
        <v>81300</v>
      </c>
      <c r="I78" s="277">
        <v>6500</v>
      </c>
      <c r="J78" s="811" t="s">
        <v>53</v>
      </c>
      <c r="K78" s="84"/>
      <c r="L78"/>
      <c r="P78" s="84"/>
      <c r="Q78" s="84"/>
      <c r="R78" s="84"/>
      <c r="S78" s="84"/>
      <c r="T78" s="84"/>
      <c r="U78" s="84"/>
      <c r="V78" s="84"/>
      <c r="W78" s="84"/>
    </row>
    <row r="79" spans="3:26">
      <c r="C79" s="792" t="s">
        <v>35</v>
      </c>
      <c r="D79" s="273" t="s">
        <v>328</v>
      </c>
      <c r="E79" s="274" t="s">
        <v>345</v>
      </c>
      <c r="F79" s="275">
        <v>50000</v>
      </c>
      <c r="G79" s="394">
        <v>511</v>
      </c>
      <c r="H79" s="276">
        <v>31300</v>
      </c>
      <c r="I79" s="277">
        <v>11200</v>
      </c>
      <c r="J79" s="811" t="s">
        <v>54</v>
      </c>
      <c r="L79"/>
    </row>
    <row r="80" spans="3:26">
      <c r="C80" s="792" t="s">
        <v>346</v>
      </c>
      <c r="D80" s="273" t="s">
        <v>328</v>
      </c>
      <c r="E80" s="274" t="s">
        <v>305</v>
      </c>
      <c r="F80" s="275">
        <v>24100</v>
      </c>
      <c r="G80" s="394">
        <v>-368</v>
      </c>
      <c r="H80" s="276">
        <v>30300</v>
      </c>
      <c r="I80" s="277">
        <v>33400</v>
      </c>
      <c r="J80" s="811" t="s">
        <v>51</v>
      </c>
      <c r="L80"/>
      <c r="O80" s="84"/>
    </row>
    <row r="81" spans="1:26">
      <c r="C81" s="792" t="s">
        <v>347</v>
      </c>
      <c r="D81" s="273" t="s">
        <v>328</v>
      </c>
      <c r="E81" s="274" t="s">
        <v>329</v>
      </c>
      <c r="F81" s="275">
        <v>7200</v>
      </c>
      <c r="G81" s="394">
        <v>2900</v>
      </c>
      <c r="H81" s="276">
        <v>12900</v>
      </c>
      <c r="I81" s="277">
        <v>29700</v>
      </c>
      <c r="J81" s="811" t="s">
        <v>831</v>
      </c>
      <c r="L81"/>
    </row>
    <row r="82" spans="1:26">
      <c r="C82" s="792" t="s">
        <v>348</v>
      </c>
      <c r="D82" s="273" t="s">
        <v>328</v>
      </c>
      <c r="E82" s="274" t="s">
        <v>64</v>
      </c>
      <c r="F82" s="275">
        <v>5300</v>
      </c>
      <c r="G82" s="394">
        <v>2100</v>
      </c>
      <c r="H82" s="276">
        <v>14700</v>
      </c>
      <c r="I82" s="277">
        <v>78700</v>
      </c>
      <c r="J82" s="811" t="s">
        <v>53</v>
      </c>
      <c r="L82"/>
      <c r="R82" s="69"/>
    </row>
    <row r="83" spans="1:26">
      <c r="C83" s="792" t="s">
        <v>351</v>
      </c>
      <c r="D83" s="273" t="s">
        <v>328</v>
      </c>
      <c r="E83" s="274" t="s">
        <v>63</v>
      </c>
      <c r="F83" s="275">
        <v>7300</v>
      </c>
      <c r="G83" s="394">
        <v>1600</v>
      </c>
      <c r="H83" s="276">
        <v>8000</v>
      </c>
      <c r="I83" s="277">
        <v>47800</v>
      </c>
      <c r="J83" s="811" t="s">
        <v>53</v>
      </c>
      <c r="L83"/>
      <c r="R83" s="69"/>
    </row>
    <row r="84" spans="1:26" s="84" customFormat="1">
      <c r="A84" s="245"/>
      <c r="B84" s="179"/>
      <c r="C84" s="792" t="s">
        <v>354</v>
      </c>
      <c r="D84" s="273" t="s">
        <v>328</v>
      </c>
      <c r="E84" s="274" t="s">
        <v>329</v>
      </c>
      <c r="F84" s="275">
        <v>8200</v>
      </c>
      <c r="G84" s="394">
        <v>1200</v>
      </c>
      <c r="H84" s="276">
        <v>10000</v>
      </c>
      <c r="I84" s="277">
        <v>31200</v>
      </c>
      <c r="J84" s="811" t="s">
        <v>51</v>
      </c>
      <c r="K84"/>
      <c r="L84"/>
      <c r="M84"/>
      <c r="N84"/>
      <c r="O84"/>
      <c r="P84"/>
      <c r="Q84"/>
      <c r="R84" s="69"/>
      <c r="S84"/>
      <c r="T84"/>
      <c r="U84"/>
      <c r="V84"/>
      <c r="W84"/>
      <c r="X84"/>
      <c r="Y84"/>
      <c r="Z84"/>
    </row>
    <row r="85" spans="1:26">
      <c r="C85" s="792" t="s">
        <v>355</v>
      </c>
      <c r="D85" s="273" t="s">
        <v>328</v>
      </c>
      <c r="E85" s="274" t="s">
        <v>65</v>
      </c>
      <c r="F85" s="275">
        <v>11300</v>
      </c>
      <c r="G85" s="394">
        <v>1700</v>
      </c>
      <c r="H85" s="276">
        <v>8800</v>
      </c>
      <c r="I85" s="277">
        <v>14100</v>
      </c>
      <c r="J85" s="811" t="s">
        <v>54</v>
      </c>
      <c r="L85"/>
      <c r="R85" s="69"/>
      <c r="Y85" s="84"/>
      <c r="Z85" s="84"/>
    </row>
    <row r="86" spans="1:26">
      <c r="C86" s="792" t="s">
        <v>357</v>
      </c>
      <c r="D86" s="273" t="s">
        <v>328</v>
      </c>
      <c r="E86" s="274" t="s">
        <v>64</v>
      </c>
      <c r="F86" s="275">
        <v>12500</v>
      </c>
      <c r="G86" s="394">
        <v>676</v>
      </c>
      <c r="H86" s="276">
        <v>18400</v>
      </c>
      <c r="I86" s="277">
        <v>11100</v>
      </c>
      <c r="J86" s="811" t="s">
        <v>54</v>
      </c>
      <c r="L86"/>
      <c r="R86" s="69"/>
      <c r="X86" s="84"/>
    </row>
    <row r="87" spans="1:26">
      <c r="C87" s="792" t="s">
        <v>732</v>
      </c>
      <c r="D87" s="273" t="s">
        <v>328</v>
      </c>
      <c r="E87" s="274" t="s">
        <v>63</v>
      </c>
      <c r="F87" s="275">
        <v>17000</v>
      </c>
      <c r="G87" s="394">
        <v>524</v>
      </c>
      <c r="H87" s="276">
        <v>28100</v>
      </c>
      <c r="I87" s="277">
        <v>7700</v>
      </c>
      <c r="J87" s="811" t="s">
        <v>1029</v>
      </c>
      <c r="L87"/>
      <c r="R87" s="69"/>
    </row>
    <row r="88" spans="1:26">
      <c r="C88" s="792" t="s">
        <v>46</v>
      </c>
      <c r="D88" s="273" t="s">
        <v>328</v>
      </c>
      <c r="E88" s="274" t="s">
        <v>62</v>
      </c>
      <c r="F88" s="275">
        <v>34100</v>
      </c>
      <c r="G88" s="394">
        <v>501</v>
      </c>
      <c r="H88" s="276">
        <v>21500</v>
      </c>
      <c r="I88" s="277">
        <v>7600</v>
      </c>
      <c r="J88" s="811" t="s">
        <v>830</v>
      </c>
      <c r="L88"/>
      <c r="R88" s="69"/>
    </row>
    <row r="89" spans="1:26">
      <c r="C89" s="792" t="s">
        <v>360</v>
      </c>
      <c r="D89" s="273" t="s">
        <v>328</v>
      </c>
      <c r="E89" s="274" t="s">
        <v>61</v>
      </c>
      <c r="F89" s="275">
        <v>8300</v>
      </c>
      <c r="G89" s="394">
        <v>637</v>
      </c>
      <c r="H89" s="276">
        <v>17300</v>
      </c>
      <c r="I89" s="277">
        <v>13400</v>
      </c>
      <c r="J89" s="811" t="s">
        <v>54</v>
      </c>
      <c r="L89" s="84"/>
      <c r="M89" s="84"/>
      <c r="N89" s="84"/>
      <c r="R89" s="69"/>
    </row>
    <row r="90" spans="1:26">
      <c r="C90" s="792" t="s">
        <v>361</v>
      </c>
      <c r="D90" s="273" t="s">
        <v>328</v>
      </c>
      <c r="E90" s="274" t="s">
        <v>63</v>
      </c>
      <c r="F90" s="275">
        <v>12800</v>
      </c>
      <c r="G90" s="394">
        <v>-1100</v>
      </c>
      <c r="H90" s="276">
        <v>18800</v>
      </c>
      <c r="I90" s="277">
        <v>20000</v>
      </c>
      <c r="J90" s="811" t="s">
        <v>53</v>
      </c>
      <c r="K90" s="84"/>
      <c r="L90"/>
      <c r="P90" s="84"/>
      <c r="R90" s="69"/>
      <c r="S90" s="84"/>
      <c r="T90" s="84"/>
      <c r="U90" s="84"/>
      <c r="V90" s="84"/>
      <c r="W90" s="84"/>
    </row>
    <row r="91" spans="1:26">
      <c r="C91" s="794" t="s">
        <v>293</v>
      </c>
      <c r="D91" s="273" t="s">
        <v>328</v>
      </c>
      <c r="E91" s="274" t="s">
        <v>64</v>
      </c>
      <c r="F91" s="275">
        <v>26300</v>
      </c>
      <c r="G91" s="394">
        <v>325</v>
      </c>
      <c r="H91" s="276">
        <v>25200</v>
      </c>
      <c r="I91" s="277">
        <v>8700</v>
      </c>
      <c r="J91" s="811" t="s">
        <v>50</v>
      </c>
      <c r="L91"/>
      <c r="R91" s="69"/>
    </row>
    <row r="92" spans="1:26">
      <c r="C92" s="792" t="s">
        <v>362</v>
      </c>
      <c r="D92" s="273" t="s">
        <v>328</v>
      </c>
      <c r="E92" s="274" t="s">
        <v>329</v>
      </c>
      <c r="F92" s="275">
        <v>6200</v>
      </c>
      <c r="G92" s="394">
        <v>1000</v>
      </c>
      <c r="H92" s="276">
        <v>8400</v>
      </c>
      <c r="I92" s="277">
        <v>19200</v>
      </c>
      <c r="J92" s="811" t="s">
        <v>55</v>
      </c>
      <c r="L92"/>
      <c r="O92" s="84"/>
      <c r="R92" s="69"/>
    </row>
    <row r="93" spans="1:26">
      <c r="C93" s="792" t="s">
        <v>364</v>
      </c>
      <c r="D93" s="273" t="s">
        <v>328</v>
      </c>
      <c r="E93" s="274" t="s">
        <v>64</v>
      </c>
      <c r="F93" s="275">
        <v>5100</v>
      </c>
      <c r="G93" s="394">
        <v>1000</v>
      </c>
      <c r="H93" s="276">
        <v>6600</v>
      </c>
      <c r="I93" s="277">
        <v>25200</v>
      </c>
      <c r="J93" s="811" t="s">
        <v>49</v>
      </c>
      <c r="L93"/>
    </row>
    <row r="94" spans="1:26">
      <c r="C94" s="792" t="s">
        <v>37</v>
      </c>
      <c r="D94" s="273" t="s">
        <v>328</v>
      </c>
      <c r="E94" s="274" t="s">
        <v>62</v>
      </c>
      <c r="F94" s="275">
        <v>44400</v>
      </c>
      <c r="G94" s="394">
        <v>369</v>
      </c>
      <c r="H94" s="276">
        <v>19000</v>
      </c>
      <c r="I94" s="277">
        <v>5200</v>
      </c>
      <c r="J94" s="811" t="s">
        <v>51</v>
      </c>
      <c r="L94" s="84"/>
      <c r="M94" s="84"/>
      <c r="N94" s="84"/>
    </row>
    <row r="95" spans="1:26">
      <c r="C95" s="792" t="s">
        <v>367</v>
      </c>
      <c r="D95" s="273" t="s">
        <v>328</v>
      </c>
      <c r="E95" s="274" t="s">
        <v>62</v>
      </c>
      <c r="F95" s="275">
        <v>7900</v>
      </c>
      <c r="G95" s="394">
        <v>603</v>
      </c>
      <c r="H95" s="276">
        <v>8500</v>
      </c>
      <c r="I95" s="277">
        <v>13600</v>
      </c>
      <c r="J95" s="811" t="s">
        <v>54</v>
      </c>
      <c r="K95" s="84"/>
      <c r="L95"/>
      <c r="P95" s="84"/>
      <c r="S95" s="84"/>
      <c r="T95" s="84"/>
      <c r="U95" s="84"/>
      <c r="V95" s="84"/>
      <c r="W95" s="84"/>
    </row>
    <row r="96" spans="1:26" s="84" customFormat="1">
      <c r="A96" s="245"/>
      <c r="B96" s="179"/>
      <c r="C96" s="792" t="s">
        <v>368</v>
      </c>
      <c r="D96" s="273" t="s">
        <v>328</v>
      </c>
      <c r="E96" s="274" t="s">
        <v>62</v>
      </c>
      <c r="F96" s="275">
        <v>1700</v>
      </c>
      <c r="G96" s="394">
        <v>808</v>
      </c>
      <c r="H96" s="276">
        <v>4300</v>
      </c>
      <c r="I96" s="277">
        <v>20100</v>
      </c>
      <c r="J96" s="811" t="s">
        <v>53</v>
      </c>
      <c r="K96"/>
      <c r="L96"/>
      <c r="M96"/>
      <c r="N96"/>
      <c r="O96"/>
      <c r="P96"/>
      <c r="Q96"/>
      <c r="R96"/>
      <c r="S96"/>
      <c r="T96"/>
      <c r="U96"/>
      <c r="V96"/>
      <c r="W96"/>
      <c r="X96"/>
      <c r="Y96"/>
      <c r="Z96"/>
    </row>
    <row r="97" spans="1:26">
      <c r="C97" s="792" t="s">
        <v>373</v>
      </c>
      <c r="D97" s="273" t="s">
        <v>328</v>
      </c>
      <c r="E97" s="274" t="s">
        <v>306</v>
      </c>
      <c r="F97" s="275">
        <v>3300</v>
      </c>
      <c r="G97" s="394">
        <v>694</v>
      </c>
      <c r="H97" s="276">
        <v>5400</v>
      </c>
      <c r="I97" s="277">
        <v>16400</v>
      </c>
      <c r="J97" s="811" t="s">
        <v>53</v>
      </c>
      <c r="L97"/>
      <c r="O97" s="84"/>
      <c r="Y97" s="84"/>
      <c r="Z97" s="84"/>
    </row>
    <row r="98" spans="1:26">
      <c r="C98" s="792" t="s">
        <v>374</v>
      </c>
      <c r="D98" s="273" t="s">
        <v>328</v>
      </c>
      <c r="E98" s="274" t="s">
        <v>64</v>
      </c>
      <c r="F98" s="275">
        <v>7900</v>
      </c>
      <c r="G98" s="394">
        <v>500</v>
      </c>
      <c r="H98" s="276">
        <v>6700</v>
      </c>
      <c r="I98" s="277">
        <v>11000</v>
      </c>
      <c r="J98" s="811" t="s">
        <v>54</v>
      </c>
      <c r="L98"/>
      <c r="X98" s="84"/>
    </row>
    <row r="99" spans="1:26">
      <c r="C99" s="792" t="s">
        <v>43</v>
      </c>
      <c r="D99" s="273" t="s">
        <v>328</v>
      </c>
      <c r="E99" s="274" t="s">
        <v>68</v>
      </c>
      <c r="F99" s="275">
        <v>26500</v>
      </c>
      <c r="G99" s="394">
        <v>138</v>
      </c>
      <c r="H99" s="276">
        <v>14000</v>
      </c>
      <c r="I99" s="277">
        <v>5800</v>
      </c>
      <c r="J99" s="811" t="s">
        <v>54</v>
      </c>
      <c r="L99" s="84"/>
      <c r="M99" s="84"/>
      <c r="N99" s="84"/>
    </row>
    <row r="100" spans="1:26">
      <c r="C100" s="792" t="s">
        <v>47</v>
      </c>
      <c r="D100" s="273" t="s">
        <v>328</v>
      </c>
      <c r="E100" s="274" t="s">
        <v>62</v>
      </c>
      <c r="F100" s="275">
        <v>32100</v>
      </c>
      <c r="G100" s="394">
        <v>296</v>
      </c>
      <c r="H100" s="276">
        <v>13000</v>
      </c>
      <c r="I100" s="277">
        <v>2800</v>
      </c>
      <c r="J100" s="811" t="s">
        <v>55</v>
      </c>
      <c r="K100" s="84"/>
      <c r="L100" s="84"/>
      <c r="M100" s="84"/>
      <c r="N100" s="84"/>
      <c r="P100" s="84"/>
      <c r="S100" s="84"/>
      <c r="T100" s="84"/>
      <c r="U100" s="84"/>
      <c r="V100" s="84"/>
      <c r="W100" s="84"/>
    </row>
    <row r="101" spans="1:26" s="84" customFormat="1">
      <c r="A101" s="245"/>
      <c r="B101" s="179"/>
      <c r="C101" s="792" t="s">
        <v>377</v>
      </c>
      <c r="D101" s="273" t="s">
        <v>328</v>
      </c>
      <c r="E101" s="274" t="s">
        <v>329</v>
      </c>
      <c r="F101" s="275">
        <v>23800</v>
      </c>
      <c r="G101" s="394">
        <v>176</v>
      </c>
      <c r="H101" s="276">
        <v>12500</v>
      </c>
      <c r="I101" s="277">
        <v>4800</v>
      </c>
      <c r="J101" s="811" t="s">
        <v>49</v>
      </c>
      <c r="L101"/>
      <c r="M101"/>
      <c r="N101"/>
      <c r="O101"/>
      <c r="Q101"/>
      <c r="R101"/>
      <c r="X101"/>
      <c r="Y101"/>
      <c r="Z101"/>
    </row>
    <row r="102" spans="1:26">
      <c r="C102" s="792" t="s">
        <v>40</v>
      </c>
      <c r="D102" s="273" t="s">
        <v>328</v>
      </c>
      <c r="E102" s="274" t="s">
        <v>62</v>
      </c>
      <c r="F102" s="275">
        <v>29500</v>
      </c>
      <c r="G102" s="394">
        <v>163</v>
      </c>
      <c r="H102" s="276">
        <v>11000</v>
      </c>
      <c r="I102" s="277">
        <v>2300</v>
      </c>
      <c r="J102" s="811" t="s">
        <v>51</v>
      </c>
      <c r="L102"/>
      <c r="O102" s="84"/>
      <c r="Y102" s="84"/>
      <c r="Z102" s="84"/>
    </row>
    <row r="103" spans="1:26">
      <c r="C103" s="792" t="s">
        <v>381</v>
      </c>
      <c r="D103" s="273" t="s">
        <v>328</v>
      </c>
      <c r="E103" s="274" t="s">
        <v>64</v>
      </c>
      <c r="F103" s="275">
        <v>7200</v>
      </c>
      <c r="G103" s="394">
        <v>141</v>
      </c>
      <c r="H103" s="276">
        <v>8400</v>
      </c>
      <c r="I103" s="277">
        <v>14200</v>
      </c>
      <c r="J103" s="811" t="s">
        <v>54</v>
      </c>
      <c r="L103"/>
      <c r="O103" s="84"/>
      <c r="X103" s="84"/>
    </row>
    <row r="104" spans="1:26">
      <c r="C104" s="792" t="s">
        <v>731</v>
      </c>
      <c r="D104" s="273" t="s">
        <v>328</v>
      </c>
      <c r="E104" s="274" t="s">
        <v>63</v>
      </c>
      <c r="F104" s="275">
        <v>5400</v>
      </c>
      <c r="G104" s="394">
        <v>411</v>
      </c>
      <c r="H104" s="276">
        <v>5300</v>
      </c>
      <c r="I104" s="277">
        <v>16000</v>
      </c>
      <c r="J104" s="811" t="s">
        <v>53</v>
      </c>
      <c r="L104"/>
    </row>
    <row r="105" spans="1:26">
      <c r="C105" s="792" t="s">
        <v>385</v>
      </c>
      <c r="D105" s="273" t="s">
        <v>328</v>
      </c>
      <c r="E105" s="274" t="s">
        <v>329</v>
      </c>
      <c r="F105" s="275">
        <v>2200</v>
      </c>
      <c r="G105" s="394">
        <v>328</v>
      </c>
      <c r="H105" s="276">
        <v>3100</v>
      </c>
      <c r="I105" s="277">
        <v>24500</v>
      </c>
      <c r="J105" s="811" t="s">
        <v>51</v>
      </c>
      <c r="L105"/>
    </row>
    <row r="106" spans="1:26" s="84" customFormat="1">
      <c r="A106" s="245"/>
      <c r="B106" s="179"/>
      <c r="C106" s="792" t="s">
        <v>387</v>
      </c>
      <c r="D106" s="273" t="s">
        <v>328</v>
      </c>
      <c r="E106" s="274" t="s">
        <v>62</v>
      </c>
      <c r="F106" s="275">
        <v>16800</v>
      </c>
      <c r="G106" s="394">
        <v>216</v>
      </c>
      <c r="H106" s="276">
        <v>6700</v>
      </c>
      <c r="I106" s="277">
        <v>2900</v>
      </c>
      <c r="J106" s="811" t="s">
        <v>53</v>
      </c>
      <c r="K106"/>
      <c r="L106"/>
      <c r="M106"/>
      <c r="N106"/>
      <c r="O106"/>
      <c r="P106"/>
      <c r="Q106"/>
      <c r="R106"/>
      <c r="S106"/>
      <c r="T106"/>
      <c r="U106"/>
      <c r="V106"/>
      <c r="W106"/>
      <c r="X106"/>
      <c r="Y106"/>
      <c r="Z106"/>
    </row>
    <row r="107" spans="1:26" s="84" customFormat="1">
      <c r="A107" s="245"/>
      <c r="B107" s="179"/>
      <c r="C107" s="792" t="s">
        <v>388</v>
      </c>
      <c r="D107" s="273" t="s">
        <v>328</v>
      </c>
      <c r="E107" s="274" t="s">
        <v>329</v>
      </c>
      <c r="F107" s="275">
        <v>2600</v>
      </c>
      <c r="G107" s="394">
        <v>-90</v>
      </c>
      <c r="H107" s="276">
        <v>5700</v>
      </c>
      <c r="I107" s="277">
        <v>22500</v>
      </c>
      <c r="J107" s="811" t="s">
        <v>53</v>
      </c>
      <c r="K107"/>
      <c r="L107"/>
      <c r="M107"/>
      <c r="N107"/>
      <c r="O107"/>
      <c r="P107"/>
      <c r="Q107"/>
      <c r="R107"/>
      <c r="S107"/>
      <c r="T107"/>
      <c r="U107"/>
      <c r="V107"/>
      <c r="W107"/>
      <c r="X107"/>
    </row>
    <row r="108" spans="1:26">
      <c r="C108" s="792" t="s">
        <v>391</v>
      </c>
      <c r="D108" s="273" t="s">
        <v>328</v>
      </c>
      <c r="E108" s="274" t="s">
        <v>63</v>
      </c>
      <c r="F108" s="275">
        <v>7300</v>
      </c>
      <c r="G108" s="394">
        <v>257</v>
      </c>
      <c r="H108" s="276">
        <v>7100</v>
      </c>
      <c r="I108" s="277">
        <v>9600</v>
      </c>
      <c r="J108" s="811" t="s">
        <v>53</v>
      </c>
      <c r="L108"/>
      <c r="X108" s="84"/>
      <c r="Y108" s="84"/>
      <c r="Z108" s="84"/>
    </row>
    <row r="109" spans="1:26">
      <c r="C109" s="792" t="s">
        <v>729</v>
      </c>
      <c r="D109" s="273" t="s">
        <v>328</v>
      </c>
      <c r="E109" s="274" t="s">
        <v>329</v>
      </c>
      <c r="F109" s="275">
        <v>4200</v>
      </c>
      <c r="G109" s="394">
        <v>421</v>
      </c>
      <c r="H109" s="276">
        <v>4300</v>
      </c>
      <c r="I109" s="277">
        <v>12600</v>
      </c>
      <c r="J109" s="811" t="s">
        <v>834</v>
      </c>
      <c r="L109"/>
      <c r="X109" s="84"/>
    </row>
    <row r="110" spans="1:26">
      <c r="C110" s="792" t="s">
        <v>730</v>
      </c>
      <c r="D110" s="273" t="s">
        <v>328</v>
      </c>
      <c r="E110" s="274" t="s">
        <v>329</v>
      </c>
      <c r="F110" s="275">
        <v>4000</v>
      </c>
      <c r="G110" s="394">
        <v>185</v>
      </c>
      <c r="H110" s="276">
        <v>6000</v>
      </c>
      <c r="I110" s="277">
        <v>16900</v>
      </c>
      <c r="J110" s="811" t="s">
        <v>51</v>
      </c>
      <c r="L110"/>
    </row>
    <row r="111" spans="1:26">
      <c r="C111" s="792" t="s">
        <v>393</v>
      </c>
      <c r="D111" s="273" t="s">
        <v>328</v>
      </c>
      <c r="E111" s="274" t="s">
        <v>63</v>
      </c>
      <c r="F111" s="275">
        <v>3900</v>
      </c>
      <c r="G111" s="394">
        <v>376</v>
      </c>
      <c r="H111" s="276">
        <v>3300</v>
      </c>
      <c r="I111" s="277">
        <v>13900</v>
      </c>
      <c r="J111" s="811" t="s">
        <v>53</v>
      </c>
      <c r="L111"/>
    </row>
    <row r="112" spans="1:26">
      <c r="C112" s="792" t="s">
        <v>394</v>
      </c>
      <c r="D112" s="273" t="s">
        <v>328</v>
      </c>
      <c r="E112" s="274" t="s">
        <v>62</v>
      </c>
      <c r="F112" s="275">
        <v>11700</v>
      </c>
      <c r="G112" s="394">
        <v>140</v>
      </c>
      <c r="H112" s="276">
        <v>11100</v>
      </c>
      <c r="I112" s="277">
        <v>5700</v>
      </c>
      <c r="J112" s="811" t="s">
        <v>1030</v>
      </c>
      <c r="L112"/>
    </row>
    <row r="113" spans="1:12" s="735" customFormat="1" ht="15" thickBot="1">
      <c r="A113" s="245"/>
      <c r="C113" s="792"/>
      <c r="D113" s="273"/>
      <c r="E113" s="274"/>
      <c r="F113" s="275"/>
      <c r="G113" s="394"/>
      <c r="H113" s="276"/>
      <c r="I113" s="277"/>
      <c r="J113" s="811"/>
    </row>
    <row r="114" spans="1:12">
      <c r="C114" s="793" t="s">
        <v>33</v>
      </c>
      <c r="D114" s="396" t="s">
        <v>806</v>
      </c>
      <c r="E114" s="397" t="s">
        <v>329</v>
      </c>
      <c r="F114" s="398">
        <v>70800</v>
      </c>
      <c r="G114" s="399">
        <v>21100</v>
      </c>
      <c r="H114" s="400">
        <v>128000</v>
      </c>
      <c r="I114" s="401">
        <v>263100</v>
      </c>
      <c r="J114" s="813" t="s">
        <v>52</v>
      </c>
      <c r="L114"/>
    </row>
    <row r="115" spans="1:12">
      <c r="C115" s="792" t="s">
        <v>807</v>
      </c>
      <c r="D115" s="402" t="s">
        <v>806</v>
      </c>
      <c r="E115" s="403" t="s">
        <v>62</v>
      </c>
      <c r="F115" s="404">
        <v>34200</v>
      </c>
      <c r="G115" s="405">
        <v>11600</v>
      </c>
      <c r="H115" s="406">
        <v>68000</v>
      </c>
      <c r="I115" s="407">
        <v>222400</v>
      </c>
      <c r="J115" s="814" t="s">
        <v>52</v>
      </c>
      <c r="L115"/>
    </row>
    <row r="116" spans="1:12">
      <c r="C116" s="792" t="s">
        <v>808</v>
      </c>
      <c r="D116" s="402" t="s">
        <v>806</v>
      </c>
      <c r="E116" s="403" t="s">
        <v>329</v>
      </c>
      <c r="F116" s="404">
        <v>21300</v>
      </c>
      <c r="G116" s="405">
        <v>6500</v>
      </c>
      <c r="H116" s="406">
        <v>72100</v>
      </c>
      <c r="I116" s="407">
        <v>126100</v>
      </c>
      <c r="J116" s="814" t="s">
        <v>53</v>
      </c>
      <c r="L116"/>
    </row>
    <row r="117" spans="1:12">
      <c r="C117" s="792" t="s">
        <v>45</v>
      </c>
      <c r="D117" s="402" t="s">
        <v>806</v>
      </c>
      <c r="E117" s="403" t="s">
        <v>61</v>
      </c>
      <c r="F117" s="404">
        <v>36800</v>
      </c>
      <c r="G117" s="405">
        <v>14100</v>
      </c>
      <c r="H117" s="406">
        <v>57100</v>
      </c>
      <c r="I117" s="407">
        <v>47600</v>
      </c>
      <c r="J117" s="814" t="s">
        <v>54</v>
      </c>
      <c r="L117"/>
    </row>
    <row r="118" spans="1:12">
      <c r="C118" s="792" t="s">
        <v>39</v>
      </c>
      <c r="D118" s="402" t="s">
        <v>806</v>
      </c>
      <c r="E118" s="403" t="s">
        <v>329</v>
      </c>
      <c r="F118" s="404">
        <v>30000</v>
      </c>
      <c r="G118" s="405">
        <v>13100</v>
      </c>
      <c r="H118" s="406">
        <v>47500</v>
      </c>
      <c r="I118" s="407">
        <v>48000</v>
      </c>
      <c r="J118" s="814" t="s">
        <v>51</v>
      </c>
      <c r="L118"/>
    </row>
    <row r="119" spans="1:12">
      <c r="C119" s="792" t="s">
        <v>809</v>
      </c>
      <c r="D119" s="402" t="s">
        <v>806</v>
      </c>
      <c r="E119" s="403" t="s">
        <v>329</v>
      </c>
      <c r="F119" s="404">
        <v>21500</v>
      </c>
      <c r="G119" s="405">
        <v>2200</v>
      </c>
      <c r="H119" s="406">
        <v>34200</v>
      </c>
      <c r="I119" s="407">
        <v>96700</v>
      </c>
      <c r="J119" s="814" t="s">
        <v>52</v>
      </c>
      <c r="L119"/>
    </row>
    <row r="120" spans="1:12">
      <c r="C120" s="792" t="s">
        <v>810</v>
      </c>
      <c r="D120" s="402" t="s">
        <v>806</v>
      </c>
      <c r="E120" s="403" t="s">
        <v>304</v>
      </c>
      <c r="F120" s="404">
        <v>12900</v>
      </c>
      <c r="G120" s="405">
        <v>3000</v>
      </c>
      <c r="H120" s="406">
        <v>24800</v>
      </c>
      <c r="I120" s="407">
        <v>85600</v>
      </c>
      <c r="J120" s="814" t="s">
        <v>51</v>
      </c>
      <c r="L120"/>
    </row>
    <row r="121" spans="1:12">
      <c r="C121" s="792" t="s">
        <v>811</v>
      </c>
      <c r="D121" s="402" t="s">
        <v>806</v>
      </c>
      <c r="E121" s="403" t="s">
        <v>329</v>
      </c>
      <c r="F121" s="404">
        <v>15800</v>
      </c>
      <c r="G121" s="405">
        <v>5500</v>
      </c>
      <c r="H121" s="406">
        <v>17100</v>
      </c>
      <c r="I121" s="407">
        <v>108400</v>
      </c>
      <c r="J121" s="814" t="s">
        <v>55</v>
      </c>
      <c r="L121"/>
    </row>
    <row r="122" spans="1:12">
      <c r="C122" s="792" t="s">
        <v>812</v>
      </c>
      <c r="D122" s="402" t="s">
        <v>806</v>
      </c>
      <c r="E122" s="403" t="s">
        <v>329</v>
      </c>
      <c r="F122" s="404">
        <v>16800</v>
      </c>
      <c r="G122" s="405">
        <v>3900</v>
      </c>
      <c r="H122" s="406">
        <v>18900</v>
      </c>
      <c r="I122" s="407">
        <v>41700</v>
      </c>
      <c r="J122" s="814" t="s">
        <v>49</v>
      </c>
      <c r="L122"/>
    </row>
    <row r="123" spans="1:12">
      <c r="C123" s="792" t="s">
        <v>813</v>
      </c>
      <c r="D123" s="402" t="s">
        <v>806</v>
      </c>
      <c r="E123" s="403" t="s">
        <v>329</v>
      </c>
      <c r="F123" s="404">
        <v>11700</v>
      </c>
      <c r="G123" s="405">
        <v>4100</v>
      </c>
      <c r="H123" s="406">
        <v>13300</v>
      </c>
      <c r="I123" s="407">
        <v>113400</v>
      </c>
      <c r="J123" s="814" t="s">
        <v>54</v>
      </c>
      <c r="L123"/>
    </row>
    <row r="124" spans="1:12">
      <c r="C124" s="792" t="s">
        <v>814</v>
      </c>
      <c r="D124" s="402" t="s">
        <v>806</v>
      </c>
      <c r="E124" s="403" t="s">
        <v>304</v>
      </c>
      <c r="F124" s="404">
        <v>9400</v>
      </c>
      <c r="G124" s="405">
        <v>2200</v>
      </c>
      <c r="H124" s="406">
        <v>21500</v>
      </c>
      <c r="I124" s="407">
        <v>33100</v>
      </c>
      <c r="J124" s="814" t="s">
        <v>49</v>
      </c>
      <c r="L124"/>
    </row>
    <row r="125" spans="1:12">
      <c r="C125" s="792" t="s">
        <v>815</v>
      </c>
      <c r="D125" s="402" t="s">
        <v>806</v>
      </c>
      <c r="E125" s="403" t="s">
        <v>329</v>
      </c>
      <c r="F125" s="404">
        <v>6200</v>
      </c>
      <c r="G125" s="405">
        <v>1600</v>
      </c>
      <c r="H125" s="406">
        <v>21800</v>
      </c>
      <c r="I125" s="407">
        <v>42300</v>
      </c>
      <c r="J125" s="814" t="s">
        <v>52</v>
      </c>
      <c r="L125"/>
    </row>
    <row r="126" spans="1:12">
      <c r="C126" s="792" t="s">
        <v>816</v>
      </c>
      <c r="D126" s="402" t="s">
        <v>806</v>
      </c>
      <c r="E126" s="403" t="s">
        <v>329</v>
      </c>
      <c r="F126" s="404">
        <v>10900</v>
      </c>
      <c r="G126" s="405">
        <v>2900</v>
      </c>
      <c r="H126" s="406">
        <v>10800</v>
      </c>
      <c r="I126" s="407">
        <v>29700</v>
      </c>
      <c r="J126" s="814" t="s">
        <v>52</v>
      </c>
      <c r="L126"/>
    </row>
    <row r="127" spans="1:12">
      <c r="C127" s="792" t="s">
        <v>817</v>
      </c>
      <c r="D127" s="402" t="s">
        <v>806</v>
      </c>
      <c r="E127" s="403" t="s">
        <v>64</v>
      </c>
      <c r="F127" s="404">
        <v>11900</v>
      </c>
      <c r="G127" s="405">
        <v>2300</v>
      </c>
      <c r="H127" s="406">
        <v>10700</v>
      </c>
      <c r="I127" s="407">
        <v>26000</v>
      </c>
      <c r="J127" s="814" t="s">
        <v>52</v>
      </c>
      <c r="L127"/>
    </row>
    <row r="128" spans="1:12">
      <c r="C128" s="792" t="s">
        <v>818</v>
      </c>
      <c r="D128" s="402" t="s">
        <v>806</v>
      </c>
      <c r="E128" s="403" t="s">
        <v>66</v>
      </c>
      <c r="F128" s="404">
        <v>9200</v>
      </c>
      <c r="G128" s="405">
        <v>1300</v>
      </c>
      <c r="H128" s="406">
        <v>12700</v>
      </c>
      <c r="I128" s="407">
        <v>27300</v>
      </c>
      <c r="J128" s="814" t="s">
        <v>52</v>
      </c>
      <c r="L128"/>
    </row>
    <row r="129" spans="2:12">
      <c r="C129" s="794" t="s">
        <v>819</v>
      </c>
      <c r="D129" s="402" t="s">
        <v>806</v>
      </c>
      <c r="E129" s="403" t="s">
        <v>62</v>
      </c>
      <c r="F129" s="404">
        <v>12300</v>
      </c>
      <c r="G129" s="405">
        <v>838</v>
      </c>
      <c r="H129" s="406">
        <v>17400</v>
      </c>
      <c r="I129" s="407">
        <v>10200</v>
      </c>
      <c r="J129" s="814" t="s">
        <v>50</v>
      </c>
      <c r="L129"/>
    </row>
    <row r="130" spans="2:12">
      <c r="C130" s="792" t="s">
        <v>820</v>
      </c>
      <c r="D130" s="402" t="s">
        <v>806</v>
      </c>
      <c r="E130" s="403" t="s">
        <v>306</v>
      </c>
      <c r="F130" s="404">
        <v>9700</v>
      </c>
      <c r="G130" s="405">
        <v>1300</v>
      </c>
      <c r="H130" s="406">
        <v>10900</v>
      </c>
      <c r="I130" s="407">
        <v>16800</v>
      </c>
      <c r="J130" s="814" t="s">
        <v>52</v>
      </c>
      <c r="L130"/>
    </row>
    <row r="131" spans="2:12">
      <c r="C131" s="792" t="s">
        <v>821</v>
      </c>
      <c r="D131" s="402" t="s">
        <v>806</v>
      </c>
      <c r="E131" s="403" t="s">
        <v>62</v>
      </c>
      <c r="F131" s="404">
        <v>7900</v>
      </c>
      <c r="G131" s="405">
        <v>688</v>
      </c>
      <c r="H131" s="406">
        <v>13100</v>
      </c>
      <c r="I131" s="407">
        <v>15000</v>
      </c>
      <c r="J131" s="814" t="s">
        <v>53</v>
      </c>
      <c r="L131"/>
    </row>
    <row r="132" spans="2:12">
      <c r="C132" s="792" t="s">
        <v>822</v>
      </c>
      <c r="D132" s="402" t="s">
        <v>806</v>
      </c>
      <c r="E132" s="403" t="s">
        <v>329</v>
      </c>
      <c r="F132" s="404">
        <v>2900</v>
      </c>
      <c r="G132" s="405">
        <v>811</v>
      </c>
      <c r="H132" s="406">
        <v>5400</v>
      </c>
      <c r="I132" s="407">
        <v>34200</v>
      </c>
      <c r="J132" s="814" t="s">
        <v>51</v>
      </c>
      <c r="L132"/>
    </row>
    <row r="133" spans="2:12">
      <c r="C133" s="792" t="s">
        <v>823</v>
      </c>
      <c r="D133" s="402" t="s">
        <v>806</v>
      </c>
      <c r="E133" s="403" t="s">
        <v>329</v>
      </c>
      <c r="F133" s="404">
        <v>3800</v>
      </c>
      <c r="G133" s="405">
        <v>1100</v>
      </c>
      <c r="H133" s="406">
        <v>4700</v>
      </c>
      <c r="I133" s="407">
        <v>15600</v>
      </c>
      <c r="J133" s="814" t="s">
        <v>53</v>
      </c>
      <c r="L133"/>
    </row>
    <row r="134" spans="2:12">
      <c r="C134" s="792" t="s">
        <v>824</v>
      </c>
      <c r="D134" s="402" t="s">
        <v>806</v>
      </c>
      <c r="E134" s="403" t="s">
        <v>329</v>
      </c>
      <c r="F134" s="404">
        <v>5000</v>
      </c>
      <c r="G134" s="405">
        <v>328</v>
      </c>
      <c r="H134" s="406">
        <v>18200</v>
      </c>
      <c r="I134" s="407">
        <v>23400</v>
      </c>
      <c r="J134" s="814" t="s">
        <v>51</v>
      </c>
      <c r="L134"/>
    </row>
    <row r="135" spans="2:12">
      <c r="C135" s="792" t="s">
        <v>825</v>
      </c>
      <c r="D135" s="402" t="s">
        <v>806</v>
      </c>
      <c r="E135" s="403" t="s">
        <v>329</v>
      </c>
      <c r="F135" s="404">
        <v>2500</v>
      </c>
      <c r="G135" s="405">
        <v>717</v>
      </c>
      <c r="H135" s="406">
        <v>3900</v>
      </c>
      <c r="I135" s="407">
        <v>16300</v>
      </c>
      <c r="J135" s="814" t="s">
        <v>51</v>
      </c>
      <c r="L135"/>
    </row>
    <row r="136" spans="2:12">
      <c r="C136" s="792" t="s">
        <v>826</v>
      </c>
      <c r="D136" s="402" t="s">
        <v>806</v>
      </c>
      <c r="E136" s="403" t="s">
        <v>329</v>
      </c>
      <c r="F136" s="404">
        <v>6500</v>
      </c>
      <c r="G136" s="405">
        <v>337</v>
      </c>
      <c r="H136" s="406">
        <v>4600</v>
      </c>
      <c r="I136" s="407">
        <v>29900</v>
      </c>
      <c r="J136" s="814" t="s">
        <v>52</v>
      </c>
      <c r="L136"/>
    </row>
    <row r="137" spans="2:12">
      <c r="C137" s="792" t="s">
        <v>827</v>
      </c>
      <c r="D137" s="402" t="s">
        <v>806</v>
      </c>
      <c r="E137" s="403" t="s">
        <v>64</v>
      </c>
      <c r="F137" s="404">
        <v>6900</v>
      </c>
      <c r="G137" s="405">
        <v>494</v>
      </c>
      <c r="H137" s="406">
        <v>8800</v>
      </c>
      <c r="I137" s="407">
        <v>9200</v>
      </c>
      <c r="J137" s="814" t="s">
        <v>53</v>
      </c>
      <c r="L137"/>
    </row>
    <row r="138" spans="2:12">
      <c r="C138" s="792" t="s">
        <v>828</v>
      </c>
      <c r="D138" s="402" t="s">
        <v>806</v>
      </c>
      <c r="E138" s="403" t="s">
        <v>63</v>
      </c>
      <c r="F138" s="404">
        <v>3100</v>
      </c>
      <c r="G138" s="405">
        <v>461</v>
      </c>
      <c r="H138" s="406">
        <v>5600</v>
      </c>
      <c r="I138" s="407">
        <v>12500</v>
      </c>
      <c r="J138" s="814" t="s">
        <v>53</v>
      </c>
      <c r="L138"/>
    </row>
    <row r="139" spans="2:12" ht="15" thickBot="1">
      <c r="C139" s="795" t="s">
        <v>829</v>
      </c>
      <c r="D139" s="408" t="s">
        <v>806</v>
      </c>
      <c r="E139" s="409" t="s">
        <v>654</v>
      </c>
      <c r="F139" s="410">
        <v>2900</v>
      </c>
      <c r="G139" s="411">
        <v>-179</v>
      </c>
      <c r="H139" s="412">
        <v>10000</v>
      </c>
      <c r="I139" s="413">
        <v>16400</v>
      </c>
      <c r="J139" s="815" t="s">
        <v>51</v>
      </c>
      <c r="L139"/>
    </row>
    <row r="140" spans="2:12">
      <c r="B140" s="45"/>
      <c r="C140" s="280"/>
      <c r="D140" s="94"/>
      <c r="E140" s="68"/>
      <c r="F140" s="95"/>
      <c r="G140" s="96"/>
      <c r="H140" s="96"/>
      <c r="I140" s="97"/>
      <c r="J140" s="97"/>
      <c r="K140" s="45"/>
    </row>
    <row r="141" spans="2:12">
      <c r="B141" s="45"/>
      <c r="C141" s="280"/>
      <c r="D141" s="94"/>
      <c r="E141" s="68"/>
      <c r="F141" s="95"/>
      <c r="G141" s="96"/>
      <c r="H141" s="96"/>
      <c r="I141" s="97"/>
      <c r="J141" s="97"/>
      <c r="K141" s="45"/>
    </row>
    <row r="142" spans="2:12">
      <c r="B142" s="45"/>
      <c r="C142" s="280"/>
      <c r="D142" s="94"/>
      <c r="E142" s="68"/>
      <c r="F142" s="95"/>
      <c r="G142" s="96"/>
      <c r="H142" s="96"/>
      <c r="I142" s="97"/>
      <c r="J142" s="97"/>
      <c r="K142" s="45"/>
    </row>
    <row r="143" spans="2:12">
      <c r="B143" s="45"/>
      <c r="C143" s="280"/>
      <c r="D143" s="94"/>
      <c r="E143" s="68"/>
      <c r="F143" s="95"/>
      <c r="G143" s="96"/>
      <c r="H143" s="96"/>
      <c r="I143" s="97"/>
      <c r="J143" s="97"/>
      <c r="K143" s="45"/>
    </row>
    <row r="144" spans="2:12">
      <c r="B144" s="45"/>
      <c r="C144" s="280"/>
      <c r="D144" s="94"/>
      <c r="E144" s="68"/>
      <c r="F144" s="95"/>
      <c r="G144" s="96"/>
      <c r="H144" s="96"/>
      <c r="I144" s="97"/>
      <c r="J144" s="97"/>
      <c r="K144" s="45"/>
    </row>
    <row r="145" spans="2:11">
      <c r="B145" s="45"/>
      <c r="C145" s="280"/>
      <c r="D145" s="94"/>
      <c r="E145" s="68"/>
      <c r="F145" s="95"/>
      <c r="G145" s="96"/>
      <c r="H145" s="96"/>
      <c r="I145" s="97"/>
      <c r="J145" s="97"/>
      <c r="K145" s="45"/>
    </row>
    <row r="146" spans="2:11">
      <c r="B146" s="45"/>
      <c r="C146" s="280"/>
      <c r="D146" s="94"/>
      <c r="E146" s="68"/>
      <c r="F146" s="95"/>
      <c r="G146" s="96"/>
      <c r="H146" s="96"/>
      <c r="I146" s="97"/>
      <c r="J146" s="97"/>
      <c r="K146" s="45"/>
    </row>
    <row r="147" spans="2:11">
      <c r="B147" s="45"/>
      <c r="C147" s="280"/>
      <c r="D147" s="94"/>
      <c r="E147" s="68"/>
      <c r="F147" s="95"/>
      <c r="G147" s="96"/>
      <c r="H147" s="96"/>
      <c r="I147" s="97"/>
      <c r="J147" s="97"/>
      <c r="K147" s="45"/>
    </row>
    <row r="148" spans="2:11">
      <c r="B148" s="45"/>
      <c r="C148" s="280"/>
      <c r="D148" s="94"/>
      <c r="E148" s="68"/>
      <c r="F148" s="95"/>
      <c r="G148" s="96"/>
      <c r="H148" s="96"/>
      <c r="I148" s="97"/>
      <c r="J148" s="97"/>
      <c r="K148" s="45"/>
    </row>
    <row r="149" spans="2:11">
      <c r="B149" s="45"/>
      <c r="C149" s="280"/>
      <c r="D149" s="94"/>
      <c r="E149" s="68"/>
      <c r="F149" s="95"/>
      <c r="G149" s="96"/>
      <c r="H149" s="96"/>
      <c r="I149" s="97"/>
      <c r="J149" s="97"/>
      <c r="K149" s="45"/>
    </row>
    <row r="150" spans="2:11">
      <c r="F150" s="45"/>
      <c r="G150" s="45"/>
      <c r="H150" s="45"/>
      <c r="I150" s="45"/>
      <c r="J150" s="45"/>
      <c r="K150" s="45"/>
    </row>
  </sheetData>
  <mergeCells count="3">
    <mergeCell ref="O21:Q21"/>
    <mergeCell ref="C5:E5"/>
    <mergeCell ref="F5:I5"/>
  </mergeCells>
  <hyperlinks>
    <hyperlink ref="N8" r:id="rId1" location="tab:overall"/>
    <hyperlink ref="N9" r:id="rId2"/>
  </hyperlinks>
  <pageMargins left="0.7" right="0.7" top="0.78740157499999996" bottom="0.78740157499999996" header="0.3" footer="0.3"/>
  <pageSetup paperSize="9" orientation="portrait" r:id="rId3"/>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71"/>
  <sheetViews>
    <sheetView showGridLines="0" zoomScale="70" zoomScaleNormal="70" zoomScaleSheetLayoutView="80" workbookViewId="0">
      <selection activeCell="I61" sqref="I61"/>
    </sheetView>
  </sheetViews>
  <sheetFormatPr defaultColWidth="10.90625" defaultRowHeight="14.5"/>
  <cols>
    <col min="1" max="1" width="10.90625" style="179"/>
    <col min="2" max="2" width="10.90625" style="719"/>
    <col min="3" max="3" width="23.453125" bestFit="1" customWidth="1"/>
    <col min="4" max="4" width="9.453125" customWidth="1"/>
    <col min="5" max="5" width="23" style="719" customWidth="1"/>
    <col min="6" max="6" width="24.54296875" style="719" customWidth="1"/>
    <col min="7" max="7" width="18.54296875" style="719" customWidth="1"/>
    <col min="8" max="8" width="27.6328125" style="719" bestFit="1" customWidth="1"/>
    <col min="9" max="11" width="23.90625" style="719" customWidth="1"/>
    <col min="12" max="12" width="27.6328125" style="150" customWidth="1"/>
    <col min="13" max="13" width="22.453125" style="107" customWidth="1"/>
    <col min="14" max="14" width="18.54296875" style="150" customWidth="1"/>
  </cols>
  <sheetData>
    <row r="1" spans="1:14" ht="44" thickBot="1">
      <c r="C1" s="154"/>
      <c r="D1" s="108" t="s">
        <v>1018</v>
      </c>
      <c r="E1" s="108" t="s">
        <v>75</v>
      </c>
      <c r="F1" s="108" t="s">
        <v>77</v>
      </c>
      <c r="G1" s="155" t="s">
        <v>1019</v>
      </c>
      <c r="H1" s="108" t="s">
        <v>1018</v>
      </c>
      <c r="I1" s="153" t="s">
        <v>1017</v>
      </c>
      <c r="J1" s="108" t="s">
        <v>1681</v>
      </c>
      <c r="K1" s="108" t="s">
        <v>1656</v>
      </c>
      <c r="L1" s="108" t="s">
        <v>1682</v>
      </c>
      <c r="M1" s="108" t="s">
        <v>1657</v>
      </c>
      <c r="N1"/>
    </row>
    <row r="2" spans="1:14" s="1" customFormat="1">
      <c r="A2" s="857" t="s">
        <v>330</v>
      </c>
      <c r="B2" s="151"/>
      <c r="C2" s="151" t="s">
        <v>0</v>
      </c>
      <c r="D2" s="152" t="s">
        <v>852</v>
      </c>
      <c r="E2" s="45" t="s">
        <v>156</v>
      </c>
      <c r="F2" s="82" t="s">
        <v>157</v>
      </c>
      <c r="G2" s="150">
        <v>1</v>
      </c>
      <c r="H2" s="152" t="s">
        <v>850</v>
      </c>
      <c r="I2" s="150" t="s">
        <v>851</v>
      </c>
      <c r="J2" s="720" t="s">
        <v>1186</v>
      </c>
      <c r="K2" s="720"/>
      <c r="L2" s="720"/>
      <c r="M2" s="805"/>
    </row>
    <row r="3" spans="1:14" s="1" customFormat="1">
      <c r="A3" s="857"/>
      <c r="B3" s="151"/>
      <c r="C3" s="151" t="s">
        <v>31</v>
      </c>
      <c r="D3" s="152" t="s">
        <v>855</v>
      </c>
      <c r="E3" s="45" t="s">
        <v>76</v>
      </c>
      <c r="F3" s="82" t="s">
        <v>78</v>
      </c>
      <c r="G3" s="150">
        <v>59</v>
      </c>
      <c r="H3" s="152" t="s">
        <v>854</v>
      </c>
      <c r="I3" s="150" t="s">
        <v>853</v>
      </c>
      <c r="J3" s="720" t="s">
        <v>1186</v>
      </c>
      <c r="K3" s="720"/>
      <c r="L3" s="720"/>
      <c r="M3" s="805"/>
    </row>
    <row r="4" spans="1:14" s="1" customFormat="1">
      <c r="A4" s="857"/>
      <c r="B4" s="151"/>
      <c r="C4" s="151" t="s">
        <v>25</v>
      </c>
      <c r="D4" s="152" t="s">
        <v>856</v>
      </c>
      <c r="E4" s="45" t="s">
        <v>76</v>
      </c>
      <c r="F4" s="82" t="s">
        <v>78</v>
      </c>
      <c r="G4" s="150">
        <v>30</v>
      </c>
      <c r="H4" s="152" t="s">
        <v>858</v>
      </c>
      <c r="I4" s="150" t="s">
        <v>857</v>
      </c>
      <c r="J4" s="720" t="s">
        <v>1186</v>
      </c>
      <c r="K4" s="720"/>
      <c r="L4" s="720"/>
      <c r="M4" s="805"/>
    </row>
    <row r="5" spans="1:14" s="1" customFormat="1">
      <c r="A5" s="857"/>
      <c r="B5" s="151"/>
      <c r="C5" s="151" t="s">
        <v>44</v>
      </c>
      <c r="D5" s="152" t="s">
        <v>861</v>
      </c>
      <c r="E5" s="45" t="s">
        <v>76</v>
      </c>
      <c r="F5" s="82" t="s">
        <v>78</v>
      </c>
      <c r="G5" s="150">
        <v>105</v>
      </c>
      <c r="H5" s="152" t="s">
        <v>860</v>
      </c>
      <c r="I5" s="150" t="s">
        <v>859</v>
      </c>
      <c r="J5" s="720" t="s">
        <v>1185</v>
      </c>
      <c r="K5" s="720" t="s">
        <v>1188</v>
      </c>
      <c r="L5" s="720"/>
      <c r="M5" s="805"/>
    </row>
    <row r="6" spans="1:14" s="1" customFormat="1">
      <c r="A6" s="857"/>
      <c r="B6" s="151"/>
      <c r="C6" s="151" t="s">
        <v>24</v>
      </c>
      <c r="D6" s="152" t="s">
        <v>863</v>
      </c>
      <c r="E6" s="45" t="s">
        <v>76</v>
      </c>
      <c r="F6" s="82" t="s">
        <v>78</v>
      </c>
      <c r="G6" s="150">
        <v>235</v>
      </c>
      <c r="H6" s="152" t="s">
        <v>863</v>
      </c>
      <c r="I6" s="150" t="s">
        <v>862</v>
      </c>
      <c r="J6" s="720" t="s">
        <v>1190</v>
      </c>
      <c r="K6" s="720" t="s">
        <v>1188</v>
      </c>
      <c r="L6" s="725"/>
      <c r="M6" s="805" t="s">
        <v>1189</v>
      </c>
    </row>
    <row r="7" spans="1:14" s="1" customFormat="1">
      <c r="A7" s="857"/>
      <c r="B7" s="151"/>
      <c r="C7" s="151" t="s">
        <v>38</v>
      </c>
      <c r="D7" s="152" t="s">
        <v>864</v>
      </c>
      <c r="E7" s="45" t="s">
        <v>210</v>
      </c>
      <c r="F7" s="82" t="s">
        <v>211</v>
      </c>
      <c r="G7" s="150">
        <v>78</v>
      </c>
      <c r="H7" s="152" t="s">
        <v>866</v>
      </c>
      <c r="I7" s="150" t="s">
        <v>865</v>
      </c>
      <c r="J7" s="720" t="s">
        <v>1185</v>
      </c>
      <c r="K7" s="720" t="s">
        <v>1187</v>
      </c>
      <c r="L7" s="720"/>
      <c r="M7" s="805"/>
    </row>
    <row r="8" spans="1:14" s="1" customFormat="1">
      <c r="A8" s="857"/>
      <c r="B8" s="151"/>
      <c r="C8" s="151" t="s">
        <v>332</v>
      </c>
      <c r="D8" s="152" t="s">
        <v>872</v>
      </c>
      <c r="E8" s="45" t="s">
        <v>94</v>
      </c>
      <c r="F8" s="82" t="s">
        <v>95</v>
      </c>
      <c r="G8" s="150" t="s">
        <v>873</v>
      </c>
      <c r="H8" s="152" t="s">
        <v>871</v>
      </c>
      <c r="I8" s="150" t="s">
        <v>870</v>
      </c>
      <c r="J8" s="720" t="s">
        <v>1185</v>
      </c>
      <c r="K8" s="720" t="s">
        <v>1188</v>
      </c>
      <c r="L8" s="720"/>
      <c r="M8" s="805"/>
    </row>
    <row r="9" spans="1:14" s="1" customFormat="1">
      <c r="A9" s="857"/>
      <c r="B9" s="151"/>
      <c r="C9" s="151" t="s">
        <v>333</v>
      </c>
      <c r="D9" s="152" t="s">
        <v>869</v>
      </c>
      <c r="E9" s="45" t="s">
        <v>116</v>
      </c>
      <c r="F9" s="82" t="s">
        <v>117</v>
      </c>
      <c r="G9" s="150">
        <v>54</v>
      </c>
      <c r="H9" s="152" t="s">
        <v>868</v>
      </c>
      <c r="I9" s="150" t="s">
        <v>867</v>
      </c>
      <c r="J9" s="720" t="s">
        <v>1185</v>
      </c>
      <c r="K9" s="720" t="s">
        <v>1187</v>
      </c>
      <c r="L9" s="720" t="s">
        <v>1189</v>
      </c>
      <c r="M9" s="805"/>
    </row>
    <row r="10" spans="1:14" s="1" customFormat="1">
      <c r="A10" s="857"/>
      <c r="B10" s="151"/>
      <c r="C10" s="151" t="s">
        <v>733</v>
      </c>
      <c r="D10" s="152" t="s">
        <v>874</v>
      </c>
      <c r="E10" s="45" t="s">
        <v>755</v>
      </c>
      <c r="F10" s="82" t="s">
        <v>756</v>
      </c>
      <c r="G10" s="150">
        <v>10</v>
      </c>
      <c r="H10" s="152" t="s">
        <v>876</v>
      </c>
      <c r="I10" s="150" t="s">
        <v>875</v>
      </c>
      <c r="J10" s="720" t="s">
        <v>1190</v>
      </c>
      <c r="K10" s="720" t="s">
        <v>1187</v>
      </c>
      <c r="L10" s="720" t="s">
        <v>1189</v>
      </c>
      <c r="M10" s="805"/>
    </row>
    <row r="11" spans="1:14" s="1" customFormat="1">
      <c r="A11" s="857"/>
      <c r="B11" s="151"/>
      <c r="C11" s="726" t="s">
        <v>338</v>
      </c>
      <c r="D11" s="152" t="s">
        <v>880</v>
      </c>
      <c r="E11" s="45" t="s">
        <v>116</v>
      </c>
      <c r="F11" s="82" t="s">
        <v>117</v>
      </c>
      <c r="G11" s="150">
        <v>23</v>
      </c>
      <c r="H11" s="152" t="s">
        <v>881</v>
      </c>
      <c r="I11" s="150" t="s">
        <v>882</v>
      </c>
      <c r="J11" s="720" t="s">
        <v>1190</v>
      </c>
      <c r="K11" s="720" t="s">
        <v>1188</v>
      </c>
      <c r="L11" s="720"/>
      <c r="M11" s="805"/>
    </row>
    <row r="12" spans="1:14" s="1" customFormat="1">
      <c r="A12" s="857"/>
      <c r="B12" s="151"/>
      <c r="C12" s="151" t="s">
        <v>341</v>
      </c>
      <c r="D12" s="152" t="s">
        <v>879</v>
      </c>
      <c r="E12" s="45" t="s">
        <v>94</v>
      </c>
      <c r="F12" s="82" t="s">
        <v>95</v>
      </c>
      <c r="G12" s="150">
        <v>69</v>
      </c>
      <c r="H12" s="152" t="s">
        <v>878</v>
      </c>
      <c r="I12" s="150" t="s">
        <v>877</v>
      </c>
      <c r="J12" s="720" t="s">
        <v>1190</v>
      </c>
      <c r="K12" s="720" t="s">
        <v>1191</v>
      </c>
      <c r="L12" s="720"/>
      <c r="M12" s="805"/>
    </row>
    <row r="13" spans="1:14" s="1" customFormat="1">
      <c r="A13" s="857"/>
      <c r="B13" s="151"/>
      <c r="C13" s="151" t="s">
        <v>343</v>
      </c>
      <c r="D13" s="152" t="s">
        <v>885</v>
      </c>
      <c r="E13" s="45" t="s">
        <v>76</v>
      </c>
      <c r="F13" s="82" t="s">
        <v>78</v>
      </c>
      <c r="G13" s="150">
        <v>26</v>
      </c>
      <c r="H13" s="152" t="s">
        <v>884</v>
      </c>
      <c r="I13" s="150" t="s">
        <v>883</v>
      </c>
      <c r="J13" s="720" t="s">
        <v>1190</v>
      </c>
      <c r="K13" s="720" t="s">
        <v>1187</v>
      </c>
      <c r="L13" s="720"/>
      <c r="M13" s="805" t="s">
        <v>1189</v>
      </c>
    </row>
    <row r="14" spans="1:14" s="1" customFormat="1">
      <c r="A14" s="857"/>
      <c r="B14" s="151"/>
      <c r="C14" s="151" t="s">
        <v>349</v>
      </c>
      <c r="D14" s="152" t="s">
        <v>891</v>
      </c>
      <c r="E14" s="45" t="s">
        <v>76</v>
      </c>
      <c r="F14" s="82" t="s">
        <v>78</v>
      </c>
      <c r="G14" s="150">
        <v>41</v>
      </c>
      <c r="H14" s="152" t="s">
        <v>890</v>
      </c>
      <c r="I14" s="150" t="s">
        <v>889</v>
      </c>
      <c r="J14" s="720" t="s">
        <v>1185</v>
      </c>
      <c r="K14" s="720" t="s">
        <v>1191</v>
      </c>
      <c r="L14" s="720"/>
      <c r="M14" s="805" t="s">
        <v>1189</v>
      </c>
    </row>
    <row r="15" spans="1:14" s="1" customFormat="1">
      <c r="A15" s="857"/>
      <c r="B15" s="151"/>
      <c r="C15" s="151" t="s">
        <v>352</v>
      </c>
      <c r="D15" s="152" t="s">
        <v>886</v>
      </c>
      <c r="E15" s="45" t="s">
        <v>135</v>
      </c>
      <c r="F15" s="82" t="s">
        <v>136</v>
      </c>
      <c r="G15" s="150">
        <v>36</v>
      </c>
      <c r="H15" s="152" t="s">
        <v>887</v>
      </c>
      <c r="I15" s="150" t="s">
        <v>888</v>
      </c>
      <c r="J15" s="720" t="s">
        <v>1190</v>
      </c>
      <c r="K15" s="720" t="s">
        <v>1187</v>
      </c>
      <c r="L15" s="720"/>
      <c r="M15" s="805"/>
    </row>
    <row r="16" spans="1:14" s="1" customFormat="1">
      <c r="A16" s="857"/>
      <c r="B16" s="151"/>
      <c r="C16" s="726" t="s">
        <v>353</v>
      </c>
      <c r="D16" s="152" t="s">
        <v>897</v>
      </c>
      <c r="E16" s="45" t="s">
        <v>94</v>
      </c>
      <c r="F16" s="82" t="s">
        <v>95</v>
      </c>
      <c r="G16" s="150" t="s">
        <v>896</v>
      </c>
      <c r="H16" s="152" t="s">
        <v>897</v>
      </c>
      <c r="I16" s="150" t="s">
        <v>895</v>
      </c>
      <c r="J16" s="720" t="s">
        <v>1190</v>
      </c>
      <c r="K16" s="720" t="s">
        <v>1187</v>
      </c>
      <c r="L16" s="725"/>
      <c r="M16" s="805" t="s">
        <v>1189</v>
      </c>
    </row>
    <row r="17" spans="1:13" s="1" customFormat="1">
      <c r="A17" s="857"/>
      <c r="B17" s="151"/>
      <c r="C17" s="151" t="s">
        <v>356</v>
      </c>
      <c r="D17" s="152" t="s">
        <v>894</v>
      </c>
      <c r="E17" s="45" t="s">
        <v>313</v>
      </c>
      <c r="F17" s="82" t="s">
        <v>314</v>
      </c>
      <c r="G17" s="150" t="s">
        <v>892</v>
      </c>
      <c r="H17" s="152" t="s">
        <v>894</v>
      </c>
      <c r="I17" s="150" t="s">
        <v>893</v>
      </c>
      <c r="J17" s="720" t="s">
        <v>1186</v>
      </c>
      <c r="K17" s="720"/>
      <c r="L17" s="720"/>
      <c r="M17" s="805"/>
    </row>
    <row r="18" spans="1:13" s="1" customFormat="1">
      <c r="A18" s="857"/>
      <c r="B18" s="151"/>
      <c r="C18" s="151" t="s">
        <v>735</v>
      </c>
      <c r="D18" s="152" t="s">
        <v>898</v>
      </c>
      <c r="E18" s="45" t="s">
        <v>76</v>
      </c>
      <c r="F18" s="82" t="s">
        <v>78</v>
      </c>
      <c r="G18" s="150">
        <v>12</v>
      </c>
      <c r="H18" s="152" t="s">
        <v>899</v>
      </c>
      <c r="I18" s="150" t="s">
        <v>900</v>
      </c>
      <c r="J18" s="720" t="s">
        <v>1190</v>
      </c>
      <c r="K18" s="720" t="s">
        <v>1187</v>
      </c>
      <c r="L18" s="720"/>
      <c r="M18" s="805"/>
    </row>
    <row r="19" spans="1:13" s="1" customFormat="1">
      <c r="A19" s="857"/>
      <c r="B19" s="151"/>
      <c r="C19" s="151" t="s">
        <v>378</v>
      </c>
      <c r="D19" s="152" t="s">
        <v>908</v>
      </c>
      <c r="E19" s="45" t="s">
        <v>94</v>
      </c>
      <c r="F19" s="82" t="s">
        <v>95</v>
      </c>
      <c r="G19" s="150" t="s">
        <v>907</v>
      </c>
      <c r="H19" s="152" t="s">
        <v>909</v>
      </c>
      <c r="I19" s="150" t="s">
        <v>910</v>
      </c>
      <c r="J19" s="720" t="s">
        <v>1190</v>
      </c>
      <c r="K19" s="720" t="s">
        <v>1191</v>
      </c>
      <c r="L19" s="720"/>
      <c r="M19" s="805" t="s">
        <v>1189</v>
      </c>
    </row>
    <row r="20" spans="1:13" s="1" customFormat="1">
      <c r="A20" s="857"/>
      <c r="B20" s="151"/>
      <c r="C20" s="151" t="s">
        <v>379</v>
      </c>
      <c r="D20" s="1" t="s">
        <v>26</v>
      </c>
      <c r="E20" s="45" t="s">
        <v>76</v>
      </c>
      <c r="F20" s="82" t="s">
        <v>78</v>
      </c>
      <c r="G20" s="150" t="s">
        <v>26</v>
      </c>
      <c r="H20" s="152" t="s">
        <v>912</v>
      </c>
      <c r="I20" s="150" t="s">
        <v>911</v>
      </c>
      <c r="J20" s="720" t="s">
        <v>1192</v>
      </c>
      <c r="K20" s="723"/>
      <c r="L20" s="720"/>
      <c r="M20" s="806"/>
    </row>
    <row r="21" spans="1:13" s="1" customFormat="1">
      <c r="A21" s="857"/>
      <c r="B21" s="151"/>
      <c r="C21" s="151" t="s">
        <v>383</v>
      </c>
      <c r="D21" s="152" t="s">
        <v>903</v>
      </c>
      <c r="E21" s="45" t="s">
        <v>116</v>
      </c>
      <c r="F21" s="82" t="s">
        <v>117</v>
      </c>
      <c r="G21" s="150">
        <v>8</v>
      </c>
      <c r="H21" s="152" t="s">
        <v>902</v>
      </c>
      <c r="I21" s="150" t="s">
        <v>901</v>
      </c>
      <c r="J21" s="720" t="s">
        <v>1186</v>
      </c>
      <c r="K21" s="720"/>
      <c r="L21" s="720"/>
      <c r="M21" s="805"/>
    </row>
    <row r="22" spans="1:13" s="1" customFormat="1">
      <c r="A22" s="857"/>
      <c r="B22" s="151"/>
      <c r="C22" s="151" t="s">
        <v>740</v>
      </c>
      <c r="D22" s="152" t="s">
        <v>905</v>
      </c>
      <c r="E22" s="45" t="s">
        <v>76</v>
      </c>
      <c r="F22" s="82" t="s">
        <v>78</v>
      </c>
      <c r="G22" s="150" t="s">
        <v>904</v>
      </c>
      <c r="H22" s="152" t="s">
        <v>906</v>
      </c>
      <c r="I22" s="150" t="s">
        <v>1161</v>
      </c>
      <c r="J22" s="720" t="s">
        <v>1185</v>
      </c>
      <c r="K22" s="720" t="s">
        <v>1188</v>
      </c>
      <c r="L22" s="720"/>
      <c r="M22" s="805"/>
    </row>
    <row r="23" spans="1:13" s="1" customFormat="1">
      <c r="A23" s="857"/>
      <c r="B23" s="151"/>
      <c r="C23" s="313" t="s">
        <v>392</v>
      </c>
      <c r="D23" s="314" t="s">
        <v>913</v>
      </c>
      <c r="E23" s="281" t="s">
        <v>94</v>
      </c>
      <c r="F23" s="721" t="s">
        <v>95</v>
      </c>
      <c r="G23" s="315" t="s">
        <v>26</v>
      </c>
      <c r="H23" s="314" t="s">
        <v>914</v>
      </c>
      <c r="I23" s="315" t="s">
        <v>915</v>
      </c>
      <c r="J23" s="724" t="s">
        <v>1186</v>
      </c>
      <c r="K23" s="724"/>
      <c r="L23" s="809"/>
      <c r="M23" s="807" t="s">
        <v>1189</v>
      </c>
    </row>
    <row r="24" spans="1:13" s="1" customFormat="1">
      <c r="A24" s="858" t="s">
        <v>328</v>
      </c>
      <c r="B24" s="151"/>
      <c r="C24" s="151" t="s">
        <v>1</v>
      </c>
      <c r="D24" s="152" t="s">
        <v>919</v>
      </c>
      <c r="E24" s="45" t="s">
        <v>84</v>
      </c>
      <c r="F24" s="82" t="s">
        <v>85</v>
      </c>
      <c r="G24" s="150" t="s">
        <v>918</v>
      </c>
      <c r="H24" s="152" t="s">
        <v>917</v>
      </c>
      <c r="I24" s="150" t="s">
        <v>916</v>
      </c>
      <c r="J24" s="720" t="s">
        <v>1186</v>
      </c>
      <c r="K24" s="720"/>
      <c r="L24" s="720"/>
      <c r="M24" s="805"/>
    </row>
    <row r="25" spans="1:13" s="52" customFormat="1">
      <c r="A25" s="858"/>
      <c r="B25" s="726"/>
      <c r="C25" s="726" t="s">
        <v>28</v>
      </c>
      <c r="D25" s="727" t="s">
        <v>1195</v>
      </c>
      <c r="E25" s="83" t="s">
        <v>76</v>
      </c>
      <c r="F25" s="47" t="s">
        <v>78</v>
      </c>
      <c r="G25" s="729" t="s">
        <v>922</v>
      </c>
      <c r="H25" s="727" t="s">
        <v>921</v>
      </c>
      <c r="I25" s="729" t="s">
        <v>920</v>
      </c>
      <c r="J25" s="728" t="s">
        <v>1190</v>
      </c>
      <c r="K25" s="728" t="s">
        <v>1188</v>
      </c>
      <c r="L25" s="728"/>
      <c r="M25" s="808"/>
    </row>
    <row r="26" spans="1:13" s="1" customFormat="1">
      <c r="A26" s="858"/>
      <c r="B26" s="151"/>
      <c r="C26" s="151" t="s">
        <v>36</v>
      </c>
      <c r="D26" s="152" t="s">
        <v>924</v>
      </c>
      <c r="E26" s="45" t="s">
        <v>135</v>
      </c>
      <c r="F26" s="82" t="s">
        <v>136</v>
      </c>
      <c r="G26" s="150" t="s">
        <v>923</v>
      </c>
      <c r="H26" s="152" t="s">
        <v>925</v>
      </c>
      <c r="I26" s="150" t="s">
        <v>926</v>
      </c>
      <c r="J26" s="720" t="s">
        <v>1185</v>
      </c>
      <c r="K26" s="720" t="s">
        <v>1188</v>
      </c>
      <c r="L26" s="720"/>
      <c r="M26" s="805"/>
    </row>
    <row r="27" spans="1:13" s="52" customFormat="1">
      <c r="A27" s="858"/>
      <c r="B27" s="726"/>
      <c r="C27" s="726" t="s">
        <v>320</v>
      </c>
      <c r="D27" s="727" t="s">
        <v>1196</v>
      </c>
      <c r="E27" s="83" t="s">
        <v>76</v>
      </c>
      <c r="F27" s="47" t="s">
        <v>78</v>
      </c>
      <c r="G27" s="729">
        <v>28</v>
      </c>
      <c r="H27" s="727" t="s">
        <v>927</v>
      </c>
      <c r="I27" s="729" t="s">
        <v>928</v>
      </c>
      <c r="J27" s="728" t="s">
        <v>1185</v>
      </c>
      <c r="K27" s="728" t="s">
        <v>1188</v>
      </c>
      <c r="L27" s="728"/>
      <c r="M27" s="808"/>
    </row>
    <row r="28" spans="1:13" s="1" customFormat="1">
      <c r="A28" s="858"/>
      <c r="B28" s="151"/>
      <c r="C28" s="151" t="s">
        <v>34</v>
      </c>
      <c r="D28" s="152" t="s">
        <v>930</v>
      </c>
      <c r="E28" s="45" t="s">
        <v>183</v>
      </c>
      <c r="F28" s="82" t="s">
        <v>184</v>
      </c>
      <c r="G28" s="150">
        <v>58</v>
      </c>
      <c r="H28" s="152" t="s">
        <v>931</v>
      </c>
      <c r="I28" s="150" t="s">
        <v>929</v>
      </c>
      <c r="J28" s="720" t="s">
        <v>1185</v>
      </c>
      <c r="K28" s="720" t="s">
        <v>1188</v>
      </c>
      <c r="L28" s="720"/>
      <c r="M28" s="805"/>
    </row>
    <row r="29" spans="1:13" s="1" customFormat="1">
      <c r="A29" s="858"/>
      <c r="B29" s="151"/>
      <c r="C29" s="151" t="s">
        <v>32</v>
      </c>
      <c r="D29" s="152" t="s">
        <v>937</v>
      </c>
      <c r="E29" s="45" t="s">
        <v>116</v>
      </c>
      <c r="F29" s="82" t="s">
        <v>117</v>
      </c>
      <c r="G29" s="150">
        <v>50</v>
      </c>
      <c r="H29" s="152" t="s">
        <v>936</v>
      </c>
      <c r="I29" s="150" t="s">
        <v>935</v>
      </c>
      <c r="J29" s="720" t="s">
        <v>1185</v>
      </c>
      <c r="K29" s="720" t="s">
        <v>1187</v>
      </c>
      <c r="L29" s="720"/>
      <c r="M29" s="805"/>
    </row>
    <row r="30" spans="1:13" s="1" customFormat="1">
      <c r="A30" s="858"/>
      <c r="B30" s="151"/>
      <c r="C30" s="151" t="s">
        <v>48</v>
      </c>
      <c r="D30" s="152" t="s">
        <v>932</v>
      </c>
      <c r="E30" s="45" t="s">
        <v>183</v>
      </c>
      <c r="F30" s="82" t="s">
        <v>184</v>
      </c>
      <c r="G30" s="150">
        <v>6</v>
      </c>
      <c r="H30" s="152" t="s">
        <v>933</v>
      </c>
      <c r="I30" s="150" t="s">
        <v>934</v>
      </c>
      <c r="J30" s="720" t="s">
        <v>1186</v>
      </c>
      <c r="K30" s="720"/>
      <c r="L30" s="720" t="s">
        <v>1189</v>
      </c>
      <c r="M30" s="805"/>
    </row>
    <row r="31" spans="1:13" s="52" customFormat="1">
      <c r="A31" s="858"/>
      <c r="B31" s="726"/>
      <c r="C31" s="726" t="s">
        <v>334</v>
      </c>
      <c r="D31" s="727" t="s">
        <v>1197</v>
      </c>
      <c r="E31" s="83" t="s">
        <v>587</v>
      </c>
      <c r="F31" s="47" t="s">
        <v>85</v>
      </c>
      <c r="G31" s="729">
        <v>36</v>
      </c>
      <c r="H31" s="727" t="s">
        <v>939</v>
      </c>
      <c r="I31" s="729" t="s">
        <v>938</v>
      </c>
      <c r="J31" s="728" t="s">
        <v>1190</v>
      </c>
      <c r="K31" s="728" t="s">
        <v>1188</v>
      </c>
      <c r="L31" s="728"/>
      <c r="M31" s="808"/>
    </row>
    <row r="32" spans="1:13" s="1" customFormat="1">
      <c r="A32" s="858"/>
      <c r="B32" s="151"/>
      <c r="C32" s="151" t="s">
        <v>278</v>
      </c>
      <c r="D32" s="152" t="s">
        <v>942</v>
      </c>
      <c r="E32" s="45" t="s">
        <v>94</v>
      </c>
      <c r="F32" s="82" t="s">
        <v>95</v>
      </c>
      <c r="G32" s="150">
        <v>115</v>
      </c>
      <c r="H32" s="152" t="s">
        <v>941</v>
      </c>
      <c r="I32" s="150" t="s">
        <v>940</v>
      </c>
      <c r="J32" s="720" t="s">
        <v>1190</v>
      </c>
      <c r="K32" s="720" t="s">
        <v>1187</v>
      </c>
      <c r="L32" s="720"/>
      <c r="M32" s="805" t="s">
        <v>1189</v>
      </c>
    </row>
    <row r="33" spans="1:13" s="1" customFormat="1">
      <c r="A33" s="858"/>
      <c r="B33" s="151"/>
      <c r="C33" s="151" t="s">
        <v>336</v>
      </c>
      <c r="D33" s="152" t="s">
        <v>944</v>
      </c>
      <c r="E33" s="45" t="s">
        <v>94</v>
      </c>
      <c r="F33" s="82" t="s">
        <v>95</v>
      </c>
      <c r="G33" s="150">
        <v>22</v>
      </c>
      <c r="H33" s="152" t="s">
        <v>944</v>
      </c>
      <c r="I33" s="150" t="s">
        <v>943</v>
      </c>
      <c r="J33" s="720" t="s">
        <v>1186</v>
      </c>
      <c r="K33" s="720"/>
      <c r="L33" s="720"/>
      <c r="M33" s="805" t="s">
        <v>1189</v>
      </c>
    </row>
    <row r="34" spans="1:13" s="1" customFormat="1">
      <c r="A34" s="858"/>
      <c r="B34" s="151"/>
      <c r="C34" s="151" t="s">
        <v>337</v>
      </c>
      <c r="D34" s="1" t="s">
        <v>26</v>
      </c>
      <c r="E34" s="45" t="s">
        <v>591</v>
      </c>
      <c r="F34" s="82" t="s">
        <v>592</v>
      </c>
      <c r="G34" s="150" t="s">
        <v>26</v>
      </c>
      <c r="H34" s="152" t="s">
        <v>945</v>
      </c>
      <c r="I34" s="150" t="s">
        <v>946</v>
      </c>
      <c r="J34" s="720" t="s">
        <v>1192</v>
      </c>
      <c r="K34" s="723"/>
      <c r="L34" s="720"/>
      <c r="M34" s="806"/>
    </row>
    <row r="35" spans="1:13" s="1" customFormat="1">
      <c r="A35" s="858"/>
      <c r="B35" s="151"/>
      <c r="C35" s="151" t="s">
        <v>339</v>
      </c>
      <c r="D35" s="152" t="s">
        <v>947</v>
      </c>
      <c r="E35" s="45" t="s">
        <v>76</v>
      </c>
      <c r="F35" s="82" t="s">
        <v>78</v>
      </c>
      <c r="G35" s="150">
        <v>22</v>
      </c>
      <c r="H35" s="152" t="s">
        <v>949</v>
      </c>
      <c r="I35" s="150" t="s">
        <v>948</v>
      </c>
      <c r="J35" s="720" t="s">
        <v>1190</v>
      </c>
      <c r="K35" s="720" t="s">
        <v>1188</v>
      </c>
      <c r="L35" s="720"/>
      <c r="M35" s="805"/>
    </row>
    <row r="36" spans="1:13" s="52" customFormat="1">
      <c r="A36" s="858"/>
      <c r="B36" s="726"/>
      <c r="C36" s="726" t="s">
        <v>340</v>
      </c>
      <c r="D36" s="727" t="s">
        <v>956</v>
      </c>
      <c r="E36" s="83" t="s">
        <v>76</v>
      </c>
      <c r="F36" s="47" t="s">
        <v>78</v>
      </c>
      <c r="G36" s="729" t="s">
        <v>955</v>
      </c>
      <c r="H36" s="727" t="s">
        <v>957</v>
      </c>
      <c r="I36" s="729" t="s">
        <v>958</v>
      </c>
      <c r="J36" s="728" t="s">
        <v>1190</v>
      </c>
      <c r="K36" s="728" t="s">
        <v>1188</v>
      </c>
      <c r="L36" s="728"/>
      <c r="M36" s="808"/>
    </row>
    <row r="37" spans="1:13" s="1" customFormat="1">
      <c r="A37" s="858"/>
      <c r="B37" s="151"/>
      <c r="C37" s="151" t="s">
        <v>41</v>
      </c>
      <c r="D37" s="152" t="s">
        <v>950</v>
      </c>
      <c r="E37" s="45" t="s">
        <v>76</v>
      </c>
      <c r="F37" s="82" t="s">
        <v>78</v>
      </c>
      <c r="G37" s="150">
        <v>62</v>
      </c>
      <c r="H37" s="152" t="s">
        <v>951</v>
      </c>
      <c r="I37" s="150" t="s">
        <v>952</v>
      </c>
      <c r="J37" s="720" t="s">
        <v>1190</v>
      </c>
      <c r="K37" s="720" t="s">
        <v>1188</v>
      </c>
      <c r="L37" s="720"/>
      <c r="M37" s="805"/>
    </row>
    <row r="38" spans="1:13" s="1" customFormat="1">
      <c r="A38" s="858"/>
      <c r="B38" s="151"/>
      <c r="C38" s="151" t="s">
        <v>342</v>
      </c>
      <c r="D38" s="152" t="s">
        <v>954</v>
      </c>
      <c r="E38" s="45" t="s">
        <v>94</v>
      </c>
      <c r="F38" s="82" t="s">
        <v>95</v>
      </c>
      <c r="G38" s="150">
        <v>53</v>
      </c>
      <c r="H38" s="152" t="s">
        <v>954</v>
      </c>
      <c r="I38" s="150" t="s">
        <v>953</v>
      </c>
      <c r="J38" s="720" t="s">
        <v>1190</v>
      </c>
      <c r="K38" s="720" t="s">
        <v>1188</v>
      </c>
      <c r="L38" s="720"/>
      <c r="M38" s="805"/>
    </row>
    <row r="39" spans="1:13" s="1" customFormat="1">
      <c r="A39" s="858"/>
      <c r="B39" s="151"/>
      <c r="C39" s="151" t="s">
        <v>35</v>
      </c>
      <c r="D39" s="152" t="s">
        <v>962</v>
      </c>
      <c r="E39" s="45" t="s">
        <v>94</v>
      </c>
      <c r="F39" s="82" t="s">
        <v>95</v>
      </c>
      <c r="G39" s="150" t="s">
        <v>961</v>
      </c>
      <c r="H39" s="152" t="s">
        <v>960</v>
      </c>
      <c r="I39" s="150" t="s">
        <v>959</v>
      </c>
      <c r="J39" s="720" t="s">
        <v>1185</v>
      </c>
      <c r="K39" s="720" t="s">
        <v>1188</v>
      </c>
      <c r="L39" s="720"/>
      <c r="M39" s="805"/>
    </row>
    <row r="40" spans="1:13" s="52" customFormat="1">
      <c r="A40" s="858"/>
      <c r="B40" s="726"/>
      <c r="C40" s="726" t="s">
        <v>346</v>
      </c>
      <c r="D40" s="727" t="s">
        <v>1198</v>
      </c>
      <c r="E40" s="83" t="s">
        <v>76</v>
      </c>
      <c r="F40" s="47" t="s">
        <v>78</v>
      </c>
      <c r="G40" s="729" t="s">
        <v>965</v>
      </c>
      <c r="H40" s="727" t="s">
        <v>964</v>
      </c>
      <c r="I40" s="729" t="s">
        <v>963</v>
      </c>
      <c r="J40" s="728" t="s">
        <v>1185</v>
      </c>
      <c r="K40" s="728" t="s">
        <v>1188</v>
      </c>
      <c r="L40" s="728"/>
      <c r="M40" s="808"/>
    </row>
    <row r="41" spans="1:13" s="1" customFormat="1">
      <c r="A41" s="858"/>
      <c r="B41" s="151"/>
      <c r="C41" s="151" t="s">
        <v>354</v>
      </c>
      <c r="D41" s="152" t="s">
        <v>966</v>
      </c>
      <c r="E41" s="45" t="s">
        <v>76</v>
      </c>
      <c r="F41" s="82" t="s">
        <v>78</v>
      </c>
      <c r="G41" s="150">
        <v>34</v>
      </c>
      <c r="H41" s="152" t="s">
        <v>967</v>
      </c>
      <c r="I41" s="150" t="s">
        <v>968</v>
      </c>
      <c r="J41" s="720" t="s">
        <v>1185</v>
      </c>
      <c r="K41" s="720" t="s">
        <v>1187</v>
      </c>
      <c r="L41" s="720" t="s">
        <v>1189</v>
      </c>
      <c r="M41" s="805"/>
    </row>
    <row r="42" spans="1:13" s="1" customFormat="1">
      <c r="A42" s="858"/>
      <c r="B42" s="151"/>
      <c r="C42" s="151" t="s">
        <v>355</v>
      </c>
      <c r="D42" s="152" t="s">
        <v>971</v>
      </c>
      <c r="E42" s="45" t="s">
        <v>76</v>
      </c>
      <c r="F42" s="82" t="s">
        <v>78</v>
      </c>
      <c r="G42" s="150">
        <v>53</v>
      </c>
      <c r="H42" s="152" t="s">
        <v>970</v>
      </c>
      <c r="I42" s="150" t="s">
        <v>969</v>
      </c>
      <c r="J42" s="720" t="s">
        <v>1190</v>
      </c>
      <c r="K42" s="720" t="s">
        <v>1188</v>
      </c>
      <c r="L42" s="720"/>
      <c r="M42" s="805"/>
    </row>
    <row r="43" spans="1:13" s="52" customFormat="1">
      <c r="A43" s="858"/>
      <c r="B43" s="726"/>
      <c r="C43" s="726" t="s">
        <v>357</v>
      </c>
      <c r="D43" s="727" t="s">
        <v>1199</v>
      </c>
      <c r="E43" s="83" t="s">
        <v>94</v>
      </c>
      <c r="F43" s="47" t="s">
        <v>95</v>
      </c>
      <c r="G43" s="729">
        <v>146</v>
      </c>
      <c r="H43" s="727" t="s">
        <v>976</v>
      </c>
      <c r="I43" s="729" t="s">
        <v>975</v>
      </c>
      <c r="J43" s="728" t="s">
        <v>1190</v>
      </c>
      <c r="K43" s="728" t="s">
        <v>1188</v>
      </c>
      <c r="L43" s="728"/>
      <c r="M43" s="808"/>
    </row>
    <row r="44" spans="1:13" s="1" customFormat="1">
      <c r="A44" s="858"/>
      <c r="B44" s="151"/>
      <c r="C44" s="151" t="s">
        <v>360</v>
      </c>
      <c r="D44" s="152" t="s">
        <v>972</v>
      </c>
      <c r="E44" s="45" t="s">
        <v>76</v>
      </c>
      <c r="F44" s="82" t="s">
        <v>78</v>
      </c>
      <c r="G44" s="150">
        <v>64</v>
      </c>
      <c r="H44" s="152" t="s">
        <v>973</v>
      </c>
      <c r="I44" s="150" t="s">
        <v>974</v>
      </c>
      <c r="J44" s="720" t="s">
        <v>1190</v>
      </c>
      <c r="K44" s="720" t="s">
        <v>1188</v>
      </c>
      <c r="L44" s="720"/>
      <c r="M44" s="805" t="s">
        <v>1189</v>
      </c>
    </row>
    <row r="45" spans="1:13" s="1" customFormat="1">
      <c r="A45" s="858"/>
      <c r="B45" s="151"/>
      <c r="C45" s="151" t="s">
        <v>293</v>
      </c>
      <c r="D45" s="152" t="s">
        <v>980</v>
      </c>
      <c r="E45" s="45" t="s">
        <v>94</v>
      </c>
      <c r="F45" s="82" t="s">
        <v>95</v>
      </c>
      <c r="G45" s="150" t="s">
        <v>979</v>
      </c>
      <c r="H45" s="152" t="s">
        <v>981</v>
      </c>
      <c r="I45" s="150" t="s">
        <v>982</v>
      </c>
      <c r="J45" s="720" t="s">
        <v>1185</v>
      </c>
      <c r="K45" s="720" t="s">
        <v>1188</v>
      </c>
      <c r="L45" s="720"/>
      <c r="M45" s="805" t="s">
        <v>1189</v>
      </c>
    </row>
    <row r="46" spans="1:13" s="1" customFormat="1">
      <c r="A46" s="858"/>
      <c r="B46" s="151"/>
      <c r="C46" s="151" t="s">
        <v>362</v>
      </c>
      <c r="D46" s="1" t="s">
        <v>26</v>
      </c>
      <c r="E46" s="45" t="s">
        <v>76</v>
      </c>
      <c r="F46" s="82" t="s">
        <v>78</v>
      </c>
      <c r="G46" s="150" t="s">
        <v>26</v>
      </c>
      <c r="H46" s="152" t="s">
        <v>978</v>
      </c>
      <c r="I46" s="150" t="s">
        <v>977</v>
      </c>
      <c r="J46" s="720" t="s">
        <v>1192</v>
      </c>
      <c r="K46" s="723"/>
      <c r="L46" s="720"/>
      <c r="M46" s="806"/>
    </row>
    <row r="47" spans="1:13" s="1" customFormat="1">
      <c r="A47" s="858"/>
      <c r="B47" s="151"/>
      <c r="C47" s="151" t="s">
        <v>364</v>
      </c>
      <c r="D47" s="152" t="s">
        <v>983</v>
      </c>
      <c r="E47" s="45" t="s">
        <v>94</v>
      </c>
      <c r="F47" s="82" t="s">
        <v>95</v>
      </c>
      <c r="G47" s="150">
        <v>35</v>
      </c>
      <c r="H47" s="152" t="s">
        <v>983</v>
      </c>
      <c r="I47" s="150" t="s">
        <v>984</v>
      </c>
      <c r="J47" s="720" t="s">
        <v>1186</v>
      </c>
      <c r="K47" s="720"/>
      <c r="L47" s="720"/>
      <c r="M47" s="805"/>
    </row>
    <row r="48" spans="1:13" s="52" customFormat="1">
      <c r="A48" s="858"/>
      <c r="B48" s="726"/>
      <c r="C48" s="726" t="s">
        <v>37</v>
      </c>
      <c r="D48" s="727" t="s">
        <v>1200</v>
      </c>
      <c r="E48" s="83" t="s">
        <v>76</v>
      </c>
      <c r="F48" s="47" t="s">
        <v>78</v>
      </c>
      <c r="G48" s="729" t="s">
        <v>985</v>
      </c>
      <c r="H48" s="727" t="s">
        <v>1016</v>
      </c>
      <c r="I48" s="729" t="s">
        <v>986</v>
      </c>
      <c r="J48" s="728" t="s">
        <v>1190</v>
      </c>
      <c r="K48" s="728" t="s">
        <v>1188</v>
      </c>
      <c r="L48" s="728"/>
      <c r="M48" s="808"/>
    </row>
    <row r="49" spans="1:16384" s="1" customFormat="1">
      <c r="A49" s="858"/>
      <c r="B49" s="151"/>
      <c r="C49" s="151" t="s">
        <v>367</v>
      </c>
      <c r="D49" s="152" t="s">
        <v>988</v>
      </c>
      <c r="E49" s="45" t="s">
        <v>76</v>
      </c>
      <c r="F49" s="82" t="s">
        <v>78</v>
      </c>
      <c r="G49" s="150" t="s">
        <v>987</v>
      </c>
      <c r="H49" s="1" t="s">
        <v>989</v>
      </c>
      <c r="I49" s="150" t="s">
        <v>990</v>
      </c>
      <c r="J49" s="720" t="s">
        <v>1190</v>
      </c>
      <c r="K49" s="720" t="s">
        <v>1188</v>
      </c>
      <c r="L49" s="720"/>
      <c r="M49" s="805"/>
    </row>
    <row r="50" spans="1:16384" s="1" customFormat="1">
      <c r="A50" s="858"/>
      <c r="B50" s="151"/>
      <c r="C50" s="151" t="s">
        <v>374</v>
      </c>
      <c r="D50" s="152" t="s">
        <v>991</v>
      </c>
      <c r="E50" s="45" t="s">
        <v>94</v>
      </c>
      <c r="F50" s="82" t="s">
        <v>95</v>
      </c>
      <c r="G50" s="150">
        <v>29</v>
      </c>
      <c r="H50" s="152" t="s">
        <v>991</v>
      </c>
      <c r="I50" s="150" t="s">
        <v>992</v>
      </c>
      <c r="J50" s="720" t="s">
        <v>1185</v>
      </c>
      <c r="K50" s="720" t="s">
        <v>1187</v>
      </c>
      <c r="L50" s="720"/>
      <c r="M50" s="805" t="s">
        <v>1189</v>
      </c>
    </row>
    <row r="51" spans="1:16384" s="1" customFormat="1">
      <c r="A51" s="858"/>
      <c r="B51" s="151"/>
      <c r="C51" s="151" t="s">
        <v>43</v>
      </c>
      <c r="D51" s="152" t="s">
        <v>996</v>
      </c>
      <c r="E51" s="45" t="s">
        <v>76</v>
      </c>
      <c r="F51" s="82" t="s">
        <v>78</v>
      </c>
      <c r="G51" s="150" t="s">
        <v>995</v>
      </c>
      <c r="H51" s="152" t="s">
        <v>993</v>
      </c>
      <c r="I51" s="150" t="s">
        <v>994</v>
      </c>
      <c r="J51" s="720" t="s">
        <v>1185</v>
      </c>
      <c r="K51" s="720" t="s">
        <v>1188</v>
      </c>
      <c r="L51" s="720"/>
      <c r="M51" s="805"/>
    </row>
    <row r="52" spans="1:16384" s="1" customFormat="1">
      <c r="A52" s="858"/>
      <c r="B52" s="151"/>
      <c r="C52" s="151" t="s">
        <v>47</v>
      </c>
      <c r="D52" s="152" t="s">
        <v>997</v>
      </c>
      <c r="E52" s="45" t="s">
        <v>76</v>
      </c>
      <c r="F52" s="82" t="s">
        <v>78</v>
      </c>
      <c r="G52" s="150">
        <v>77</v>
      </c>
      <c r="H52" s="152" t="s">
        <v>998</v>
      </c>
      <c r="I52" s="150" t="s">
        <v>999</v>
      </c>
      <c r="J52" s="720" t="s">
        <v>1190</v>
      </c>
      <c r="K52" s="720" t="s">
        <v>1188</v>
      </c>
      <c r="L52" s="720"/>
      <c r="M52" s="805"/>
    </row>
    <row r="53" spans="1:16384" s="1" customFormat="1">
      <c r="A53" s="858"/>
      <c r="B53" s="151"/>
      <c r="C53" s="151" t="s">
        <v>377</v>
      </c>
      <c r="D53" s="152" t="s">
        <v>1006</v>
      </c>
      <c r="E53" s="45" t="s">
        <v>210</v>
      </c>
      <c r="F53" s="82" t="s">
        <v>211</v>
      </c>
      <c r="G53" s="150">
        <v>37</v>
      </c>
      <c r="H53" s="152" t="s">
        <v>1005</v>
      </c>
      <c r="I53" s="150" t="s">
        <v>1004</v>
      </c>
      <c r="J53" s="720" t="s">
        <v>1190</v>
      </c>
      <c r="K53" s="720" t="s">
        <v>1187</v>
      </c>
      <c r="L53" s="720"/>
      <c r="M53" s="805"/>
    </row>
    <row r="54" spans="1:16384" s="52" customFormat="1">
      <c r="A54" s="858"/>
      <c r="B54" s="726"/>
      <c r="C54" s="726" t="s">
        <v>40</v>
      </c>
      <c r="D54" s="727" t="s">
        <v>1001</v>
      </c>
      <c r="E54" s="83" t="s">
        <v>76</v>
      </c>
      <c r="F54" s="47" t="s">
        <v>78</v>
      </c>
      <c r="G54" s="729" t="s">
        <v>1000</v>
      </c>
      <c r="H54" s="727" t="s">
        <v>1003</v>
      </c>
      <c r="I54" s="729" t="s">
        <v>1002</v>
      </c>
      <c r="J54" s="728" t="s">
        <v>1190</v>
      </c>
      <c r="K54" s="728" t="s">
        <v>1188</v>
      </c>
      <c r="L54" s="728"/>
      <c r="M54" s="808"/>
    </row>
    <row r="55" spans="1:16384" s="1" customFormat="1">
      <c r="A55" s="858"/>
      <c r="B55" s="151"/>
      <c r="C55" s="151" t="s">
        <v>381</v>
      </c>
      <c r="D55" s="152" t="s">
        <v>1009</v>
      </c>
      <c r="E55" s="45" t="s">
        <v>94</v>
      </c>
      <c r="F55" s="82" t="s">
        <v>95</v>
      </c>
      <c r="G55" s="150" t="s">
        <v>1007</v>
      </c>
      <c r="H55" s="152" t="s">
        <v>1009</v>
      </c>
      <c r="I55" s="150" t="s">
        <v>1008</v>
      </c>
      <c r="J55" s="720" t="s">
        <v>1186</v>
      </c>
      <c r="K55" s="720"/>
      <c r="L55" s="720"/>
      <c r="M55" s="805" t="s">
        <v>1189</v>
      </c>
    </row>
    <row r="56" spans="1:16384" s="1" customFormat="1">
      <c r="A56" s="858"/>
      <c r="B56" s="151"/>
      <c r="C56" s="151" t="s">
        <v>385</v>
      </c>
      <c r="D56" s="152" t="s">
        <v>1012</v>
      </c>
      <c r="E56" s="45" t="s">
        <v>76</v>
      </c>
      <c r="F56" s="82" t="s">
        <v>78</v>
      </c>
      <c r="G56" s="150">
        <v>12</v>
      </c>
      <c r="H56" s="152" t="s">
        <v>1010</v>
      </c>
      <c r="I56" s="150" t="s">
        <v>1011</v>
      </c>
      <c r="J56" s="720" t="s">
        <v>1190</v>
      </c>
      <c r="K56" s="720" t="s">
        <v>1188</v>
      </c>
      <c r="L56" s="720"/>
      <c r="M56" s="805"/>
    </row>
    <row r="57" spans="1:16384" s="1" customFormat="1">
      <c r="A57" s="858"/>
      <c r="B57" s="151"/>
      <c r="C57" s="151" t="s">
        <v>730</v>
      </c>
      <c r="D57" s="152" t="s">
        <v>1013</v>
      </c>
      <c r="E57" s="45" t="s">
        <v>183</v>
      </c>
      <c r="F57" s="82" t="s">
        <v>184</v>
      </c>
      <c r="G57" s="150">
        <v>25</v>
      </c>
      <c r="H57" s="152" t="s">
        <v>1014</v>
      </c>
      <c r="I57" s="150" t="s">
        <v>1015</v>
      </c>
      <c r="J57" s="720" t="s">
        <v>1185</v>
      </c>
      <c r="K57" s="720" t="s">
        <v>1188</v>
      </c>
      <c r="L57" s="720"/>
      <c r="M57" s="720"/>
    </row>
    <row r="58" spans="1:16384">
      <c r="B58" s="151"/>
      <c r="M58" s="150"/>
      <c r="N58"/>
    </row>
    <row r="59" spans="1:16384" s="722" customFormat="1">
      <c r="B59" s="151"/>
      <c r="F59" s="740"/>
      <c r="L59" s="150"/>
      <c r="N59" s="150"/>
    </row>
    <row r="60" spans="1:16384" s="722" customFormat="1">
      <c r="B60" s="42" t="s">
        <v>1116</v>
      </c>
      <c r="F60" s="740"/>
    </row>
    <row r="61" spans="1:16384" s="156" customFormat="1" ht="14.5" customHeight="1">
      <c r="A61" s="42" t="s">
        <v>1653</v>
      </c>
      <c r="B61" s="1" t="s">
        <v>1683</v>
      </c>
      <c r="C61"/>
      <c r="D61"/>
      <c r="E61" s="719"/>
      <c r="F61" s="819"/>
    </row>
    <row r="62" spans="1:16384">
      <c r="A62" s="42" t="s">
        <v>1654</v>
      </c>
      <c r="B62" s="740" t="s">
        <v>1684</v>
      </c>
      <c r="F62" s="819"/>
    </row>
    <row r="63" spans="1:16384">
      <c r="A63" s="42" t="s">
        <v>1655</v>
      </c>
      <c r="B63" s="740" t="s">
        <v>1685</v>
      </c>
      <c r="F63" s="819"/>
      <c r="BK63" s="740"/>
      <c r="BL63" s="740"/>
      <c r="BM63" s="740"/>
      <c r="BN63" s="740"/>
      <c r="BO63" s="740"/>
      <c r="BP63" s="740"/>
      <c r="BQ63" s="740"/>
      <c r="BR63" s="740"/>
      <c r="BS63" s="740"/>
      <c r="BT63" s="740"/>
      <c r="BU63" s="740"/>
      <c r="BV63" s="740"/>
      <c r="BW63" s="740"/>
      <c r="BX63" s="740"/>
      <c r="BY63" s="740"/>
      <c r="BZ63" s="740"/>
      <c r="CA63" s="740"/>
      <c r="CB63" s="740"/>
      <c r="CC63" s="740"/>
      <c r="CD63" s="740"/>
      <c r="CE63" s="740"/>
      <c r="CF63" s="740"/>
      <c r="CG63" s="740"/>
      <c r="CH63" s="740"/>
      <c r="CI63" s="740"/>
      <c r="CJ63" s="740"/>
      <c r="CK63" s="740"/>
      <c r="CL63" s="740"/>
      <c r="CM63" s="740"/>
      <c r="CN63" s="740"/>
      <c r="CO63" s="740"/>
      <c r="CP63" s="740"/>
      <c r="CQ63" s="740"/>
      <c r="CR63" s="740"/>
      <c r="CS63" s="740"/>
      <c r="CT63" s="740"/>
      <c r="CU63" s="740"/>
      <c r="CV63" s="740"/>
      <c r="CW63" s="740"/>
      <c r="CX63" s="740"/>
      <c r="CY63" s="740"/>
      <c r="CZ63" s="740"/>
      <c r="DA63" s="740"/>
      <c r="DB63" s="740"/>
      <c r="DC63" s="740"/>
      <c r="DD63" s="740"/>
      <c r="DE63" s="740"/>
      <c r="DF63" s="740"/>
      <c r="DG63" s="740"/>
      <c r="DH63" s="740"/>
      <c r="DI63" s="740"/>
      <c r="DJ63" s="740"/>
      <c r="DK63" s="740"/>
      <c r="DL63" s="740"/>
      <c r="DM63" s="740"/>
      <c r="DN63" s="740"/>
      <c r="DO63" s="740"/>
      <c r="DP63" s="740"/>
      <c r="DQ63" s="740"/>
      <c r="DR63" s="740"/>
      <c r="DS63" s="740"/>
      <c r="DT63" s="740"/>
      <c r="DU63" s="740"/>
      <c r="DV63" s="740"/>
      <c r="DW63" s="740"/>
      <c r="DX63" s="740"/>
      <c r="DY63" s="740"/>
      <c r="DZ63" s="740"/>
      <c r="EA63" s="740"/>
      <c r="EB63" s="740"/>
      <c r="EC63" s="740"/>
      <c r="ED63" s="740"/>
      <c r="EE63" s="740"/>
      <c r="EF63" s="740"/>
      <c r="EG63" s="740"/>
      <c r="EH63" s="740"/>
      <c r="EI63" s="740"/>
      <c r="EJ63" s="740"/>
      <c r="EK63" s="740"/>
      <c r="EL63" s="740"/>
      <c r="EM63" s="740"/>
      <c r="EN63" s="740"/>
      <c r="EO63" s="740"/>
      <c r="EP63" s="740"/>
      <c r="EQ63" s="740"/>
      <c r="ER63" s="740"/>
      <c r="ES63" s="740"/>
      <c r="ET63" s="740"/>
      <c r="EU63" s="740"/>
      <c r="EV63" s="740"/>
      <c r="EW63" s="740"/>
      <c r="EX63" s="740"/>
      <c r="EY63" s="740"/>
      <c r="EZ63" s="740"/>
      <c r="FA63" s="740"/>
      <c r="FB63" s="740"/>
      <c r="FC63" s="740"/>
      <c r="FD63" s="740"/>
      <c r="FE63" s="740"/>
      <c r="FF63" s="740"/>
      <c r="FG63" s="740"/>
      <c r="FH63" s="740"/>
      <c r="FI63" s="740"/>
      <c r="FJ63" s="740"/>
      <c r="FK63" s="740"/>
      <c r="FL63" s="740"/>
      <c r="FM63" s="740"/>
      <c r="FN63" s="740"/>
      <c r="FO63" s="740"/>
      <c r="FP63" s="740"/>
      <c r="FQ63" s="740"/>
      <c r="FR63" s="740"/>
      <c r="FS63" s="740"/>
      <c r="FT63" s="740"/>
      <c r="FU63" s="740"/>
      <c r="FV63" s="740"/>
      <c r="FW63" s="740"/>
      <c r="FX63" s="740"/>
      <c r="FY63" s="740"/>
      <c r="FZ63" s="740"/>
      <c r="GA63" s="740"/>
      <c r="GB63" s="740"/>
      <c r="GC63" s="740"/>
      <c r="GD63" s="740"/>
      <c r="GE63" s="740"/>
      <c r="GF63" s="740"/>
      <c r="GG63" s="740"/>
      <c r="GH63" s="740"/>
      <c r="GI63" s="740"/>
      <c r="GJ63" s="740"/>
      <c r="GK63" s="740"/>
      <c r="GL63" s="740"/>
      <c r="GM63" s="740"/>
      <c r="GN63" s="740"/>
      <c r="GO63" s="740"/>
      <c r="GP63" s="740"/>
      <c r="GQ63" s="740"/>
      <c r="GR63" s="740"/>
      <c r="GS63" s="740"/>
      <c r="GT63" s="740"/>
      <c r="GU63" s="740"/>
      <c r="GV63" s="740"/>
      <c r="GW63" s="740"/>
      <c r="GX63" s="740"/>
      <c r="GY63" s="740"/>
      <c r="GZ63" s="740"/>
      <c r="HA63" s="740"/>
      <c r="HB63" s="740"/>
      <c r="HC63" s="740"/>
      <c r="HD63" s="740"/>
      <c r="HE63" s="740"/>
      <c r="HF63" s="740"/>
      <c r="HG63" s="740"/>
      <c r="HH63" s="740"/>
      <c r="HI63" s="740"/>
      <c r="HJ63" s="740"/>
      <c r="HK63" s="740"/>
      <c r="HL63" s="740"/>
      <c r="HM63" s="740"/>
      <c r="HN63" s="740"/>
      <c r="HO63" s="740"/>
      <c r="HP63" s="740"/>
      <c r="HQ63" s="740"/>
      <c r="HR63" s="740"/>
      <c r="HS63" s="740"/>
      <c r="HT63" s="740"/>
      <c r="HU63" s="740"/>
      <c r="HV63" s="740"/>
      <c r="HW63" s="740"/>
      <c r="HX63" s="740"/>
      <c r="HY63" s="740"/>
      <c r="HZ63" s="740"/>
      <c r="IA63" s="740"/>
      <c r="IB63" s="740"/>
      <c r="IC63" s="740"/>
      <c r="ID63" s="740"/>
      <c r="IE63" s="740"/>
      <c r="IF63" s="740"/>
      <c r="IG63" s="740"/>
      <c r="IH63" s="740"/>
      <c r="II63" s="740"/>
      <c r="IJ63" s="740"/>
      <c r="IK63" s="740"/>
      <c r="IL63" s="740"/>
      <c r="IM63" s="740"/>
      <c r="IN63" s="740"/>
      <c r="IO63" s="740"/>
      <c r="IP63" s="740"/>
      <c r="IQ63" s="740"/>
      <c r="IR63" s="740"/>
      <c r="IS63" s="740"/>
      <c r="IT63" s="740"/>
      <c r="IU63" s="740"/>
      <c r="IV63" s="740"/>
      <c r="IW63" s="740"/>
      <c r="IX63" s="740"/>
      <c r="IY63" s="740"/>
      <c r="IZ63" s="740"/>
      <c r="JA63" s="740"/>
      <c r="JB63" s="740"/>
      <c r="JC63" s="740"/>
      <c r="JD63" s="740"/>
      <c r="JE63" s="740"/>
      <c r="JF63" s="740"/>
      <c r="JG63" s="740"/>
      <c r="JH63" s="740"/>
      <c r="JI63" s="740"/>
      <c r="JJ63" s="740"/>
      <c r="JK63" s="740"/>
      <c r="JL63" s="740"/>
      <c r="JM63" s="740"/>
      <c r="JN63" s="740"/>
      <c r="JO63" s="740"/>
      <c r="JP63" s="740"/>
      <c r="JQ63" s="740"/>
      <c r="JR63" s="740"/>
      <c r="JS63" s="740"/>
      <c r="JT63" s="740"/>
      <c r="JU63" s="740"/>
      <c r="JV63" s="740"/>
      <c r="JW63" s="740"/>
      <c r="JX63" s="740"/>
      <c r="JY63" s="740"/>
      <c r="JZ63" s="740"/>
      <c r="KA63" s="740"/>
      <c r="KB63" s="740"/>
      <c r="KC63" s="740"/>
      <c r="KD63" s="740"/>
      <c r="KE63" s="740"/>
      <c r="KF63" s="740"/>
      <c r="KG63" s="740"/>
      <c r="KH63" s="740"/>
      <c r="KI63" s="740"/>
      <c r="KJ63" s="740"/>
      <c r="KK63" s="740"/>
      <c r="KL63" s="740"/>
      <c r="KM63" s="740"/>
      <c r="KN63" s="740"/>
      <c r="KO63" s="740"/>
      <c r="KP63" s="740"/>
      <c r="KQ63" s="740"/>
      <c r="KR63" s="740"/>
      <c r="KS63" s="740"/>
      <c r="KT63" s="740"/>
      <c r="KU63" s="740"/>
      <c r="KV63" s="740"/>
      <c r="KW63" s="740"/>
      <c r="KX63" s="740"/>
      <c r="KY63" s="740"/>
      <c r="KZ63" s="740"/>
      <c r="LA63" s="740"/>
      <c r="LB63" s="740"/>
      <c r="LC63" s="740"/>
      <c r="LD63" s="740"/>
      <c r="LE63" s="740"/>
      <c r="LF63" s="740"/>
      <c r="LG63" s="740"/>
      <c r="LH63" s="740"/>
      <c r="LI63" s="740"/>
      <c r="LJ63" s="740"/>
      <c r="LK63" s="740"/>
      <c r="LL63" s="740"/>
      <c r="LM63" s="740"/>
      <c r="LN63" s="740"/>
      <c r="LO63" s="740"/>
      <c r="LP63" s="740"/>
      <c r="LQ63" s="740"/>
      <c r="LR63" s="740"/>
      <c r="LS63" s="740"/>
      <c r="LT63" s="740"/>
      <c r="LU63" s="740"/>
      <c r="LV63" s="740"/>
      <c r="LW63" s="740"/>
      <c r="LX63" s="740"/>
      <c r="LY63" s="740"/>
      <c r="LZ63" s="740"/>
      <c r="MA63" s="740"/>
      <c r="MB63" s="740"/>
      <c r="MC63" s="740"/>
      <c r="MD63" s="740"/>
      <c r="ME63" s="740"/>
      <c r="MF63" s="740"/>
      <c r="MG63" s="740"/>
      <c r="MH63" s="740"/>
      <c r="MI63" s="740"/>
      <c r="MJ63" s="740"/>
      <c r="MK63" s="740"/>
      <c r="ML63" s="740"/>
      <c r="MM63" s="740"/>
      <c r="MN63" s="740"/>
      <c r="MO63" s="740"/>
      <c r="MP63" s="740"/>
      <c r="MQ63" s="740"/>
      <c r="MR63" s="740"/>
      <c r="MS63" s="740"/>
      <c r="MT63" s="740"/>
      <c r="MU63" s="740"/>
      <c r="MV63" s="740"/>
      <c r="MW63" s="740"/>
      <c r="MX63" s="740"/>
      <c r="MY63" s="740"/>
      <c r="MZ63" s="740"/>
      <c r="NA63" s="740"/>
      <c r="NB63" s="740"/>
      <c r="NC63" s="740"/>
      <c r="ND63" s="740"/>
      <c r="NE63" s="740"/>
      <c r="NF63" s="740"/>
      <c r="NG63" s="740"/>
      <c r="NH63" s="740"/>
      <c r="NI63" s="740"/>
      <c r="NJ63" s="740"/>
      <c r="NK63" s="740"/>
      <c r="NL63" s="740"/>
      <c r="NM63" s="740"/>
      <c r="NN63" s="740"/>
      <c r="NO63" s="740"/>
      <c r="NP63" s="740"/>
      <c r="NQ63" s="740"/>
      <c r="NR63" s="740"/>
      <c r="NS63" s="740"/>
      <c r="NT63" s="740"/>
      <c r="NU63" s="740"/>
      <c r="NV63" s="740"/>
      <c r="NW63" s="740"/>
      <c r="NX63" s="740"/>
      <c r="NY63" s="740"/>
      <c r="NZ63" s="740"/>
      <c r="OA63" s="740"/>
      <c r="OB63" s="740"/>
      <c r="OC63" s="740"/>
      <c r="OD63" s="740"/>
      <c r="OE63" s="740"/>
      <c r="OF63" s="740"/>
      <c r="OG63" s="740"/>
      <c r="OH63" s="740"/>
      <c r="OI63" s="740"/>
      <c r="OJ63" s="740"/>
      <c r="OK63" s="740"/>
      <c r="OL63" s="740"/>
      <c r="OM63" s="740"/>
      <c r="ON63" s="740"/>
      <c r="OO63" s="740"/>
      <c r="OP63" s="740"/>
      <c r="OQ63" s="740"/>
      <c r="OR63" s="740"/>
      <c r="OS63" s="740"/>
      <c r="OT63" s="740"/>
      <c r="OU63" s="740"/>
      <c r="OV63" s="740"/>
      <c r="OW63" s="740"/>
      <c r="OX63" s="740"/>
      <c r="OY63" s="740"/>
      <c r="OZ63" s="740"/>
      <c r="PA63" s="740"/>
      <c r="PB63" s="740"/>
      <c r="PC63" s="740"/>
      <c r="PD63" s="740"/>
      <c r="PE63" s="740"/>
      <c r="PF63" s="740"/>
      <c r="PG63" s="740"/>
      <c r="PH63" s="740"/>
      <c r="PI63" s="740"/>
      <c r="PJ63" s="740"/>
      <c r="PK63" s="740"/>
      <c r="PL63" s="740"/>
      <c r="PM63" s="740"/>
      <c r="PN63" s="740"/>
      <c r="PO63" s="740"/>
      <c r="PP63" s="740"/>
      <c r="PQ63" s="740"/>
      <c r="PR63" s="740"/>
      <c r="PS63" s="740"/>
      <c r="PT63" s="740"/>
      <c r="PU63" s="740"/>
      <c r="PV63" s="740"/>
      <c r="PW63" s="740"/>
      <c r="PX63" s="740"/>
      <c r="PY63" s="740"/>
      <c r="PZ63" s="740"/>
      <c r="QA63" s="740"/>
      <c r="QB63" s="740"/>
      <c r="QC63" s="740"/>
      <c r="QD63" s="740"/>
      <c r="QE63" s="740"/>
      <c r="QF63" s="740"/>
      <c r="QG63" s="740"/>
      <c r="QH63" s="740"/>
      <c r="QI63" s="740"/>
      <c r="QJ63" s="740"/>
      <c r="QK63" s="740"/>
      <c r="QL63" s="740"/>
      <c r="QM63" s="740"/>
      <c r="QN63" s="740"/>
      <c r="QO63" s="740"/>
      <c r="QP63" s="740"/>
      <c r="QQ63" s="740"/>
      <c r="QR63" s="740"/>
      <c r="QS63" s="740"/>
      <c r="QT63" s="740"/>
      <c r="QU63" s="740"/>
      <c r="QV63" s="740"/>
      <c r="QW63" s="740"/>
      <c r="QX63" s="740"/>
      <c r="QY63" s="740"/>
      <c r="QZ63" s="740"/>
      <c r="RA63" s="740"/>
      <c r="RB63" s="740"/>
      <c r="RC63" s="740"/>
      <c r="RD63" s="740"/>
      <c r="RE63" s="740"/>
      <c r="RF63" s="740"/>
      <c r="RG63" s="740"/>
      <c r="RH63" s="740"/>
      <c r="RI63" s="740"/>
      <c r="RJ63" s="740"/>
      <c r="RK63" s="740"/>
      <c r="RL63" s="740"/>
      <c r="RM63" s="740"/>
      <c r="RN63" s="740"/>
      <c r="RO63" s="740"/>
      <c r="RP63" s="740"/>
      <c r="RQ63" s="740"/>
      <c r="RR63" s="740"/>
      <c r="RS63" s="740"/>
      <c r="RT63" s="740"/>
      <c r="RU63" s="740"/>
      <c r="RV63" s="740"/>
      <c r="RW63" s="740"/>
      <c r="RX63" s="740"/>
      <c r="RY63" s="740"/>
      <c r="RZ63" s="740"/>
      <c r="SA63" s="740"/>
      <c r="SB63" s="740"/>
      <c r="SC63" s="740"/>
      <c r="SD63" s="740"/>
      <c r="SE63" s="740"/>
      <c r="SF63" s="740"/>
      <c r="SG63" s="740"/>
      <c r="SH63" s="740"/>
      <c r="SI63" s="740"/>
      <c r="SJ63" s="740"/>
      <c r="SK63" s="740"/>
      <c r="SL63" s="740"/>
      <c r="SM63" s="740"/>
      <c r="SN63" s="740"/>
      <c r="SO63" s="740"/>
      <c r="SP63" s="740"/>
      <c r="SQ63" s="740"/>
      <c r="SR63" s="740"/>
      <c r="SS63" s="740"/>
      <c r="ST63" s="740"/>
      <c r="SU63" s="740"/>
      <c r="SV63" s="740"/>
      <c r="SW63" s="740"/>
      <c r="SX63" s="740"/>
      <c r="SY63" s="740"/>
      <c r="SZ63" s="740"/>
      <c r="TA63" s="740"/>
      <c r="TB63" s="740"/>
      <c r="TC63" s="740"/>
      <c r="TD63" s="740"/>
      <c r="TE63" s="740"/>
      <c r="TF63" s="740"/>
      <c r="TG63" s="740"/>
      <c r="TH63" s="740"/>
      <c r="TI63" s="740"/>
      <c r="TJ63" s="740"/>
      <c r="TK63" s="740"/>
      <c r="TL63" s="740"/>
      <c r="TM63" s="740"/>
      <c r="TN63" s="740"/>
      <c r="TO63" s="740"/>
      <c r="TP63" s="740"/>
      <c r="TQ63" s="740"/>
      <c r="TR63" s="740"/>
      <c r="TS63" s="740"/>
      <c r="TT63" s="740"/>
      <c r="TU63" s="740"/>
      <c r="TV63" s="740"/>
      <c r="TW63" s="740"/>
      <c r="TX63" s="740"/>
      <c r="TY63" s="740"/>
      <c r="TZ63" s="740"/>
      <c r="UA63" s="740"/>
      <c r="UB63" s="740"/>
      <c r="UC63" s="740"/>
      <c r="UD63" s="740"/>
      <c r="UE63" s="740"/>
      <c r="UF63" s="740"/>
      <c r="UG63" s="740"/>
      <c r="UH63" s="740"/>
      <c r="UI63" s="740"/>
      <c r="UJ63" s="740"/>
      <c r="UK63" s="740"/>
      <c r="UL63" s="740"/>
      <c r="UM63" s="740"/>
      <c r="UN63" s="740"/>
      <c r="UO63" s="740"/>
      <c r="UP63" s="740"/>
      <c r="UQ63" s="740"/>
      <c r="UR63" s="740"/>
      <c r="US63" s="740"/>
      <c r="UT63" s="740"/>
      <c r="UU63" s="740"/>
      <c r="UV63" s="740"/>
      <c r="UW63" s="740"/>
      <c r="UX63" s="740"/>
      <c r="UY63" s="740"/>
      <c r="UZ63" s="740"/>
      <c r="VA63" s="740"/>
      <c r="VB63" s="740"/>
      <c r="VC63" s="740"/>
      <c r="VD63" s="740"/>
      <c r="VE63" s="740"/>
      <c r="VF63" s="740"/>
      <c r="VG63" s="740"/>
      <c r="VH63" s="740"/>
      <c r="VI63" s="740"/>
      <c r="VJ63" s="740"/>
      <c r="VK63" s="740"/>
      <c r="VL63" s="740"/>
      <c r="VM63" s="740"/>
      <c r="VN63" s="740"/>
      <c r="VO63" s="740"/>
      <c r="VP63" s="740"/>
      <c r="VQ63" s="740"/>
      <c r="VR63" s="740"/>
      <c r="VS63" s="740"/>
      <c r="VT63" s="740"/>
      <c r="VU63" s="740"/>
      <c r="VV63" s="740"/>
      <c r="VW63" s="740"/>
      <c r="VX63" s="740"/>
      <c r="VY63" s="740"/>
      <c r="VZ63" s="740"/>
      <c r="WA63" s="740"/>
      <c r="WB63" s="740"/>
      <c r="WC63" s="740"/>
      <c r="WD63" s="740"/>
      <c r="WE63" s="740"/>
      <c r="WF63" s="740"/>
      <c r="WG63" s="740"/>
      <c r="WH63" s="740"/>
      <c r="WI63" s="740"/>
      <c r="WJ63" s="740"/>
      <c r="WK63" s="740"/>
      <c r="WL63" s="740"/>
      <c r="WM63" s="740"/>
      <c r="WN63" s="740"/>
      <c r="WO63" s="740"/>
      <c r="WP63" s="740"/>
      <c r="WQ63" s="740"/>
      <c r="WR63" s="740"/>
      <c r="WS63" s="740"/>
      <c r="WT63" s="740"/>
      <c r="WU63" s="740"/>
      <c r="WV63" s="740"/>
      <c r="WW63" s="740"/>
      <c r="WX63" s="740"/>
      <c r="WY63" s="740"/>
      <c r="WZ63" s="740"/>
      <c r="XA63" s="740"/>
      <c r="XB63" s="740"/>
      <c r="XC63" s="740"/>
      <c r="XD63" s="740"/>
      <c r="XE63" s="740"/>
      <c r="XF63" s="740"/>
      <c r="XG63" s="740"/>
      <c r="XH63" s="740"/>
      <c r="XI63" s="740"/>
      <c r="XJ63" s="740"/>
      <c r="XK63" s="740"/>
      <c r="XL63" s="740"/>
      <c r="XM63" s="740"/>
      <c r="XN63" s="740"/>
      <c r="XO63" s="740"/>
      <c r="XP63" s="740"/>
      <c r="XQ63" s="740"/>
      <c r="XR63" s="740"/>
      <c r="XS63" s="740"/>
      <c r="XT63" s="740"/>
      <c r="XU63" s="740"/>
      <c r="XV63" s="740"/>
      <c r="XW63" s="740"/>
      <c r="XX63" s="740"/>
      <c r="XY63" s="740"/>
      <c r="XZ63" s="740"/>
      <c r="YA63" s="740"/>
      <c r="YB63" s="740"/>
      <c r="YC63" s="740"/>
      <c r="YD63" s="740"/>
      <c r="YE63" s="740"/>
      <c r="YF63" s="740"/>
      <c r="YG63" s="740"/>
      <c r="YH63" s="740"/>
      <c r="YI63" s="740"/>
      <c r="YJ63" s="740"/>
      <c r="YK63" s="740"/>
      <c r="YL63" s="740"/>
      <c r="YM63" s="740"/>
      <c r="YN63" s="740"/>
      <c r="YO63" s="740"/>
      <c r="YP63" s="740"/>
      <c r="YQ63" s="740"/>
      <c r="YR63" s="740"/>
      <c r="YS63" s="740"/>
      <c r="YT63" s="740"/>
      <c r="YU63" s="740"/>
      <c r="YV63" s="740"/>
      <c r="YW63" s="740"/>
      <c r="YX63" s="740"/>
      <c r="YY63" s="740"/>
      <c r="YZ63" s="740"/>
      <c r="ZA63" s="740"/>
      <c r="ZB63" s="740"/>
      <c r="ZC63" s="740"/>
      <c r="ZD63" s="740"/>
      <c r="ZE63" s="740"/>
      <c r="ZF63" s="740"/>
      <c r="ZG63" s="740"/>
      <c r="ZH63" s="740"/>
      <c r="ZI63" s="740"/>
      <c r="ZJ63" s="740"/>
      <c r="ZK63" s="740"/>
      <c r="ZL63" s="740"/>
      <c r="ZM63" s="740"/>
      <c r="ZN63" s="740"/>
      <c r="ZO63" s="740"/>
      <c r="ZP63" s="740"/>
      <c r="ZQ63" s="740"/>
      <c r="ZR63" s="740"/>
      <c r="ZS63" s="740"/>
      <c r="ZT63" s="740"/>
      <c r="ZU63" s="740"/>
      <c r="ZV63" s="740"/>
      <c r="ZW63" s="740"/>
      <c r="ZX63" s="740"/>
      <c r="ZY63" s="740"/>
      <c r="ZZ63" s="740"/>
      <c r="AAA63" s="740"/>
      <c r="AAB63" s="740"/>
      <c r="AAC63" s="740"/>
      <c r="AAD63" s="740"/>
      <c r="AAE63" s="740"/>
      <c r="AAF63" s="740"/>
      <c r="AAG63" s="740"/>
      <c r="AAH63" s="740"/>
      <c r="AAI63" s="740"/>
      <c r="AAJ63" s="740"/>
      <c r="AAK63" s="740"/>
      <c r="AAL63" s="740"/>
      <c r="AAM63" s="740"/>
      <c r="AAN63" s="740"/>
      <c r="AAO63" s="740"/>
      <c r="AAP63" s="740"/>
      <c r="AAQ63" s="740"/>
      <c r="AAR63" s="740"/>
      <c r="AAS63" s="740"/>
      <c r="AAT63" s="740"/>
      <c r="AAU63" s="740"/>
      <c r="AAV63" s="740"/>
      <c r="AAW63" s="740"/>
      <c r="AAX63" s="740"/>
      <c r="AAY63" s="740"/>
      <c r="AAZ63" s="740"/>
      <c r="ABA63" s="740"/>
      <c r="ABB63" s="740"/>
      <c r="ABC63" s="740"/>
      <c r="ABD63" s="740"/>
      <c r="ABE63" s="740"/>
      <c r="ABF63" s="740"/>
      <c r="ABG63" s="740"/>
      <c r="ABH63" s="740"/>
      <c r="ABI63" s="740"/>
      <c r="ABJ63" s="740"/>
      <c r="ABK63" s="740"/>
      <c r="ABL63" s="740"/>
      <c r="ABM63" s="740"/>
      <c r="ABN63" s="740"/>
      <c r="ABO63" s="740"/>
      <c r="ABP63" s="740"/>
      <c r="ABQ63" s="740"/>
      <c r="ABR63" s="740"/>
      <c r="ABS63" s="740"/>
      <c r="ABT63" s="740"/>
      <c r="ABU63" s="740"/>
      <c r="ABV63" s="740"/>
      <c r="ABW63" s="740"/>
      <c r="ABX63" s="740"/>
      <c r="ABY63" s="740"/>
      <c r="ABZ63" s="740"/>
      <c r="ACA63" s="740"/>
      <c r="ACB63" s="740"/>
      <c r="ACC63" s="740"/>
      <c r="ACD63" s="740"/>
      <c r="ACE63" s="740"/>
      <c r="ACF63" s="740"/>
      <c r="ACG63" s="740"/>
      <c r="ACH63" s="740"/>
      <c r="ACI63" s="740"/>
      <c r="ACJ63" s="740"/>
      <c r="ACK63" s="740"/>
      <c r="ACL63" s="740"/>
      <c r="ACM63" s="740"/>
      <c r="ACN63" s="740"/>
      <c r="ACO63" s="740"/>
      <c r="ACP63" s="740"/>
      <c r="ACQ63" s="740"/>
      <c r="ACR63" s="740"/>
      <c r="ACS63" s="740"/>
      <c r="ACT63" s="740"/>
      <c r="ACU63" s="740"/>
      <c r="ACV63" s="740"/>
      <c r="ACW63" s="740"/>
      <c r="ACX63" s="740"/>
      <c r="ACY63" s="740"/>
      <c r="ACZ63" s="740"/>
      <c r="ADA63" s="740"/>
      <c r="ADB63" s="740"/>
      <c r="ADC63" s="740"/>
      <c r="ADD63" s="740"/>
      <c r="ADE63" s="740"/>
      <c r="ADF63" s="740"/>
      <c r="ADG63" s="740"/>
      <c r="ADH63" s="740"/>
      <c r="ADI63" s="740"/>
      <c r="ADJ63" s="740"/>
      <c r="ADK63" s="740"/>
      <c r="ADL63" s="740"/>
      <c r="ADM63" s="740"/>
      <c r="ADN63" s="740"/>
      <c r="ADO63" s="740"/>
      <c r="ADP63" s="740"/>
      <c r="ADQ63" s="740"/>
      <c r="ADR63" s="740"/>
      <c r="ADS63" s="740"/>
      <c r="ADT63" s="740"/>
      <c r="ADU63" s="740"/>
      <c r="ADV63" s="740"/>
      <c r="ADW63" s="740"/>
      <c r="ADX63" s="740"/>
      <c r="ADY63" s="740"/>
      <c r="ADZ63" s="740"/>
      <c r="AEA63" s="740"/>
      <c r="AEB63" s="740"/>
      <c r="AEC63" s="740"/>
      <c r="AED63" s="740"/>
      <c r="AEE63" s="740"/>
      <c r="AEF63" s="740"/>
      <c r="AEG63" s="740"/>
      <c r="AEH63" s="740"/>
      <c r="AEI63" s="740"/>
      <c r="AEJ63" s="740"/>
      <c r="AEK63" s="740"/>
      <c r="AEL63" s="740"/>
      <c r="AEM63" s="740"/>
      <c r="AEN63" s="740"/>
      <c r="AEO63" s="740"/>
      <c r="AEP63" s="740"/>
      <c r="AEQ63" s="740"/>
      <c r="AER63" s="740"/>
      <c r="AES63" s="740"/>
      <c r="AET63" s="740"/>
      <c r="AEU63" s="740"/>
      <c r="AEV63" s="740"/>
      <c r="AEW63" s="740"/>
      <c r="AEX63" s="740"/>
      <c r="AEY63" s="740"/>
      <c r="AEZ63" s="740"/>
      <c r="AFA63" s="740"/>
      <c r="AFB63" s="740"/>
      <c r="AFC63" s="740"/>
      <c r="AFD63" s="740"/>
      <c r="AFE63" s="740"/>
      <c r="AFF63" s="740"/>
      <c r="AFG63" s="740"/>
      <c r="AFH63" s="740"/>
      <c r="AFI63" s="740"/>
      <c r="AFJ63" s="740"/>
      <c r="AFK63" s="740"/>
      <c r="AFL63" s="740"/>
      <c r="AFM63" s="740"/>
      <c r="AFN63" s="740"/>
      <c r="AFO63" s="740"/>
      <c r="AFP63" s="740"/>
      <c r="AFQ63" s="740"/>
      <c r="AFR63" s="740"/>
      <c r="AFS63" s="740"/>
      <c r="AFT63" s="740"/>
      <c r="AFU63" s="740"/>
      <c r="AFV63" s="740"/>
      <c r="AFW63" s="740"/>
      <c r="AFX63" s="740"/>
      <c r="AFY63" s="740"/>
      <c r="AFZ63" s="740"/>
      <c r="AGA63" s="740"/>
      <c r="AGB63" s="740"/>
      <c r="AGC63" s="740"/>
      <c r="AGD63" s="740"/>
      <c r="AGE63" s="740"/>
      <c r="AGF63" s="740"/>
      <c r="AGG63" s="740"/>
      <c r="AGH63" s="740"/>
      <c r="AGI63" s="740"/>
      <c r="AGJ63" s="740"/>
      <c r="AGK63" s="740"/>
      <c r="AGL63" s="740"/>
      <c r="AGM63" s="740"/>
      <c r="AGN63" s="740"/>
      <c r="AGO63" s="740"/>
      <c r="AGP63" s="740"/>
      <c r="AGQ63" s="740"/>
      <c r="AGR63" s="740"/>
      <c r="AGS63" s="740"/>
      <c r="AGT63" s="740"/>
      <c r="AGU63" s="740"/>
      <c r="AGV63" s="740"/>
      <c r="AGW63" s="740"/>
      <c r="AGX63" s="740"/>
      <c r="AGY63" s="740"/>
      <c r="AGZ63" s="740"/>
      <c r="AHA63" s="740"/>
      <c r="AHB63" s="740"/>
      <c r="AHC63" s="740"/>
      <c r="AHD63" s="740"/>
      <c r="AHE63" s="740"/>
      <c r="AHF63" s="740"/>
      <c r="AHG63" s="740"/>
      <c r="AHH63" s="740"/>
      <c r="AHI63" s="740"/>
      <c r="AHJ63" s="740"/>
      <c r="AHK63" s="740"/>
      <c r="AHL63" s="740"/>
      <c r="AHM63" s="740"/>
      <c r="AHN63" s="740"/>
      <c r="AHO63" s="740"/>
      <c r="AHP63" s="740"/>
      <c r="AHQ63" s="740"/>
      <c r="AHR63" s="740"/>
      <c r="AHS63" s="740"/>
      <c r="AHT63" s="740"/>
      <c r="AHU63" s="740"/>
      <c r="AHV63" s="740"/>
      <c r="AHW63" s="740"/>
      <c r="AHX63" s="740"/>
      <c r="AHY63" s="740"/>
      <c r="AHZ63" s="740"/>
      <c r="AIA63" s="740"/>
      <c r="AIB63" s="740"/>
      <c r="AIC63" s="740"/>
      <c r="AID63" s="740"/>
      <c r="AIE63" s="740"/>
      <c r="AIF63" s="740"/>
      <c r="AIG63" s="740"/>
      <c r="AIH63" s="740"/>
      <c r="AII63" s="740"/>
      <c r="AIJ63" s="740"/>
      <c r="AIK63" s="740"/>
      <c r="AIL63" s="740"/>
      <c r="AIM63" s="740"/>
      <c r="AIN63" s="740"/>
      <c r="AIO63" s="740"/>
      <c r="AIP63" s="740"/>
      <c r="AIQ63" s="740"/>
      <c r="AIR63" s="740"/>
      <c r="AIS63" s="740"/>
      <c r="AIT63" s="740"/>
      <c r="AIU63" s="740"/>
      <c r="AIV63" s="740"/>
      <c r="AIW63" s="740"/>
      <c r="AIX63" s="740"/>
      <c r="AIY63" s="740"/>
      <c r="AIZ63" s="740"/>
      <c r="AJA63" s="740"/>
      <c r="AJB63" s="740"/>
      <c r="AJC63" s="740"/>
      <c r="AJD63" s="740"/>
      <c r="AJE63" s="740"/>
      <c r="AJF63" s="740"/>
      <c r="AJG63" s="740"/>
      <c r="AJH63" s="740"/>
      <c r="AJI63" s="740"/>
      <c r="AJJ63" s="740"/>
      <c r="AJK63" s="740"/>
      <c r="AJL63" s="740"/>
      <c r="AJM63" s="740"/>
      <c r="AJN63" s="740"/>
      <c r="AJO63" s="740"/>
      <c r="AJP63" s="740"/>
      <c r="AJQ63" s="740"/>
      <c r="AJR63" s="740"/>
      <c r="AJS63" s="740"/>
      <c r="AJT63" s="740"/>
      <c r="AJU63" s="740"/>
      <c r="AJV63" s="740"/>
      <c r="AJW63" s="740"/>
      <c r="AJX63" s="740"/>
      <c r="AJY63" s="740"/>
      <c r="AJZ63" s="740"/>
      <c r="AKA63" s="740"/>
      <c r="AKB63" s="740"/>
      <c r="AKC63" s="740"/>
      <c r="AKD63" s="740"/>
      <c r="AKE63" s="740"/>
      <c r="AKF63" s="740"/>
      <c r="AKG63" s="740"/>
      <c r="AKH63" s="740"/>
      <c r="AKI63" s="740"/>
      <c r="AKJ63" s="740"/>
      <c r="AKK63" s="740"/>
      <c r="AKL63" s="740"/>
      <c r="AKM63" s="740"/>
      <c r="AKN63" s="740"/>
      <c r="AKO63" s="740"/>
      <c r="AKP63" s="740"/>
      <c r="AKQ63" s="740"/>
      <c r="AKR63" s="740"/>
      <c r="AKS63" s="740"/>
      <c r="AKT63" s="740"/>
      <c r="AKU63" s="740"/>
      <c r="AKV63" s="740"/>
      <c r="AKW63" s="740"/>
      <c r="AKX63" s="740"/>
      <c r="AKY63" s="740"/>
      <c r="AKZ63" s="740"/>
      <c r="ALA63" s="740"/>
      <c r="ALB63" s="740"/>
      <c r="ALC63" s="740"/>
      <c r="ALD63" s="740"/>
      <c r="ALE63" s="740"/>
      <c r="ALF63" s="740"/>
      <c r="ALG63" s="740"/>
      <c r="ALH63" s="740"/>
      <c r="ALI63" s="740"/>
      <c r="ALJ63" s="740"/>
      <c r="ALK63" s="740"/>
      <c r="ALL63" s="740"/>
      <c r="ALM63" s="740"/>
      <c r="ALN63" s="740"/>
      <c r="ALO63" s="740"/>
      <c r="ALP63" s="740"/>
      <c r="ALQ63" s="740"/>
      <c r="ALR63" s="740"/>
      <c r="ALS63" s="740"/>
      <c r="ALT63" s="740"/>
      <c r="ALU63" s="740"/>
      <c r="ALV63" s="740"/>
      <c r="ALW63" s="740"/>
      <c r="ALX63" s="740"/>
      <c r="ALY63" s="740"/>
      <c r="ALZ63" s="740"/>
      <c r="AMA63" s="740"/>
      <c r="AMB63" s="740"/>
      <c r="AMC63" s="740"/>
      <c r="AMD63" s="740"/>
      <c r="AME63" s="740"/>
      <c r="AMF63" s="740"/>
      <c r="AMG63" s="740"/>
      <c r="AMH63" s="740"/>
      <c r="AMI63" s="740"/>
      <c r="AMJ63" s="740"/>
      <c r="AMK63" s="740"/>
      <c r="AML63" s="740"/>
      <c r="AMM63" s="740"/>
      <c r="AMN63" s="740"/>
      <c r="AMO63" s="740"/>
      <c r="AMP63" s="740"/>
      <c r="AMQ63" s="740"/>
      <c r="AMR63" s="740"/>
      <c r="AMS63" s="740"/>
      <c r="AMT63" s="740"/>
      <c r="AMU63" s="740"/>
      <c r="AMV63" s="740"/>
      <c r="AMW63" s="740"/>
      <c r="AMX63" s="740"/>
      <c r="AMY63" s="740"/>
      <c r="AMZ63" s="740"/>
      <c r="ANA63" s="740"/>
      <c r="ANB63" s="740"/>
      <c r="ANC63" s="740"/>
      <c r="AND63" s="740"/>
      <c r="ANE63" s="740"/>
      <c r="ANF63" s="740"/>
      <c r="ANG63" s="740"/>
      <c r="ANH63" s="740"/>
      <c r="ANI63" s="740"/>
      <c r="ANJ63" s="740"/>
      <c r="ANK63" s="740"/>
      <c r="ANL63" s="740"/>
      <c r="ANM63" s="740"/>
      <c r="ANN63" s="740"/>
      <c r="ANO63" s="740"/>
      <c r="ANP63" s="740"/>
      <c r="ANQ63" s="740"/>
      <c r="ANR63" s="740"/>
      <c r="ANS63" s="740"/>
      <c r="ANT63" s="740"/>
      <c r="ANU63" s="740"/>
      <c r="ANV63" s="740"/>
      <c r="ANW63" s="740"/>
      <c r="ANX63" s="740"/>
      <c r="ANY63" s="740"/>
      <c r="ANZ63" s="740"/>
      <c r="AOA63" s="740"/>
      <c r="AOB63" s="740"/>
      <c r="AOC63" s="740"/>
      <c r="AOD63" s="740"/>
      <c r="AOE63" s="740"/>
      <c r="AOF63" s="740"/>
      <c r="AOG63" s="740"/>
      <c r="AOH63" s="740"/>
      <c r="AOI63" s="740"/>
      <c r="AOJ63" s="740"/>
      <c r="AOK63" s="740"/>
      <c r="AOL63" s="740"/>
      <c r="AOM63" s="740"/>
      <c r="AON63" s="740"/>
      <c r="AOO63" s="740"/>
      <c r="AOP63" s="740"/>
      <c r="AOQ63" s="740"/>
      <c r="AOR63" s="740"/>
      <c r="AOS63" s="740"/>
      <c r="AOT63" s="740"/>
      <c r="AOU63" s="740"/>
      <c r="AOV63" s="740"/>
      <c r="AOW63" s="740"/>
      <c r="AOX63" s="740"/>
      <c r="AOY63" s="740"/>
      <c r="AOZ63" s="740"/>
      <c r="APA63" s="740"/>
      <c r="APB63" s="740"/>
      <c r="APC63" s="740"/>
      <c r="APD63" s="740"/>
      <c r="APE63" s="740"/>
      <c r="APF63" s="740"/>
      <c r="APG63" s="740"/>
      <c r="APH63" s="740"/>
      <c r="API63" s="740"/>
      <c r="APJ63" s="740"/>
      <c r="APK63" s="740"/>
      <c r="APL63" s="740"/>
      <c r="APM63" s="740"/>
      <c r="APN63" s="740"/>
      <c r="APO63" s="740"/>
      <c r="APP63" s="740"/>
      <c r="APQ63" s="740"/>
      <c r="APR63" s="740"/>
      <c r="APS63" s="740"/>
      <c r="APT63" s="740"/>
      <c r="APU63" s="740"/>
      <c r="APV63" s="740"/>
      <c r="APW63" s="740"/>
      <c r="APX63" s="740"/>
      <c r="APY63" s="740"/>
      <c r="APZ63" s="740"/>
      <c r="AQA63" s="740"/>
      <c r="AQB63" s="740"/>
      <c r="AQC63" s="740"/>
      <c r="AQD63" s="740"/>
      <c r="AQE63" s="740"/>
      <c r="AQF63" s="740"/>
      <c r="AQG63" s="740"/>
      <c r="AQH63" s="740"/>
      <c r="AQI63" s="740"/>
      <c r="AQJ63" s="740"/>
      <c r="AQK63" s="740"/>
      <c r="AQL63" s="740"/>
      <c r="AQM63" s="740"/>
      <c r="AQN63" s="740"/>
      <c r="AQO63" s="740"/>
      <c r="AQP63" s="740"/>
      <c r="AQQ63" s="740"/>
      <c r="AQR63" s="740"/>
      <c r="AQS63" s="740"/>
      <c r="AQT63" s="740"/>
      <c r="AQU63" s="740"/>
      <c r="AQV63" s="740"/>
      <c r="AQW63" s="740"/>
      <c r="AQX63" s="740"/>
      <c r="AQY63" s="740"/>
      <c r="AQZ63" s="740"/>
      <c r="ARA63" s="740"/>
      <c r="ARB63" s="740"/>
      <c r="ARC63" s="740"/>
      <c r="ARD63" s="740"/>
      <c r="ARE63" s="740"/>
      <c r="ARF63" s="740"/>
      <c r="ARG63" s="740"/>
      <c r="ARH63" s="740"/>
      <c r="ARI63" s="740"/>
      <c r="ARJ63" s="740"/>
      <c r="ARK63" s="740"/>
      <c r="ARL63" s="740"/>
      <c r="ARM63" s="740"/>
      <c r="ARN63" s="740"/>
      <c r="ARO63" s="740"/>
      <c r="ARP63" s="740"/>
      <c r="ARQ63" s="740"/>
      <c r="ARR63" s="740"/>
      <c r="ARS63" s="740"/>
      <c r="ART63" s="740"/>
      <c r="ARU63" s="740"/>
      <c r="ARV63" s="740"/>
      <c r="ARW63" s="740"/>
      <c r="ARX63" s="740"/>
      <c r="ARY63" s="740"/>
      <c r="ARZ63" s="740"/>
      <c r="ASA63" s="740"/>
      <c r="ASB63" s="740"/>
      <c r="ASC63" s="740"/>
      <c r="ASD63" s="740"/>
      <c r="ASE63" s="740"/>
      <c r="ASF63" s="740"/>
      <c r="ASG63" s="740"/>
      <c r="ASH63" s="740"/>
      <c r="ASI63" s="740"/>
      <c r="ASJ63" s="740"/>
      <c r="ASK63" s="740"/>
      <c r="ASL63" s="740"/>
      <c r="ASM63" s="740"/>
      <c r="ASN63" s="740"/>
      <c r="ASO63" s="740"/>
      <c r="ASP63" s="740"/>
      <c r="ASQ63" s="740"/>
      <c r="ASR63" s="740"/>
      <c r="ASS63" s="740"/>
      <c r="AST63" s="740"/>
      <c r="ASU63" s="740"/>
      <c r="ASV63" s="740"/>
      <c r="ASW63" s="740"/>
      <c r="ASX63" s="740"/>
      <c r="ASY63" s="740"/>
      <c r="ASZ63" s="740"/>
      <c r="ATA63" s="740"/>
      <c r="ATB63" s="740"/>
      <c r="ATC63" s="740"/>
      <c r="ATD63" s="740"/>
      <c r="ATE63" s="740"/>
      <c r="ATF63" s="740"/>
      <c r="ATG63" s="740"/>
      <c r="ATH63" s="740"/>
      <c r="ATI63" s="740"/>
      <c r="ATJ63" s="740"/>
      <c r="ATK63" s="740"/>
      <c r="ATL63" s="740"/>
      <c r="ATM63" s="740"/>
      <c r="ATN63" s="740"/>
      <c r="ATO63" s="740"/>
      <c r="ATP63" s="740"/>
      <c r="ATQ63" s="740"/>
      <c r="ATR63" s="740"/>
      <c r="ATS63" s="740"/>
      <c r="ATT63" s="740"/>
      <c r="ATU63" s="740"/>
      <c r="ATV63" s="740"/>
      <c r="ATW63" s="740"/>
      <c r="ATX63" s="740"/>
      <c r="ATY63" s="740"/>
      <c r="ATZ63" s="740"/>
      <c r="AUA63" s="740"/>
      <c r="AUB63" s="740"/>
      <c r="AUC63" s="740"/>
      <c r="AUD63" s="740"/>
      <c r="AUE63" s="740"/>
      <c r="AUF63" s="740"/>
      <c r="AUG63" s="740"/>
      <c r="AUH63" s="740"/>
      <c r="AUI63" s="740"/>
      <c r="AUJ63" s="740"/>
      <c r="AUK63" s="740"/>
      <c r="AUL63" s="740"/>
      <c r="AUM63" s="740"/>
      <c r="AUN63" s="740"/>
      <c r="AUO63" s="740"/>
      <c r="AUP63" s="740"/>
      <c r="AUQ63" s="740"/>
      <c r="AUR63" s="740"/>
      <c r="AUS63" s="740"/>
      <c r="AUT63" s="740"/>
      <c r="AUU63" s="740"/>
      <c r="AUV63" s="740"/>
      <c r="AUW63" s="740"/>
      <c r="AUX63" s="740"/>
      <c r="AUY63" s="740"/>
      <c r="AUZ63" s="740"/>
      <c r="AVA63" s="740"/>
      <c r="AVB63" s="740"/>
      <c r="AVC63" s="740"/>
      <c r="AVD63" s="740"/>
      <c r="AVE63" s="740"/>
      <c r="AVF63" s="740"/>
      <c r="AVG63" s="740"/>
      <c r="AVH63" s="740"/>
      <c r="AVI63" s="740"/>
      <c r="AVJ63" s="740"/>
      <c r="AVK63" s="740"/>
      <c r="AVL63" s="740"/>
      <c r="AVM63" s="740"/>
      <c r="AVN63" s="740"/>
      <c r="AVO63" s="740"/>
      <c r="AVP63" s="740"/>
      <c r="AVQ63" s="740"/>
      <c r="AVR63" s="740"/>
      <c r="AVS63" s="740"/>
      <c r="AVT63" s="740"/>
      <c r="AVU63" s="740"/>
      <c r="AVV63" s="740"/>
      <c r="AVW63" s="740"/>
      <c r="AVX63" s="740"/>
      <c r="AVY63" s="740"/>
      <c r="AVZ63" s="740"/>
      <c r="AWA63" s="740"/>
      <c r="AWB63" s="740"/>
      <c r="AWC63" s="740"/>
      <c r="AWD63" s="740"/>
      <c r="AWE63" s="740"/>
      <c r="AWF63" s="740"/>
      <c r="AWG63" s="740"/>
      <c r="AWH63" s="740"/>
      <c r="AWI63" s="740"/>
      <c r="AWJ63" s="740"/>
      <c r="AWK63" s="740"/>
      <c r="AWL63" s="740"/>
      <c r="AWM63" s="740"/>
      <c r="AWN63" s="740"/>
      <c r="AWO63" s="740"/>
      <c r="AWP63" s="740"/>
      <c r="AWQ63" s="740"/>
      <c r="AWR63" s="740"/>
      <c r="AWS63" s="740"/>
      <c r="AWT63" s="740"/>
      <c r="AWU63" s="740"/>
      <c r="AWV63" s="740"/>
      <c r="AWW63" s="740"/>
      <c r="AWX63" s="740"/>
      <c r="AWY63" s="740"/>
      <c r="AWZ63" s="740"/>
      <c r="AXA63" s="740"/>
      <c r="AXB63" s="740"/>
      <c r="AXC63" s="740"/>
      <c r="AXD63" s="740"/>
      <c r="AXE63" s="740"/>
      <c r="AXF63" s="740"/>
      <c r="AXG63" s="740"/>
      <c r="AXH63" s="740"/>
      <c r="AXI63" s="740"/>
      <c r="AXJ63" s="740"/>
      <c r="AXK63" s="740"/>
      <c r="AXL63" s="740"/>
      <c r="AXM63" s="740"/>
      <c r="AXN63" s="740"/>
      <c r="AXO63" s="740"/>
      <c r="AXP63" s="740"/>
      <c r="AXQ63" s="740"/>
      <c r="AXR63" s="740"/>
      <c r="AXS63" s="740"/>
      <c r="AXT63" s="740"/>
      <c r="AXU63" s="740"/>
      <c r="AXV63" s="740"/>
      <c r="AXW63" s="740"/>
      <c r="AXX63" s="740"/>
      <c r="AXY63" s="740"/>
      <c r="AXZ63" s="740"/>
      <c r="AYA63" s="740"/>
      <c r="AYB63" s="740"/>
      <c r="AYC63" s="740"/>
      <c r="AYD63" s="740"/>
      <c r="AYE63" s="740"/>
      <c r="AYF63" s="740"/>
      <c r="AYG63" s="740"/>
      <c r="AYH63" s="740"/>
      <c r="AYI63" s="740"/>
      <c r="AYJ63" s="740"/>
      <c r="AYK63" s="740"/>
      <c r="AYL63" s="740"/>
      <c r="AYM63" s="740"/>
      <c r="AYN63" s="740"/>
      <c r="AYO63" s="740"/>
      <c r="AYP63" s="740"/>
      <c r="AYQ63" s="740"/>
      <c r="AYR63" s="740"/>
      <c r="AYS63" s="740"/>
      <c r="AYT63" s="740"/>
      <c r="AYU63" s="740"/>
      <c r="AYV63" s="740"/>
      <c r="AYW63" s="740"/>
      <c r="AYX63" s="740"/>
      <c r="AYY63" s="740"/>
      <c r="AYZ63" s="740"/>
      <c r="AZA63" s="740"/>
      <c r="AZB63" s="740"/>
      <c r="AZC63" s="740"/>
      <c r="AZD63" s="740"/>
      <c r="AZE63" s="740"/>
      <c r="AZF63" s="740"/>
      <c r="AZG63" s="740"/>
      <c r="AZH63" s="740"/>
      <c r="AZI63" s="740"/>
      <c r="AZJ63" s="740"/>
      <c r="AZK63" s="740"/>
      <c r="AZL63" s="740"/>
      <c r="AZM63" s="740"/>
      <c r="AZN63" s="740"/>
      <c r="AZO63" s="740"/>
      <c r="AZP63" s="740"/>
      <c r="AZQ63" s="740"/>
      <c r="AZR63" s="740"/>
      <c r="AZS63" s="740"/>
      <c r="AZT63" s="740"/>
      <c r="AZU63" s="740"/>
      <c r="AZV63" s="740"/>
      <c r="AZW63" s="740"/>
      <c r="AZX63" s="740"/>
      <c r="AZY63" s="740"/>
      <c r="AZZ63" s="740"/>
      <c r="BAA63" s="740"/>
      <c r="BAB63" s="740"/>
      <c r="BAC63" s="740"/>
      <c r="BAD63" s="740"/>
      <c r="BAE63" s="740"/>
      <c r="BAF63" s="740"/>
      <c r="BAG63" s="740"/>
      <c r="BAH63" s="740"/>
      <c r="BAI63" s="740"/>
      <c r="BAJ63" s="740"/>
      <c r="BAK63" s="740"/>
      <c r="BAL63" s="740"/>
      <c r="BAM63" s="740"/>
      <c r="BAN63" s="740"/>
      <c r="BAO63" s="740"/>
      <c r="BAP63" s="740"/>
      <c r="BAQ63" s="740"/>
      <c r="BAR63" s="740"/>
      <c r="BAS63" s="740"/>
      <c r="BAT63" s="740"/>
      <c r="BAU63" s="740"/>
      <c r="BAV63" s="740"/>
      <c r="BAW63" s="740"/>
      <c r="BAX63" s="740"/>
      <c r="BAY63" s="740"/>
      <c r="BAZ63" s="740"/>
      <c r="BBA63" s="740"/>
      <c r="BBB63" s="740"/>
      <c r="BBC63" s="740"/>
      <c r="BBD63" s="740"/>
      <c r="BBE63" s="740"/>
      <c r="BBF63" s="740"/>
      <c r="BBG63" s="740"/>
      <c r="BBH63" s="740"/>
      <c r="BBI63" s="740"/>
      <c r="BBJ63" s="740"/>
      <c r="BBK63" s="740"/>
      <c r="BBL63" s="740"/>
      <c r="BBM63" s="740"/>
      <c r="BBN63" s="740"/>
      <c r="BBO63" s="740"/>
      <c r="BBP63" s="740"/>
      <c r="BBQ63" s="740"/>
      <c r="BBR63" s="740"/>
      <c r="BBS63" s="740"/>
      <c r="BBT63" s="740"/>
      <c r="BBU63" s="740"/>
      <c r="BBV63" s="740"/>
      <c r="BBW63" s="740"/>
      <c r="BBX63" s="740"/>
      <c r="BBY63" s="740"/>
      <c r="BBZ63" s="740"/>
      <c r="BCA63" s="740"/>
      <c r="BCB63" s="740"/>
      <c r="BCC63" s="740"/>
      <c r="BCD63" s="740"/>
      <c r="BCE63" s="740"/>
      <c r="BCF63" s="740"/>
      <c r="BCG63" s="740"/>
      <c r="BCH63" s="740"/>
      <c r="BCI63" s="740"/>
      <c r="BCJ63" s="740"/>
      <c r="BCK63" s="740"/>
      <c r="BCL63" s="740"/>
      <c r="BCM63" s="740"/>
      <c r="BCN63" s="740"/>
      <c r="BCO63" s="740"/>
      <c r="BCP63" s="740"/>
      <c r="BCQ63" s="740"/>
      <c r="BCR63" s="740"/>
      <c r="BCS63" s="740"/>
      <c r="BCT63" s="740"/>
      <c r="BCU63" s="740"/>
      <c r="BCV63" s="740"/>
      <c r="BCW63" s="740"/>
      <c r="BCX63" s="740"/>
      <c r="BCY63" s="740"/>
      <c r="BCZ63" s="740"/>
      <c r="BDA63" s="740"/>
      <c r="BDB63" s="740"/>
      <c r="BDC63" s="740"/>
      <c r="BDD63" s="740"/>
      <c r="BDE63" s="740"/>
      <c r="BDF63" s="740"/>
      <c r="BDG63" s="740"/>
      <c r="BDH63" s="740"/>
      <c r="BDI63" s="740"/>
      <c r="BDJ63" s="740"/>
      <c r="BDK63" s="740"/>
      <c r="BDL63" s="740"/>
      <c r="BDM63" s="740"/>
      <c r="BDN63" s="740"/>
      <c r="BDO63" s="740"/>
      <c r="BDP63" s="740"/>
      <c r="BDQ63" s="740"/>
      <c r="BDR63" s="740"/>
      <c r="BDS63" s="740"/>
      <c r="BDT63" s="740"/>
      <c r="BDU63" s="740"/>
      <c r="BDV63" s="740"/>
      <c r="BDW63" s="740"/>
      <c r="BDX63" s="740"/>
      <c r="BDY63" s="740"/>
      <c r="BDZ63" s="740"/>
      <c r="BEA63" s="740"/>
      <c r="BEB63" s="740"/>
      <c r="BEC63" s="740"/>
      <c r="BED63" s="740"/>
      <c r="BEE63" s="740"/>
      <c r="BEF63" s="740"/>
      <c r="BEG63" s="740"/>
      <c r="BEH63" s="740"/>
      <c r="BEI63" s="740"/>
      <c r="BEJ63" s="740"/>
      <c r="BEK63" s="740"/>
      <c r="BEL63" s="740"/>
      <c r="BEM63" s="740"/>
      <c r="BEN63" s="740"/>
      <c r="BEO63" s="740"/>
      <c r="BEP63" s="740"/>
      <c r="BEQ63" s="740"/>
      <c r="BER63" s="740"/>
      <c r="BES63" s="740"/>
      <c r="BET63" s="740"/>
      <c r="BEU63" s="740"/>
      <c r="BEV63" s="740"/>
      <c r="BEW63" s="740"/>
      <c r="BEX63" s="740"/>
      <c r="BEY63" s="740"/>
      <c r="BEZ63" s="740"/>
      <c r="BFA63" s="740"/>
      <c r="BFB63" s="740"/>
      <c r="BFC63" s="740"/>
      <c r="BFD63" s="740"/>
      <c r="BFE63" s="740"/>
      <c r="BFF63" s="740"/>
      <c r="BFG63" s="740"/>
      <c r="BFH63" s="740"/>
      <c r="BFI63" s="740"/>
      <c r="BFJ63" s="740"/>
      <c r="BFK63" s="740"/>
      <c r="BFL63" s="740"/>
      <c r="BFM63" s="740"/>
      <c r="BFN63" s="740"/>
      <c r="BFO63" s="740"/>
      <c r="BFP63" s="740"/>
      <c r="BFQ63" s="740"/>
      <c r="BFR63" s="740"/>
      <c r="BFS63" s="740"/>
      <c r="BFT63" s="740"/>
      <c r="BFU63" s="740"/>
      <c r="BFV63" s="740"/>
      <c r="BFW63" s="740"/>
      <c r="BFX63" s="740"/>
      <c r="BFY63" s="740"/>
      <c r="BFZ63" s="740"/>
      <c r="BGA63" s="740"/>
      <c r="BGB63" s="740"/>
      <c r="BGC63" s="740"/>
      <c r="BGD63" s="740"/>
      <c r="BGE63" s="740"/>
      <c r="BGF63" s="740"/>
      <c r="BGG63" s="740"/>
      <c r="BGH63" s="740"/>
      <c r="BGI63" s="740"/>
      <c r="BGJ63" s="740"/>
      <c r="BGK63" s="740"/>
      <c r="BGL63" s="740"/>
      <c r="BGM63" s="740"/>
      <c r="BGN63" s="740"/>
      <c r="BGO63" s="740"/>
      <c r="BGP63" s="740"/>
      <c r="BGQ63" s="740"/>
      <c r="BGR63" s="740"/>
      <c r="BGS63" s="740"/>
      <c r="BGT63" s="740"/>
      <c r="BGU63" s="740"/>
      <c r="BGV63" s="740"/>
      <c r="BGW63" s="740"/>
      <c r="BGX63" s="740"/>
      <c r="BGY63" s="740"/>
      <c r="BGZ63" s="740"/>
      <c r="BHA63" s="740"/>
      <c r="BHB63" s="740"/>
      <c r="BHC63" s="740"/>
      <c r="BHD63" s="740"/>
      <c r="BHE63" s="740"/>
      <c r="BHF63" s="740"/>
      <c r="BHG63" s="740"/>
      <c r="BHH63" s="740"/>
      <c r="BHI63" s="740"/>
      <c r="BHJ63" s="740"/>
      <c r="BHK63" s="740"/>
      <c r="BHL63" s="740"/>
      <c r="BHM63" s="740"/>
      <c r="BHN63" s="740"/>
      <c r="BHO63" s="740"/>
      <c r="BHP63" s="740"/>
      <c r="BHQ63" s="740"/>
      <c r="BHR63" s="740"/>
      <c r="BHS63" s="740"/>
      <c r="BHT63" s="740"/>
      <c r="BHU63" s="740"/>
      <c r="BHV63" s="740"/>
      <c r="BHW63" s="740"/>
      <c r="BHX63" s="740"/>
      <c r="BHY63" s="740"/>
      <c r="BHZ63" s="740"/>
      <c r="BIA63" s="740"/>
      <c r="BIB63" s="740"/>
      <c r="BIC63" s="740"/>
      <c r="BID63" s="740"/>
      <c r="BIE63" s="740"/>
      <c r="BIF63" s="740"/>
      <c r="BIG63" s="740"/>
      <c r="BIH63" s="740"/>
      <c r="BII63" s="740"/>
      <c r="BIJ63" s="740"/>
      <c r="BIK63" s="740"/>
      <c r="BIL63" s="740"/>
      <c r="BIM63" s="740"/>
      <c r="BIN63" s="740"/>
      <c r="BIO63" s="740"/>
      <c r="BIP63" s="740"/>
      <c r="BIQ63" s="740"/>
      <c r="BIR63" s="740"/>
      <c r="BIS63" s="740"/>
      <c r="BIT63" s="740"/>
      <c r="BIU63" s="740"/>
      <c r="BIV63" s="740"/>
      <c r="BIW63" s="740"/>
      <c r="BIX63" s="740"/>
      <c r="BIY63" s="740"/>
      <c r="BIZ63" s="740"/>
      <c r="BJA63" s="740"/>
      <c r="BJB63" s="740"/>
      <c r="BJC63" s="740"/>
      <c r="BJD63" s="740"/>
      <c r="BJE63" s="740"/>
      <c r="BJF63" s="740"/>
      <c r="BJG63" s="740"/>
      <c r="BJH63" s="740"/>
      <c r="BJI63" s="740"/>
      <c r="BJJ63" s="740"/>
      <c r="BJK63" s="740"/>
      <c r="BJL63" s="740"/>
      <c r="BJM63" s="740"/>
      <c r="BJN63" s="740"/>
      <c r="BJO63" s="740"/>
      <c r="BJP63" s="740"/>
      <c r="BJQ63" s="740"/>
      <c r="BJR63" s="740"/>
      <c r="BJS63" s="740"/>
      <c r="BJT63" s="740"/>
      <c r="BJU63" s="740"/>
      <c r="BJV63" s="740"/>
      <c r="BJW63" s="740"/>
      <c r="BJX63" s="740"/>
      <c r="BJY63" s="740"/>
      <c r="BJZ63" s="740"/>
      <c r="BKA63" s="740"/>
      <c r="BKB63" s="740"/>
      <c r="BKC63" s="740"/>
      <c r="BKD63" s="740"/>
      <c r="BKE63" s="740"/>
      <c r="BKF63" s="740"/>
      <c r="BKG63" s="740"/>
      <c r="BKH63" s="740"/>
      <c r="BKI63" s="740"/>
      <c r="BKJ63" s="740"/>
      <c r="BKK63" s="740"/>
      <c r="BKL63" s="740"/>
      <c r="BKM63" s="740"/>
      <c r="BKN63" s="740"/>
      <c r="BKO63" s="740"/>
      <c r="BKP63" s="740"/>
      <c r="BKQ63" s="740"/>
      <c r="BKR63" s="740"/>
      <c r="BKS63" s="740"/>
      <c r="BKT63" s="740"/>
      <c r="BKU63" s="740"/>
      <c r="BKV63" s="740"/>
      <c r="BKW63" s="740"/>
      <c r="BKX63" s="740"/>
      <c r="BKY63" s="740"/>
      <c r="BKZ63" s="740"/>
      <c r="BLA63" s="740"/>
      <c r="BLB63" s="740"/>
      <c r="BLC63" s="740"/>
      <c r="BLD63" s="740"/>
      <c r="BLE63" s="740"/>
      <c r="BLF63" s="740"/>
      <c r="BLG63" s="740"/>
      <c r="BLH63" s="740"/>
      <c r="BLI63" s="740"/>
      <c r="BLJ63" s="740"/>
      <c r="BLK63" s="740"/>
      <c r="BLL63" s="740"/>
      <c r="BLM63" s="740"/>
      <c r="BLN63" s="740"/>
      <c r="BLO63" s="740"/>
      <c r="BLP63" s="740"/>
      <c r="BLQ63" s="740"/>
      <c r="BLR63" s="740"/>
      <c r="BLS63" s="740"/>
      <c r="BLT63" s="740"/>
      <c r="BLU63" s="740"/>
      <c r="BLV63" s="740"/>
      <c r="BLW63" s="740"/>
      <c r="BLX63" s="740"/>
      <c r="BLY63" s="740"/>
      <c r="BLZ63" s="740"/>
      <c r="BMA63" s="740"/>
      <c r="BMB63" s="740"/>
      <c r="BMC63" s="740"/>
      <c r="BMD63" s="740"/>
      <c r="BME63" s="740"/>
      <c r="BMF63" s="740"/>
      <c r="BMG63" s="740"/>
      <c r="BMH63" s="740"/>
      <c r="BMI63" s="740"/>
      <c r="BMJ63" s="740"/>
      <c r="BMK63" s="740"/>
      <c r="BML63" s="740"/>
      <c r="BMM63" s="740"/>
      <c r="BMN63" s="740"/>
      <c r="BMO63" s="740"/>
      <c r="BMP63" s="740"/>
      <c r="BMQ63" s="740"/>
      <c r="BMR63" s="740"/>
      <c r="BMS63" s="740"/>
      <c r="BMT63" s="740"/>
      <c r="BMU63" s="740"/>
      <c r="BMV63" s="740"/>
      <c r="BMW63" s="740"/>
      <c r="BMX63" s="740"/>
      <c r="BMY63" s="740"/>
      <c r="BMZ63" s="740"/>
      <c r="BNA63" s="740"/>
      <c r="BNB63" s="740"/>
      <c r="BNC63" s="740"/>
      <c r="BND63" s="740"/>
      <c r="BNE63" s="740"/>
      <c r="BNF63" s="740"/>
      <c r="BNG63" s="740"/>
      <c r="BNH63" s="740"/>
      <c r="BNI63" s="740"/>
      <c r="BNJ63" s="740"/>
      <c r="BNK63" s="740"/>
      <c r="BNL63" s="740"/>
      <c r="BNM63" s="740"/>
      <c r="BNN63" s="740"/>
      <c r="BNO63" s="740"/>
      <c r="BNP63" s="740"/>
      <c r="BNQ63" s="740"/>
      <c r="BNR63" s="740"/>
      <c r="BNS63" s="740"/>
      <c r="BNT63" s="740"/>
      <c r="BNU63" s="740"/>
      <c r="BNV63" s="740"/>
      <c r="BNW63" s="740"/>
      <c r="BNX63" s="740"/>
      <c r="BNY63" s="740"/>
      <c r="BNZ63" s="740"/>
      <c r="BOA63" s="740"/>
      <c r="BOB63" s="740"/>
      <c r="BOC63" s="740"/>
      <c r="BOD63" s="740"/>
      <c r="BOE63" s="740"/>
      <c r="BOF63" s="740"/>
      <c r="BOG63" s="740"/>
      <c r="BOH63" s="740"/>
      <c r="BOI63" s="740"/>
      <c r="BOJ63" s="740"/>
      <c r="BOK63" s="740"/>
      <c r="BOL63" s="740"/>
      <c r="BOM63" s="740"/>
      <c r="BON63" s="740"/>
      <c r="BOO63" s="740"/>
      <c r="BOP63" s="740"/>
      <c r="BOQ63" s="740"/>
      <c r="BOR63" s="740"/>
      <c r="BOS63" s="740"/>
      <c r="BOT63" s="740"/>
      <c r="BOU63" s="740"/>
      <c r="BOV63" s="740"/>
      <c r="BOW63" s="740"/>
      <c r="BOX63" s="740"/>
      <c r="BOY63" s="740"/>
      <c r="BOZ63" s="740"/>
      <c r="BPA63" s="740"/>
      <c r="BPB63" s="740"/>
      <c r="BPC63" s="740"/>
      <c r="BPD63" s="740"/>
      <c r="BPE63" s="740"/>
      <c r="BPF63" s="740"/>
      <c r="BPG63" s="740"/>
      <c r="BPH63" s="740"/>
      <c r="BPI63" s="740"/>
      <c r="BPJ63" s="740"/>
      <c r="BPK63" s="740"/>
      <c r="BPL63" s="740"/>
      <c r="BPM63" s="740"/>
      <c r="BPN63" s="740"/>
      <c r="BPO63" s="740"/>
      <c r="BPP63" s="740"/>
      <c r="BPQ63" s="740"/>
      <c r="BPR63" s="740"/>
      <c r="BPS63" s="740"/>
      <c r="BPT63" s="740"/>
      <c r="BPU63" s="740"/>
      <c r="BPV63" s="740"/>
      <c r="BPW63" s="740"/>
      <c r="BPX63" s="740"/>
      <c r="BPY63" s="740"/>
      <c r="BPZ63" s="740"/>
      <c r="BQA63" s="740"/>
      <c r="BQB63" s="740"/>
      <c r="BQC63" s="740"/>
      <c r="BQD63" s="740"/>
      <c r="BQE63" s="740"/>
      <c r="BQF63" s="740"/>
      <c r="BQG63" s="740"/>
      <c r="BQH63" s="740"/>
      <c r="BQI63" s="740"/>
      <c r="BQJ63" s="740"/>
      <c r="BQK63" s="740"/>
      <c r="BQL63" s="740"/>
      <c r="BQM63" s="740"/>
      <c r="BQN63" s="740"/>
      <c r="BQO63" s="740"/>
      <c r="BQP63" s="740"/>
      <c r="BQQ63" s="740"/>
      <c r="BQR63" s="740"/>
      <c r="BQS63" s="740"/>
      <c r="BQT63" s="740"/>
      <c r="BQU63" s="740"/>
      <c r="BQV63" s="740"/>
      <c r="BQW63" s="740"/>
      <c r="BQX63" s="740"/>
      <c r="BQY63" s="740"/>
      <c r="BQZ63" s="740"/>
      <c r="BRA63" s="740"/>
      <c r="BRB63" s="740"/>
      <c r="BRC63" s="740"/>
      <c r="BRD63" s="740"/>
      <c r="BRE63" s="740"/>
      <c r="BRF63" s="740"/>
      <c r="BRG63" s="740"/>
      <c r="BRH63" s="740"/>
      <c r="BRI63" s="740"/>
      <c r="BRJ63" s="740"/>
      <c r="BRK63" s="740"/>
      <c r="BRL63" s="740"/>
      <c r="BRM63" s="740"/>
      <c r="BRN63" s="740"/>
      <c r="BRO63" s="740"/>
      <c r="BRP63" s="740"/>
      <c r="BRQ63" s="740"/>
      <c r="BRR63" s="740"/>
      <c r="BRS63" s="740"/>
      <c r="BRT63" s="740"/>
      <c r="BRU63" s="740"/>
      <c r="BRV63" s="740"/>
      <c r="BRW63" s="740"/>
      <c r="BRX63" s="740"/>
      <c r="BRY63" s="740"/>
      <c r="BRZ63" s="740"/>
      <c r="BSA63" s="740"/>
      <c r="BSB63" s="740"/>
      <c r="BSC63" s="740"/>
      <c r="BSD63" s="740"/>
      <c r="BSE63" s="740"/>
      <c r="BSF63" s="740"/>
      <c r="BSG63" s="740"/>
      <c r="BSH63" s="740"/>
      <c r="BSI63" s="740"/>
      <c r="BSJ63" s="740"/>
      <c r="BSK63" s="740"/>
      <c r="BSL63" s="740"/>
      <c r="BSM63" s="740"/>
      <c r="BSN63" s="740"/>
      <c r="BSO63" s="740"/>
      <c r="BSP63" s="740"/>
      <c r="BSQ63" s="740"/>
      <c r="BSR63" s="740"/>
      <c r="BSS63" s="740"/>
      <c r="BST63" s="740"/>
      <c r="BSU63" s="740"/>
      <c r="BSV63" s="740"/>
      <c r="BSW63" s="740"/>
      <c r="BSX63" s="740"/>
      <c r="BSY63" s="740"/>
      <c r="BSZ63" s="740"/>
      <c r="BTA63" s="740"/>
      <c r="BTB63" s="740"/>
      <c r="BTC63" s="740"/>
      <c r="BTD63" s="740"/>
      <c r="BTE63" s="740"/>
      <c r="BTF63" s="740"/>
      <c r="BTG63" s="740"/>
      <c r="BTH63" s="740"/>
      <c r="BTI63" s="740"/>
      <c r="BTJ63" s="740"/>
      <c r="BTK63" s="740"/>
      <c r="BTL63" s="740"/>
      <c r="BTM63" s="740"/>
      <c r="BTN63" s="740"/>
      <c r="BTO63" s="740"/>
      <c r="BTP63" s="740"/>
      <c r="BTQ63" s="740"/>
      <c r="BTR63" s="740"/>
      <c r="BTS63" s="740"/>
      <c r="BTT63" s="740"/>
      <c r="BTU63" s="740"/>
      <c r="BTV63" s="740"/>
      <c r="BTW63" s="740"/>
      <c r="BTX63" s="740"/>
      <c r="BTY63" s="740"/>
      <c r="BTZ63" s="740"/>
      <c r="BUA63" s="740"/>
      <c r="BUB63" s="740"/>
      <c r="BUC63" s="740"/>
      <c r="BUD63" s="740"/>
      <c r="BUE63" s="740"/>
      <c r="BUF63" s="740"/>
      <c r="BUG63" s="740"/>
      <c r="BUH63" s="740"/>
      <c r="BUI63" s="740"/>
      <c r="BUJ63" s="740"/>
      <c r="BUK63" s="740"/>
      <c r="BUL63" s="740"/>
      <c r="BUM63" s="740"/>
      <c r="BUN63" s="740"/>
      <c r="BUO63" s="740"/>
      <c r="BUP63" s="740"/>
      <c r="BUQ63" s="740"/>
      <c r="BUR63" s="740"/>
      <c r="BUS63" s="740"/>
      <c r="BUT63" s="740"/>
      <c r="BUU63" s="740"/>
      <c r="BUV63" s="740"/>
      <c r="BUW63" s="740"/>
      <c r="BUX63" s="740"/>
      <c r="BUY63" s="740"/>
      <c r="BUZ63" s="740"/>
      <c r="BVA63" s="740"/>
      <c r="BVB63" s="740"/>
      <c r="BVC63" s="740"/>
      <c r="BVD63" s="740"/>
      <c r="BVE63" s="740"/>
      <c r="BVF63" s="740"/>
      <c r="BVG63" s="740"/>
      <c r="BVH63" s="740"/>
      <c r="BVI63" s="740"/>
      <c r="BVJ63" s="740"/>
      <c r="BVK63" s="740"/>
      <c r="BVL63" s="740"/>
      <c r="BVM63" s="740"/>
      <c r="BVN63" s="740"/>
      <c r="BVO63" s="740"/>
      <c r="BVP63" s="740"/>
      <c r="BVQ63" s="740"/>
      <c r="BVR63" s="740"/>
      <c r="BVS63" s="740"/>
      <c r="BVT63" s="740"/>
      <c r="BVU63" s="740"/>
      <c r="BVV63" s="740"/>
      <c r="BVW63" s="740"/>
      <c r="BVX63" s="740"/>
      <c r="BVY63" s="740"/>
      <c r="BVZ63" s="740"/>
      <c r="BWA63" s="740"/>
      <c r="BWB63" s="740"/>
      <c r="BWC63" s="740"/>
      <c r="BWD63" s="740"/>
      <c r="BWE63" s="740"/>
      <c r="BWF63" s="740"/>
      <c r="BWG63" s="740"/>
      <c r="BWH63" s="740"/>
      <c r="BWI63" s="740"/>
      <c r="BWJ63" s="740"/>
      <c r="BWK63" s="740"/>
      <c r="BWL63" s="740"/>
      <c r="BWM63" s="740"/>
      <c r="BWN63" s="740"/>
      <c r="BWO63" s="740"/>
      <c r="BWP63" s="740"/>
      <c r="BWQ63" s="740"/>
      <c r="BWR63" s="740"/>
      <c r="BWS63" s="740"/>
      <c r="BWT63" s="740"/>
      <c r="BWU63" s="740"/>
      <c r="BWV63" s="740"/>
      <c r="BWW63" s="740"/>
      <c r="BWX63" s="740"/>
      <c r="BWY63" s="740"/>
      <c r="BWZ63" s="740"/>
      <c r="BXA63" s="740"/>
      <c r="BXB63" s="740"/>
      <c r="BXC63" s="740"/>
      <c r="BXD63" s="740"/>
      <c r="BXE63" s="740"/>
      <c r="BXF63" s="740"/>
      <c r="BXG63" s="740"/>
      <c r="BXH63" s="740"/>
      <c r="BXI63" s="740"/>
      <c r="BXJ63" s="740"/>
      <c r="BXK63" s="740"/>
      <c r="BXL63" s="740"/>
      <c r="BXM63" s="740"/>
      <c r="BXN63" s="740"/>
      <c r="BXO63" s="740"/>
      <c r="BXP63" s="740"/>
      <c r="BXQ63" s="740"/>
      <c r="BXR63" s="740"/>
      <c r="BXS63" s="740"/>
      <c r="BXT63" s="740"/>
      <c r="BXU63" s="740"/>
      <c r="BXV63" s="740"/>
      <c r="BXW63" s="740"/>
      <c r="BXX63" s="740"/>
      <c r="BXY63" s="740"/>
      <c r="BXZ63" s="740"/>
      <c r="BYA63" s="740"/>
      <c r="BYB63" s="740"/>
      <c r="BYC63" s="740"/>
      <c r="BYD63" s="740"/>
      <c r="BYE63" s="740"/>
      <c r="BYF63" s="740"/>
      <c r="BYG63" s="740"/>
      <c r="BYH63" s="740"/>
      <c r="BYI63" s="740"/>
      <c r="BYJ63" s="740"/>
      <c r="BYK63" s="740"/>
      <c r="BYL63" s="740"/>
      <c r="BYM63" s="740"/>
      <c r="BYN63" s="740"/>
      <c r="BYO63" s="740"/>
      <c r="BYP63" s="740"/>
      <c r="BYQ63" s="740"/>
      <c r="BYR63" s="740"/>
      <c r="BYS63" s="740"/>
      <c r="BYT63" s="740"/>
      <c r="BYU63" s="740"/>
      <c r="BYV63" s="740"/>
      <c r="BYW63" s="740"/>
      <c r="BYX63" s="740"/>
      <c r="BYY63" s="740"/>
      <c r="BYZ63" s="740"/>
      <c r="BZA63" s="740"/>
      <c r="BZB63" s="740"/>
      <c r="BZC63" s="740"/>
      <c r="BZD63" s="740"/>
      <c r="BZE63" s="740"/>
      <c r="BZF63" s="740"/>
      <c r="BZG63" s="740"/>
      <c r="BZH63" s="740"/>
      <c r="BZI63" s="740"/>
      <c r="BZJ63" s="740"/>
      <c r="BZK63" s="740"/>
      <c r="BZL63" s="740"/>
      <c r="BZM63" s="740"/>
      <c r="BZN63" s="740"/>
      <c r="BZO63" s="740"/>
      <c r="BZP63" s="740"/>
      <c r="BZQ63" s="740"/>
      <c r="BZR63" s="740"/>
      <c r="BZS63" s="740"/>
      <c r="BZT63" s="740"/>
      <c r="BZU63" s="740"/>
      <c r="BZV63" s="740"/>
      <c r="BZW63" s="740"/>
      <c r="BZX63" s="740"/>
      <c r="BZY63" s="740"/>
      <c r="BZZ63" s="740"/>
      <c r="CAA63" s="740"/>
      <c r="CAB63" s="740"/>
      <c r="CAC63" s="740"/>
      <c r="CAD63" s="740"/>
      <c r="CAE63" s="740"/>
      <c r="CAF63" s="740"/>
      <c r="CAG63" s="740"/>
      <c r="CAH63" s="740"/>
      <c r="CAI63" s="740"/>
      <c r="CAJ63" s="740"/>
      <c r="CAK63" s="740"/>
      <c r="CAL63" s="740"/>
      <c r="CAM63" s="740"/>
      <c r="CAN63" s="740"/>
      <c r="CAO63" s="740"/>
      <c r="CAP63" s="740"/>
      <c r="CAQ63" s="740"/>
      <c r="CAR63" s="740"/>
      <c r="CAS63" s="740"/>
      <c r="CAT63" s="740"/>
      <c r="CAU63" s="740"/>
      <c r="CAV63" s="740"/>
      <c r="CAW63" s="740"/>
      <c r="CAX63" s="740"/>
      <c r="CAY63" s="740"/>
      <c r="CAZ63" s="740"/>
      <c r="CBA63" s="740"/>
      <c r="CBB63" s="740"/>
      <c r="CBC63" s="740"/>
      <c r="CBD63" s="740"/>
      <c r="CBE63" s="740"/>
      <c r="CBF63" s="740"/>
      <c r="CBG63" s="740"/>
      <c r="CBH63" s="740"/>
      <c r="CBI63" s="740"/>
      <c r="CBJ63" s="740"/>
      <c r="CBK63" s="740"/>
      <c r="CBL63" s="740"/>
      <c r="CBM63" s="740"/>
      <c r="CBN63" s="740"/>
      <c r="CBO63" s="740"/>
      <c r="CBP63" s="740"/>
      <c r="CBQ63" s="740"/>
      <c r="CBR63" s="740"/>
      <c r="CBS63" s="740"/>
      <c r="CBT63" s="740"/>
      <c r="CBU63" s="740"/>
      <c r="CBV63" s="740"/>
      <c r="CBW63" s="740"/>
      <c r="CBX63" s="740"/>
      <c r="CBY63" s="740"/>
      <c r="CBZ63" s="740"/>
      <c r="CCA63" s="740"/>
      <c r="CCB63" s="740"/>
      <c r="CCC63" s="740"/>
      <c r="CCD63" s="740"/>
      <c r="CCE63" s="740"/>
      <c r="CCF63" s="740"/>
      <c r="CCG63" s="740"/>
      <c r="CCH63" s="740"/>
      <c r="CCI63" s="740"/>
      <c r="CCJ63" s="740"/>
      <c r="CCK63" s="740"/>
      <c r="CCL63" s="740"/>
      <c r="CCM63" s="740"/>
      <c r="CCN63" s="740"/>
      <c r="CCO63" s="740"/>
      <c r="CCP63" s="740"/>
      <c r="CCQ63" s="740"/>
      <c r="CCR63" s="740"/>
      <c r="CCS63" s="740"/>
      <c r="CCT63" s="740"/>
      <c r="CCU63" s="740"/>
      <c r="CCV63" s="740"/>
      <c r="CCW63" s="740"/>
      <c r="CCX63" s="740"/>
      <c r="CCY63" s="740"/>
      <c r="CCZ63" s="740"/>
      <c r="CDA63" s="740"/>
      <c r="CDB63" s="740"/>
      <c r="CDC63" s="740"/>
      <c r="CDD63" s="740"/>
      <c r="CDE63" s="740"/>
      <c r="CDF63" s="740"/>
      <c r="CDG63" s="740"/>
      <c r="CDH63" s="740"/>
      <c r="CDI63" s="740"/>
      <c r="CDJ63" s="740"/>
      <c r="CDK63" s="740"/>
      <c r="CDL63" s="740"/>
      <c r="CDM63" s="740"/>
      <c r="CDN63" s="740"/>
      <c r="CDO63" s="740"/>
      <c r="CDP63" s="740"/>
      <c r="CDQ63" s="740"/>
      <c r="CDR63" s="740"/>
      <c r="CDS63" s="740"/>
      <c r="CDT63" s="740"/>
      <c r="CDU63" s="740"/>
      <c r="CDV63" s="740"/>
      <c r="CDW63" s="740"/>
      <c r="CDX63" s="740"/>
      <c r="CDY63" s="740"/>
      <c r="CDZ63" s="740"/>
      <c r="CEA63" s="740"/>
      <c r="CEB63" s="740"/>
      <c r="CEC63" s="740"/>
      <c r="CED63" s="740"/>
      <c r="CEE63" s="740"/>
      <c r="CEF63" s="740"/>
      <c r="CEG63" s="740"/>
      <c r="CEH63" s="740"/>
      <c r="CEI63" s="740"/>
      <c r="CEJ63" s="740"/>
      <c r="CEK63" s="740"/>
      <c r="CEL63" s="740"/>
      <c r="CEM63" s="740"/>
      <c r="CEN63" s="740"/>
      <c r="CEO63" s="740"/>
      <c r="CEP63" s="740"/>
      <c r="CEQ63" s="740"/>
      <c r="CER63" s="740"/>
      <c r="CES63" s="740"/>
      <c r="CET63" s="740"/>
      <c r="CEU63" s="740"/>
      <c r="CEV63" s="740"/>
      <c r="CEW63" s="740"/>
      <c r="CEX63" s="740"/>
      <c r="CEY63" s="740"/>
      <c r="CEZ63" s="740"/>
      <c r="CFA63" s="740"/>
      <c r="CFB63" s="740"/>
      <c r="CFC63" s="740"/>
      <c r="CFD63" s="740"/>
      <c r="CFE63" s="740"/>
      <c r="CFF63" s="740"/>
      <c r="CFG63" s="740"/>
      <c r="CFH63" s="740"/>
      <c r="CFI63" s="740"/>
      <c r="CFJ63" s="740"/>
      <c r="CFK63" s="740"/>
      <c r="CFL63" s="740"/>
      <c r="CFM63" s="740"/>
      <c r="CFN63" s="740"/>
      <c r="CFO63" s="740"/>
      <c r="CFP63" s="740"/>
      <c r="CFQ63" s="740"/>
      <c r="CFR63" s="740"/>
      <c r="CFS63" s="740"/>
      <c r="CFT63" s="740"/>
      <c r="CFU63" s="740"/>
      <c r="CFV63" s="740"/>
      <c r="CFW63" s="740"/>
      <c r="CFX63" s="740"/>
      <c r="CFY63" s="740"/>
      <c r="CFZ63" s="740"/>
      <c r="CGA63" s="740"/>
      <c r="CGB63" s="740"/>
      <c r="CGC63" s="740"/>
      <c r="CGD63" s="740"/>
      <c r="CGE63" s="740"/>
      <c r="CGF63" s="740"/>
      <c r="CGG63" s="740"/>
      <c r="CGH63" s="740"/>
      <c r="CGI63" s="740"/>
      <c r="CGJ63" s="740"/>
      <c r="CGK63" s="740"/>
      <c r="CGL63" s="740"/>
      <c r="CGM63" s="740"/>
      <c r="CGN63" s="740"/>
      <c r="CGO63" s="740"/>
      <c r="CGP63" s="740"/>
      <c r="CGQ63" s="740"/>
      <c r="CGR63" s="740"/>
      <c r="CGS63" s="740"/>
      <c r="CGT63" s="740"/>
      <c r="CGU63" s="740"/>
      <c r="CGV63" s="740"/>
      <c r="CGW63" s="740"/>
      <c r="CGX63" s="740"/>
      <c r="CGY63" s="740"/>
      <c r="CGZ63" s="740"/>
      <c r="CHA63" s="740"/>
      <c r="CHB63" s="740"/>
      <c r="CHC63" s="740"/>
      <c r="CHD63" s="740"/>
      <c r="CHE63" s="740"/>
      <c r="CHF63" s="740"/>
      <c r="CHG63" s="740"/>
      <c r="CHH63" s="740"/>
      <c r="CHI63" s="740"/>
      <c r="CHJ63" s="740"/>
      <c r="CHK63" s="740"/>
      <c r="CHL63" s="740"/>
      <c r="CHM63" s="740"/>
      <c r="CHN63" s="740"/>
      <c r="CHO63" s="740"/>
      <c r="CHP63" s="740"/>
      <c r="CHQ63" s="740"/>
      <c r="CHR63" s="740"/>
      <c r="CHS63" s="740"/>
      <c r="CHT63" s="740"/>
      <c r="CHU63" s="740"/>
      <c r="CHV63" s="740"/>
      <c r="CHW63" s="740"/>
      <c r="CHX63" s="740"/>
      <c r="CHY63" s="740"/>
      <c r="CHZ63" s="740"/>
      <c r="CIA63" s="740"/>
      <c r="CIB63" s="740"/>
      <c r="CIC63" s="740"/>
      <c r="CID63" s="740"/>
      <c r="CIE63" s="740"/>
      <c r="CIF63" s="740"/>
      <c r="CIG63" s="740"/>
      <c r="CIH63" s="740"/>
      <c r="CII63" s="740"/>
      <c r="CIJ63" s="740"/>
      <c r="CIK63" s="740"/>
      <c r="CIL63" s="740"/>
      <c r="CIM63" s="740"/>
      <c r="CIN63" s="740"/>
      <c r="CIO63" s="740"/>
      <c r="CIP63" s="740"/>
      <c r="CIQ63" s="740"/>
      <c r="CIR63" s="740"/>
      <c r="CIS63" s="740"/>
      <c r="CIT63" s="740"/>
      <c r="CIU63" s="740"/>
      <c r="CIV63" s="740"/>
      <c r="CIW63" s="740"/>
      <c r="CIX63" s="740"/>
      <c r="CIY63" s="740"/>
      <c r="CIZ63" s="740"/>
      <c r="CJA63" s="740"/>
      <c r="CJB63" s="740"/>
      <c r="CJC63" s="740"/>
      <c r="CJD63" s="740"/>
      <c r="CJE63" s="740"/>
      <c r="CJF63" s="740"/>
      <c r="CJG63" s="740"/>
      <c r="CJH63" s="740"/>
      <c r="CJI63" s="740"/>
      <c r="CJJ63" s="740"/>
      <c r="CJK63" s="740"/>
      <c r="CJL63" s="740"/>
      <c r="CJM63" s="740"/>
      <c r="CJN63" s="740"/>
      <c r="CJO63" s="740"/>
      <c r="CJP63" s="740"/>
      <c r="CJQ63" s="740"/>
      <c r="CJR63" s="740"/>
      <c r="CJS63" s="740"/>
      <c r="CJT63" s="740"/>
      <c r="CJU63" s="740"/>
      <c r="CJV63" s="740"/>
      <c r="CJW63" s="740"/>
      <c r="CJX63" s="740"/>
      <c r="CJY63" s="740"/>
      <c r="CJZ63" s="740"/>
      <c r="CKA63" s="740"/>
      <c r="CKB63" s="740"/>
      <c r="CKC63" s="740"/>
      <c r="CKD63" s="740"/>
      <c r="CKE63" s="740"/>
      <c r="CKF63" s="740"/>
      <c r="CKG63" s="740"/>
      <c r="CKH63" s="740"/>
      <c r="CKI63" s="740"/>
      <c r="CKJ63" s="740"/>
      <c r="CKK63" s="740"/>
      <c r="CKL63" s="740"/>
      <c r="CKM63" s="740"/>
      <c r="CKN63" s="740"/>
      <c r="CKO63" s="740"/>
      <c r="CKP63" s="740"/>
      <c r="CKQ63" s="740"/>
      <c r="CKR63" s="740"/>
      <c r="CKS63" s="740"/>
      <c r="CKT63" s="740"/>
      <c r="CKU63" s="740"/>
      <c r="CKV63" s="740"/>
      <c r="CKW63" s="740"/>
      <c r="CKX63" s="740"/>
      <c r="CKY63" s="740"/>
      <c r="CKZ63" s="740"/>
      <c r="CLA63" s="740"/>
      <c r="CLB63" s="740"/>
      <c r="CLC63" s="740"/>
      <c r="CLD63" s="740"/>
      <c r="CLE63" s="740"/>
      <c r="CLF63" s="740"/>
      <c r="CLG63" s="740"/>
      <c r="CLH63" s="740"/>
      <c r="CLI63" s="740"/>
      <c r="CLJ63" s="740"/>
      <c r="CLK63" s="740"/>
      <c r="CLL63" s="740"/>
      <c r="CLM63" s="740"/>
      <c r="CLN63" s="740"/>
      <c r="CLO63" s="740"/>
      <c r="CLP63" s="740"/>
      <c r="CLQ63" s="740"/>
      <c r="CLR63" s="740"/>
      <c r="CLS63" s="740"/>
      <c r="CLT63" s="740"/>
      <c r="CLU63" s="740"/>
      <c r="CLV63" s="740"/>
      <c r="CLW63" s="740"/>
      <c r="CLX63" s="740"/>
      <c r="CLY63" s="740"/>
      <c r="CLZ63" s="740"/>
      <c r="CMA63" s="740"/>
      <c r="CMB63" s="740"/>
      <c r="CMC63" s="740"/>
      <c r="CMD63" s="740"/>
      <c r="CME63" s="740"/>
      <c r="CMF63" s="740"/>
      <c r="CMG63" s="740"/>
      <c r="CMH63" s="740"/>
      <c r="CMI63" s="740"/>
      <c r="CMJ63" s="740"/>
      <c r="CMK63" s="740"/>
      <c r="CML63" s="740"/>
      <c r="CMM63" s="740"/>
      <c r="CMN63" s="740"/>
      <c r="CMO63" s="740"/>
      <c r="CMP63" s="740"/>
      <c r="CMQ63" s="740"/>
      <c r="CMR63" s="740"/>
      <c r="CMS63" s="740"/>
      <c r="CMT63" s="740"/>
      <c r="CMU63" s="740"/>
      <c r="CMV63" s="740"/>
      <c r="CMW63" s="740"/>
      <c r="CMX63" s="740"/>
      <c r="CMY63" s="740"/>
      <c r="CMZ63" s="740"/>
      <c r="CNA63" s="740"/>
      <c r="CNB63" s="740"/>
      <c r="CNC63" s="740"/>
      <c r="CND63" s="740"/>
      <c r="CNE63" s="740"/>
      <c r="CNF63" s="740"/>
      <c r="CNG63" s="740"/>
      <c r="CNH63" s="740"/>
      <c r="CNI63" s="740"/>
      <c r="CNJ63" s="740"/>
      <c r="CNK63" s="740"/>
      <c r="CNL63" s="740"/>
      <c r="CNM63" s="740"/>
      <c r="CNN63" s="740"/>
      <c r="CNO63" s="740"/>
      <c r="CNP63" s="740"/>
      <c r="CNQ63" s="740"/>
      <c r="CNR63" s="740"/>
      <c r="CNS63" s="740"/>
      <c r="CNT63" s="740"/>
      <c r="CNU63" s="740"/>
      <c r="CNV63" s="740"/>
      <c r="CNW63" s="740"/>
      <c r="CNX63" s="740"/>
      <c r="CNY63" s="740"/>
      <c r="CNZ63" s="740"/>
      <c r="COA63" s="740"/>
      <c r="COB63" s="740"/>
      <c r="COC63" s="740"/>
      <c r="COD63" s="740"/>
      <c r="COE63" s="740"/>
      <c r="COF63" s="740"/>
      <c r="COG63" s="740"/>
      <c r="COH63" s="740"/>
      <c r="COI63" s="740"/>
      <c r="COJ63" s="740"/>
      <c r="COK63" s="740"/>
      <c r="COL63" s="740"/>
      <c r="COM63" s="740"/>
      <c r="CON63" s="740"/>
      <c r="COO63" s="740"/>
      <c r="COP63" s="740"/>
      <c r="COQ63" s="740"/>
      <c r="COR63" s="740"/>
      <c r="COS63" s="740"/>
      <c r="COT63" s="740"/>
      <c r="COU63" s="740"/>
      <c r="COV63" s="740"/>
      <c r="COW63" s="740"/>
      <c r="COX63" s="740"/>
      <c r="COY63" s="740"/>
      <c r="COZ63" s="740"/>
      <c r="CPA63" s="740"/>
      <c r="CPB63" s="740"/>
      <c r="CPC63" s="740"/>
      <c r="CPD63" s="740"/>
      <c r="CPE63" s="740"/>
      <c r="CPF63" s="740"/>
      <c r="CPG63" s="740"/>
      <c r="CPH63" s="740"/>
      <c r="CPI63" s="740"/>
      <c r="CPJ63" s="740"/>
      <c r="CPK63" s="740"/>
      <c r="CPL63" s="740"/>
      <c r="CPM63" s="740"/>
      <c r="CPN63" s="740"/>
      <c r="CPO63" s="740"/>
      <c r="CPP63" s="740"/>
      <c r="CPQ63" s="740"/>
      <c r="CPR63" s="740"/>
      <c r="CPS63" s="740"/>
      <c r="CPT63" s="740"/>
      <c r="CPU63" s="740"/>
      <c r="CPV63" s="740"/>
      <c r="CPW63" s="740"/>
      <c r="CPX63" s="740"/>
      <c r="CPY63" s="740"/>
      <c r="CPZ63" s="740"/>
      <c r="CQA63" s="740"/>
      <c r="CQB63" s="740"/>
      <c r="CQC63" s="740"/>
      <c r="CQD63" s="740"/>
      <c r="CQE63" s="740"/>
      <c r="CQF63" s="740"/>
      <c r="CQG63" s="740"/>
      <c r="CQH63" s="740"/>
      <c r="CQI63" s="740"/>
      <c r="CQJ63" s="740"/>
      <c r="CQK63" s="740"/>
      <c r="CQL63" s="740"/>
      <c r="CQM63" s="740"/>
      <c r="CQN63" s="740"/>
      <c r="CQO63" s="740"/>
      <c r="CQP63" s="740"/>
      <c r="CQQ63" s="740"/>
      <c r="CQR63" s="740"/>
      <c r="CQS63" s="740"/>
      <c r="CQT63" s="740"/>
      <c r="CQU63" s="740"/>
      <c r="CQV63" s="740"/>
      <c r="CQW63" s="740"/>
      <c r="CQX63" s="740"/>
      <c r="CQY63" s="740"/>
      <c r="CQZ63" s="740"/>
      <c r="CRA63" s="740"/>
      <c r="CRB63" s="740"/>
      <c r="CRC63" s="740"/>
      <c r="CRD63" s="740"/>
      <c r="CRE63" s="740"/>
      <c r="CRF63" s="740"/>
      <c r="CRG63" s="740"/>
      <c r="CRH63" s="740"/>
      <c r="CRI63" s="740"/>
      <c r="CRJ63" s="740"/>
      <c r="CRK63" s="740"/>
      <c r="CRL63" s="740"/>
      <c r="CRM63" s="740"/>
      <c r="CRN63" s="740"/>
      <c r="CRO63" s="740"/>
      <c r="CRP63" s="740"/>
      <c r="CRQ63" s="740"/>
      <c r="CRR63" s="740"/>
      <c r="CRS63" s="740"/>
      <c r="CRT63" s="740"/>
      <c r="CRU63" s="740"/>
      <c r="CRV63" s="740"/>
      <c r="CRW63" s="740"/>
      <c r="CRX63" s="740"/>
      <c r="CRY63" s="740"/>
      <c r="CRZ63" s="740"/>
      <c r="CSA63" s="740"/>
      <c r="CSB63" s="740"/>
      <c r="CSC63" s="740"/>
      <c r="CSD63" s="740"/>
      <c r="CSE63" s="740"/>
      <c r="CSF63" s="740"/>
      <c r="CSG63" s="740"/>
      <c r="CSH63" s="740"/>
      <c r="CSI63" s="740"/>
      <c r="CSJ63" s="740"/>
      <c r="CSK63" s="740"/>
      <c r="CSL63" s="740"/>
      <c r="CSM63" s="740"/>
      <c r="CSN63" s="740"/>
      <c r="CSO63" s="740"/>
      <c r="CSP63" s="740"/>
      <c r="CSQ63" s="740"/>
      <c r="CSR63" s="740"/>
      <c r="CSS63" s="740"/>
      <c r="CST63" s="740"/>
      <c r="CSU63" s="740"/>
      <c r="CSV63" s="740"/>
      <c r="CSW63" s="740"/>
      <c r="CSX63" s="740"/>
      <c r="CSY63" s="740"/>
      <c r="CSZ63" s="740"/>
      <c r="CTA63" s="740"/>
      <c r="CTB63" s="740"/>
      <c r="CTC63" s="740"/>
      <c r="CTD63" s="740"/>
      <c r="CTE63" s="740"/>
      <c r="CTF63" s="740"/>
      <c r="CTG63" s="740"/>
      <c r="CTH63" s="740"/>
      <c r="CTI63" s="740"/>
      <c r="CTJ63" s="740"/>
      <c r="CTK63" s="740"/>
      <c r="CTL63" s="740"/>
      <c r="CTM63" s="740"/>
      <c r="CTN63" s="740"/>
      <c r="CTO63" s="740"/>
      <c r="CTP63" s="740"/>
      <c r="CTQ63" s="740"/>
      <c r="CTR63" s="740"/>
      <c r="CTS63" s="740"/>
      <c r="CTT63" s="740"/>
      <c r="CTU63" s="740"/>
      <c r="CTV63" s="740"/>
      <c r="CTW63" s="740"/>
      <c r="CTX63" s="740"/>
      <c r="CTY63" s="740"/>
      <c r="CTZ63" s="740"/>
      <c r="CUA63" s="740"/>
      <c r="CUB63" s="740"/>
      <c r="CUC63" s="740"/>
      <c r="CUD63" s="740"/>
      <c r="CUE63" s="740"/>
      <c r="CUF63" s="740"/>
      <c r="CUG63" s="740"/>
      <c r="CUH63" s="740"/>
      <c r="CUI63" s="740"/>
      <c r="CUJ63" s="740"/>
      <c r="CUK63" s="740"/>
      <c r="CUL63" s="740"/>
      <c r="CUM63" s="740"/>
      <c r="CUN63" s="740"/>
      <c r="CUO63" s="740"/>
      <c r="CUP63" s="740"/>
      <c r="CUQ63" s="740"/>
      <c r="CUR63" s="740"/>
      <c r="CUS63" s="740"/>
      <c r="CUT63" s="740"/>
      <c r="CUU63" s="740"/>
      <c r="CUV63" s="740"/>
      <c r="CUW63" s="740"/>
      <c r="CUX63" s="740"/>
      <c r="CUY63" s="740"/>
      <c r="CUZ63" s="740"/>
      <c r="CVA63" s="740"/>
      <c r="CVB63" s="740"/>
      <c r="CVC63" s="740"/>
      <c r="CVD63" s="740"/>
      <c r="CVE63" s="740"/>
      <c r="CVF63" s="740"/>
      <c r="CVG63" s="740"/>
      <c r="CVH63" s="740"/>
      <c r="CVI63" s="740"/>
      <c r="CVJ63" s="740"/>
      <c r="CVK63" s="740"/>
      <c r="CVL63" s="740"/>
      <c r="CVM63" s="740"/>
      <c r="CVN63" s="740"/>
      <c r="CVO63" s="740"/>
      <c r="CVP63" s="740"/>
      <c r="CVQ63" s="740"/>
      <c r="CVR63" s="740"/>
      <c r="CVS63" s="740"/>
      <c r="CVT63" s="740"/>
      <c r="CVU63" s="740"/>
      <c r="CVV63" s="740"/>
      <c r="CVW63" s="740"/>
      <c r="CVX63" s="740"/>
      <c r="CVY63" s="740"/>
      <c r="CVZ63" s="740"/>
      <c r="CWA63" s="740"/>
      <c r="CWB63" s="740"/>
      <c r="CWC63" s="740"/>
      <c r="CWD63" s="740"/>
      <c r="CWE63" s="740"/>
      <c r="CWF63" s="740"/>
      <c r="CWG63" s="740"/>
      <c r="CWH63" s="740"/>
      <c r="CWI63" s="740"/>
      <c r="CWJ63" s="740"/>
      <c r="CWK63" s="740"/>
      <c r="CWL63" s="740"/>
      <c r="CWM63" s="740"/>
      <c r="CWN63" s="740"/>
      <c r="CWO63" s="740"/>
      <c r="CWP63" s="740"/>
      <c r="CWQ63" s="740"/>
      <c r="CWR63" s="740"/>
      <c r="CWS63" s="740"/>
      <c r="CWT63" s="740"/>
      <c r="CWU63" s="740"/>
      <c r="CWV63" s="740"/>
      <c r="CWW63" s="740"/>
      <c r="CWX63" s="740"/>
      <c r="CWY63" s="740"/>
      <c r="CWZ63" s="740"/>
      <c r="CXA63" s="740"/>
      <c r="CXB63" s="740"/>
      <c r="CXC63" s="740"/>
      <c r="CXD63" s="740"/>
      <c r="CXE63" s="740"/>
      <c r="CXF63" s="740"/>
      <c r="CXG63" s="740"/>
      <c r="CXH63" s="740"/>
      <c r="CXI63" s="740"/>
      <c r="CXJ63" s="740"/>
      <c r="CXK63" s="740"/>
      <c r="CXL63" s="740"/>
      <c r="CXM63" s="740"/>
      <c r="CXN63" s="740"/>
      <c r="CXO63" s="740"/>
      <c r="CXP63" s="740"/>
      <c r="CXQ63" s="740"/>
      <c r="CXR63" s="740"/>
      <c r="CXS63" s="740"/>
      <c r="CXT63" s="740"/>
      <c r="CXU63" s="740"/>
      <c r="CXV63" s="740"/>
      <c r="CXW63" s="740"/>
      <c r="CXX63" s="740"/>
      <c r="CXY63" s="740"/>
      <c r="CXZ63" s="740"/>
      <c r="CYA63" s="740"/>
      <c r="CYB63" s="740"/>
      <c r="CYC63" s="740"/>
      <c r="CYD63" s="740"/>
      <c r="CYE63" s="740"/>
      <c r="CYF63" s="740"/>
      <c r="CYG63" s="740"/>
      <c r="CYH63" s="740"/>
      <c r="CYI63" s="740"/>
      <c r="CYJ63" s="740"/>
      <c r="CYK63" s="740"/>
      <c r="CYL63" s="740"/>
      <c r="CYM63" s="740"/>
      <c r="CYN63" s="740"/>
      <c r="CYO63" s="740"/>
      <c r="CYP63" s="740"/>
      <c r="CYQ63" s="740"/>
      <c r="CYR63" s="740"/>
      <c r="CYS63" s="740"/>
      <c r="CYT63" s="740"/>
      <c r="CYU63" s="740"/>
      <c r="CYV63" s="740"/>
      <c r="CYW63" s="740"/>
      <c r="CYX63" s="740"/>
      <c r="CYY63" s="740"/>
      <c r="CYZ63" s="740"/>
      <c r="CZA63" s="740"/>
      <c r="CZB63" s="740"/>
      <c r="CZC63" s="740"/>
      <c r="CZD63" s="740"/>
      <c r="CZE63" s="740"/>
      <c r="CZF63" s="740"/>
      <c r="CZG63" s="740"/>
      <c r="CZH63" s="740"/>
      <c r="CZI63" s="740"/>
      <c r="CZJ63" s="740"/>
      <c r="CZK63" s="740"/>
      <c r="CZL63" s="740"/>
      <c r="CZM63" s="740"/>
      <c r="CZN63" s="740"/>
      <c r="CZO63" s="740"/>
      <c r="CZP63" s="740"/>
      <c r="CZQ63" s="740"/>
      <c r="CZR63" s="740"/>
      <c r="CZS63" s="740"/>
      <c r="CZT63" s="740"/>
      <c r="CZU63" s="740"/>
      <c r="CZV63" s="740"/>
      <c r="CZW63" s="740"/>
      <c r="CZX63" s="740"/>
      <c r="CZY63" s="740"/>
      <c r="CZZ63" s="740"/>
      <c r="DAA63" s="740"/>
      <c r="DAB63" s="740"/>
      <c r="DAC63" s="740"/>
      <c r="DAD63" s="740"/>
      <c r="DAE63" s="740"/>
      <c r="DAF63" s="740"/>
      <c r="DAG63" s="740"/>
      <c r="DAH63" s="740"/>
      <c r="DAI63" s="740"/>
      <c r="DAJ63" s="740"/>
      <c r="DAK63" s="740"/>
      <c r="DAL63" s="740"/>
      <c r="DAM63" s="740"/>
      <c r="DAN63" s="740"/>
      <c r="DAO63" s="740"/>
      <c r="DAP63" s="740"/>
      <c r="DAQ63" s="740"/>
      <c r="DAR63" s="740"/>
      <c r="DAS63" s="740"/>
      <c r="DAT63" s="740"/>
      <c r="DAU63" s="740"/>
      <c r="DAV63" s="740"/>
      <c r="DAW63" s="740"/>
      <c r="DAX63" s="740"/>
      <c r="DAY63" s="740"/>
      <c r="DAZ63" s="740"/>
      <c r="DBA63" s="740"/>
      <c r="DBB63" s="740"/>
      <c r="DBC63" s="740"/>
      <c r="DBD63" s="740"/>
      <c r="DBE63" s="740"/>
      <c r="DBF63" s="740"/>
      <c r="DBG63" s="740"/>
      <c r="DBH63" s="740"/>
      <c r="DBI63" s="740"/>
      <c r="DBJ63" s="740"/>
      <c r="DBK63" s="740"/>
      <c r="DBL63" s="740"/>
      <c r="DBM63" s="740"/>
      <c r="DBN63" s="740"/>
      <c r="DBO63" s="740"/>
      <c r="DBP63" s="740"/>
      <c r="DBQ63" s="740"/>
      <c r="DBR63" s="740"/>
      <c r="DBS63" s="740"/>
      <c r="DBT63" s="740"/>
      <c r="DBU63" s="740"/>
      <c r="DBV63" s="740"/>
      <c r="DBW63" s="740"/>
      <c r="DBX63" s="740"/>
      <c r="DBY63" s="740"/>
      <c r="DBZ63" s="740"/>
      <c r="DCA63" s="740"/>
      <c r="DCB63" s="740"/>
      <c r="DCC63" s="740"/>
      <c r="DCD63" s="740"/>
      <c r="DCE63" s="740"/>
      <c r="DCF63" s="740"/>
      <c r="DCG63" s="740"/>
      <c r="DCH63" s="740"/>
      <c r="DCI63" s="740"/>
      <c r="DCJ63" s="740"/>
      <c r="DCK63" s="740"/>
      <c r="DCL63" s="740"/>
      <c r="DCM63" s="740"/>
      <c r="DCN63" s="740"/>
      <c r="DCO63" s="740"/>
      <c r="DCP63" s="740"/>
      <c r="DCQ63" s="740"/>
      <c r="DCR63" s="740"/>
      <c r="DCS63" s="740"/>
      <c r="DCT63" s="740"/>
      <c r="DCU63" s="740"/>
      <c r="DCV63" s="740"/>
      <c r="DCW63" s="740"/>
      <c r="DCX63" s="740"/>
      <c r="DCY63" s="740"/>
      <c r="DCZ63" s="740"/>
      <c r="DDA63" s="740"/>
      <c r="DDB63" s="740"/>
      <c r="DDC63" s="740"/>
      <c r="DDD63" s="740"/>
      <c r="DDE63" s="740"/>
      <c r="DDF63" s="740"/>
      <c r="DDG63" s="740"/>
      <c r="DDH63" s="740"/>
      <c r="DDI63" s="740"/>
      <c r="DDJ63" s="740"/>
      <c r="DDK63" s="740"/>
      <c r="DDL63" s="740"/>
      <c r="DDM63" s="740"/>
      <c r="DDN63" s="740"/>
      <c r="DDO63" s="740"/>
      <c r="DDP63" s="740"/>
      <c r="DDQ63" s="740"/>
      <c r="DDR63" s="740"/>
      <c r="DDS63" s="740"/>
      <c r="DDT63" s="740"/>
      <c r="DDU63" s="740"/>
      <c r="DDV63" s="740"/>
      <c r="DDW63" s="740"/>
      <c r="DDX63" s="740"/>
      <c r="DDY63" s="740"/>
      <c r="DDZ63" s="740"/>
      <c r="DEA63" s="740"/>
      <c r="DEB63" s="740"/>
      <c r="DEC63" s="740"/>
      <c r="DED63" s="740"/>
      <c r="DEE63" s="740"/>
      <c r="DEF63" s="740"/>
      <c r="DEG63" s="740"/>
      <c r="DEH63" s="740"/>
      <c r="DEI63" s="740"/>
      <c r="DEJ63" s="740"/>
      <c r="DEK63" s="740"/>
      <c r="DEL63" s="740"/>
      <c r="DEM63" s="740"/>
      <c r="DEN63" s="740"/>
      <c r="DEO63" s="740"/>
      <c r="DEP63" s="740"/>
      <c r="DEQ63" s="740"/>
      <c r="DER63" s="740"/>
      <c r="DES63" s="740"/>
      <c r="DET63" s="740"/>
      <c r="DEU63" s="740"/>
      <c r="DEV63" s="740"/>
      <c r="DEW63" s="740"/>
      <c r="DEX63" s="740"/>
      <c r="DEY63" s="740"/>
      <c r="DEZ63" s="740"/>
      <c r="DFA63" s="740"/>
      <c r="DFB63" s="740"/>
      <c r="DFC63" s="740"/>
      <c r="DFD63" s="740"/>
      <c r="DFE63" s="740"/>
      <c r="DFF63" s="740"/>
      <c r="DFG63" s="740"/>
      <c r="DFH63" s="740"/>
      <c r="DFI63" s="740"/>
      <c r="DFJ63" s="740"/>
      <c r="DFK63" s="740"/>
      <c r="DFL63" s="740"/>
      <c r="DFM63" s="740"/>
      <c r="DFN63" s="740"/>
      <c r="DFO63" s="740"/>
      <c r="DFP63" s="740"/>
      <c r="DFQ63" s="740"/>
      <c r="DFR63" s="740"/>
      <c r="DFS63" s="740"/>
      <c r="DFT63" s="740"/>
      <c r="DFU63" s="740"/>
      <c r="DFV63" s="740"/>
      <c r="DFW63" s="740"/>
      <c r="DFX63" s="740"/>
      <c r="DFY63" s="740"/>
      <c r="DFZ63" s="740"/>
      <c r="DGA63" s="740"/>
      <c r="DGB63" s="740"/>
      <c r="DGC63" s="740"/>
      <c r="DGD63" s="740"/>
      <c r="DGE63" s="740"/>
      <c r="DGF63" s="740"/>
      <c r="DGG63" s="740"/>
      <c r="DGH63" s="740"/>
      <c r="DGI63" s="740"/>
      <c r="DGJ63" s="740"/>
      <c r="DGK63" s="740"/>
      <c r="DGL63" s="740"/>
      <c r="DGM63" s="740"/>
      <c r="DGN63" s="740"/>
      <c r="DGO63" s="740"/>
      <c r="DGP63" s="740"/>
      <c r="DGQ63" s="740"/>
      <c r="DGR63" s="740"/>
      <c r="DGS63" s="740"/>
      <c r="DGT63" s="740"/>
      <c r="DGU63" s="740"/>
      <c r="DGV63" s="740"/>
      <c r="DGW63" s="740"/>
      <c r="DGX63" s="740"/>
      <c r="DGY63" s="740"/>
      <c r="DGZ63" s="740"/>
      <c r="DHA63" s="740"/>
      <c r="DHB63" s="740"/>
      <c r="DHC63" s="740"/>
      <c r="DHD63" s="740"/>
      <c r="DHE63" s="740"/>
      <c r="DHF63" s="740"/>
      <c r="DHG63" s="740"/>
      <c r="DHH63" s="740"/>
      <c r="DHI63" s="740"/>
      <c r="DHJ63" s="740"/>
      <c r="DHK63" s="740"/>
      <c r="DHL63" s="740"/>
      <c r="DHM63" s="740"/>
      <c r="DHN63" s="740"/>
      <c r="DHO63" s="740"/>
      <c r="DHP63" s="740"/>
      <c r="DHQ63" s="740"/>
      <c r="DHR63" s="740"/>
      <c r="DHS63" s="740"/>
      <c r="DHT63" s="740"/>
      <c r="DHU63" s="740"/>
      <c r="DHV63" s="740"/>
      <c r="DHW63" s="740"/>
      <c r="DHX63" s="740"/>
      <c r="DHY63" s="740"/>
      <c r="DHZ63" s="740"/>
      <c r="DIA63" s="740"/>
      <c r="DIB63" s="740"/>
      <c r="DIC63" s="740"/>
      <c r="DID63" s="740"/>
      <c r="DIE63" s="740"/>
      <c r="DIF63" s="740"/>
      <c r="DIG63" s="740"/>
      <c r="DIH63" s="740"/>
      <c r="DII63" s="740"/>
      <c r="DIJ63" s="740"/>
      <c r="DIK63" s="740"/>
      <c r="DIL63" s="740"/>
      <c r="DIM63" s="740"/>
      <c r="DIN63" s="740"/>
      <c r="DIO63" s="740"/>
      <c r="DIP63" s="740"/>
      <c r="DIQ63" s="740"/>
      <c r="DIR63" s="740"/>
      <c r="DIS63" s="740"/>
      <c r="DIT63" s="740"/>
      <c r="DIU63" s="740"/>
      <c r="DIV63" s="740"/>
      <c r="DIW63" s="740"/>
      <c r="DIX63" s="740"/>
      <c r="DIY63" s="740"/>
      <c r="DIZ63" s="740"/>
      <c r="DJA63" s="740"/>
      <c r="DJB63" s="740"/>
      <c r="DJC63" s="740"/>
      <c r="DJD63" s="740"/>
      <c r="DJE63" s="740"/>
      <c r="DJF63" s="740"/>
      <c r="DJG63" s="740"/>
      <c r="DJH63" s="740"/>
      <c r="DJI63" s="740"/>
      <c r="DJJ63" s="740"/>
      <c r="DJK63" s="740"/>
      <c r="DJL63" s="740"/>
      <c r="DJM63" s="740"/>
      <c r="DJN63" s="740"/>
      <c r="DJO63" s="740"/>
      <c r="DJP63" s="740"/>
      <c r="DJQ63" s="740"/>
      <c r="DJR63" s="740"/>
      <c r="DJS63" s="740"/>
      <c r="DJT63" s="740"/>
      <c r="DJU63" s="740"/>
      <c r="DJV63" s="740"/>
      <c r="DJW63" s="740"/>
      <c r="DJX63" s="740"/>
      <c r="DJY63" s="740"/>
      <c r="DJZ63" s="740"/>
      <c r="DKA63" s="740"/>
      <c r="DKB63" s="740"/>
      <c r="DKC63" s="740"/>
      <c r="DKD63" s="740"/>
      <c r="DKE63" s="740"/>
      <c r="DKF63" s="740"/>
      <c r="DKG63" s="740"/>
      <c r="DKH63" s="740"/>
      <c r="DKI63" s="740"/>
      <c r="DKJ63" s="740"/>
      <c r="DKK63" s="740"/>
      <c r="DKL63" s="740"/>
      <c r="DKM63" s="740"/>
      <c r="DKN63" s="740"/>
      <c r="DKO63" s="740"/>
      <c r="DKP63" s="740"/>
      <c r="DKQ63" s="740"/>
      <c r="DKR63" s="740"/>
      <c r="DKS63" s="740"/>
      <c r="DKT63" s="740"/>
      <c r="DKU63" s="740"/>
      <c r="DKV63" s="740"/>
      <c r="DKW63" s="740"/>
      <c r="DKX63" s="740"/>
      <c r="DKY63" s="740"/>
      <c r="DKZ63" s="740"/>
      <c r="DLA63" s="740"/>
      <c r="DLB63" s="740"/>
      <c r="DLC63" s="740"/>
      <c r="DLD63" s="740"/>
      <c r="DLE63" s="740"/>
      <c r="DLF63" s="740"/>
      <c r="DLG63" s="740"/>
      <c r="DLH63" s="740"/>
      <c r="DLI63" s="740"/>
      <c r="DLJ63" s="740"/>
      <c r="DLK63" s="740"/>
      <c r="DLL63" s="740"/>
      <c r="DLM63" s="740"/>
      <c r="DLN63" s="740"/>
      <c r="DLO63" s="740"/>
      <c r="DLP63" s="740"/>
      <c r="DLQ63" s="740"/>
      <c r="DLR63" s="740"/>
      <c r="DLS63" s="740"/>
      <c r="DLT63" s="740"/>
      <c r="DLU63" s="740"/>
      <c r="DLV63" s="740"/>
      <c r="DLW63" s="740"/>
      <c r="DLX63" s="740"/>
      <c r="DLY63" s="740"/>
      <c r="DLZ63" s="740"/>
      <c r="DMA63" s="740"/>
      <c r="DMB63" s="740"/>
      <c r="DMC63" s="740"/>
      <c r="DMD63" s="740"/>
      <c r="DME63" s="740"/>
      <c r="DMF63" s="740"/>
      <c r="DMG63" s="740"/>
      <c r="DMH63" s="740"/>
      <c r="DMI63" s="740"/>
      <c r="DMJ63" s="740"/>
      <c r="DMK63" s="740"/>
      <c r="DML63" s="740"/>
      <c r="DMM63" s="740"/>
      <c r="DMN63" s="740"/>
      <c r="DMO63" s="740"/>
      <c r="DMP63" s="740"/>
      <c r="DMQ63" s="740"/>
      <c r="DMR63" s="740"/>
      <c r="DMS63" s="740"/>
      <c r="DMT63" s="740"/>
      <c r="DMU63" s="740"/>
      <c r="DMV63" s="740"/>
      <c r="DMW63" s="740"/>
      <c r="DMX63" s="740"/>
      <c r="DMY63" s="740"/>
      <c r="DMZ63" s="740"/>
      <c r="DNA63" s="740"/>
      <c r="DNB63" s="740"/>
      <c r="DNC63" s="740"/>
      <c r="DND63" s="740"/>
      <c r="DNE63" s="740"/>
      <c r="DNF63" s="740"/>
      <c r="DNG63" s="740"/>
      <c r="DNH63" s="740"/>
      <c r="DNI63" s="740"/>
      <c r="DNJ63" s="740"/>
      <c r="DNK63" s="740"/>
      <c r="DNL63" s="740"/>
      <c r="DNM63" s="740"/>
      <c r="DNN63" s="740"/>
      <c r="DNO63" s="740"/>
      <c r="DNP63" s="740"/>
      <c r="DNQ63" s="740"/>
      <c r="DNR63" s="740"/>
      <c r="DNS63" s="740"/>
      <c r="DNT63" s="740"/>
      <c r="DNU63" s="740"/>
      <c r="DNV63" s="740"/>
      <c r="DNW63" s="740"/>
      <c r="DNX63" s="740"/>
      <c r="DNY63" s="740"/>
      <c r="DNZ63" s="740"/>
      <c r="DOA63" s="740"/>
      <c r="DOB63" s="740"/>
      <c r="DOC63" s="740"/>
      <c r="DOD63" s="740"/>
      <c r="DOE63" s="740"/>
      <c r="DOF63" s="740"/>
      <c r="DOG63" s="740"/>
      <c r="DOH63" s="740"/>
      <c r="DOI63" s="740"/>
      <c r="DOJ63" s="740"/>
      <c r="DOK63" s="740"/>
      <c r="DOL63" s="740"/>
      <c r="DOM63" s="740"/>
      <c r="DON63" s="740"/>
      <c r="DOO63" s="740"/>
      <c r="DOP63" s="740"/>
      <c r="DOQ63" s="740"/>
      <c r="DOR63" s="740"/>
      <c r="DOS63" s="740"/>
      <c r="DOT63" s="740"/>
      <c r="DOU63" s="740"/>
      <c r="DOV63" s="740"/>
      <c r="DOW63" s="740"/>
      <c r="DOX63" s="740"/>
      <c r="DOY63" s="740"/>
      <c r="DOZ63" s="740"/>
      <c r="DPA63" s="740"/>
      <c r="DPB63" s="740"/>
      <c r="DPC63" s="740"/>
      <c r="DPD63" s="740"/>
      <c r="DPE63" s="740"/>
      <c r="DPF63" s="740"/>
      <c r="DPG63" s="740"/>
      <c r="DPH63" s="740"/>
      <c r="DPI63" s="740"/>
      <c r="DPJ63" s="740"/>
      <c r="DPK63" s="740"/>
      <c r="DPL63" s="740"/>
      <c r="DPM63" s="740"/>
      <c r="DPN63" s="740"/>
      <c r="DPO63" s="740"/>
      <c r="DPP63" s="740"/>
      <c r="DPQ63" s="740"/>
      <c r="DPR63" s="740"/>
      <c r="DPS63" s="740"/>
      <c r="DPT63" s="740"/>
      <c r="DPU63" s="740"/>
      <c r="DPV63" s="740"/>
      <c r="DPW63" s="740"/>
      <c r="DPX63" s="740"/>
      <c r="DPY63" s="740"/>
      <c r="DPZ63" s="740"/>
      <c r="DQA63" s="740"/>
      <c r="DQB63" s="740"/>
      <c r="DQC63" s="740"/>
      <c r="DQD63" s="740"/>
      <c r="DQE63" s="740"/>
      <c r="DQF63" s="740"/>
      <c r="DQG63" s="740"/>
      <c r="DQH63" s="740"/>
      <c r="DQI63" s="740"/>
      <c r="DQJ63" s="740"/>
      <c r="DQK63" s="740"/>
      <c r="DQL63" s="740"/>
      <c r="DQM63" s="740"/>
      <c r="DQN63" s="740"/>
      <c r="DQO63" s="740"/>
      <c r="DQP63" s="740"/>
      <c r="DQQ63" s="740"/>
      <c r="DQR63" s="740"/>
      <c r="DQS63" s="740"/>
      <c r="DQT63" s="740"/>
      <c r="DQU63" s="740"/>
      <c r="DQV63" s="740"/>
      <c r="DQW63" s="740"/>
      <c r="DQX63" s="740"/>
      <c r="DQY63" s="740"/>
      <c r="DQZ63" s="740"/>
      <c r="DRA63" s="740"/>
      <c r="DRB63" s="740"/>
      <c r="DRC63" s="740"/>
      <c r="DRD63" s="740"/>
      <c r="DRE63" s="740"/>
      <c r="DRF63" s="740"/>
      <c r="DRG63" s="740"/>
      <c r="DRH63" s="740"/>
      <c r="DRI63" s="740"/>
      <c r="DRJ63" s="740"/>
      <c r="DRK63" s="740"/>
      <c r="DRL63" s="740"/>
      <c r="DRM63" s="740"/>
      <c r="DRN63" s="740"/>
      <c r="DRO63" s="740"/>
      <c r="DRP63" s="740"/>
      <c r="DRQ63" s="740"/>
      <c r="DRR63" s="740"/>
      <c r="DRS63" s="740"/>
      <c r="DRT63" s="740"/>
      <c r="DRU63" s="740"/>
      <c r="DRV63" s="740"/>
      <c r="DRW63" s="740"/>
      <c r="DRX63" s="740"/>
      <c r="DRY63" s="740"/>
      <c r="DRZ63" s="740"/>
      <c r="DSA63" s="740"/>
      <c r="DSB63" s="740"/>
      <c r="DSC63" s="740"/>
      <c r="DSD63" s="740"/>
      <c r="DSE63" s="740"/>
      <c r="DSF63" s="740"/>
      <c r="DSG63" s="740"/>
      <c r="DSH63" s="740"/>
      <c r="DSI63" s="740"/>
      <c r="DSJ63" s="740"/>
      <c r="DSK63" s="740"/>
      <c r="DSL63" s="740"/>
      <c r="DSM63" s="740"/>
      <c r="DSN63" s="740"/>
      <c r="DSO63" s="740"/>
      <c r="DSP63" s="740"/>
      <c r="DSQ63" s="740"/>
      <c r="DSR63" s="740"/>
      <c r="DSS63" s="740"/>
      <c r="DST63" s="740"/>
      <c r="DSU63" s="740"/>
      <c r="DSV63" s="740"/>
      <c r="DSW63" s="740"/>
      <c r="DSX63" s="740"/>
      <c r="DSY63" s="740"/>
      <c r="DSZ63" s="740"/>
      <c r="DTA63" s="740"/>
      <c r="DTB63" s="740"/>
      <c r="DTC63" s="740"/>
      <c r="DTD63" s="740"/>
      <c r="DTE63" s="740"/>
      <c r="DTF63" s="740"/>
      <c r="DTG63" s="740"/>
      <c r="DTH63" s="740"/>
      <c r="DTI63" s="740"/>
      <c r="DTJ63" s="740"/>
      <c r="DTK63" s="740"/>
      <c r="DTL63" s="740"/>
      <c r="DTM63" s="740"/>
      <c r="DTN63" s="740"/>
      <c r="DTO63" s="740"/>
      <c r="DTP63" s="740"/>
      <c r="DTQ63" s="740"/>
      <c r="DTR63" s="740"/>
      <c r="DTS63" s="740"/>
      <c r="DTT63" s="740"/>
      <c r="DTU63" s="740"/>
      <c r="DTV63" s="740"/>
      <c r="DTW63" s="740"/>
      <c r="DTX63" s="740"/>
      <c r="DTY63" s="740"/>
      <c r="DTZ63" s="740"/>
      <c r="DUA63" s="740"/>
      <c r="DUB63" s="740"/>
      <c r="DUC63" s="740"/>
      <c r="DUD63" s="740"/>
      <c r="DUE63" s="740"/>
      <c r="DUF63" s="740"/>
      <c r="DUG63" s="740"/>
      <c r="DUH63" s="740"/>
      <c r="DUI63" s="740"/>
      <c r="DUJ63" s="740"/>
      <c r="DUK63" s="740"/>
      <c r="DUL63" s="740"/>
      <c r="DUM63" s="740"/>
      <c r="DUN63" s="740"/>
      <c r="DUO63" s="740"/>
      <c r="DUP63" s="740"/>
      <c r="DUQ63" s="740"/>
      <c r="DUR63" s="740"/>
      <c r="DUS63" s="740"/>
      <c r="DUT63" s="740"/>
      <c r="DUU63" s="740"/>
      <c r="DUV63" s="740"/>
      <c r="DUW63" s="740"/>
      <c r="DUX63" s="740"/>
      <c r="DUY63" s="740"/>
      <c r="DUZ63" s="740"/>
      <c r="DVA63" s="740"/>
      <c r="DVB63" s="740"/>
      <c r="DVC63" s="740"/>
      <c r="DVD63" s="740"/>
      <c r="DVE63" s="740"/>
      <c r="DVF63" s="740"/>
      <c r="DVG63" s="740"/>
      <c r="DVH63" s="740"/>
      <c r="DVI63" s="740"/>
      <c r="DVJ63" s="740"/>
      <c r="DVK63" s="740"/>
      <c r="DVL63" s="740"/>
      <c r="DVM63" s="740"/>
      <c r="DVN63" s="740"/>
      <c r="DVO63" s="740"/>
      <c r="DVP63" s="740"/>
      <c r="DVQ63" s="740"/>
      <c r="DVR63" s="740"/>
      <c r="DVS63" s="740"/>
      <c r="DVT63" s="740"/>
      <c r="DVU63" s="740"/>
      <c r="DVV63" s="740"/>
      <c r="DVW63" s="740"/>
      <c r="DVX63" s="740"/>
      <c r="DVY63" s="740"/>
      <c r="DVZ63" s="740"/>
      <c r="DWA63" s="740"/>
      <c r="DWB63" s="740"/>
      <c r="DWC63" s="740"/>
      <c r="DWD63" s="740"/>
      <c r="DWE63" s="740"/>
      <c r="DWF63" s="740"/>
      <c r="DWG63" s="740"/>
      <c r="DWH63" s="740"/>
      <c r="DWI63" s="740"/>
      <c r="DWJ63" s="740"/>
      <c r="DWK63" s="740"/>
      <c r="DWL63" s="740"/>
      <c r="DWM63" s="740"/>
      <c r="DWN63" s="740"/>
      <c r="DWO63" s="740"/>
      <c r="DWP63" s="740"/>
      <c r="DWQ63" s="740"/>
      <c r="DWR63" s="740"/>
      <c r="DWS63" s="740"/>
      <c r="DWT63" s="740"/>
      <c r="DWU63" s="740"/>
      <c r="DWV63" s="740"/>
      <c r="DWW63" s="740"/>
      <c r="DWX63" s="740"/>
      <c r="DWY63" s="740"/>
      <c r="DWZ63" s="740"/>
      <c r="DXA63" s="740"/>
      <c r="DXB63" s="740"/>
      <c r="DXC63" s="740"/>
      <c r="DXD63" s="740"/>
      <c r="DXE63" s="740"/>
      <c r="DXF63" s="740"/>
      <c r="DXG63" s="740"/>
      <c r="DXH63" s="740"/>
      <c r="DXI63" s="740"/>
      <c r="DXJ63" s="740"/>
      <c r="DXK63" s="740"/>
      <c r="DXL63" s="740"/>
      <c r="DXM63" s="740"/>
      <c r="DXN63" s="740"/>
      <c r="DXO63" s="740"/>
      <c r="DXP63" s="740"/>
      <c r="DXQ63" s="740"/>
      <c r="DXR63" s="740"/>
      <c r="DXS63" s="740"/>
      <c r="DXT63" s="740"/>
      <c r="DXU63" s="740"/>
      <c r="DXV63" s="740"/>
      <c r="DXW63" s="740"/>
      <c r="DXX63" s="740"/>
      <c r="DXY63" s="740"/>
      <c r="DXZ63" s="740"/>
      <c r="DYA63" s="740"/>
      <c r="DYB63" s="740"/>
      <c r="DYC63" s="740"/>
      <c r="DYD63" s="740"/>
      <c r="DYE63" s="740"/>
      <c r="DYF63" s="740"/>
      <c r="DYG63" s="740"/>
      <c r="DYH63" s="740"/>
      <c r="DYI63" s="740"/>
      <c r="DYJ63" s="740"/>
      <c r="DYK63" s="740"/>
      <c r="DYL63" s="740"/>
      <c r="DYM63" s="740"/>
      <c r="DYN63" s="740"/>
      <c r="DYO63" s="740"/>
      <c r="DYP63" s="740"/>
      <c r="DYQ63" s="740"/>
      <c r="DYR63" s="740"/>
      <c r="DYS63" s="740"/>
      <c r="DYT63" s="740"/>
      <c r="DYU63" s="740"/>
      <c r="DYV63" s="740"/>
      <c r="DYW63" s="740"/>
      <c r="DYX63" s="740"/>
      <c r="DYY63" s="740"/>
      <c r="DYZ63" s="740"/>
      <c r="DZA63" s="740"/>
      <c r="DZB63" s="740"/>
      <c r="DZC63" s="740"/>
      <c r="DZD63" s="740"/>
      <c r="DZE63" s="740"/>
      <c r="DZF63" s="740"/>
      <c r="DZG63" s="740"/>
      <c r="DZH63" s="740"/>
      <c r="DZI63" s="740"/>
      <c r="DZJ63" s="740"/>
      <c r="DZK63" s="740"/>
      <c r="DZL63" s="740"/>
      <c r="DZM63" s="740"/>
      <c r="DZN63" s="740"/>
      <c r="DZO63" s="740"/>
      <c r="DZP63" s="740"/>
      <c r="DZQ63" s="740"/>
      <c r="DZR63" s="740"/>
      <c r="DZS63" s="740"/>
      <c r="DZT63" s="740"/>
      <c r="DZU63" s="740"/>
      <c r="DZV63" s="740"/>
      <c r="DZW63" s="740"/>
      <c r="DZX63" s="740"/>
      <c r="DZY63" s="740"/>
      <c r="DZZ63" s="740"/>
      <c r="EAA63" s="740"/>
      <c r="EAB63" s="740"/>
      <c r="EAC63" s="740"/>
      <c r="EAD63" s="740"/>
      <c r="EAE63" s="740"/>
      <c r="EAF63" s="740"/>
      <c r="EAG63" s="740"/>
      <c r="EAH63" s="740"/>
      <c r="EAI63" s="740"/>
      <c r="EAJ63" s="740"/>
      <c r="EAK63" s="740"/>
      <c r="EAL63" s="740"/>
      <c r="EAM63" s="740"/>
      <c r="EAN63" s="740"/>
      <c r="EAO63" s="740"/>
      <c r="EAP63" s="740"/>
      <c r="EAQ63" s="740"/>
      <c r="EAR63" s="740"/>
      <c r="EAS63" s="740"/>
      <c r="EAT63" s="740"/>
      <c r="EAU63" s="740"/>
      <c r="EAV63" s="740"/>
      <c r="EAW63" s="740"/>
      <c r="EAX63" s="740"/>
      <c r="EAY63" s="740"/>
      <c r="EAZ63" s="740"/>
      <c r="EBA63" s="740"/>
      <c r="EBB63" s="740"/>
      <c r="EBC63" s="740"/>
      <c r="EBD63" s="740"/>
      <c r="EBE63" s="740"/>
      <c r="EBF63" s="740"/>
      <c r="EBG63" s="740"/>
      <c r="EBH63" s="740"/>
      <c r="EBI63" s="740"/>
      <c r="EBJ63" s="740"/>
      <c r="EBK63" s="740"/>
      <c r="EBL63" s="740"/>
      <c r="EBM63" s="740"/>
      <c r="EBN63" s="740"/>
      <c r="EBO63" s="740"/>
      <c r="EBP63" s="740"/>
      <c r="EBQ63" s="740"/>
      <c r="EBR63" s="740"/>
      <c r="EBS63" s="740"/>
      <c r="EBT63" s="740"/>
      <c r="EBU63" s="740"/>
      <c r="EBV63" s="740"/>
      <c r="EBW63" s="740"/>
      <c r="EBX63" s="740"/>
      <c r="EBY63" s="740"/>
      <c r="EBZ63" s="740"/>
      <c r="ECA63" s="740"/>
      <c r="ECB63" s="740"/>
      <c r="ECC63" s="740"/>
      <c r="ECD63" s="740"/>
      <c r="ECE63" s="740"/>
      <c r="ECF63" s="740"/>
      <c r="ECG63" s="740"/>
      <c r="ECH63" s="740"/>
      <c r="ECI63" s="740"/>
      <c r="ECJ63" s="740"/>
      <c r="ECK63" s="740"/>
      <c r="ECL63" s="740"/>
      <c r="ECM63" s="740"/>
      <c r="ECN63" s="740"/>
      <c r="ECO63" s="740"/>
      <c r="ECP63" s="740"/>
      <c r="ECQ63" s="740"/>
      <c r="ECR63" s="740"/>
      <c r="ECS63" s="740"/>
      <c r="ECT63" s="740"/>
      <c r="ECU63" s="740"/>
      <c r="ECV63" s="740"/>
      <c r="ECW63" s="740"/>
      <c r="ECX63" s="740"/>
      <c r="ECY63" s="740"/>
      <c r="ECZ63" s="740"/>
      <c r="EDA63" s="740"/>
      <c r="EDB63" s="740"/>
      <c r="EDC63" s="740"/>
      <c r="EDD63" s="740"/>
      <c r="EDE63" s="740"/>
      <c r="EDF63" s="740"/>
      <c r="EDG63" s="740"/>
      <c r="EDH63" s="740"/>
      <c r="EDI63" s="740"/>
      <c r="EDJ63" s="740"/>
      <c r="EDK63" s="740"/>
      <c r="EDL63" s="740"/>
      <c r="EDM63" s="740"/>
      <c r="EDN63" s="740"/>
      <c r="EDO63" s="740"/>
      <c r="EDP63" s="740"/>
      <c r="EDQ63" s="740"/>
      <c r="EDR63" s="740"/>
      <c r="EDS63" s="740"/>
      <c r="EDT63" s="740"/>
      <c r="EDU63" s="740"/>
      <c r="EDV63" s="740"/>
      <c r="EDW63" s="740"/>
      <c r="EDX63" s="740"/>
      <c r="EDY63" s="740"/>
      <c r="EDZ63" s="740"/>
      <c r="EEA63" s="740"/>
      <c r="EEB63" s="740"/>
      <c r="EEC63" s="740"/>
      <c r="EED63" s="740"/>
      <c r="EEE63" s="740"/>
      <c r="EEF63" s="740"/>
      <c r="EEG63" s="740"/>
      <c r="EEH63" s="740"/>
      <c r="EEI63" s="740"/>
      <c r="EEJ63" s="740"/>
      <c r="EEK63" s="740"/>
      <c r="EEL63" s="740"/>
      <c r="EEM63" s="740"/>
      <c r="EEN63" s="740"/>
      <c r="EEO63" s="740"/>
      <c r="EEP63" s="740"/>
      <c r="EEQ63" s="740"/>
      <c r="EER63" s="740"/>
      <c r="EES63" s="740"/>
      <c r="EET63" s="740"/>
      <c r="EEU63" s="740"/>
      <c r="EEV63" s="740"/>
      <c r="EEW63" s="740"/>
      <c r="EEX63" s="740"/>
      <c r="EEY63" s="740"/>
      <c r="EEZ63" s="740"/>
      <c r="EFA63" s="740"/>
      <c r="EFB63" s="740"/>
      <c r="EFC63" s="740"/>
      <c r="EFD63" s="740"/>
      <c r="EFE63" s="740"/>
      <c r="EFF63" s="740"/>
      <c r="EFG63" s="740"/>
      <c r="EFH63" s="740"/>
      <c r="EFI63" s="740"/>
      <c r="EFJ63" s="740"/>
      <c r="EFK63" s="740"/>
      <c r="EFL63" s="740"/>
      <c r="EFM63" s="740"/>
      <c r="EFN63" s="740"/>
      <c r="EFO63" s="740"/>
      <c r="EFP63" s="740"/>
      <c r="EFQ63" s="740"/>
      <c r="EFR63" s="740"/>
      <c r="EFS63" s="740"/>
      <c r="EFT63" s="740"/>
      <c r="EFU63" s="740"/>
      <c r="EFV63" s="740"/>
      <c r="EFW63" s="740"/>
      <c r="EFX63" s="740"/>
      <c r="EFY63" s="740"/>
      <c r="EFZ63" s="740"/>
      <c r="EGA63" s="740"/>
      <c r="EGB63" s="740"/>
      <c r="EGC63" s="740"/>
      <c r="EGD63" s="740"/>
      <c r="EGE63" s="740"/>
      <c r="EGF63" s="740"/>
      <c r="EGG63" s="740"/>
      <c r="EGH63" s="740"/>
      <c r="EGI63" s="740"/>
      <c r="EGJ63" s="740"/>
      <c r="EGK63" s="740"/>
      <c r="EGL63" s="740"/>
      <c r="EGM63" s="740"/>
      <c r="EGN63" s="740"/>
      <c r="EGO63" s="740"/>
      <c r="EGP63" s="740"/>
      <c r="EGQ63" s="740"/>
      <c r="EGR63" s="740"/>
      <c r="EGS63" s="740"/>
      <c r="EGT63" s="740"/>
      <c r="EGU63" s="740"/>
      <c r="EGV63" s="740"/>
      <c r="EGW63" s="740"/>
      <c r="EGX63" s="740"/>
      <c r="EGY63" s="740"/>
      <c r="EGZ63" s="740"/>
      <c r="EHA63" s="740"/>
      <c r="EHB63" s="740"/>
      <c r="EHC63" s="740"/>
      <c r="EHD63" s="740"/>
      <c r="EHE63" s="740"/>
      <c r="EHF63" s="740"/>
      <c r="EHG63" s="740"/>
      <c r="EHH63" s="740"/>
      <c r="EHI63" s="740"/>
      <c r="EHJ63" s="740"/>
      <c r="EHK63" s="740"/>
      <c r="EHL63" s="740"/>
      <c r="EHM63" s="740"/>
      <c r="EHN63" s="740"/>
      <c r="EHO63" s="740"/>
      <c r="EHP63" s="740"/>
      <c r="EHQ63" s="740"/>
      <c r="EHR63" s="740"/>
      <c r="EHS63" s="740"/>
      <c r="EHT63" s="740"/>
      <c r="EHU63" s="740"/>
      <c r="EHV63" s="740"/>
      <c r="EHW63" s="740"/>
      <c r="EHX63" s="740"/>
      <c r="EHY63" s="740"/>
      <c r="EHZ63" s="740"/>
      <c r="EIA63" s="740"/>
      <c r="EIB63" s="740"/>
      <c r="EIC63" s="740"/>
      <c r="EID63" s="740"/>
      <c r="EIE63" s="740"/>
      <c r="EIF63" s="740"/>
      <c r="EIG63" s="740"/>
      <c r="EIH63" s="740"/>
      <c r="EII63" s="740"/>
      <c r="EIJ63" s="740"/>
      <c r="EIK63" s="740"/>
      <c r="EIL63" s="740"/>
      <c r="EIM63" s="740"/>
      <c r="EIN63" s="740"/>
      <c r="EIO63" s="740"/>
      <c r="EIP63" s="740"/>
      <c r="EIQ63" s="740"/>
      <c r="EIR63" s="740"/>
      <c r="EIS63" s="740"/>
      <c r="EIT63" s="740"/>
      <c r="EIU63" s="740"/>
      <c r="EIV63" s="740"/>
      <c r="EIW63" s="740"/>
      <c r="EIX63" s="740"/>
      <c r="EIY63" s="740"/>
      <c r="EIZ63" s="740"/>
      <c r="EJA63" s="740"/>
      <c r="EJB63" s="740"/>
      <c r="EJC63" s="740"/>
      <c r="EJD63" s="740"/>
      <c r="EJE63" s="740"/>
      <c r="EJF63" s="740"/>
      <c r="EJG63" s="740"/>
      <c r="EJH63" s="740"/>
      <c r="EJI63" s="740"/>
      <c r="EJJ63" s="740"/>
      <c r="EJK63" s="740"/>
      <c r="EJL63" s="740"/>
      <c r="EJM63" s="740"/>
      <c r="EJN63" s="740"/>
      <c r="EJO63" s="740"/>
      <c r="EJP63" s="740"/>
      <c r="EJQ63" s="740"/>
      <c r="EJR63" s="740"/>
      <c r="EJS63" s="740"/>
      <c r="EJT63" s="740"/>
      <c r="EJU63" s="740"/>
      <c r="EJV63" s="740"/>
      <c r="EJW63" s="740"/>
      <c r="EJX63" s="740"/>
      <c r="EJY63" s="740"/>
      <c r="EJZ63" s="740"/>
      <c r="EKA63" s="740"/>
      <c r="EKB63" s="740"/>
      <c r="EKC63" s="740"/>
      <c r="EKD63" s="740"/>
      <c r="EKE63" s="740"/>
      <c r="EKF63" s="740"/>
      <c r="EKG63" s="740"/>
      <c r="EKH63" s="740"/>
      <c r="EKI63" s="740"/>
      <c r="EKJ63" s="740"/>
      <c r="EKK63" s="740"/>
      <c r="EKL63" s="740"/>
      <c r="EKM63" s="740"/>
      <c r="EKN63" s="740"/>
      <c r="EKO63" s="740"/>
      <c r="EKP63" s="740"/>
      <c r="EKQ63" s="740"/>
      <c r="EKR63" s="740"/>
      <c r="EKS63" s="740"/>
      <c r="EKT63" s="740"/>
      <c r="EKU63" s="740"/>
      <c r="EKV63" s="740"/>
      <c r="EKW63" s="740"/>
      <c r="EKX63" s="740"/>
      <c r="EKY63" s="740"/>
      <c r="EKZ63" s="740"/>
      <c r="ELA63" s="740"/>
      <c r="ELB63" s="740"/>
      <c r="ELC63" s="740"/>
      <c r="ELD63" s="740"/>
      <c r="ELE63" s="740"/>
      <c r="ELF63" s="740"/>
      <c r="ELG63" s="740"/>
      <c r="ELH63" s="740"/>
      <c r="ELI63" s="740"/>
      <c r="ELJ63" s="740"/>
      <c r="ELK63" s="740"/>
      <c r="ELL63" s="740"/>
      <c r="ELM63" s="740"/>
      <c r="ELN63" s="740"/>
      <c r="ELO63" s="740"/>
      <c r="ELP63" s="740"/>
      <c r="ELQ63" s="740"/>
      <c r="ELR63" s="740"/>
      <c r="ELS63" s="740"/>
      <c r="ELT63" s="740"/>
      <c r="ELU63" s="740"/>
      <c r="ELV63" s="740"/>
      <c r="ELW63" s="740"/>
      <c r="ELX63" s="740"/>
      <c r="ELY63" s="740"/>
      <c r="ELZ63" s="740"/>
      <c r="EMA63" s="740"/>
      <c r="EMB63" s="740"/>
      <c r="EMC63" s="740"/>
      <c r="EMD63" s="740"/>
      <c r="EME63" s="740"/>
      <c r="EMF63" s="740"/>
      <c r="EMG63" s="740"/>
      <c r="EMH63" s="740"/>
      <c r="EMI63" s="740"/>
      <c r="EMJ63" s="740"/>
      <c r="EMK63" s="740"/>
      <c r="EML63" s="740"/>
      <c r="EMM63" s="740"/>
      <c r="EMN63" s="740"/>
      <c r="EMO63" s="740"/>
      <c r="EMP63" s="740"/>
      <c r="EMQ63" s="740"/>
      <c r="EMR63" s="740"/>
      <c r="EMS63" s="740"/>
      <c r="EMT63" s="740"/>
      <c r="EMU63" s="740"/>
      <c r="EMV63" s="740"/>
      <c r="EMW63" s="740"/>
      <c r="EMX63" s="740"/>
      <c r="EMY63" s="740"/>
      <c r="EMZ63" s="740"/>
      <c r="ENA63" s="740"/>
      <c r="ENB63" s="740"/>
      <c r="ENC63" s="740"/>
      <c r="END63" s="740"/>
      <c r="ENE63" s="740"/>
      <c r="ENF63" s="740"/>
      <c r="ENG63" s="740"/>
      <c r="ENH63" s="740"/>
      <c r="ENI63" s="740"/>
      <c r="ENJ63" s="740"/>
      <c r="ENK63" s="740"/>
      <c r="ENL63" s="740"/>
      <c r="ENM63" s="740"/>
      <c r="ENN63" s="740"/>
      <c r="ENO63" s="740"/>
      <c r="ENP63" s="740"/>
      <c r="ENQ63" s="740"/>
      <c r="ENR63" s="740"/>
      <c r="ENS63" s="740"/>
      <c r="ENT63" s="740"/>
      <c r="ENU63" s="740"/>
      <c r="ENV63" s="740"/>
      <c r="ENW63" s="740"/>
      <c r="ENX63" s="740"/>
      <c r="ENY63" s="740"/>
      <c r="ENZ63" s="740"/>
      <c r="EOA63" s="740"/>
      <c r="EOB63" s="740"/>
      <c r="EOC63" s="740"/>
      <c r="EOD63" s="740"/>
      <c r="EOE63" s="740"/>
      <c r="EOF63" s="740"/>
      <c r="EOG63" s="740"/>
      <c r="EOH63" s="740"/>
      <c r="EOI63" s="740"/>
      <c r="EOJ63" s="740"/>
      <c r="EOK63" s="740"/>
      <c r="EOL63" s="740"/>
      <c r="EOM63" s="740"/>
      <c r="EON63" s="740"/>
      <c r="EOO63" s="740"/>
      <c r="EOP63" s="740"/>
      <c r="EOQ63" s="740"/>
      <c r="EOR63" s="740"/>
      <c r="EOS63" s="740"/>
      <c r="EOT63" s="740"/>
      <c r="EOU63" s="740"/>
      <c r="EOV63" s="740"/>
      <c r="EOW63" s="740"/>
      <c r="EOX63" s="740"/>
      <c r="EOY63" s="740"/>
      <c r="EOZ63" s="740"/>
      <c r="EPA63" s="740"/>
      <c r="EPB63" s="740"/>
      <c r="EPC63" s="740"/>
      <c r="EPD63" s="740"/>
      <c r="EPE63" s="740"/>
      <c r="EPF63" s="740"/>
      <c r="EPG63" s="740"/>
      <c r="EPH63" s="740"/>
      <c r="EPI63" s="740"/>
      <c r="EPJ63" s="740"/>
      <c r="EPK63" s="740"/>
      <c r="EPL63" s="740"/>
      <c r="EPM63" s="740"/>
      <c r="EPN63" s="740"/>
      <c r="EPO63" s="740"/>
      <c r="EPP63" s="740"/>
      <c r="EPQ63" s="740"/>
      <c r="EPR63" s="740"/>
      <c r="EPS63" s="740"/>
      <c r="EPT63" s="740"/>
      <c r="EPU63" s="740"/>
      <c r="EPV63" s="740"/>
      <c r="EPW63" s="740"/>
      <c r="EPX63" s="740"/>
      <c r="EPY63" s="740"/>
      <c r="EPZ63" s="740"/>
      <c r="EQA63" s="740"/>
      <c r="EQB63" s="740"/>
      <c r="EQC63" s="740"/>
      <c r="EQD63" s="740"/>
      <c r="EQE63" s="740"/>
      <c r="EQF63" s="740"/>
      <c r="EQG63" s="740"/>
      <c r="EQH63" s="740"/>
      <c r="EQI63" s="740"/>
      <c r="EQJ63" s="740"/>
      <c r="EQK63" s="740"/>
      <c r="EQL63" s="740"/>
      <c r="EQM63" s="740"/>
      <c r="EQN63" s="740"/>
      <c r="EQO63" s="740"/>
      <c r="EQP63" s="740"/>
      <c r="EQQ63" s="740"/>
      <c r="EQR63" s="740"/>
      <c r="EQS63" s="740"/>
      <c r="EQT63" s="740"/>
      <c r="EQU63" s="740"/>
      <c r="EQV63" s="740"/>
      <c r="EQW63" s="740"/>
      <c r="EQX63" s="740"/>
      <c r="EQY63" s="740"/>
      <c r="EQZ63" s="740"/>
      <c r="ERA63" s="740"/>
      <c r="ERB63" s="740"/>
      <c r="ERC63" s="740"/>
      <c r="ERD63" s="740"/>
      <c r="ERE63" s="740"/>
      <c r="ERF63" s="740"/>
      <c r="ERG63" s="740"/>
      <c r="ERH63" s="740"/>
      <c r="ERI63" s="740"/>
      <c r="ERJ63" s="740"/>
      <c r="ERK63" s="740"/>
      <c r="ERL63" s="740"/>
      <c r="ERM63" s="740"/>
      <c r="ERN63" s="740"/>
      <c r="ERO63" s="740"/>
      <c r="ERP63" s="740"/>
      <c r="ERQ63" s="740"/>
      <c r="ERR63" s="740"/>
      <c r="ERS63" s="740"/>
      <c r="ERT63" s="740"/>
      <c r="ERU63" s="740"/>
      <c r="ERV63" s="740"/>
      <c r="ERW63" s="740"/>
      <c r="ERX63" s="740"/>
      <c r="ERY63" s="740"/>
      <c r="ERZ63" s="740"/>
      <c r="ESA63" s="740"/>
      <c r="ESB63" s="740"/>
      <c r="ESC63" s="740"/>
      <c r="ESD63" s="740"/>
      <c r="ESE63" s="740"/>
      <c r="ESF63" s="740"/>
      <c r="ESG63" s="740"/>
      <c r="ESH63" s="740"/>
      <c r="ESI63" s="740"/>
      <c r="ESJ63" s="740"/>
      <c r="ESK63" s="740"/>
      <c r="ESL63" s="740"/>
      <c r="ESM63" s="740"/>
      <c r="ESN63" s="740"/>
      <c r="ESO63" s="740"/>
      <c r="ESP63" s="740"/>
      <c r="ESQ63" s="740"/>
      <c r="ESR63" s="740"/>
      <c r="ESS63" s="740"/>
      <c r="EST63" s="740"/>
      <c r="ESU63" s="740"/>
      <c r="ESV63" s="740"/>
      <c r="ESW63" s="740"/>
      <c r="ESX63" s="740"/>
      <c r="ESY63" s="740"/>
      <c r="ESZ63" s="740"/>
      <c r="ETA63" s="740"/>
      <c r="ETB63" s="740"/>
      <c r="ETC63" s="740"/>
      <c r="ETD63" s="740"/>
      <c r="ETE63" s="740"/>
      <c r="ETF63" s="740"/>
      <c r="ETG63" s="740"/>
      <c r="ETH63" s="740"/>
      <c r="ETI63" s="740"/>
      <c r="ETJ63" s="740"/>
      <c r="ETK63" s="740"/>
      <c r="ETL63" s="740"/>
      <c r="ETM63" s="740"/>
      <c r="ETN63" s="740"/>
      <c r="ETO63" s="740"/>
      <c r="ETP63" s="740"/>
      <c r="ETQ63" s="740"/>
      <c r="ETR63" s="740"/>
      <c r="ETS63" s="740"/>
      <c r="ETT63" s="740"/>
      <c r="ETU63" s="740"/>
      <c r="ETV63" s="740"/>
      <c r="ETW63" s="740"/>
      <c r="ETX63" s="740"/>
      <c r="ETY63" s="740"/>
      <c r="ETZ63" s="740"/>
      <c r="EUA63" s="740"/>
      <c r="EUB63" s="740"/>
      <c r="EUC63" s="740"/>
      <c r="EUD63" s="740"/>
      <c r="EUE63" s="740"/>
      <c r="EUF63" s="740"/>
      <c r="EUG63" s="740"/>
      <c r="EUH63" s="740"/>
      <c r="EUI63" s="740"/>
      <c r="EUJ63" s="740"/>
      <c r="EUK63" s="740"/>
      <c r="EUL63" s="740"/>
      <c r="EUM63" s="740"/>
      <c r="EUN63" s="740"/>
      <c r="EUO63" s="740"/>
      <c r="EUP63" s="740"/>
      <c r="EUQ63" s="740"/>
      <c r="EUR63" s="740"/>
      <c r="EUS63" s="740"/>
      <c r="EUT63" s="740"/>
      <c r="EUU63" s="740"/>
      <c r="EUV63" s="740"/>
      <c r="EUW63" s="740"/>
      <c r="EUX63" s="740"/>
      <c r="EUY63" s="740"/>
      <c r="EUZ63" s="740"/>
      <c r="EVA63" s="740"/>
      <c r="EVB63" s="740"/>
      <c r="EVC63" s="740"/>
      <c r="EVD63" s="740"/>
      <c r="EVE63" s="740"/>
      <c r="EVF63" s="740"/>
      <c r="EVG63" s="740"/>
      <c r="EVH63" s="740"/>
      <c r="EVI63" s="740"/>
      <c r="EVJ63" s="740"/>
      <c r="EVK63" s="740"/>
      <c r="EVL63" s="740"/>
      <c r="EVM63" s="740"/>
      <c r="EVN63" s="740"/>
      <c r="EVO63" s="740"/>
      <c r="EVP63" s="740"/>
      <c r="EVQ63" s="740"/>
      <c r="EVR63" s="740"/>
      <c r="EVS63" s="740"/>
      <c r="EVT63" s="740"/>
      <c r="EVU63" s="740"/>
      <c r="EVV63" s="740"/>
      <c r="EVW63" s="740"/>
      <c r="EVX63" s="740"/>
      <c r="EVY63" s="740"/>
      <c r="EVZ63" s="740"/>
      <c r="EWA63" s="740"/>
      <c r="EWB63" s="740"/>
      <c r="EWC63" s="740"/>
      <c r="EWD63" s="740"/>
      <c r="EWE63" s="740"/>
      <c r="EWF63" s="740"/>
      <c r="EWG63" s="740"/>
      <c r="EWH63" s="740"/>
      <c r="EWI63" s="740"/>
      <c r="EWJ63" s="740"/>
      <c r="EWK63" s="740"/>
      <c r="EWL63" s="740"/>
      <c r="EWM63" s="740"/>
      <c r="EWN63" s="740"/>
      <c r="EWO63" s="740"/>
      <c r="EWP63" s="740"/>
      <c r="EWQ63" s="740"/>
      <c r="EWR63" s="740"/>
      <c r="EWS63" s="740"/>
      <c r="EWT63" s="740"/>
      <c r="EWU63" s="740"/>
      <c r="EWV63" s="740"/>
      <c r="EWW63" s="740"/>
      <c r="EWX63" s="740"/>
      <c r="EWY63" s="740"/>
      <c r="EWZ63" s="740"/>
      <c r="EXA63" s="740"/>
      <c r="EXB63" s="740"/>
      <c r="EXC63" s="740"/>
      <c r="EXD63" s="740"/>
      <c r="EXE63" s="740"/>
      <c r="EXF63" s="740"/>
      <c r="EXG63" s="740"/>
      <c r="EXH63" s="740"/>
      <c r="EXI63" s="740"/>
      <c r="EXJ63" s="740"/>
      <c r="EXK63" s="740"/>
      <c r="EXL63" s="740"/>
      <c r="EXM63" s="740"/>
      <c r="EXN63" s="740"/>
      <c r="EXO63" s="740"/>
      <c r="EXP63" s="740"/>
      <c r="EXQ63" s="740"/>
      <c r="EXR63" s="740"/>
      <c r="EXS63" s="740"/>
      <c r="EXT63" s="740"/>
      <c r="EXU63" s="740"/>
      <c r="EXV63" s="740"/>
      <c r="EXW63" s="740"/>
      <c r="EXX63" s="740"/>
      <c r="EXY63" s="740"/>
      <c r="EXZ63" s="740"/>
      <c r="EYA63" s="740"/>
      <c r="EYB63" s="740"/>
      <c r="EYC63" s="740"/>
      <c r="EYD63" s="740"/>
      <c r="EYE63" s="740"/>
      <c r="EYF63" s="740"/>
      <c r="EYG63" s="740"/>
      <c r="EYH63" s="740"/>
      <c r="EYI63" s="740"/>
      <c r="EYJ63" s="740"/>
      <c r="EYK63" s="740"/>
      <c r="EYL63" s="740"/>
      <c r="EYM63" s="740"/>
      <c r="EYN63" s="740"/>
      <c r="EYO63" s="740"/>
      <c r="EYP63" s="740"/>
      <c r="EYQ63" s="740"/>
      <c r="EYR63" s="740"/>
      <c r="EYS63" s="740"/>
      <c r="EYT63" s="740"/>
      <c r="EYU63" s="740"/>
      <c r="EYV63" s="740"/>
      <c r="EYW63" s="740"/>
      <c r="EYX63" s="740"/>
      <c r="EYY63" s="740"/>
      <c r="EYZ63" s="740"/>
      <c r="EZA63" s="740"/>
      <c r="EZB63" s="740"/>
      <c r="EZC63" s="740"/>
      <c r="EZD63" s="740"/>
      <c r="EZE63" s="740"/>
      <c r="EZF63" s="740"/>
      <c r="EZG63" s="740"/>
      <c r="EZH63" s="740"/>
      <c r="EZI63" s="740"/>
      <c r="EZJ63" s="740"/>
      <c r="EZK63" s="740"/>
      <c r="EZL63" s="740"/>
      <c r="EZM63" s="740"/>
      <c r="EZN63" s="740"/>
      <c r="EZO63" s="740"/>
      <c r="EZP63" s="740"/>
      <c r="EZQ63" s="740"/>
      <c r="EZR63" s="740"/>
      <c r="EZS63" s="740"/>
      <c r="EZT63" s="740"/>
      <c r="EZU63" s="740"/>
      <c r="EZV63" s="740"/>
      <c r="EZW63" s="740"/>
      <c r="EZX63" s="740"/>
      <c r="EZY63" s="740"/>
      <c r="EZZ63" s="740"/>
      <c r="FAA63" s="740"/>
      <c r="FAB63" s="740"/>
      <c r="FAC63" s="740"/>
      <c r="FAD63" s="740"/>
      <c r="FAE63" s="740"/>
      <c r="FAF63" s="740"/>
      <c r="FAG63" s="740"/>
      <c r="FAH63" s="740"/>
      <c r="FAI63" s="740"/>
      <c r="FAJ63" s="740"/>
      <c r="FAK63" s="740"/>
      <c r="FAL63" s="740"/>
      <c r="FAM63" s="740"/>
      <c r="FAN63" s="740"/>
      <c r="FAO63" s="740"/>
      <c r="FAP63" s="740"/>
      <c r="FAQ63" s="740"/>
      <c r="FAR63" s="740"/>
      <c r="FAS63" s="740"/>
      <c r="FAT63" s="740"/>
      <c r="FAU63" s="740"/>
      <c r="FAV63" s="740"/>
      <c r="FAW63" s="740"/>
      <c r="FAX63" s="740"/>
      <c r="FAY63" s="740"/>
      <c r="FAZ63" s="740"/>
      <c r="FBA63" s="740"/>
      <c r="FBB63" s="740"/>
      <c r="FBC63" s="740"/>
      <c r="FBD63" s="740"/>
      <c r="FBE63" s="740"/>
      <c r="FBF63" s="740"/>
      <c r="FBG63" s="740"/>
      <c r="FBH63" s="740"/>
      <c r="FBI63" s="740"/>
      <c r="FBJ63" s="740"/>
      <c r="FBK63" s="740"/>
      <c r="FBL63" s="740"/>
      <c r="FBM63" s="740"/>
      <c r="FBN63" s="740"/>
      <c r="FBO63" s="740"/>
      <c r="FBP63" s="740"/>
      <c r="FBQ63" s="740"/>
      <c r="FBR63" s="740"/>
      <c r="FBS63" s="740"/>
      <c r="FBT63" s="740"/>
      <c r="FBU63" s="740"/>
      <c r="FBV63" s="740"/>
      <c r="FBW63" s="740"/>
      <c r="FBX63" s="740"/>
      <c r="FBY63" s="740"/>
      <c r="FBZ63" s="740"/>
      <c r="FCA63" s="740"/>
      <c r="FCB63" s="740"/>
      <c r="FCC63" s="740"/>
      <c r="FCD63" s="740"/>
      <c r="FCE63" s="740"/>
      <c r="FCF63" s="740"/>
      <c r="FCG63" s="740"/>
      <c r="FCH63" s="740"/>
      <c r="FCI63" s="740"/>
      <c r="FCJ63" s="740"/>
      <c r="FCK63" s="740"/>
      <c r="FCL63" s="740"/>
      <c r="FCM63" s="740"/>
      <c r="FCN63" s="740"/>
      <c r="FCO63" s="740"/>
      <c r="FCP63" s="740"/>
      <c r="FCQ63" s="740"/>
      <c r="FCR63" s="740"/>
      <c r="FCS63" s="740"/>
      <c r="FCT63" s="740"/>
      <c r="FCU63" s="740"/>
      <c r="FCV63" s="740"/>
      <c r="FCW63" s="740"/>
      <c r="FCX63" s="740"/>
      <c r="FCY63" s="740"/>
      <c r="FCZ63" s="740"/>
      <c r="FDA63" s="740"/>
      <c r="FDB63" s="740"/>
      <c r="FDC63" s="740"/>
      <c r="FDD63" s="740"/>
      <c r="FDE63" s="740"/>
      <c r="FDF63" s="740"/>
      <c r="FDG63" s="740"/>
      <c r="FDH63" s="740"/>
      <c r="FDI63" s="740"/>
      <c r="FDJ63" s="740"/>
      <c r="FDK63" s="740"/>
      <c r="FDL63" s="740"/>
      <c r="FDM63" s="740"/>
      <c r="FDN63" s="740"/>
      <c r="FDO63" s="740"/>
      <c r="FDP63" s="740"/>
      <c r="FDQ63" s="740"/>
      <c r="FDR63" s="740"/>
      <c r="FDS63" s="740"/>
      <c r="FDT63" s="740"/>
      <c r="FDU63" s="740"/>
      <c r="FDV63" s="740"/>
      <c r="FDW63" s="740"/>
      <c r="FDX63" s="740"/>
      <c r="FDY63" s="740"/>
      <c r="FDZ63" s="740"/>
      <c r="FEA63" s="740"/>
      <c r="FEB63" s="740"/>
      <c r="FEC63" s="740"/>
      <c r="FED63" s="740"/>
      <c r="FEE63" s="740"/>
      <c r="FEF63" s="740"/>
      <c r="FEG63" s="740"/>
      <c r="FEH63" s="740"/>
      <c r="FEI63" s="740"/>
      <c r="FEJ63" s="740"/>
      <c r="FEK63" s="740"/>
      <c r="FEL63" s="740"/>
      <c r="FEM63" s="740"/>
      <c r="FEN63" s="740"/>
      <c r="FEO63" s="740"/>
      <c r="FEP63" s="740"/>
      <c r="FEQ63" s="740"/>
      <c r="FER63" s="740"/>
      <c r="FES63" s="740"/>
      <c r="FET63" s="740"/>
      <c r="FEU63" s="740"/>
      <c r="FEV63" s="740"/>
      <c r="FEW63" s="740"/>
      <c r="FEX63" s="740"/>
      <c r="FEY63" s="740"/>
      <c r="FEZ63" s="740"/>
      <c r="FFA63" s="740"/>
      <c r="FFB63" s="740"/>
      <c r="FFC63" s="740"/>
      <c r="FFD63" s="740"/>
      <c r="FFE63" s="740"/>
      <c r="FFF63" s="740"/>
      <c r="FFG63" s="740"/>
      <c r="FFH63" s="740"/>
      <c r="FFI63" s="740"/>
      <c r="FFJ63" s="740"/>
      <c r="FFK63" s="740"/>
      <c r="FFL63" s="740"/>
      <c r="FFM63" s="740"/>
      <c r="FFN63" s="740"/>
      <c r="FFO63" s="740"/>
      <c r="FFP63" s="740"/>
      <c r="FFQ63" s="740"/>
      <c r="FFR63" s="740"/>
      <c r="FFS63" s="740"/>
      <c r="FFT63" s="740"/>
      <c r="FFU63" s="740"/>
      <c r="FFV63" s="740"/>
      <c r="FFW63" s="740"/>
      <c r="FFX63" s="740"/>
      <c r="FFY63" s="740"/>
      <c r="FFZ63" s="740"/>
      <c r="FGA63" s="740"/>
      <c r="FGB63" s="740"/>
      <c r="FGC63" s="740"/>
      <c r="FGD63" s="740"/>
      <c r="FGE63" s="740"/>
      <c r="FGF63" s="740"/>
      <c r="FGG63" s="740"/>
      <c r="FGH63" s="740"/>
      <c r="FGI63" s="740"/>
      <c r="FGJ63" s="740"/>
      <c r="FGK63" s="740"/>
      <c r="FGL63" s="740"/>
      <c r="FGM63" s="740"/>
      <c r="FGN63" s="740"/>
      <c r="FGO63" s="740"/>
      <c r="FGP63" s="740"/>
      <c r="FGQ63" s="740"/>
      <c r="FGR63" s="740"/>
      <c r="FGS63" s="740"/>
      <c r="FGT63" s="740"/>
      <c r="FGU63" s="740"/>
      <c r="FGV63" s="740"/>
      <c r="FGW63" s="740"/>
      <c r="FGX63" s="740"/>
      <c r="FGY63" s="740"/>
      <c r="FGZ63" s="740"/>
      <c r="FHA63" s="740"/>
      <c r="FHB63" s="740"/>
      <c r="FHC63" s="740"/>
      <c r="FHD63" s="740"/>
      <c r="FHE63" s="740"/>
      <c r="FHF63" s="740"/>
      <c r="FHG63" s="740"/>
      <c r="FHH63" s="740"/>
      <c r="FHI63" s="740"/>
      <c r="FHJ63" s="740"/>
      <c r="FHK63" s="740"/>
      <c r="FHL63" s="740"/>
      <c r="FHM63" s="740"/>
      <c r="FHN63" s="740"/>
      <c r="FHO63" s="740"/>
      <c r="FHP63" s="740"/>
      <c r="FHQ63" s="740"/>
      <c r="FHR63" s="740"/>
      <c r="FHS63" s="740"/>
      <c r="FHT63" s="740"/>
      <c r="FHU63" s="740"/>
      <c r="FHV63" s="740"/>
      <c r="FHW63" s="740"/>
      <c r="FHX63" s="740"/>
      <c r="FHY63" s="740"/>
      <c r="FHZ63" s="740"/>
      <c r="FIA63" s="740"/>
      <c r="FIB63" s="740"/>
      <c r="FIC63" s="740"/>
      <c r="FID63" s="740"/>
      <c r="FIE63" s="740"/>
      <c r="FIF63" s="740"/>
      <c r="FIG63" s="740"/>
      <c r="FIH63" s="740"/>
      <c r="FII63" s="740"/>
      <c r="FIJ63" s="740"/>
      <c r="FIK63" s="740"/>
      <c r="FIL63" s="740"/>
      <c r="FIM63" s="740"/>
      <c r="FIN63" s="740"/>
      <c r="FIO63" s="740"/>
      <c r="FIP63" s="740"/>
      <c r="FIQ63" s="740"/>
      <c r="FIR63" s="740"/>
      <c r="FIS63" s="740"/>
      <c r="FIT63" s="740"/>
      <c r="FIU63" s="740"/>
      <c r="FIV63" s="740"/>
      <c r="FIW63" s="740"/>
      <c r="FIX63" s="740"/>
      <c r="FIY63" s="740"/>
      <c r="FIZ63" s="740"/>
      <c r="FJA63" s="740"/>
      <c r="FJB63" s="740"/>
      <c r="FJC63" s="740"/>
      <c r="FJD63" s="740"/>
      <c r="FJE63" s="740"/>
      <c r="FJF63" s="740"/>
      <c r="FJG63" s="740"/>
      <c r="FJH63" s="740"/>
      <c r="FJI63" s="740"/>
      <c r="FJJ63" s="740"/>
      <c r="FJK63" s="740"/>
      <c r="FJL63" s="740"/>
      <c r="FJM63" s="740"/>
      <c r="FJN63" s="740"/>
      <c r="FJO63" s="740"/>
      <c r="FJP63" s="740"/>
      <c r="FJQ63" s="740"/>
      <c r="FJR63" s="740"/>
      <c r="FJS63" s="740"/>
      <c r="FJT63" s="740"/>
      <c r="FJU63" s="740"/>
      <c r="FJV63" s="740"/>
      <c r="FJW63" s="740"/>
      <c r="FJX63" s="740"/>
      <c r="FJY63" s="740"/>
      <c r="FJZ63" s="740"/>
      <c r="FKA63" s="740"/>
      <c r="FKB63" s="740"/>
      <c r="FKC63" s="740"/>
      <c r="FKD63" s="740"/>
      <c r="FKE63" s="740"/>
      <c r="FKF63" s="740"/>
      <c r="FKG63" s="740"/>
      <c r="FKH63" s="740"/>
      <c r="FKI63" s="740"/>
      <c r="FKJ63" s="740"/>
      <c r="FKK63" s="740"/>
      <c r="FKL63" s="740"/>
      <c r="FKM63" s="740"/>
      <c r="FKN63" s="740"/>
      <c r="FKO63" s="740"/>
      <c r="FKP63" s="740"/>
      <c r="FKQ63" s="740"/>
      <c r="FKR63" s="740"/>
      <c r="FKS63" s="740"/>
      <c r="FKT63" s="740"/>
      <c r="FKU63" s="740"/>
      <c r="FKV63" s="740"/>
      <c r="FKW63" s="740"/>
      <c r="FKX63" s="740"/>
      <c r="FKY63" s="740"/>
      <c r="FKZ63" s="740"/>
      <c r="FLA63" s="740"/>
      <c r="FLB63" s="740"/>
      <c r="FLC63" s="740"/>
      <c r="FLD63" s="740"/>
      <c r="FLE63" s="740"/>
      <c r="FLF63" s="740"/>
      <c r="FLG63" s="740"/>
      <c r="FLH63" s="740"/>
      <c r="FLI63" s="740"/>
      <c r="FLJ63" s="740"/>
      <c r="FLK63" s="740"/>
      <c r="FLL63" s="740"/>
      <c r="FLM63" s="740"/>
      <c r="FLN63" s="740"/>
      <c r="FLO63" s="740"/>
      <c r="FLP63" s="740"/>
      <c r="FLQ63" s="740"/>
      <c r="FLR63" s="740"/>
      <c r="FLS63" s="740"/>
      <c r="FLT63" s="740"/>
      <c r="FLU63" s="740"/>
      <c r="FLV63" s="740"/>
      <c r="FLW63" s="740"/>
      <c r="FLX63" s="740"/>
      <c r="FLY63" s="740"/>
      <c r="FLZ63" s="740"/>
      <c r="FMA63" s="740"/>
      <c r="FMB63" s="740"/>
      <c r="FMC63" s="740"/>
      <c r="FMD63" s="740"/>
      <c r="FME63" s="740"/>
      <c r="FMF63" s="740"/>
      <c r="FMG63" s="740"/>
      <c r="FMH63" s="740"/>
      <c r="FMI63" s="740"/>
      <c r="FMJ63" s="740"/>
      <c r="FMK63" s="740"/>
      <c r="FML63" s="740"/>
      <c r="FMM63" s="740"/>
      <c r="FMN63" s="740"/>
      <c r="FMO63" s="740"/>
      <c r="FMP63" s="740"/>
      <c r="FMQ63" s="740"/>
      <c r="FMR63" s="740"/>
      <c r="FMS63" s="740"/>
      <c r="FMT63" s="740"/>
      <c r="FMU63" s="740"/>
      <c r="FMV63" s="740"/>
      <c r="FMW63" s="740"/>
      <c r="FMX63" s="740"/>
      <c r="FMY63" s="740"/>
      <c r="FMZ63" s="740"/>
      <c r="FNA63" s="740"/>
      <c r="FNB63" s="740"/>
      <c r="FNC63" s="740"/>
      <c r="FND63" s="740"/>
      <c r="FNE63" s="740"/>
      <c r="FNF63" s="740"/>
      <c r="FNG63" s="740"/>
      <c r="FNH63" s="740"/>
      <c r="FNI63" s="740"/>
      <c r="FNJ63" s="740"/>
      <c r="FNK63" s="740"/>
      <c r="FNL63" s="740"/>
      <c r="FNM63" s="740"/>
      <c r="FNN63" s="740"/>
      <c r="FNO63" s="740"/>
      <c r="FNP63" s="740"/>
      <c r="FNQ63" s="740"/>
      <c r="FNR63" s="740"/>
      <c r="FNS63" s="740"/>
      <c r="FNT63" s="740"/>
      <c r="FNU63" s="740"/>
      <c r="FNV63" s="740"/>
      <c r="FNW63" s="740"/>
      <c r="FNX63" s="740"/>
      <c r="FNY63" s="740"/>
      <c r="FNZ63" s="740"/>
      <c r="FOA63" s="740"/>
      <c r="FOB63" s="740"/>
      <c r="FOC63" s="740"/>
      <c r="FOD63" s="740"/>
      <c r="FOE63" s="740"/>
      <c r="FOF63" s="740"/>
      <c r="FOG63" s="740"/>
      <c r="FOH63" s="740"/>
      <c r="FOI63" s="740"/>
      <c r="FOJ63" s="740"/>
      <c r="FOK63" s="740"/>
      <c r="FOL63" s="740"/>
      <c r="FOM63" s="740"/>
      <c r="FON63" s="740"/>
      <c r="FOO63" s="740"/>
      <c r="FOP63" s="740"/>
      <c r="FOQ63" s="740"/>
      <c r="FOR63" s="740"/>
      <c r="FOS63" s="740"/>
      <c r="FOT63" s="740"/>
      <c r="FOU63" s="740"/>
      <c r="FOV63" s="740"/>
      <c r="FOW63" s="740"/>
      <c r="FOX63" s="740"/>
      <c r="FOY63" s="740"/>
      <c r="FOZ63" s="740"/>
      <c r="FPA63" s="740"/>
      <c r="FPB63" s="740"/>
      <c r="FPC63" s="740"/>
      <c r="FPD63" s="740"/>
      <c r="FPE63" s="740"/>
      <c r="FPF63" s="740"/>
      <c r="FPG63" s="740"/>
      <c r="FPH63" s="740"/>
      <c r="FPI63" s="740"/>
      <c r="FPJ63" s="740"/>
      <c r="FPK63" s="740"/>
      <c r="FPL63" s="740"/>
      <c r="FPM63" s="740"/>
      <c r="FPN63" s="740"/>
      <c r="FPO63" s="740"/>
      <c r="FPP63" s="740"/>
      <c r="FPQ63" s="740"/>
      <c r="FPR63" s="740"/>
      <c r="FPS63" s="740"/>
      <c r="FPT63" s="740"/>
      <c r="FPU63" s="740"/>
      <c r="FPV63" s="740"/>
      <c r="FPW63" s="740"/>
      <c r="FPX63" s="740"/>
      <c r="FPY63" s="740"/>
      <c r="FPZ63" s="740"/>
      <c r="FQA63" s="740"/>
      <c r="FQB63" s="740"/>
      <c r="FQC63" s="740"/>
      <c r="FQD63" s="740"/>
      <c r="FQE63" s="740"/>
      <c r="FQF63" s="740"/>
      <c r="FQG63" s="740"/>
      <c r="FQH63" s="740"/>
      <c r="FQI63" s="740"/>
      <c r="FQJ63" s="740"/>
      <c r="FQK63" s="740"/>
      <c r="FQL63" s="740"/>
      <c r="FQM63" s="740"/>
      <c r="FQN63" s="740"/>
      <c r="FQO63" s="740"/>
      <c r="FQP63" s="740"/>
      <c r="FQQ63" s="740"/>
      <c r="FQR63" s="740"/>
      <c r="FQS63" s="740"/>
      <c r="FQT63" s="740"/>
      <c r="FQU63" s="740"/>
      <c r="FQV63" s="740"/>
      <c r="FQW63" s="740"/>
      <c r="FQX63" s="740"/>
      <c r="FQY63" s="740"/>
      <c r="FQZ63" s="740"/>
      <c r="FRA63" s="740"/>
      <c r="FRB63" s="740"/>
      <c r="FRC63" s="740"/>
      <c r="FRD63" s="740"/>
      <c r="FRE63" s="740"/>
      <c r="FRF63" s="740"/>
      <c r="FRG63" s="740"/>
      <c r="FRH63" s="740"/>
      <c r="FRI63" s="740"/>
      <c r="FRJ63" s="740"/>
      <c r="FRK63" s="740"/>
      <c r="FRL63" s="740"/>
      <c r="FRM63" s="740"/>
      <c r="FRN63" s="740"/>
      <c r="FRO63" s="740"/>
      <c r="FRP63" s="740"/>
      <c r="FRQ63" s="740"/>
      <c r="FRR63" s="740"/>
      <c r="FRS63" s="740"/>
      <c r="FRT63" s="740"/>
      <c r="FRU63" s="740"/>
      <c r="FRV63" s="740"/>
      <c r="FRW63" s="740"/>
      <c r="FRX63" s="740"/>
      <c r="FRY63" s="740"/>
      <c r="FRZ63" s="740"/>
      <c r="FSA63" s="740"/>
      <c r="FSB63" s="740"/>
      <c r="FSC63" s="740"/>
      <c r="FSD63" s="740"/>
      <c r="FSE63" s="740"/>
      <c r="FSF63" s="740"/>
      <c r="FSG63" s="740"/>
      <c r="FSH63" s="740"/>
      <c r="FSI63" s="740"/>
      <c r="FSJ63" s="740"/>
      <c r="FSK63" s="740"/>
      <c r="FSL63" s="740"/>
      <c r="FSM63" s="740"/>
      <c r="FSN63" s="740"/>
      <c r="FSO63" s="740"/>
      <c r="FSP63" s="740"/>
      <c r="FSQ63" s="740"/>
      <c r="FSR63" s="740"/>
      <c r="FSS63" s="740"/>
      <c r="FST63" s="740"/>
      <c r="FSU63" s="740"/>
      <c r="FSV63" s="740"/>
      <c r="FSW63" s="740"/>
      <c r="FSX63" s="740"/>
      <c r="FSY63" s="740"/>
      <c r="FSZ63" s="740"/>
      <c r="FTA63" s="740"/>
      <c r="FTB63" s="740"/>
      <c r="FTC63" s="740"/>
      <c r="FTD63" s="740"/>
      <c r="FTE63" s="740"/>
      <c r="FTF63" s="740"/>
      <c r="FTG63" s="740"/>
      <c r="FTH63" s="740"/>
      <c r="FTI63" s="740"/>
      <c r="FTJ63" s="740"/>
      <c r="FTK63" s="740"/>
      <c r="FTL63" s="740"/>
      <c r="FTM63" s="740"/>
      <c r="FTN63" s="740"/>
      <c r="FTO63" s="740"/>
      <c r="FTP63" s="740"/>
      <c r="FTQ63" s="740"/>
      <c r="FTR63" s="740"/>
      <c r="FTS63" s="740"/>
      <c r="FTT63" s="740"/>
      <c r="FTU63" s="740"/>
      <c r="FTV63" s="740"/>
      <c r="FTW63" s="740"/>
      <c r="FTX63" s="740"/>
      <c r="FTY63" s="740"/>
      <c r="FTZ63" s="740"/>
      <c r="FUA63" s="740"/>
      <c r="FUB63" s="740"/>
      <c r="FUC63" s="740"/>
      <c r="FUD63" s="740"/>
      <c r="FUE63" s="740"/>
      <c r="FUF63" s="740"/>
      <c r="FUG63" s="740"/>
      <c r="FUH63" s="740"/>
      <c r="FUI63" s="740"/>
      <c r="FUJ63" s="740"/>
      <c r="FUK63" s="740"/>
      <c r="FUL63" s="740"/>
      <c r="FUM63" s="740"/>
      <c r="FUN63" s="740"/>
      <c r="FUO63" s="740"/>
      <c r="FUP63" s="740"/>
      <c r="FUQ63" s="740"/>
      <c r="FUR63" s="740"/>
      <c r="FUS63" s="740"/>
      <c r="FUT63" s="740"/>
      <c r="FUU63" s="740"/>
      <c r="FUV63" s="740"/>
      <c r="FUW63" s="740"/>
      <c r="FUX63" s="740"/>
      <c r="FUY63" s="740"/>
      <c r="FUZ63" s="740"/>
      <c r="FVA63" s="740"/>
      <c r="FVB63" s="740"/>
      <c r="FVC63" s="740"/>
      <c r="FVD63" s="740"/>
      <c r="FVE63" s="740"/>
      <c r="FVF63" s="740"/>
      <c r="FVG63" s="740"/>
      <c r="FVH63" s="740"/>
      <c r="FVI63" s="740"/>
      <c r="FVJ63" s="740"/>
      <c r="FVK63" s="740"/>
      <c r="FVL63" s="740"/>
      <c r="FVM63" s="740"/>
      <c r="FVN63" s="740"/>
      <c r="FVO63" s="740"/>
      <c r="FVP63" s="740"/>
      <c r="FVQ63" s="740"/>
      <c r="FVR63" s="740"/>
      <c r="FVS63" s="740"/>
      <c r="FVT63" s="740"/>
      <c r="FVU63" s="740"/>
      <c r="FVV63" s="740"/>
      <c r="FVW63" s="740"/>
      <c r="FVX63" s="740"/>
      <c r="FVY63" s="740"/>
      <c r="FVZ63" s="740"/>
      <c r="FWA63" s="740"/>
      <c r="FWB63" s="740"/>
      <c r="FWC63" s="740"/>
      <c r="FWD63" s="740"/>
      <c r="FWE63" s="740"/>
      <c r="FWF63" s="740"/>
      <c r="FWG63" s="740"/>
      <c r="FWH63" s="740"/>
      <c r="FWI63" s="740"/>
      <c r="FWJ63" s="740"/>
      <c r="FWK63" s="740"/>
      <c r="FWL63" s="740"/>
      <c r="FWM63" s="740"/>
      <c r="FWN63" s="740"/>
      <c r="FWO63" s="740"/>
      <c r="FWP63" s="740"/>
      <c r="FWQ63" s="740"/>
      <c r="FWR63" s="740"/>
      <c r="FWS63" s="740"/>
      <c r="FWT63" s="740"/>
      <c r="FWU63" s="740"/>
      <c r="FWV63" s="740"/>
      <c r="FWW63" s="740"/>
      <c r="FWX63" s="740"/>
      <c r="FWY63" s="740"/>
      <c r="FWZ63" s="740"/>
      <c r="FXA63" s="740"/>
      <c r="FXB63" s="740"/>
      <c r="FXC63" s="740"/>
      <c r="FXD63" s="740"/>
      <c r="FXE63" s="740"/>
      <c r="FXF63" s="740"/>
      <c r="FXG63" s="740"/>
      <c r="FXH63" s="740"/>
      <c r="FXI63" s="740"/>
      <c r="FXJ63" s="740"/>
      <c r="FXK63" s="740"/>
      <c r="FXL63" s="740"/>
      <c r="FXM63" s="740"/>
      <c r="FXN63" s="740"/>
      <c r="FXO63" s="740"/>
      <c r="FXP63" s="740"/>
      <c r="FXQ63" s="740"/>
      <c r="FXR63" s="740"/>
      <c r="FXS63" s="740"/>
      <c r="FXT63" s="740"/>
      <c r="FXU63" s="740"/>
      <c r="FXV63" s="740"/>
      <c r="FXW63" s="740"/>
      <c r="FXX63" s="740"/>
      <c r="FXY63" s="740"/>
      <c r="FXZ63" s="740"/>
      <c r="FYA63" s="740"/>
      <c r="FYB63" s="740"/>
      <c r="FYC63" s="740"/>
      <c r="FYD63" s="740"/>
      <c r="FYE63" s="740"/>
      <c r="FYF63" s="740"/>
      <c r="FYG63" s="740"/>
      <c r="FYH63" s="740"/>
      <c r="FYI63" s="740"/>
      <c r="FYJ63" s="740"/>
      <c r="FYK63" s="740"/>
      <c r="FYL63" s="740"/>
      <c r="FYM63" s="740"/>
      <c r="FYN63" s="740"/>
      <c r="FYO63" s="740"/>
      <c r="FYP63" s="740"/>
      <c r="FYQ63" s="740"/>
      <c r="FYR63" s="740"/>
      <c r="FYS63" s="740"/>
      <c r="FYT63" s="740"/>
      <c r="FYU63" s="740"/>
      <c r="FYV63" s="740"/>
      <c r="FYW63" s="740"/>
      <c r="FYX63" s="740"/>
      <c r="FYY63" s="740"/>
      <c r="FYZ63" s="740"/>
      <c r="FZA63" s="740"/>
      <c r="FZB63" s="740"/>
      <c r="FZC63" s="740"/>
      <c r="FZD63" s="740"/>
      <c r="FZE63" s="740"/>
      <c r="FZF63" s="740"/>
      <c r="FZG63" s="740"/>
      <c r="FZH63" s="740"/>
      <c r="FZI63" s="740"/>
      <c r="FZJ63" s="740"/>
      <c r="FZK63" s="740"/>
      <c r="FZL63" s="740"/>
      <c r="FZM63" s="740"/>
      <c r="FZN63" s="740"/>
      <c r="FZO63" s="740"/>
      <c r="FZP63" s="740"/>
      <c r="FZQ63" s="740"/>
      <c r="FZR63" s="740"/>
      <c r="FZS63" s="740"/>
      <c r="FZT63" s="740"/>
      <c r="FZU63" s="740"/>
      <c r="FZV63" s="740"/>
      <c r="FZW63" s="740"/>
      <c r="FZX63" s="740"/>
      <c r="FZY63" s="740"/>
      <c r="FZZ63" s="740"/>
      <c r="GAA63" s="740"/>
      <c r="GAB63" s="740"/>
      <c r="GAC63" s="740"/>
      <c r="GAD63" s="740"/>
      <c r="GAE63" s="740"/>
      <c r="GAF63" s="740"/>
      <c r="GAG63" s="740"/>
      <c r="GAH63" s="740"/>
      <c r="GAI63" s="740"/>
      <c r="GAJ63" s="740"/>
      <c r="GAK63" s="740"/>
      <c r="GAL63" s="740"/>
      <c r="GAM63" s="740"/>
      <c r="GAN63" s="740"/>
      <c r="GAO63" s="740"/>
      <c r="GAP63" s="740"/>
      <c r="GAQ63" s="740"/>
      <c r="GAR63" s="740"/>
      <c r="GAS63" s="740"/>
      <c r="GAT63" s="740"/>
      <c r="GAU63" s="740"/>
      <c r="GAV63" s="740"/>
      <c r="GAW63" s="740"/>
      <c r="GAX63" s="740"/>
      <c r="GAY63" s="740"/>
      <c r="GAZ63" s="740"/>
      <c r="GBA63" s="740"/>
      <c r="GBB63" s="740"/>
      <c r="GBC63" s="740"/>
      <c r="GBD63" s="740"/>
      <c r="GBE63" s="740"/>
      <c r="GBF63" s="740"/>
      <c r="GBG63" s="740"/>
      <c r="GBH63" s="740"/>
      <c r="GBI63" s="740"/>
      <c r="GBJ63" s="740"/>
      <c r="GBK63" s="740"/>
      <c r="GBL63" s="740"/>
      <c r="GBM63" s="740"/>
      <c r="GBN63" s="740"/>
      <c r="GBO63" s="740"/>
      <c r="GBP63" s="740"/>
      <c r="GBQ63" s="740"/>
      <c r="GBR63" s="740"/>
      <c r="GBS63" s="740"/>
      <c r="GBT63" s="740"/>
      <c r="GBU63" s="740"/>
      <c r="GBV63" s="740"/>
      <c r="GBW63" s="740"/>
      <c r="GBX63" s="740"/>
      <c r="GBY63" s="740"/>
      <c r="GBZ63" s="740"/>
      <c r="GCA63" s="740"/>
      <c r="GCB63" s="740"/>
      <c r="GCC63" s="740"/>
      <c r="GCD63" s="740"/>
      <c r="GCE63" s="740"/>
      <c r="GCF63" s="740"/>
      <c r="GCG63" s="740"/>
      <c r="GCH63" s="740"/>
      <c r="GCI63" s="740"/>
      <c r="GCJ63" s="740"/>
      <c r="GCK63" s="740"/>
      <c r="GCL63" s="740"/>
      <c r="GCM63" s="740"/>
      <c r="GCN63" s="740"/>
      <c r="GCO63" s="740"/>
      <c r="GCP63" s="740"/>
      <c r="GCQ63" s="740"/>
      <c r="GCR63" s="740"/>
      <c r="GCS63" s="740"/>
      <c r="GCT63" s="740"/>
      <c r="GCU63" s="740"/>
      <c r="GCV63" s="740"/>
      <c r="GCW63" s="740"/>
      <c r="GCX63" s="740"/>
      <c r="GCY63" s="740"/>
      <c r="GCZ63" s="740"/>
      <c r="GDA63" s="740"/>
      <c r="GDB63" s="740"/>
      <c r="GDC63" s="740"/>
      <c r="GDD63" s="740"/>
      <c r="GDE63" s="740"/>
      <c r="GDF63" s="740"/>
      <c r="GDG63" s="740"/>
      <c r="GDH63" s="740"/>
      <c r="GDI63" s="740"/>
      <c r="GDJ63" s="740"/>
      <c r="GDK63" s="740"/>
      <c r="GDL63" s="740"/>
      <c r="GDM63" s="740"/>
      <c r="GDN63" s="740"/>
      <c r="GDO63" s="740"/>
      <c r="GDP63" s="740"/>
      <c r="GDQ63" s="740"/>
      <c r="GDR63" s="740"/>
      <c r="GDS63" s="740"/>
      <c r="GDT63" s="740"/>
      <c r="GDU63" s="740"/>
      <c r="GDV63" s="740"/>
      <c r="GDW63" s="740"/>
      <c r="GDX63" s="740"/>
      <c r="GDY63" s="740"/>
      <c r="GDZ63" s="740"/>
      <c r="GEA63" s="740"/>
      <c r="GEB63" s="740"/>
      <c r="GEC63" s="740"/>
      <c r="GED63" s="740"/>
      <c r="GEE63" s="740"/>
      <c r="GEF63" s="740"/>
      <c r="GEG63" s="740"/>
      <c r="GEH63" s="740"/>
      <c r="GEI63" s="740"/>
      <c r="GEJ63" s="740"/>
      <c r="GEK63" s="740"/>
      <c r="GEL63" s="740"/>
      <c r="GEM63" s="740"/>
      <c r="GEN63" s="740"/>
      <c r="GEO63" s="740"/>
      <c r="GEP63" s="740"/>
      <c r="GEQ63" s="740"/>
      <c r="GER63" s="740"/>
      <c r="GES63" s="740"/>
      <c r="GET63" s="740"/>
      <c r="GEU63" s="740"/>
      <c r="GEV63" s="740"/>
      <c r="GEW63" s="740"/>
      <c r="GEX63" s="740"/>
      <c r="GEY63" s="740"/>
      <c r="GEZ63" s="740"/>
      <c r="GFA63" s="740"/>
      <c r="GFB63" s="740"/>
      <c r="GFC63" s="740"/>
      <c r="GFD63" s="740"/>
      <c r="GFE63" s="740"/>
      <c r="GFF63" s="740"/>
      <c r="GFG63" s="740"/>
      <c r="GFH63" s="740"/>
      <c r="GFI63" s="740"/>
      <c r="GFJ63" s="740"/>
      <c r="GFK63" s="740"/>
      <c r="GFL63" s="740"/>
      <c r="GFM63" s="740"/>
      <c r="GFN63" s="740"/>
      <c r="GFO63" s="740"/>
      <c r="GFP63" s="740"/>
      <c r="GFQ63" s="740"/>
      <c r="GFR63" s="740"/>
      <c r="GFS63" s="740"/>
      <c r="GFT63" s="740"/>
      <c r="GFU63" s="740"/>
      <c r="GFV63" s="740"/>
      <c r="GFW63" s="740"/>
      <c r="GFX63" s="740"/>
      <c r="GFY63" s="740"/>
      <c r="GFZ63" s="740"/>
      <c r="GGA63" s="740"/>
      <c r="GGB63" s="740"/>
      <c r="GGC63" s="740"/>
      <c r="GGD63" s="740"/>
      <c r="GGE63" s="740"/>
      <c r="GGF63" s="740"/>
      <c r="GGG63" s="740"/>
      <c r="GGH63" s="740"/>
      <c r="GGI63" s="740"/>
      <c r="GGJ63" s="740"/>
      <c r="GGK63" s="740"/>
      <c r="GGL63" s="740"/>
      <c r="GGM63" s="740"/>
      <c r="GGN63" s="740"/>
      <c r="GGO63" s="740"/>
      <c r="GGP63" s="740"/>
      <c r="GGQ63" s="740"/>
      <c r="GGR63" s="740"/>
      <c r="GGS63" s="740"/>
      <c r="GGT63" s="740"/>
      <c r="GGU63" s="740"/>
      <c r="GGV63" s="740"/>
      <c r="GGW63" s="740"/>
      <c r="GGX63" s="740"/>
      <c r="GGY63" s="740"/>
      <c r="GGZ63" s="740"/>
      <c r="GHA63" s="740"/>
      <c r="GHB63" s="740"/>
      <c r="GHC63" s="740"/>
      <c r="GHD63" s="740"/>
      <c r="GHE63" s="740"/>
      <c r="GHF63" s="740"/>
      <c r="GHG63" s="740"/>
      <c r="GHH63" s="740"/>
      <c r="GHI63" s="740"/>
      <c r="GHJ63" s="740"/>
      <c r="GHK63" s="740"/>
      <c r="GHL63" s="740"/>
      <c r="GHM63" s="740"/>
      <c r="GHN63" s="740"/>
      <c r="GHO63" s="740"/>
      <c r="GHP63" s="740"/>
      <c r="GHQ63" s="740"/>
      <c r="GHR63" s="740"/>
      <c r="GHS63" s="740"/>
      <c r="GHT63" s="740"/>
      <c r="GHU63" s="740"/>
      <c r="GHV63" s="740"/>
      <c r="GHW63" s="740"/>
      <c r="GHX63" s="740"/>
      <c r="GHY63" s="740"/>
      <c r="GHZ63" s="740"/>
      <c r="GIA63" s="740"/>
      <c r="GIB63" s="740"/>
      <c r="GIC63" s="740"/>
      <c r="GID63" s="740"/>
      <c r="GIE63" s="740"/>
      <c r="GIF63" s="740"/>
      <c r="GIG63" s="740"/>
      <c r="GIH63" s="740"/>
      <c r="GII63" s="740"/>
      <c r="GIJ63" s="740"/>
      <c r="GIK63" s="740"/>
      <c r="GIL63" s="740"/>
      <c r="GIM63" s="740"/>
      <c r="GIN63" s="740"/>
      <c r="GIO63" s="740"/>
      <c r="GIP63" s="740"/>
      <c r="GIQ63" s="740"/>
      <c r="GIR63" s="740"/>
      <c r="GIS63" s="740"/>
      <c r="GIT63" s="740"/>
      <c r="GIU63" s="740"/>
      <c r="GIV63" s="740"/>
      <c r="GIW63" s="740"/>
      <c r="GIX63" s="740"/>
      <c r="GIY63" s="740"/>
      <c r="GIZ63" s="740"/>
      <c r="GJA63" s="740"/>
      <c r="GJB63" s="740"/>
      <c r="GJC63" s="740"/>
      <c r="GJD63" s="740"/>
      <c r="GJE63" s="740"/>
      <c r="GJF63" s="740"/>
      <c r="GJG63" s="740"/>
      <c r="GJH63" s="740"/>
      <c r="GJI63" s="740"/>
      <c r="GJJ63" s="740"/>
      <c r="GJK63" s="740"/>
      <c r="GJL63" s="740"/>
      <c r="GJM63" s="740"/>
      <c r="GJN63" s="740"/>
      <c r="GJO63" s="740"/>
      <c r="GJP63" s="740"/>
      <c r="GJQ63" s="740"/>
      <c r="GJR63" s="740"/>
      <c r="GJS63" s="740"/>
      <c r="GJT63" s="740"/>
      <c r="GJU63" s="740"/>
      <c r="GJV63" s="740"/>
      <c r="GJW63" s="740"/>
      <c r="GJX63" s="740"/>
      <c r="GJY63" s="740"/>
      <c r="GJZ63" s="740"/>
      <c r="GKA63" s="740"/>
      <c r="GKB63" s="740"/>
      <c r="GKC63" s="740"/>
      <c r="GKD63" s="740"/>
      <c r="GKE63" s="740"/>
      <c r="GKF63" s="740"/>
      <c r="GKG63" s="740"/>
      <c r="GKH63" s="740"/>
      <c r="GKI63" s="740"/>
      <c r="GKJ63" s="740"/>
      <c r="GKK63" s="740"/>
      <c r="GKL63" s="740"/>
      <c r="GKM63" s="740"/>
      <c r="GKN63" s="740"/>
      <c r="GKO63" s="740"/>
      <c r="GKP63" s="740"/>
      <c r="GKQ63" s="740"/>
      <c r="GKR63" s="740"/>
      <c r="GKS63" s="740"/>
      <c r="GKT63" s="740"/>
      <c r="GKU63" s="740"/>
      <c r="GKV63" s="740"/>
      <c r="GKW63" s="740"/>
      <c r="GKX63" s="740"/>
      <c r="GKY63" s="740"/>
      <c r="GKZ63" s="740"/>
      <c r="GLA63" s="740"/>
      <c r="GLB63" s="740"/>
      <c r="GLC63" s="740"/>
      <c r="GLD63" s="740"/>
      <c r="GLE63" s="740"/>
      <c r="GLF63" s="740"/>
      <c r="GLG63" s="740"/>
      <c r="GLH63" s="740"/>
      <c r="GLI63" s="740"/>
      <c r="GLJ63" s="740"/>
      <c r="GLK63" s="740"/>
      <c r="GLL63" s="740"/>
      <c r="GLM63" s="740"/>
      <c r="GLN63" s="740"/>
      <c r="GLO63" s="740"/>
      <c r="GLP63" s="740"/>
      <c r="GLQ63" s="740"/>
      <c r="GLR63" s="740"/>
      <c r="GLS63" s="740"/>
      <c r="GLT63" s="740"/>
      <c r="GLU63" s="740"/>
      <c r="GLV63" s="740"/>
      <c r="GLW63" s="740"/>
      <c r="GLX63" s="740"/>
      <c r="GLY63" s="740"/>
      <c r="GLZ63" s="740"/>
      <c r="GMA63" s="740"/>
      <c r="GMB63" s="740"/>
      <c r="GMC63" s="740"/>
      <c r="GMD63" s="740"/>
      <c r="GME63" s="740"/>
      <c r="GMF63" s="740"/>
      <c r="GMG63" s="740"/>
      <c r="GMH63" s="740"/>
      <c r="GMI63" s="740"/>
      <c r="GMJ63" s="740"/>
      <c r="GMK63" s="740"/>
      <c r="GML63" s="740"/>
      <c r="GMM63" s="740"/>
      <c r="GMN63" s="740"/>
      <c r="GMO63" s="740"/>
      <c r="GMP63" s="740"/>
      <c r="GMQ63" s="740"/>
      <c r="GMR63" s="740"/>
      <c r="GMS63" s="740"/>
      <c r="GMT63" s="740"/>
      <c r="GMU63" s="740"/>
      <c r="GMV63" s="740"/>
      <c r="GMW63" s="740"/>
      <c r="GMX63" s="740"/>
      <c r="GMY63" s="740"/>
      <c r="GMZ63" s="740"/>
      <c r="GNA63" s="740"/>
      <c r="GNB63" s="740"/>
      <c r="GNC63" s="740"/>
      <c r="GND63" s="740"/>
      <c r="GNE63" s="740"/>
      <c r="GNF63" s="740"/>
      <c r="GNG63" s="740"/>
      <c r="GNH63" s="740"/>
      <c r="GNI63" s="740"/>
      <c r="GNJ63" s="740"/>
      <c r="GNK63" s="740"/>
      <c r="GNL63" s="740"/>
      <c r="GNM63" s="740"/>
      <c r="GNN63" s="740"/>
      <c r="GNO63" s="740"/>
      <c r="GNP63" s="740"/>
      <c r="GNQ63" s="740"/>
      <c r="GNR63" s="740"/>
      <c r="GNS63" s="740"/>
      <c r="GNT63" s="740"/>
      <c r="GNU63" s="740"/>
      <c r="GNV63" s="740"/>
      <c r="GNW63" s="740"/>
      <c r="GNX63" s="740"/>
      <c r="GNY63" s="740"/>
      <c r="GNZ63" s="740"/>
      <c r="GOA63" s="740"/>
      <c r="GOB63" s="740"/>
      <c r="GOC63" s="740"/>
      <c r="GOD63" s="740"/>
      <c r="GOE63" s="740"/>
      <c r="GOF63" s="740"/>
      <c r="GOG63" s="740"/>
      <c r="GOH63" s="740"/>
      <c r="GOI63" s="740"/>
      <c r="GOJ63" s="740"/>
      <c r="GOK63" s="740"/>
      <c r="GOL63" s="740"/>
      <c r="GOM63" s="740"/>
      <c r="GON63" s="740"/>
      <c r="GOO63" s="740"/>
      <c r="GOP63" s="740"/>
      <c r="GOQ63" s="740"/>
      <c r="GOR63" s="740"/>
      <c r="GOS63" s="740"/>
      <c r="GOT63" s="740"/>
      <c r="GOU63" s="740"/>
      <c r="GOV63" s="740"/>
      <c r="GOW63" s="740"/>
      <c r="GOX63" s="740"/>
      <c r="GOY63" s="740"/>
      <c r="GOZ63" s="740"/>
      <c r="GPA63" s="740"/>
      <c r="GPB63" s="740"/>
      <c r="GPC63" s="740"/>
      <c r="GPD63" s="740"/>
      <c r="GPE63" s="740"/>
      <c r="GPF63" s="740"/>
      <c r="GPG63" s="740"/>
      <c r="GPH63" s="740"/>
      <c r="GPI63" s="740"/>
      <c r="GPJ63" s="740"/>
      <c r="GPK63" s="740"/>
      <c r="GPL63" s="740"/>
      <c r="GPM63" s="740"/>
      <c r="GPN63" s="740"/>
      <c r="GPO63" s="740"/>
      <c r="GPP63" s="740"/>
      <c r="GPQ63" s="740"/>
      <c r="GPR63" s="740"/>
      <c r="GPS63" s="740"/>
      <c r="GPT63" s="740"/>
      <c r="GPU63" s="740"/>
      <c r="GPV63" s="740"/>
      <c r="GPW63" s="740"/>
      <c r="GPX63" s="740"/>
      <c r="GPY63" s="740"/>
      <c r="GPZ63" s="740"/>
      <c r="GQA63" s="740"/>
      <c r="GQB63" s="740"/>
      <c r="GQC63" s="740"/>
      <c r="GQD63" s="740"/>
      <c r="GQE63" s="740"/>
      <c r="GQF63" s="740"/>
      <c r="GQG63" s="740"/>
      <c r="GQH63" s="740"/>
      <c r="GQI63" s="740"/>
      <c r="GQJ63" s="740"/>
      <c r="GQK63" s="740"/>
      <c r="GQL63" s="740"/>
      <c r="GQM63" s="740"/>
      <c r="GQN63" s="740"/>
      <c r="GQO63" s="740"/>
      <c r="GQP63" s="740"/>
      <c r="GQQ63" s="740"/>
      <c r="GQR63" s="740"/>
      <c r="GQS63" s="740"/>
      <c r="GQT63" s="740"/>
      <c r="GQU63" s="740"/>
      <c r="GQV63" s="740"/>
      <c r="GQW63" s="740"/>
      <c r="GQX63" s="740"/>
      <c r="GQY63" s="740"/>
      <c r="GQZ63" s="740"/>
      <c r="GRA63" s="740"/>
      <c r="GRB63" s="740"/>
      <c r="GRC63" s="740"/>
      <c r="GRD63" s="740"/>
      <c r="GRE63" s="740"/>
      <c r="GRF63" s="740"/>
      <c r="GRG63" s="740"/>
      <c r="GRH63" s="740"/>
      <c r="GRI63" s="740"/>
      <c r="GRJ63" s="740"/>
      <c r="GRK63" s="740"/>
      <c r="GRL63" s="740"/>
      <c r="GRM63" s="740"/>
      <c r="GRN63" s="740"/>
      <c r="GRO63" s="740"/>
      <c r="GRP63" s="740"/>
      <c r="GRQ63" s="740"/>
      <c r="GRR63" s="740"/>
      <c r="GRS63" s="740"/>
      <c r="GRT63" s="740"/>
      <c r="GRU63" s="740"/>
      <c r="GRV63" s="740"/>
      <c r="GRW63" s="740"/>
      <c r="GRX63" s="740"/>
      <c r="GRY63" s="740"/>
      <c r="GRZ63" s="740"/>
      <c r="GSA63" s="740"/>
      <c r="GSB63" s="740"/>
      <c r="GSC63" s="740"/>
      <c r="GSD63" s="740"/>
      <c r="GSE63" s="740"/>
      <c r="GSF63" s="740"/>
      <c r="GSG63" s="740"/>
      <c r="GSH63" s="740"/>
      <c r="GSI63" s="740"/>
      <c r="GSJ63" s="740"/>
      <c r="GSK63" s="740"/>
      <c r="GSL63" s="740"/>
      <c r="GSM63" s="740"/>
      <c r="GSN63" s="740"/>
      <c r="GSO63" s="740"/>
      <c r="GSP63" s="740"/>
      <c r="GSQ63" s="740"/>
      <c r="GSR63" s="740"/>
      <c r="GSS63" s="740"/>
      <c r="GST63" s="740"/>
      <c r="GSU63" s="740"/>
      <c r="GSV63" s="740"/>
      <c r="GSW63" s="740"/>
      <c r="GSX63" s="740"/>
      <c r="GSY63" s="740"/>
      <c r="GSZ63" s="740"/>
      <c r="GTA63" s="740"/>
      <c r="GTB63" s="740"/>
      <c r="GTC63" s="740"/>
      <c r="GTD63" s="740"/>
      <c r="GTE63" s="740"/>
      <c r="GTF63" s="740"/>
      <c r="GTG63" s="740"/>
      <c r="GTH63" s="740"/>
      <c r="GTI63" s="740"/>
      <c r="GTJ63" s="740"/>
      <c r="GTK63" s="740"/>
      <c r="GTL63" s="740"/>
      <c r="GTM63" s="740"/>
      <c r="GTN63" s="740"/>
      <c r="GTO63" s="740"/>
      <c r="GTP63" s="740"/>
      <c r="GTQ63" s="740"/>
      <c r="GTR63" s="740"/>
      <c r="GTS63" s="740"/>
      <c r="GTT63" s="740"/>
      <c r="GTU63" s="740"/>
      <c r="GTV63" s="740"/>
      <c r="GTW63" s="740"/>
      <c r="GTX63" s="740"/>
      <c r="GTY63" s="740"/>
      <c r="GTZ63" s="740"/>
      <c r="GUA63" s="740"/>
      <c r="GUB63" s="740"/>
      <c r="GUC63" s="740"/>
      <c r="GUD63" s="740"/>
      <c r="GUE63" s="740"/>
      <c r="GUF63" s="740"/>
      <c r="GUG63" s="740"/>
      <c r="GUH63" s="740"/>
      <c r="GUI63" s="740"/>
      <c r="GUJ63" s="740"/>
      <c r="GUK63" s="740"/>
      <c r="GUL63" s="740"/>
      <c r="GUM63" s="740"/>
      <c r="GUN63" s="740"/>
      <c r="GUO63" s="740"/>
      <c r="GUP63" s="740"/>
      <c r="GUQ63" s="740"/>
      <c r="GUR63" s="740"/>
      <c r="GUS63" s="740"/>
      <c r="GUT63" s="740"/>
      <c r="GUU63" s="740"/>
      <c r="GUV63" s="740"/>
      <c r="GUW63" s="740"/>
      <c r="GUX63" s="740"/>
      <c r="GUY63" s="740"/>
      <c r="GUZ63" s="740"/>
      <c r="GVA63" s="740"/>
      <c r="GVB63" s="740"/>
      <c r="GVC63" s="740"/>
      <c r="GVD63" s="740"/>
      <c r="GVE63" s="740"/>
      <c r="GVF63" s="740"/>
      <c r="GVG63" s="740"/>
      <c r="GVH63" s="740"/>
      <c r="GVI63" s="740"/>
      <c r="GVJ63" s="740"/>
      <c r="GVK63" s="740"/>
      <c r="GVL63" s="740"/>
      <c r="GVM63" s="740"/>
      <c r="GVN63" s="740"/>
      <c r="GVO63" s="740"/>
      <c r="GVP63" s="740"/>
      <c r="GVQ63" s="740"/>
      <c r="GVR63" s="740"/>
      <c r="GVS63" s="740"/>
      <c r="GVT63" s="740"/>
      <c r="GVU63" s="740"/>
      <c r="GVV63" s="740"/>
      <c r="GVW63" s="740"/>
      <c r="GVX63" s="740"/>
      <c r="GVY63" s="740"/>
      <c r="GVZ63" s="740"/>
      <c r="GWA63" s="740"/>
      <c r="GWB63" s="740"/>
      <c r="GWC63" s="740"/>
      <c r="GWD63" s="740"/>
      <c r="GWE63" s="740"/>
      <c r="GWF63" s="740"/>
      <c r="GWG63" s="740"/>
      <c r="GWH63" s="740"/>
      <c r="GWI63" s="740"/>
      <c r="GWJ63" s="740"/>
      <c r="GWK63" s="740"/>
      <c r="GWL63" s="740"/>
      <c r="GWM63" s="740"/>
      <c r="GWN63" s="740"/>
      <c r="GWO63" s="740"/>
      <c r="GWP63" s="740"/>
      <c r="GWQ63" s="740"/>
      <c r="GWR63" s="740"/>
      <c r="GWS63" s="740"/>
      <c r="GWT63" s="740"/>
      <c r="GWU63" s="740"/>
      <c r="GWV63" s="740"/>
      <c r="GWW63" s="740"/>
      <c r="GWX63" s="740"/>
      <c r="GWY63" s="740"/>
      <c r="GWZ63" s="740"/>
      <c r="GXA63" s="740"/>
      <c r="GXB63" s="740"/>
      <c r="GXC63" s="740"/>
      <c r="GXD63" s="740"/>
      <c r="GXE63" s="740"/>
      <c r="GXF63" s="740"/>
      <c r="GXG63" s="740"/>
      <c r="GXH63" s="740"/>
      <c r="GXI63" s="740"/>
      <c r="GXJ63" s="740"/>
      <c r="GXK63" s="740"/>
      <c r="GXL63" s="740"/>
      <c r="GXM63" s="740"/>
      <c r="GXN63" s="740"/>
      <c r="GXO63" s="740"/>
      <c r="GXP63" s="740"/>
      <c r="GXQ63" s="740"/>
      <c r="GXR63" s="740"/>
      <c r="GXS63" s="740"/>
      <c r="GXT63" s="740"/>
      <c r="GXU63" s="740"/>
      <c r="GXV63" s="740"/>
      <c r="GXW63" s="740"/>
      <c r="GXX63" s="740"/>
      <c r="GXY63" s="740"/>
      <c r="GXZ63" s="740"/>
      <c r="GYA63" s="740"/>
      <c r="GYB63" s="740"/>
      <c r="GYC63" s="740"/>
      <c r="GYD63" s="740"/>
      <c r="GYE63" s="740"/>
      <c r="GYF63" s="740"/>
      <c r="GYG63" s="740"/>
      <c r="GYH63" s="740"/>
      <c r="GYI63" s="740"/>
      <c r="GYJ63" s="740"/>
      <c r="GYK63" s="740"/>
      <c r="GYL63" s="740"/>
      <c r="GYM63" s="740"/>
      <c r="GYN63" s="740"/>
      <c r="GYO63" s="740"/>
      <c r="GYP63" s="740"/>
      <c r="GYQ63" s="740"/>
      <c r="GYR63" s="740"/>
      <c r="GYS63" s="740"/>
      <c r="GYT63" s="740"/>
      <c r="GYU63" s="740"/>
      <c r="GYV63" s="740"/>
      <c r="GYW63" s="740"/>
      <c r="GYX63" s="740"/>
      <c r="GYY63" s="740"/>
      <c r="GYZ63" s="740"/>
      <c r="GZA63" s="740"/>
      <c r="GZB63" s="740"/>
      <c r="GZC63" s="740"/>
      <c r="GZD63" s="740"/>
      <c r="GZE63" s="740"/>
      <c r="GZF63" s="740"/>
      <c r="GZG63" s="740"/>
      <c r="GZH63" s="740"/>
      <c r="GZI63" s="740"/>
      <c r="GZJ63" s="740"/>
      <c r="GZK63" s="740"/>
      <c r="GZL63" s="740"/>
      <c r="GZM63" s="740"/>
      <c r="GZN63" s="740"/>
      <c r="GZO63" s="740"/>
      <c r="GZP63" s="740"/>
      <c r="GZQ63" s="740"/>
      <c r="GZR63" s="740"/>
      <c r="GZS63" s="740"/>
      <c r="GZT63" s="740"/>
      <c r="GZU63" s="740"/>
      <c r="GZV63" s="740"/>
      <c r="GZW63" s="740"/>
      <c r="GZX63" s="740"/>
      <c r="GZY63" s="740"/>
      <c r="GZZ63" s="740"/>
      <c r="HAA63" s="740"/>
      <c r="HAB63" s="740"/>
      <c r="HAC63" s="740"/>
      <c r="HAD63" s="740"/>
      <c r="HAE63" s="740"/>
      <c r="HAF63" s="740"/>
      <c r="HAG63" s="740"/>
      <c r="HAH63" s="740"/>
      <c r="HAI63" s="740"/>
      <c r="HAJ63" s="740"/>
      <c r="HAK63" s="740"/>
      <c r="HAL63" s="740"/>
      <c r="HAM63" s="740"/>
      <c r="HAN63" s="740"/>
      <c r="HAO63" s="740"/>
      <c r="HAP63" s="740"/>
      <c r="HAQ63" s="740"/>
      <c r="HAR63" s="740"/>
      <c r="HAS63" s="740"/>
      <c r="HAT63" s="740"/>
      <c r="HAU63" s="740"/>
      <c r="HAV63" s="740"/>
      <c r="HAW63" s="740"/>
      <c r="HAX63" s="740"/>
      <c r="HAY63" s="740"/>
      <c r="HAZ63" s="740"/>
      <c r="HBA63" s="740"/>
      <c r="HBB63" s="740"/>
      <c r="HBC63" s="740"/>
      <c r="HBD63" s="740"/>
      <c r="HBE63" s="740"/>
      <c r="HBF63" s="740"/>
      <c r="HBG63" s="740"/>
      <c r="HBH63" s="740"/>
      <c r="HBI63" s="740"/>
      <c r="HBJ63" s="740"/>
      <c r="HBK63" s="740"/>
      <c r="HBL63" s="740"/>
      <c r="HBM63" s="740"/>
      <c r="HBN63" s="740"/>
      <c r="HBO63" s="740"/>
      <c r="HBP63" s="740"/>
      <c r="HBQ63" s="740"/>
      <c r="HBR63" s="740"/>
      <c r="HBS63" s="740"/>
      <c r="HBT63" s="740"/>
      <c r="HBU63" s="740"/>
      <c r="HBV63" s="740"/>
      <c r="HBW63" s="740"/>
      <c r="HBX63" s="740"/>
      <c r="HBY63" s="740"/>
      <c r="HBZ63" s="740"/>
      <c r="HCA63" s="740"/>
      <c r="HCB63" s="740"/>
      <c r="HCC63" s="740"/>
      <c r="HCD63" s="740"/>
      <c r="HCE63" s="740"/>
      <c r="HCF63" s="740"/>
      <c r="HCG63" s="740"/>
      <c r="HCH63" s="740"/>
      <c r="HCI63" s="740"/>
      <c r="HCJ63" s="740"/>
      <c r="HCK63" s="740"/>
      <c r="HCL63" s="740"/>
      <c r="HCM63" s="740"/>
      <c r="HCN63" s="740"/>
      <c r="HCO63" s="740"/>
      <c r="HCP63" s="740"/>
      <c r="HCQ63" s="740"/>
      <c r="HCR63" s="740"/>
      <c r="HCS63" s="740"/>
      <c r="HCT63" s="740"/>
      <c r="HCU63" s="740"/>
      <c r="HCV63" s="740"/>
      <c r="HCW63" s="740"/>
      <c r="HCX63" s="740"/>
      <c r="HCY63" s="740"/>
      <c r="HCZ63" s="740"/>
      <c r="HDA63" s="740"/>
      <c r="HDB63" s="740"/>
      <c r="HDC63" s="740"/>
      <c r="HDD63" s="740"/>
      <c r="HDE63" s="740"/>
      <c r="HDF63" s="740"/>
      <c r="HDG63" s="740"/>
      <c r="HDH63" s="740"/>
      <c r="HDI63" s="740"/>
      <c r="HDJ63" s="740"/>
      <c r="HDK63" s="740"/>
      <c r="HDL63" s="740"/>
      <c r="HDM63" s="740"/>
      <c r="HDN63" s="740"/>
      <c r="HDO63" s="740"/>
      <c r="HDP63" s="740"/>
      <c r="HDQ63" s="740"/>
      <c r="HDR63" s="740"/>
      <c r="HDS63" s="740"/>
      <c r="HDT63" s="740"/>
      <c r="HDU63" s="740"/>
      <c r="HDV63" s="740"/>
      <c r="HDW63" s="740"/>
      <c r="HDX63" s="740"/>
      <c r="HDY63" s="740"/>
      <c r="HDZ63" s="740"/>
      <c r="HEA63" s="740"/>
      <c r="HEB63" s="740"/>
      <c r="HEC63" s="740"/>
      <c r="HED63" s="740"/>
      <c r="HEE63" s="740"/>
      <c r="HEF63" s="740"/>
      <c r="HEG63" s="740"/>
      <c r="HEH63" s="740"/>
      <c r="HEI63" s="740"/>
      <c r="HEJ63" s="740"/>
      <c r="HEK63" s="740"/>
      <c r="HEL63" s="740"/>
      <c r="HEM63" s="740"/>
      <c r="HEN63" s="740"/>
      <c r="HEO63" s="740"/>
      <c r="HEP63" s="740"/>
      <c r="HEQ63" s="740"/>
      <c r="HER63" s="740"/>
      <c r="HES63" s="740"/>
      <c r="HET63" s="740"/>
      <c r="HEU63" s="740"/>
      <c r="HEV63" s="740"/>
      <c r="HEW63" s="740"/>
      <c r="HEX63" s="740"/>
      <c r="HEY63" s="740"/>
      <c r="HEZ63" s="740"/>
      <c r="HFA63" s="740"/>
      <c r="HFB63" s="740"/>
      <c r="HFC63" s="740"/>
      <c r="HFD63" s="740"/>
      <c r="HFE63" s="740"/>
      <c r="HFF63" s="740"/>
      <c r="HFG63" s="740"/>
      <c r="HFH63" s="740"/>
      <c r="HFI63" s="740"/>
      <c r="HFJ63" s="740"/>
      <c r="HFK63" s="740"/>
      <c r="HFL63" s="740"/>
      <c r="HFM63" s="740"/>
      <c r="HFN63" s="740"/>
      <c r="HFO63" s="740"/>
      <c r="HFP63" s="740"/>
      <c r="HFQ63" s="740"/>
      <c r="HFR63" s="740"/>
      <c r="HFS63" s="740"/>
      <c r="HFT63" s="740"/>
      <c r="HFU63" s="740"/>
      <c r="HFV63" s="740"/>
      <c r="HFW63" s="740"/>
      <c r="HFX63" s="740"/>
      <c r="HFY63" s="740"/>
      <c r="HFZ63" s="740"/>
      <c r="HGA63" s="740"/>
      <c r="HGB63" s="740"/>
      <c r="HGC63" s="740"/>
      <c r="HGD63" s="740"/>
      <c r="HGE63" s="740"/>
      <c r="HGF63" s="740"/>
      <c r="HGG63" s="740"/>
      <c r="HGH63" s="740"/>
      <c r="HGI63" s="740"/>
      <c r="HGJ63" s="740"/>
      <c r="HGK63" s="740"/>
      <c r="HGL63" s="740"/>
      <c r="HGM63" s="740"/>
      <c r="HGN63" s="740"/>
      <c r="HGO63" s="740"/>
      <c r="HGP63" s="740"/>
      <c r="HGQ63" s="740"/>
      <c r="HGR63" s="740"/>
      <c r="HGS63" s="740"/>
      <c r="HGT63" s="740"/>
      <c r="HGU63" s="740"/>
      <c r="HGV63" s="740"/>
      <c r="HGW63" s="740"/>
      <c r="HGX63" s="740"/>
      <c r="HGY63" s="740"/>
      <c r="HGZ63" s="740"/>
      <c r="HHA63" s="740"/>
      <c r="HHB63" s="740"/>
      <c r="HHC63" s="740"/>
      <c r="HHD63" s="740"/>
      <c r="HHE63" s="740"/>
      <c r="HHF63" s="740"/>
      <c r="HHG63" s="740"/>
      <c r="HHH63" s="740"/>
      <c r="HHI63" s="740"/>
      <c r="HHJ63" s="740"/>
      <c r="HHK63" s="740"/>
      <c r="HHL63" s="740"/>
      <c r="HHM63" s="740"/>
      <c r="HHN63" s="740"/>
      <c r="HHO63" s="740"/>
      <c r="HHP63" s="740"/>
      <c r="HHQ63" s="740"/>
      <c r="HHR63" s="740"/>
      <c r="HHS63" s="740"/>
      <c r="HHT63" s="740"/>
      <c r="HHU63" s="740"/>
      <c r="HHV63" s="740"/>
      <c r="HHW63" s="740"/>
      <c r="HHX63" s="740"/>
      <c r="HHY63" s="740"/>
      <c r="HHZ63" s="740"/>
      <c r="HIA63" s="740"/>
      <c r="HIB63" s="740"/>
      <c r="HIC63" s="740"/>
      <c r="HID63" s="740"/>
      <c r="HIE63" s="740"/>
      <c r="HIF63" s="740"/>
      <c r="HIG63" s="740"/>
      <c r="HIH63" s="740"/>
      <c r="HII63" s="740"/>
      <c r="HIJ63" s="740"/>
      <c r="HIK63" s="740"/>
      <c r="HIL63" s="740"/>
      <c r="HIM63" s="740"/>
      <c r="HIN63" s="740"/>
      <c r="HIO63" s="740"/>
      <c r="HIP63" s="740"/>
      <c r="HIQ63" s="740"/>
      <c r="HIR63" s="740"/>
      <c r="HIS63" s="740"/>
      <c r="HIT63" s="740"/>
      <c r="HIU63" s="740"/>
      <c r="HIV63" s="740"/>
      <c r="HIW63" s="740"/>
      <c r="HIX63" s="740"/>
      <c r="HIY63" s="740"/>
      <c r="HIZ63" s="740"/>
      <c r="HJA63" s="740"/>
      <c r="HJB63" s="740"/>
      <c r="HJC63" s="740"/>
      <c r="HJD63" s="740"/>
      <c r="HJE63" s="740"/>
      <c r="HJF63" s="740"/>
      <c r="HJG63" s="740"/>
      <c r="HJH63" s="740"/>
      <c r="HJI63" s="740"/>
      <c r="HJJ63" s="740"/>
      <c r="HJK63" s="740"/>
      <c r="HJL63" s="740"/>
      <c r="HJM63" s="740"/>
      <c r="HJN63" s="740"/>
      <c r="HJO63" s="740"/>
      <c r="HJP63" s="740"/>
      <c r="HJQ63" s="740"/>
      <c r="HJR63" s="740"/>
      <c r="HJS63" s="740"/>
      <c r="HJT63" s="740"/>
      <c r="HJU63" s="740"/>
      <c r="HJV63" s="740"/>
      <c r="HJW63" s="740"/>
      <c r="HJX63" s="740"/>
      <c r="HJY63" s="740"/>
      <c r="HJZ63" s="740"/>
      <c r="HKA63" s="740"/>
      <c r="HKB63" s="740"/>
      <c r="HKC63" s="740"/>
      <c r="HKD63" s="740"/>
      <c r="HKE63" s="740"/>
      <c r="HKF63" s="740"/>
      <c r="HKG63" s="740"/>
      <c r="HKH63" s="740"/>
      <c r="HKI63" s="740"/>
      <c r="HKJ63" s="740"/>
      <c r="HKK63" s="740"/>
      <c r="HKL63" s="740"/>
      <c r="HKM63" s="740"/>
      <c r="HKN63" s="740"/>
      <c r="HKO63" s="740"/>
      <c r="HKP63" s="740"/>
      <c r="HKQ63" s="740"/>
      <c r="HKR63" s="740"/>
      <c r="HKS63" s="740"/>
      <c r="HKT63" s="740"/>
      <c r="HKU63" s="740"/>
      <c r="HKV63" s="740"/>
      <c r="HKW63" s="740"/>
      <c r="HKX63" s="740"/>
      <c r="HKY63" s="740"/>
      <c r="HKZ63" s="740"/>
      <c r="HLA63" s="740"/>
      <c r="HLB63" s="740"/>
      <c r="HLC63" s="740"/>
      <c r="HLD63" s="740"/>
      <c r="HLE63" s="740"/>
      <c r="HLF63" s="740"/>
      <c r="HLG63" s="740"/>
      <c r="HLH63" s="740"/>
      <c r="HLI63" s="740"/>
      <c r="HLJ63" s="740"/>
      <c r="HLK63" s="740"/>
      <c r="HLL63" s="740"/>
      <c r="HLM63" s="740"/>
      <c r="HLN63" s="740"/>
      <c r="HLO63" s="740"/>
      <c r="HLP63" s="740"/>
      <c r="HLQ63" s="740"/>
      <c r="HLR63" s="740"/>
      <c r="HLS63" s="740"/>
      <c r="HLT63" s="740"/>
      <c r="HLU63" s="740"/>
      <c r="HLV63" s="740"/>
      <c r="HLW63" s="740"/>
      <c r="HLX63" s="740"/>
      <c r="HLY63" s="740"/>
      <c r="HLZ63" s="740"/>
      <c r="HMA63" s="740"/>
      <c r="HMB63" s="740"/>
      <c r="HMC63" s="740"/>
      <c r="HMD63" s="740"/>
      <c r="HME63" s="740"/>
      <c r="HMF63" s="740"/>
      <c r="HMG63" s="740"/>
      <c r="HMH63" s="740"/>
      <c r="HMI63" s="740"/>
      <c r="HMJ63" s="740"/>
      <c r="HMK63" s="740"/>
      <c r="HML63" s="740"/>
      <c r="HMM63" s="740"/>
      <c r="HMN63" s="740"/>
      <c r="HMO63" s="740"/>
      <c r="HMP63" s="740"/>
      <c r="HMQ63" s="740"/>
      <c r="HMR63" s="740"/>
      <c r="HMS63" s="740"/>
      <c r="HMT63" s="740"/>
      <c r="HMU63" s="740"/>
      <c r="HMV63" s="740"/>
      <c r="HMW63" s="740"/>
      <c r="HMX63" s="740"/>
      <c r="HMY63" s="740"/>
      <c r="HMZ63" s="740"/>
      <c r="HNA63" s="740"/>
      <c r="HNB63" s="740"/>
      <c r="HNC63" s="740"/>
      <c r="HND63" s="740"/>
      <c r="HNE63" s="740"/>
      <c r="HNF63" s="740"/>
      <c r="HNG63" s="740"/>
      <c r="HNH63" s="740"/>
      <c r="HNI63" s="740"/>
      <c r="HNJ63" s="740"/>
      <c r="HNK63" s="740"/>
      <c r="HNL63" s="740"/>
      <c r="HNM63" s="740"/>
      <c r="HNN63" s="740"/>
      <c r="HNO63" s="740"/>
      <c r="HNP63" s="740"/>
      <c r="HNQ63" s="740"/>
      <c r="HNR63" s="740"/>
      <c r="HNS63" s="740"/>
      <c r="HNT63" s="740"/>
      <c r="HNU63" s="740"/>
      <c r="HNV63" s="740"/>
      <c r="HNW63" s="740"/>
      <c r="HNX63" s="740"/>
      <c r="HNY63" s="740"/>
      <c r="HNZ63" s="740"/>
      <c r="HOA63" s="740"/>
      <c r="HOB63" s="740"/>
      <c r="HOC63" s="740"/>
      <c r="HOD63" s="740"/>
      <c r="HOE63" s="740"/>
      <c r="HOF63" s="740"/>
      <c r="HOG63" s="740"/>
      <c r="HOH63" s="740"/>
      <c r="HOI63" s="740"/>
      <c r="HOJ63" s="740"/>
      <c r="HOK63" s="740"/>
      <c r="HOL63" s="740"/>
      <c r="HOM63" s="740"/>
      <c r="HON63" s="740"/>
      <c r="HOO63" s="740"/>
      <c r="HOP63" s="740"/>
      <c r="HOQ63" s="740"/>
      <c r="HOR63" s="740"/>
      <c r="HOS63" s="740"/>
      <c r="HOT63" s="740"/>
      <c r="HOU63" s="740"/>
      <c r="HOV63" s="740"/>
      <c r="HOW63" s="740"/>
      <c r="HOX63" s="740"/>
      <c r="HOY63" s="740"/>
      <c r="HOZ63" s="740"/>
      <c r="HPA63" s="740"/>
      <c r="HPB63" s="740"/>
      <c r="HPC63" s="740"/>
      <c r="HPD63" s="740"/>
      <c r="HPE63" s="740"/>
      <c r="HPF63" s="740"/>
      <c r="HPG63" s="740"/>
      <c r="HPH63" s="740"/>
      <c r="HPI63" s="740"/>
      <c r="HPJ63" s="740"/>
      <c r="HPK63" s="740"/>
      <c r="HPL63" s="740"/>
      <c r="HPM63" s="740"/>
      <c r="HPN63" s="740"/>
      <c r="HPO63" s="740"/>
      <c r="HPP63" s="740"/>
      <c r="HPQ63" s="740"/>
      <c r="HPR63" s="740"/>
      <c r="HPS63" s="740"/>
      <c r="HPT63" s="740"/>
      <c r="HPU63" s="740"/>
      <c r="HPV63" s="740"/>
      <c r="HPW63" s="740"/>
      <c r="HPX63" s="740"/>
      <c r="HPY63" s="740"/>
      <c r="HPZ63" s="740"/>
      <c r="HQA63" s="740"/>
      <c r="HQB63" s="740"/>
      <c r="HQC63" s="740"/>
      <c r="HQD63" s="740"/>
      <c r="HQE63" s="740"/>
      <c r="HQF63" s="740"/>
      <c r="HQG63" s="740"/>
      <c r="HQH63" s="740"/>
      <c r="HQI63" s="740"/>
      <c r="HQJ63" s="740"/>
      <c r="HQK63" s="740"/>
      <c r="HQL63" s="740"/>
      <c r="HQM63" s="740"/>
      <c r="HQN63" s="740"/>
      <c r="HQO63" s="740"/>
      <c r="HQP63" s="740"/>
      <c r="HQQ63" s="740"/>
      <c r="HQR63" s="740"/>
      <c r="HQS63" s="740"/>
      <c r="HQT63" s="740"/>
      <c r="HQU63" s="740"/>
      <c r="HQV63" s="740"/>
      <c r="HQW63" s="740"/>
      <c r="HQX63" s="740"/>
      <c r="HQY63" s="740"/>
      <c r="HQZ63" s="740"/>
      <c r="HRA63" s="740"/>
      <c r="HRB63" s="740"/>
      <c r="HRC63" s="740"/>
      <c r="HRD63" s="740"/>
      <c r="HRE63" s="740"/>
      <c r="HRF63" s="740"/>
      <c r="HRG63" s="740"/>
      <c r="HRH63" s="740"/>
      <c r="HRI63" s="740"/>
      <c r="HRJ63" s="740"/>
      <c r="HRK63" s="740"/>
      <c r="HRL63" s="740"/>
      <c r="HRM63" s="740"/>
      <c r="HRN63" s="740"/>
      <c r="HRO63" s="740"/>
      <c r="HRP63" s="740"/>
      <c r="HRQ63" s="740"/>
      <c r="HRR63" s="740"/>
      <c r="HRS63" s="740"/>
      <c r="HRT63" s="740"/>
      <c r="HRU63" s="740"/>
      <c r="HRV63" s="740"/>
      <c r="HRW63" s="740"/>
      <c r="HRX63" s="740"/>
      <c r="HRY63" s="740"/>
      <c r="HRZ63" s="740"/>
      <c r="HSA63" s="740"/>
      <c r="HSB63" s="740"/>
      <c r="HSC63" s="740"/>
      <c r="HSD63" s="740"/>
      <c r="HSE63" s="740"/>
      <c r="HSF63" s="740"/>
      <c r="HSG63" s="740"/>
      <c r="HSH63" s="740"/>
      <c r="HSI63" s="740"/>
      <c r="HSJ63" s="740"/>
      <c r="HSK63" s="740"/>
      <c r="HSL63" s="740"/>
      <c r="HSM63" s="740"/>
      <c r="HSN63" s="740"/>
      <c r="HSO63" s="740"/>
      <c r="HSP63" s="740"/>
      <c r="HSQ63" s="740"/>
      <c r="HSR63" s="740"/>
      <c r="HSS63" s="740"/>
      <c r="HST63" s="740"/>
      <c r="HSU63" s="740"/>
      <c r="HSV63" s="740"/>
      <c r="HSW63" s="740"/>
      <c r="HSX63" s="740"/>
      <c r="HSY63" s="740"/>
      <c r="HSZ63" s="740"/>
      <c r="HTA63" s="740"/>
      <c r="HTB63" s="740"/>
      <c r="HTC63" s="740"/>
      <c r="HTD63" s="740"/>
      <c r="HTE63" s="740"/>
      <c r="HTF63" s="740"/>
      <c r="HTG63" s="740"/>
      <c r="HTH63" s="740"/>
      <c r="HTI63" s="740"/>
      <c r="HTJ63" s="740"/>
      <c r="HTK63" s="740"/>
      <c r="HTL63" s="740"/>
      <c r="HTM63" s="740"/>
      <c r="HTN63" s="740"/>
      <c r="HTO63" s="740"/>
      <c r="HTP63" s="740"/>
      <c r="HTQ63" s="740"/>
      <c r="HTR63" s="740"/>
      <c r="HTS63" s="740"/>
      <c r="HTT63" s="740"/>
      <c r="HTU63" s="740"/>
      <c r="HTV63" s="740"/>
      <c r="HTW63" s="740"/>
      <c r="HTX63" s="740"/>
      <c r="HTY63" s="740"/>
      <c r="HTZ63" s="740"/>
      <c r="HUA63" s="740"/>
      <c r="HUB63" s="740"/>
      <c r="HUC63" s="740"/>
      <c r="HUD63" s="740"/>
      <c r="HUE63" s="740"/>
      <c r="HUF63" s="740"/>
      <c r="HUG63" s="740"/>
      <c r="HUH63" s="740"/>
      <c r="HUI63" s="740"/>
      <c r="HUJ63" s="740"/>
      <c r="HUK63" s="740"/>
      <c r="HUL63" s="740"/>
      <c r="HUM63" s="740"/>
      <c r="HUN63" s="740"/>
      <c r="HUO63" s="740"/>
      <c r="HUP63" s="740"/>
      <c r="HUQ63" s="740"/>
      <c r="HUR63" s="740"/>
      <c r="HUS63" s="740"/>
      <c r="HUT63" s="740"/>
      <c r="HUU63" s="740"/>
      <c r="HUV63" s="740"/>
      <c r="HUW63" s="740"/>
      <c r="HUX63" s="740"/>
      <c r="HUY63" s="740"/>
      <c r="HUZ63" s="740"/>
      <c r="HVA63" s="740"/>
      <c r="HVB63" s="740"/>
      <c r="HVC63" s="740"/>
      <c r="HVD63" s="740"/>
      <c r="HVE63" s="740"/>
      <c r="HVF63" s="740"/>
      <c r="HVG63" s="740"/>
      <c r="HVH63" s="740"/>
      <c r="HVI63" s="740"/>
      <c r="HVJ63" s="740"/>
      <c r="HVK63" s="740"/>
      <c r="HVL63" s="740"/>
      <c r="HVM63" s="740"/>
      <c r="HVN63" s="740"/>
      <c r="HVO63" s="740"/>
      <c r="HVP63" s="740"/>
      <c r="HVQ63" s="740"/>
      <c r="HVR63" s="740"/>
      <c r="HVS63" s="740"/>
      <c r="HVT63" s="740"/>
      <c r="HVU63" s="740"/>
      <c r="HVV63" s="740"/>
      <c r="HVW63" s="740"/>
      <c r="HVX63" s="740"/>
      <c r="HVY63" s="740"/>
      <c r="HVZ63" s="740"/>
      <c r="HWA63" s="740"/>
      <c r="HWB63" s="740"/>
      <c r="HWC63" s="740"/>
      <c r="HWD63" s="740"/>
      <c r="HWE63" s="740"/>
      <c r="HWF63" s="740"/>
      <c r="HWG63" s="740"/>
      <c r="HWH63" s="740"/>
      <c r="HWI63" s="740"/>
      <c r="HWJ63" s="740"/>
      <c r="HWK63" s="740"/>
      <c r="HWL63" s="740"/>
      <c r="HWM63" s="740"/>
      <c r="HWN63" s="740"/>
      <c r="HWO63" s="740"/>
      <c r="HWP63" s="740"/>
      <c r="HWQ63" s="740"/>
      <c r="HWR63" s="740"/>
      <c r="HWS63" s="740"/>
      <c r="HWT63" s="740"/>
      <c r="HWU63" s="740"/>
      <c r="HWV63" s="740"/>
      <c r="HWW63" s="740"/>
      <c r="HWX63" s="740"/>
      <c r="HWY63" s="740"/>
      <c r="HWZ63" s="740"/>
      <c r="HXA63" s="740"/>
      <c r="HXB63" s="740"/>
      <c r="HXC63" s="740"/>
      <c r="HXD63" s="740"/>
      <c r="HXE63" s="740"/>
      <c r="HXF63" s="740"/>
      <c r="HXG63" s="740"/>
      <c r="HXH63" s="740"/>
      <c r="HXI63" s="740"/>
      <c r="HXJ63" s="740"/>
      <c r="HXK63" s="740"/>
      <c r="HXL63" s="740"/>
      <c r="HXM63" s="740"/>
      <c r="HXN63" s="740"/>
      <c r="HXO63" s="740"/>
      <c r="HXP63" s="740"/>
      <c r="HXQ63" s="740"/>
      <c r="HXR63" s="740"/>
      <c r="HXS63" s="740"/>
      <c r="HXT63" s="740"/>
      <c r="HXU63" s="740"/>
      <c r="HXV63" s="740"/>
      <c r="HXW63" s="740"/>
      <c r="HXX63" s="740"/>
      <c r="HXY63" s="740"/>
      <c r="HXZ63" s="740"/>
      <c r="HYA63" s="740"/>
      <c r="HYB63" s="740"/>
      <c r="HYC63" s="740"/>
      <c r="HYD63" s="740"/>
      <c r="HYE63" s="740"/>
      <c r="HYF63" s="740"/>
      <c r="HYG63" s="740"/>
      <c r="HYH63" s="740"/>
      <c r="HYI63" s="740"/>
      <c r="HYJ63" s="740"/>
      <c r="HYK63" s="740"/>
      <c r="HYL63" s="740"/>
      <c r="HYM63" s="740"/>
      <c r="HYN63" s="740"/>
      <c r="HYO63" s="740"/>
      <c r="HYP63" s="740"/>
      <c r="HYQ63" s="740"/>
      <c r="HYR63" s="740"/>
      <c r="HYS63" s="740"/>
      <c r="HYT63" s="740"/>
      <c r="HYU63" s="740"/>
      <c r="HYV63" s="740"/>
      <c r="HYW63" s="740"/>
      <c r="HYX63" s="740"/>
      <c r="HYY63" s="740"/>
      <c r="HYZ63" s="740"/>
      <c r="HZA63" s="740"/>
      <c r="HZB63" s="740"/>
      <c r="HZC63" s="740"/>
      <c r="HZD63" s="740"/>
      <c r="HZE63" s="740"/>
      <c r="HZF63" s="740"/>
      <c r="HZG63" s="740"/>
      <c r="HZH63" s="740"/>
      <c r="HZI63" s="740"/>
      <c r="HZJ63" s="740"/>
      <c r="HZK63" s="740"/>
      <c r="HZL63" s="740"/>
      <c r="HZM63" s="740"/>
      <c r="HZN63" s="740"/>
      <c r="HZO63" s="740"/>
      <c r="HZP63" s="740"/>
      <c r="HZQ63" s="740"/>
      <c r="HZR63" s="740"/>
      <c r="HZS63" s="740"/>
      <c r="HZT63" s="740"/>
      <c r="HZU63" s="740"/>
      <c r="HZV63" s="740"/>
      <c r="HZW63" s="740"/>
      <c r="HZX63" s="740"/>
      <c r="HZY63" s="740"/>
      <c r="HZZ63" s="740"/>
      <c r="IAA63" s="740"/>
      <c r="IAB63" s="740"/>
      <c r="IAC63" s="740"/>
      <c r="IAD63" s="740"/>
      <c r="IAE63" s="740"/>
      <c r="IAF63" s="740"/>
      <c r="IAG63" s="740"/>
      <c r="IAH63" s="740"/>
      <c r="IAI63" s="740"/>
      <c r="IAJ63" s="740"/>
      <c r="IAK63" s="740"/>
      <c r="IAL63" s="740"/>
      <c r="IAM63" s="740"/>
      <c r="IAN63" s="740"/>
      <c r="IAO63" s="740"/>
      <c r="IAP63" s="740"/>
      <c r="IAQ63" s="740"/>
      <c r="IAR63" s="740"/>
      <c r="IAS63" s="740"/>
      <c r="IAT63" s="740"/>
      <c r="IAU63" s="740"/>
      <c r="IAV63" s="740"/>
      <c r="IAW63" s="740"/>
      <c r="IAX63" s="740"/>
      <c r="IAY63" s="740"/>
      <c r="IAZ63" s="740"/>
      <c r="IBA63" s="740"/>
      <c r="IBB63" s="740"/>
      <c r="IBC63" s="740"/>
      <c r="IBD63" s="740"/>
      <c r="IBE63" s="740"/>
      <c r="IBF63" s="740"/>
      <c r="IBG63" s="740"/>
      <c r="IBH63" s="740"/>
      <c r="IBI63" s="740"/>
      <c r="IBJ63" s="740"/>
      <c r="IBK63" s="740"/>
      <c r="IBL63" s="740"/>
      <c r="IBM63" s="740"/>
      <c r="IBN63" s="740"/>
      <c r="IBO63" s="740"/>
      <c r="IBP63" s="740"/>
      <c r="IBQ63" s="740"/>
      <c r="IBR63" s="740"/>
      <c r="IBS63" s="740"/>
      <c r="IBT63" s="740"/>
      <c r="IBU63" s="740"/>
      <c r="IBV63" s="740"/>
      <c r="IBW63" s="740"/>
      <c r="IBX63" s="740"/>
      <c r="IBY63" s="740"/>
      <c r="IBZ63" s="740"/>
      <c r="ICA63" s="740"/>
      <c r="ICB63" s="740"/>
      <c r="ICC63" s="740"/>
      <c r="ICD63" s="740"/>
      <c r="ICE63" s="740"/>
      <c r="ICF63" s="740"/>
      <c r="ICG63" s="740"/>
      <c r="ICH63" s="740"/>
      <c r="ICI63" s="740"/>
      <c r="ICJ63" s="740"/>
      <c r="ICK63" s="740"/>
      <c r="ICL63" s="740"/>
      <c r="ICM63" s="740"/>
      <c r="ICN63" s="740"/>
      <c r="ICO63" s="740"/>
      <c r="ICP63" s="740"/>
      <c r="ICQ63" s="740"/>
      <c r="ICR63" s="740"/>
      <c r="ICS63" s="740"/>
      <c r="ICT63" s="740"/>
      <c r="ICU63" s="740"/>
      <c r="ICV63" s="740"/>
      <c r="ICW63" s="740"/>
      <c r="ICX63" s="740"/>
      <c r="ICY63" s="740"/>
      <c r="ICZ63" s="740"/>
      <c r="IDA63" s="740"/>
      <c r="IDB63" s="740"/>
      <c r="IDC63" s="740"/>
      <c r="IDD63" s="740"/>
      <c r="IDE63" s="740"/>
      <c r="IDF63" s="740"/>
      <c r="IDG63" s="740"/>
      <c r="IDH63" s="740"/>
      <c r="IDI63" s="740"/>
      <c r="IDJ63" s="740"/>
      <c r="IDK63" s="740"/>
      <c r="IDL63" s="740"/>
      <c r="IDM63" s="740"/>
      <c r="IDN63" s="740"/>
      <c r="IDO63" s="740"/>
      <c r="IDP63" s="740"/>
      <c r="IDQ63" s="740"/>
      <c r="IDR63" s="740"/>
      <c r="IDS63" s="740"/>
      <c r="IDT63" s="740"/>
      <c r="IDU63" s="740"/>
      <c r="IDV63" s="740"/>
      <c r="IDW63" s="740"/>
      <c r="IDX63" s="740"/>
      <c r="IDY63" s="740"/>
      <c r="IDZ63" s="740"/>
      <c r="IEA63" s="740"/>
      <c r="IEB63" s="740"/>
      <c r="IEC63" s="740"/>
      <c r="IED63" s="740"/>
      <c r="IEE63" s="740"/>
      <c r="IEF63" s="740"/>
      <c r="IEG63" s="740"/>
      <c r="IEH63" s="740"/>
      <c r="IEI63" s="740"/>
      <c r="IEJ63" s="740"/>
      <c r="IEK63" s="740"/>
      <c r="IEL63" s="740"/>
      <c r="IEM63" s="740"/>
      <c r="IEN63" s="740"/>
      <c r="IEO63" s="740"/>
      <c r="IEP63" s="740"/>
      <c r="IEQ63" s="740"/>
      <c r="IER63" s="740"/>
      <c r="IES63" s="740"/>
      <c r="IET63" s="740"/>
      <c r="IEU63" s="740"/>
      <c r="IEV63" s="740"/>
      <c r="IEW63" s="740"/>
      <c r="IEX63" s="740"/>
      <c r="IEY63" s="740"/>
      <c r="IEZ63" s="740"/>
      <c r="IFA63" s="740"/>
      <c r="IFB63" s="740"/>
      <c r="IFC63" s="740"/>
      <c r="IFD63" s="740"/>
      <c r="IFE63" s="740"/>
      <c r="IFF63" s="740"/>
      <c r="IFG63" s="740"/>
      <c r="IFH63" s="740"/>
      <c r="IFI63" s="740"/>
      <c r="IFJ63" s="740"/>
      <c r="IFK63" s="740"/>
      <c r="IFL63" s="740"/>
      <c r="IFM63" s="740"/>
      <c r="IFN63" s="740"/>
      <c r="IFO63" s="740"/>
      <c r="IFP63" s="740"/>
      <c r="IFQ63" s="740"/>
      <c r="IFR63" s="740"/>
      <c r="IFS63" s="740"/>
      <c r="IFT63" s="740"/>
      <c r="IFU63" s="740"/>
      <c r="IFV63" s="740"/>
      <c r="IFW63" s="740"/>
      <c r="IFX63" s="740"/>
      <c r="IFY63" s="740"/>
      <c r="IFZ63" s="740"/>
      <c r="IGA63" s="740"/>
      <c r="IGB63" s="740"/>
      <c r="IGC63" s="740"/>
      <c r="IGD63" s="740"/>
      <c r="IGE63" s="740"/>
      <c r="IGF63" s="740"/>
      <c r="IGG63" s="740"/>
      <c r="IGH63" s="740"/>
      <c r="IGI63" s="740"/>
      <c r="IGJ63" s="740"/>
      <c r="IGK63" s="740"/>
      <c r="IGL63" s="740"/>
      <c r="IGM63" s="740"/>
      <c r="IGN63" s="740"/>
      <c r="IGO63" s="740"/>
      <c r="IGP63" s="740"/>
      <c r="IGQ63" s="740"/>
      <c r="IGR63" s="740"/>
      <c r="IGS63" s="740"/>
      <c r="IGT63" s="740"/>
      <c r="IGU63" s="740"/>
      <c r="IGV63" s="740"/>
      <c r="IGW63" s="740"/>
      <c r="IGX63" s="740"/>
      <c r="IGY63" s="740"/>
      <c r="IGZ63" s="740"/>
      <c r="IHA63" s="740"/>
      <c r="IHB63" s="740"/>
      <c r="IHC63" s="740"/>
      <c r="IHD63" s="740"/>
      <c r="IHE63" s="740"/>
      <c r="IHF63" s="740"/>
      <c r="IHG63" s="740"/>
      <c r="IHH63" s="740"/>
      <c r="IHI63" s="740"/>
      <c r="IHJ63" s="740"/>
      <c r="IHK63" s="740"/>
      <c r="IHL63" s="740"/>
      <c r="IHM63" s="740"/>
      <c r="IHN63" s="740"/>
      <c r="IHO63" s="740"/>
      <c r="IHP63" s="740"/>
      <c r="IHQ63" s="740"/>
      <c r="IHR63" s="740"/>
      <c r="IHS63" s="740"/>
      <c r="IHT63" s="740"/>
      <c r="IHU63" s="740"/>
      <c r="IHV63" s="740"/>
      <c r="IHW63" s="740"/>
      <c r="IHX63" s="740"/>
      <c r="IHY63" s="740"/>
      <c r="IHZ63" s="740"/>
      <c r="IIA63" s="740"/>
      <c r="IIB63" s="740"/>
      <c r="IIC63" s="740"/>
      <c r="IID63" s="740"/>
      <c r="IIE63" s="740"/>
      <c r="IIF63" s="740"/>
      <c r="IIG63" s="740"/>
      <c r="IIH63" s="740"/>
      <c r="III63" s="740"/>
      <c r="IIJ63" s="740"/>
      <c r="IIK63" s="740"/>
      <c r="IIL63" s="740"/>
      <c r="IIM63" s="740"/>
      <c r="IIN63" s="740"/>
      <c r="IIO63" s="740"/>
      <c r="IIP63" s="740"/>
      <c r="IIQ63" s="740"/>
      <c r="IIR63" s="740"/>
      <c r="IIS63" s="740"/>
      <c r="IIT63" s="740"/>
      <c r="IIU63" s="740"/>
      <c r="IIV63" s="740"/>
      <c r="IIW63" s="740"/>
      <c r="IIX63" s="740"/>
      <c r="IIY63" s="740"/>
      <c r="IIZ63" s="740"/>
      <c r="IJA63" s="740"/>
      <c r="IJB63" s="740"/>
      <c r="IJC63" s="740"/>
      <c r="IJD63" s="740"/>
      <c r="IJE63" s="740"/>
      <c r="IJF63" s="740"/>
      <c r="IJG63" s="740"/>
      <c r="IJH63" s="740"/>
      <c r="IJI63" s="740"/>
      <c r="IJJ63" s="740"/>
      <c r="IJK63" s="740"/>
      <c r="IJL63" s="740"/>
      <c r="IJM63" s="740"/>
      <c r="IJN63" s="740"/>
      <c r="IJO63" s="740"/>
      <c r="IJP63" s="740"/>
      <c r="IJQ63" s="740"/>
      <c r="IJR63" s="740"/>
      <c r="IJS63" s="740"/>
      <c r="IJT63" s="740"/>
      <c r="IJU63" s="740"/>
      <c r="IJV63" s="740"/>
      <c r="IJW63" s="740"/>
      <c r="IJX63" s="740"/>
      <c r="IJY63" s="740"/>
      <c r="IJZ63" s="740"/>
      <c r="IKA63" s="740"/>
      <c r="IKB63" s="740"/>
      <c r="IKC63" s="740"/>
      <c r="IKD63" s="740"/>
      <c r="IKE63" s="740"/>
      <c r="IKF63" s="740"/>
      <c r="IKG63" s="740"/>
      <c r="IKH63" s="740"/>
      <c r="IKI63" s="740"/>
      <c r="IKJ63" s="740"/>
      <c r="IKK63" s="740"/>
      <c r="IKL63" s="740"/>
      <c r="IKM63" s="740"/>
      <c r="IKN63" s="740"/>
      <c r="IKO63" s="740"/>
      <c r="IKP63" s="740"/>
      <c r="IKQ63" s="740"/>
      <c r="IKR63" s="740"/>
      <c r="IKS63" s="740"/>
      <c r="IKT63" s="740"/>
      <c r="IKU63" s="740"/>
      <c r="IKV63" s="740"/>
      <c r="IKW63" s="740"/>
      <c r="IKX63" s="740"/>
      <c r="IKY63" s="740"/>
      <c r="IKZ63" s="740"/>
      <c r="ILA63" s="740"/>
      <c r="ILB63" s="740"/>
      <c r="ILC63" s="740"/>
      <c r="ILD63" s="740"/>
      <c r="ILE63" s="740"/>
      <c r="ILF63" s="740"/>
      <c r="ILG63" s="740"/>
      <c r="ILH63" s="740"/>
      <c r="ILI63" s="740"/>
      <c r="ILJ63" s="740"/>
      <c r="ILK63" s="740"/>
      <c r="ILL63" s="740"/>
      <c r="ILM63" s="740"/>
      <c r="ILN63" s="740"/>
      <c r="ILO63" s="740"/>
      <c r="ILP63" s="740"/>
      <c r="ILQ63" s="740"/>
      <c r="ILR63" s="740"/>
      <c r="ILS63" s="740"/>
      <c r="ILT63" s="740"/>
      <c r="ILU63" s="740"/>
      <c r="ILV63" s="740"/>
      <c r="ILW63" s="740"/>
      <c r="ILX63" s="740"/>
      <c r="ILY63" s="740"/>
      <c r="ILZ63" s="740"/>
      <c r="IMA63" s="740"/>
      <c r="IMB63" s="740"/>
      <c r="IMC63" s="740"/>
      <c r="IMD63" s="740"/>
      <c r="IME63" s="740"/>
      <c r="IMF63" s="740"/>
      <c r="IMG63" s="740"/>
      <c r="IMH63" s="740"/>
      <c r="IMI63" s="740"/>
      <c r="IMJ63" s="740"/>
      <c r="IMK63" s="740"/>
      <c r="IML63" s="740"/>
      <c r="IMM63" s="740"/>
      <c r="IMN63" s="740"/>
      <c r="IMO63" s="740"/>
      <c r="IMP63" s="740"/>
      <c r="IMQ63" s="740"/>
      <c r="IMR63" s="740"/>
      <c r="IMS63" s="740"/>
      <c r="IMT63" s="740"/>
      <c r="IMU63" s="740"/>
      <c r="IMV63" s="740"/>
      <c r="IMW63" s="740"/>
      <c r="IMX63" s="740"/>
      <c r="IMY63" s="740"/>
      <c r="IMZ63" s="740"/>
      <c r="INA63" s="740"/>
      <c r="INB63" s="740"/>
      <c r="INC63" s="740"/>
      <c r="IND63" s="740"/>
      <c r="INE63" s="740"/>
      <c r="INF63" s="740"/>
      <c r="ING63" s="740"/>
      <c r="INH63" s="740"/>
      <c r="INI63" s="740"/>
      <c r="INJ63" s="740"/>
      <c r="INK63" s="740"/>
      <c r="INL63" s="740"/>
      <c r="INM63" s="740"/>
      <c r="INN63" s="740"/>
      <c r="INO63" s="740"/>
      <c r="INP63" s="740"/>
      <c r="INQ63" s="740"/>
      <c r="INR63" s="740"/>
      <c r="INS63" s="740"/>
      <c r="INT63" s="740"/>
      <c r="INU63" s="740"/>
      <c r="INV63" s="740"/>
      <c r="INW63" s="740"/>
      <c r="INX63" s="740"/>
      <c r="INY63" s="740"/>
      <c r="INZ63" s="740"/>
      <c r="IOA63" s="740"/>
      <c r="IOB63" s="740"/>
      <c r="IOC63" s="740"/>
      <c r="IOD63" s="740"/>
      <c r="IOE63" s="740"/>
      <c r="IOF63" s="740"/>
      <c r="IOG63" s="740"/>
      <c r="IOH63" s="740"/>
      <c r="IOI63" s="740"/>
      <c r="IOJ63" s="740"/>
      <c r="IOK63" s="740"/>
      <c r="IOL63" s="740"/>
      <c r="IOM63" s="740"/>
      <c r="ION63" s="740"/>
      <c r="IOO63" s="740"/>
      <c r="IOP63" s="740"/>
      <c r="IOQ63" s="740"/>
      <c r="IOR63" s="740"/>
      <c r="IOS63" s="740"/>
      <c r="IOT63" s="740"/>
      <c r="IOU63" s="740"/>
      <c r="IOV63" s="740"/>
      <c r="IOW63" s="740"/>
      <c r="IOX63" s="740"/>
      <c r="IOY63" s="740"/>
      <c r="IOZ63" s="740"/>
      <c r="IPA63" s="740"/>
      <c r="IPB63" s="740"/>
      <c r="IPC63" s="740"/>
      <c r="IPD63" s="740"/>
      <c r="IPE63" s="740"/>
      <c r="IPF63" s="740"/>
      <c r="IPG63" s="740"/>
      <c r="IPH63" s="740"/>
      <c r="IPI63" s="740"/>
      <c r="IPJ63" s="740"/>
      <c r="IPK63" s="740"/>
      <c r="IPL63" s="740"/>
      <c r="IPM63" s="740"/>
      <c r="IPN63" s="740"/>
      <c r="IPO63" s="740"/>
      <c r="IPP63" s="740"/>
      <c r="IPQ63" s="740"/>
      <c r="IPR63" s="740"/>
      <c r="IPS63" s="740"/>
      <c r="IPT63" s="740"/>
      <c r="IPU63" s="740"/>
      <c r="IPV63" s="740"/>
      <c r="IPW63" s="740"/>
      <c r="IPX63" s="740"/>
      <c r="IPY63" s="740"/>
      <c r="IPZ63" s="740"/>
      <c r="IQA63" s="740"/>
      <c r="IQB63" s="740"/>
      <c r="IQC63" s="740"/>
      <c r="IQD63" s="740"/>
      <c r="IQE63" s="740"/>
      <c r="IQF63" s="740"/>
      <c r="IQG63" s="740"/>
      <c r="IQH63" s="740"/>
      <c r="IQI63" s="740"/>
      <c r="IQJ63" s="740"/>
      <c r="IQK63" s="740"/>
      <c r="IQL63" s="740"/>
      <c r="IQM63" s="740"/>
      <c r="IQN63" s="740"/>
      <c r="IQO63" s="740"/>
      <c r="IQP63" s="740"/>
      <c r="IQQ63" s="740"/>
      <c r="IQR63" s="740"/>
      <c r="IQS63" s="740"/>
      <c r="IQT63" s="740"/>
      <c r="IQU63" s="740"/>
      <c r="IQV63" s="740"/>
      <c r="IQW63" s="740"/>
      <c r="IQX63" s="740"/>
      <c r="IQY63" s="740"/>
      <c r="IQZ63" s="740"/>
      <c r="IRA63" s="740"/>
      <c r="IRB63" s="740"/>
      <c r="IRC63" s="740"/>
      <c r="IRD63" s="740"/>
      <c r="IRE63" s="740"/>
      <c r="IRF63" s="740"/>
      <c r="IRG63" s="740"/>
      <c r="IRH63" s="740"/>
      <c r="IRI63" s="740"/>
      <c r="IRJ63" s="740"/>
      <c r="IRK63" s="740"/>
      <c r="IRL63" s="740"/>
      <c r="IRM63" s="740"/>
      <c r="IRN63" s="740"/>
      <c r="IRO63" s="740"/>
      <c r="IRP63" s="740"/>
      <c r="IRQ63" s="740"/>
      <c r="IRR63" s="740"/>
      <c r="IRS63" s="740"/>
      <c r="IRT63" s="740"/>
      <c r="IRU63" s="740"/>
      <c r="IRV63" s="740"/>
      <c r="IRW63" s="740"/>
      <c r="IRX63" s="740"/>
      <c r="IRY63" s="740"/>
      <c r="IRZ63" s="740"/>
      <c r="ISA63" s="740"/>
      <c r="ISB63" s="740"/>
      <c r="ISC63" s="740"/>
      <c r="ISD63" s="740"/>
      <c r="ISE63" s="740"/>
      <c r="ISF63" s="740"/>
      <c r="ISG63" s="740"/>
      <c r="ISH63" s="740"/>
      <c r="ISI63" s="740"/>
      <c r="ISJ63" s="740"/>
      <c r="ISK63" s="740"/>
      <c r="ISL63" s="740"/>
      <c r="ISM63" s="740"/>
      <c r="ISN63" s="740"/>
      <c r="ISO63" s="740"/>
      <c r="ISP63" s="740"/>
      <c r="ISQ63" s="740"/>
      <c r="ISR63" s="740"/>
      <c r="ISS63" s="740"/>
      <c r="IST63" s="740"/>
      <c r="ISU63" s="740"/>
      <c r="ISV63" s="740"/>
      <c r="ISW63" s="740"/>
      <c r="ISX63" s="740"/>
      <c r="ISY63" s="740"/>
      <c r="ISZ63" s="740"/>
      <c r="ITA63" s="740"/>
      <c r="ITB63" s="740"/>
      <c r="ITC63" s="740"/>
      <c r="ITD63" s="740"/>
      <c r="ITE63" s="740"/>
      <c r="ITF63" s="740"/>
      <c r="ITG63" s="740"/>
      <c r="ITH63" s="740"/>
      <c r="ITI63" s="740"/>
      <c r="ITJ63" s="740"/>
      <c r="ITK63" s="740"/>
      <c r="ITL63" s="740"/>
      <c r="ITM63" s="740"/>
      <c r="ITN63" s="740"/>
      <c r="ITO63" s="740"/>
      <c r="ITP63" s="740"/>
      <c r="ITQ63" s="740"/>
      <c r="ITR63" s="740"/>
      <c r="ITS63" s="740"/>
      <c r="ITT63" s="740"/>
      <c r="ITU63" s="740"/>
      <c r="ITV63" s="740"/>
      <c r="ITW63" s="740"/>
      <c r="ITX63" s="740"/>
      <c r="ITY63" s="740"/>
      <c r="ITZ63" s="740"/>
      <c r="IUA63" s="740"/>
      <c r="IUB63" s="740"/>
      <c r="IUC63" s="740"/>
      <c r="IUD63" s="740"/>
      <c r="IUE63" s="740"/>
      <c r="IUF63" s="740"/>
      <c r="IUG63" s="740"/>
      <c r="IUH63" s="740"/>
      <c r="IUI63" s="740"/>
      <c r="IUJ63" s="740"/>
      <c r="IUK63" s="740"/>
      <c r="IUL63" s="740"/>
      <c r="IUM63" s="740"/>
      <c r="IUN63" s="740"/>
      <c r="IUO63" s="740"/>
      <c r="IUP63" s="740"/>
      <c r="IUQ63" s="740"/>
      <c r="IUR63" s="740"/>
      <c r="IUS63" s="740"/>
      <c r="IUT63" s="740"/>
      <c r="IUU63" s="740"/>
      <c r="IUV63" s="740"/>
      <c r="IUW63" s="740"/>
      <c r="IUX63" s="740"/>
      <c r="IUY63" s="740"/>
      <c r="IUZ63" s="740"/>
      <c r="IVA63" s="740"/>
      <c r="IVB63" s="740"/>
      <c r="IVC63" s="740"/>
      <c r="IVD63" s="740"/>
      <c r="IVE63" s="740"/>
      <c r="IVF63" s="740"/>
      <c r="IVG63" s="740"/>
      <c r="IVH63" s="740"/>
      <c r="IVI63" s="740"/>
      <c r="IVJ63" s="740"/>
      <c r="IVK63" s="740"/>
      <c r="IVL63" s="740"/>
      <c r="IVM63" s="740"/>
      <c r="IVN63" s="740"/>
      <c r="IVO63" s="740"/>
      <c r="IVP63" s="740"/>
      <c r="IVQ63" s="740"/>
      <c r="IVR63" s="740"/>
      <c r="IVS63" s="740"/>
      <c r="IVT63" s="740"/>
      <c r="IVU63" s="740"/>
      <c r="IVV63" s="740"/>
      <c r="IVW63" s="740"/>
      <c r="IVX63" s="740"/>
      <c r="IVY63" s="740"/>
      <c r="IVZ63" s="740"/>
      <c r="IWA63" s="740"/>
      <c r="IWB63" s="740"/>
      <c r="IWC63" s="740"/>
      <c r="IWD63" s="740"/>
      <c r="IWE63" s="740"/>
      <c r="IWF63" s="740"/>
      <c r="IWG63" s="740"/>
      <c r="IWH63" s="740"/>
      <c r="IWI63" s="740"/>
      <c r="IWJ63" s="740"/>
      <c r="IWK63" s="740"/>
      <c r="IWL63" s="740"/>
      <c r="IWM63" s="740"/>
      <c r="IWN63" s="740"/>
      <c r="IWO63" s="740"/>
      <c r="IWP63" s="740"/>
      <c r="IWQ63" s="740"/>
      <c r="IWR63" s="740"/>
      <c r="IWS63" s="740"/>
      <c r="IWT63" s="740"/>
      <c r="IWU63" s="740"/>
      <c r="IWV63" s="740"/>
      <c r="IWW63" s="740"/>
      <c r="IWX63" s="740"/>
      <c r="IWY63" s="740"/>
      <c r="IWZ63" s="740"/>
      <c r="IXA63" s="740"/>
      <c r="IXB63" s="740"/>
      <c r="IXC63" s="740"/>
      <c r="IXD63" s="740"/>
      <c r="IXE63" s="740"/>
      <c r="IXF63" s="740"/>
      <c r="IXG63" s="740"/>
      <c r="IXH63" s="740"/>
      <c r="IXI63" s="740"/>
      <c r="IXJ63" s="740"/>
      <c r="IXK63" s="740"/>
      <c r="IXL63" s="740"/>
      <c r="IXM63" s="740"/>
      <c r="IXN63" s="740"/>
      <c r="IXO63" s="740"/>
      <c r="IXP63" s="740"/>
      <c r="IXQ63" s="740"/>
      <c r="IXR63" s="740"/>
      <c r="IXS63" s="740"/>
      <c r="IXT63" s="740"/>
      <c r="IXU63" s="740"/>
      <c r="IXV63" s="740"/>
      <c r="IXW63" s="740"/>
      <c r="IXX63" s="740"/>
      <c r="IXY63" s="740"/>
      <c r="IXZ63" s="740"/>
      <c r="IYA63" s="740"/>
      <c r="IYB63" s="740"/>
      <c r="IYC63" s="740"/>
      <c r="IYD63" s="740"/>
      <c r="IYE63" s="740"/>
      <c r="IYF63" s="740"/>
      <c r="IYG63" s="740"/>
      <c r="IYH63" s="740"/>
      <c r="IYI63" s="740"/>
      <c r="IYJ63" s="740"/>
      <c r="IYK63" s="740"/>
      <c r="IYL63" s="740"/>
      <c r="IYM63" s="740"/>
      <c r="IYN63" s="740"/>
      <c r="IYO63" s="740"/>
      <c r="IYP63" s="740"/>
      <c r="IYQ63" s="740"/>
      <c r="IYR63" s="740"/>
      <c r="IYS63" s="740"/>
      <c r="IYT63" s="740"/>
      <c r="IYU63" s="740"/>
      <c r="IYV63" s="740"/>
      <c r="IYW63" s="740"/>
      <c r="IYX63" s="740"/>
      <c r="IYY63" s="740"/>
      <c r="IYZ63" s="740"/>
      <c r="IZA63" s="740"/>
      <c r="IZB63" s="740"/>
      <c r="IZC63" s="740"/>
      <c r="IZD63" s="740"/>
      <c r="IZE63" s="740"/>
      <c r="IZF63" s="740"/>
      <c r="IZG63" s="740"/>
      <c r="IZH63" s="740"/>
      <c r="IZI63" s="740"/>
      <c r="IZJ63" s="740"/>
      <c r="IZK63" s="740"/>
      <c r="IZL63" s="740"/>
      <c r="IZM63" s="740"/>
      <c r="IZN63" s="740"/>
      <c r="IZO63" s="740"/>
      <c r="IZP63" s="740"/>
      <c r="IZQ63" s="740"/>
      <c r="IZR63" s="740"/>
      <c r="IZS63" s="740"/>
      <c r="IZT63" s="740"/>
      <c r="IZU63" s="740"/>
      <c r="IZV63" s="740"/>
      <c r="IZW63" s="740"/>
      <c r="IZX63" s="740"/>
      <c r="IZY63" s="740"/>
      <c r="IZZ63" s="740"/>
      <c r="JAA63" s="740"/>
      <c r="JAB63" s="740"/>
      <c r="JAC63" s="740"/>
      <c r="JAD63" s="740"/>
      <c r="JAE63" s="740"/>
      <c r="JAF63" s="740"/>
      <c r="JAG63" s="740"/>
      <c r="JAH63" s="740"/>
      <c r="JAI63" s="740"/>
      <c r="JAJ63" s="740"/>
      <c r="JAK63" s="740"/>
      <c r="JAL63" s="740"/>
      <c r="JAM63" s="740"/>
      <c r="JAN63" s="740"/>
      <c r="JAO63" s="740"/>
      <c r="JAP63" s="740"/>
      <c r="JAQ63" s="740"/>
      <c r="JAR63" s="740"/>
      <c r="JAS63" s="740"/>
      <c r="JAT63" s="740"/>
      <c r="JAU63" s="740"/>
      <c r="JAV63" s="740"/>
      <c r="JAW63" s="740"/>
      <c r="JAX63" s="740"/>
      <c r="JAY63" s="740"/>
      <c r="JAZ63" s="740"/>
      <c r="JBA63" s="740"/>
      <c r="JBB63" s="740"/>
      <c r="JBC63" s="740"/>
      <c r="JBD63" s="740"/>
      <c r="JBE63" s="740"/>
      <c r="JBF63" s="740"/>
      <c r="JBG63" s="740"/>
      <c r="JBH63" s="740"/>
      <c r="JBI63" s="740"/>
      <c r="JBJ63" s="740"/>
      <c r="JBK63" s="740"/>
      <c r="JBL63" s="740"/>
      <c r="JBM63" s="740"/>
      <c r="JBN63" s="740"/>
      <c r="JBO63" s="740"/>
      <c r="JBP63" s="740"/>
      <c r="JBQ63" s="740"/>
      <c r="JBR63" s="740"/>
      <c r="JBS63" s="740"/>
      <c r="JBT63" s="740"/>
      <c r="JBU63" s="740"/>
      <c r="JBV63" s="740"/>
      <c r="JBW63" s="740"/>
      <c r="JBX63" s="740"/>
      <c r="JBY63" s="740"/>
      <c r="JBZ63" s="740"/>
      <c r="JCA63" s="740"/>
      <c r="JCB63" s="740"/>
      <c r="JCC63" s="740"/>
      <c r="JCD63" s="740"/>
      <c r="JCE63" s="740"/>
      <c r="JCF63" s="740"/>
      <c r="JCG63" s="740"/>
      <c r="JCH63" s="740"/>
      <c r="JCI63" s="740"/>
      <c r="JCJ63" s="740"/>
      <c r="JCK63" s="740"/>
      <c r="JCL63" s="740"/>
      <c r="JCM63" s="740"/>
      <c r="JCN63" s="740"/>
      <c r="JCO63" s="740"/>
      <c r="JCP63" s="740"/>
      <c r="JCQ63" s="740"/>
      <c r="JCR63" s="740"/>
      <c r="JCS63" s="740"/>
      <c r="JCT63" s="740"/>
      <c r="JCU63" s="740"/>
      <c r="JCV63" s="740"/>
      <c r="JCW63" s="740"/>
      <c r="JCX63" s="740"/>
      <c r="JCY63" s="740"/>
      <c r="JCZ63" s="740"/>
      <c r="JDA63" s="740"/>
      <c r="JDB63" s="740"/>
      <c r="JDC63" s="740"/>
      <c r="JDD63" s="740"/>
      <c r="JDE63" s="740"/>
      <c r="JDF63" s="740"/>
      <c r="JDG63" s="740"/>
      <c r="JDH63" s="740"/>
      <c r="JDI63" s="740"/>
      <c r="JDJ63" s="740"/>
      <c r="JDK63" s="740"/>
      <c r="JDL63" s="740"/>
      <c r="JDM63" s="740"/>
      <c r="JDN63" s="740"/>
      <c r="JDO63" s="740"/>
      <c r="JDP63" s="740"/>
      <c r="JDQ63" s="740"/>
      <c r="JDR63" s="740"/>
      <c r="JDS63" s="740"/>
      <c r="JDT63" s="740"/>
      <c r="JDU63" s="740"/>
      <c r="JDV63" s="740"/>
      <c r="JDW63" s="740"/>
      <c r="JDX63" s="740"/>
      <c r="JDY63" s="740"/>
      <c r="JDZ63" s="740"/>
      <c r="JEA63" s="740"/>
      <c r="JEB63" s="740"/>
      <c r="JEC63" s="740"/>
      <c r="JED63" s="740"/>
      <c r="JEE63" s="740"/>
      <c r="JEF63" s="740"/>
      <c r="JEG63" s="740"/>
      <c r="JEH63" s="740"/>
      <c r="JEI63" s="740"/>
      <c r="JEJ63" s="740"/>
      <c r="JEK63" s="740"/>
      <c r="JEL63" s="740"/>
      <c r="JEM63" s="740"/>
      <c r="JEN63" s="740"/>
      <c r="JEO63" s="740"/>
      <c r="JEP63" s="740"/>
      <c r="JEQ63" s="740"/>
      <c r="JER63" s="740"/>
      <c r="JES63" s="740"/>
      <c r="JET63" s="740"/>
      <c r="JEU63" s="740"/>
      <c r="JEV63" s="740"/>
      <c r="JEW63" s="740"/>
      <c r="JEX63" s="740"/>
      <c r="JEY63" s="740"/>
      <c r="JEZ63" s="740"/>
      <c r="JFA63" s="740"/>
      <c r="JFB63" s="740"/>
      <c r="JFC63" s="740"/>
      <c r="JFD63" s="740"/>
      <c r="JFE63" s="740"/>
      <c r="JFF63" s="740"/>
      <c r="JFG63" s="740"/>
      <c r="JFH63" s="740"/>
      <c r="JFI63" s="740"/>
      <c r="JFJ63" s="740"/>
      <c r="JFK63" s="740"/>
      <c r="JFL63" s="740"/>
      <c r="JFM63" s="740"/>
      <c r="JFN63" s="740"/>
      <c r="JFO63" s="740"/>
      <c r="JFP63" s="740"/>
      <c r="JFQ63" s="740"/>
      <c r="JFR63" s="740"/>
      <c r="JFS63" s="740"/>
      <c r="JFT63" s="740"/>
      <c r="JFU63" s="740"/>
      <c r="JFV63" s="740"/>
      <c r="JFW63" s="740"/>
      <c r="JFX63" s="740"/>
      <c r="JFY63" s="740"/>
      <c r="JFZ63" s="740"/>
      <c r="JGA63" s="740"/>
      <c r="JGB63" s="740"/>
      <c r="JGC63" s="740"/>
      <c r="JGD63" s="740"/>
      <c r="JGE63" s="740"/>
      <c r="JGF63" s="740"/>
      <c r="JGG63" s="740"/>
      <c r="JGH63" s="740"/>
      <c r="JGI63" s="740"/>
      <c r="JGJ63" s="740"/>
      <c r="JGK63" s="740"/>
      <c r="JGL63" s="740"/>
      <c r="JGM63" s="740"/>
      <c r="JGN63" s="740"/>
      <c r="JGO63" s="740"/>
      <c r="JGP63" s="740"/>
      <c r="JGQ63" s="740"/>
      <c r="JGR63" s="740"/>
      <c r="JGS63" s="740"/>
      <c r="JGT63" s="740"/>
      <c r="JGU63" s="740"/>
      <c r="JGV63" s="740"/>
      <c r="JGW63" s="740"/>
      <c r="JGX63" s="740"/>
      <c r="JGY63" s="740"/>
      <c r="JGZ63" s="740"/>
      <c r="JHA63" s="740"/>
      <c r="JHB63" s="740"/>
      <c r="JHC63" s="740"/>
      <c r="JHD63" s="740"/>
      <c r="JHE63" s="740"/>
      <c r="JHF63" s="740"/>
      <c r="JHG63" s="740"/>
      <c r="JHH63" s="740"/>
      <c r="JHI63" s="740"/>
      <c r="JHJ63" s="740"/>
      <c r="JHK63" s="740"/>
      <c r="JHL63" s="740"/>
      <c r="JHM63" s="740"/>
      <c r="JHN63" s="740"/>
      <c r="JHO63" s="740"/>
      <c r="JHP63" s="740"/>
      <c r="JHQ63" s="740"/>
      <c r="JHR63" s="740"/>
      <c r="JHS63" s="740"/>
      <c r="JHT63" s="740"/>
      <c r="JHU63" s="740"/>
      <c r="JHV63" s="740"/>
      <c r="JHW63" s="740"/>
      <c r="JHX63" s="740"/>
      <c r="JHY63" s="740"/>
      <c r="JHZ63" s="740"/>
      <c r="JIA63" s="740"/>
      <c r="JIB63" s="740"/>
      <c r="JIC63" s="740"/>
      <c r="JID63" s="740"/>
      <c r="JIE63" s="740"/>
      <c r="JIF63" s="740"/>
      <c r="JIG63" s="740"/>
      <c r="JIH63" s="740"/>
      <c r="JII63" s="740"/>
      <c r="JIJ63" s="740"/>
      <c r="JIK63" s="740"/>
      <c r="JIL63" s="740"/>
      <c r="JIM63" s="740"/>
      <c r="JIN63" s="740"/>
      <c r="JIO63" s="740"/>
      <c r="JIP63" s="740"/>
      <c r="JIQ63" s="740"/>
      <c r="JIR63" s="740"/>
      <c r="JIS63" s="740"/>
      <c r="JIT63" s="740"/>
      <c r="JIU63" s="740"/>
      <c r="JIV63" s="740"/>
      <c r="JIW63" s="740"/>
      <c r="JIX63" s="740"/>
      <c r="JIY63" s="740"/>
      <c r="JIZ63" s="740"/>
      <c r="JJA63" s="740"/>
      <c r="JJB63" s="740"/>
      <c r="JJC63" s="740"/>
      <c r="JJD63" s="740"/>
      <c r="JJE63" s="740"/>
      <c r="JJF63" s="740"/>
      <c r="JJG63" s="740"/>
      <c r="JJH63" s="740"/>
      <c r="JJI63" s="740"/>
      <c r="JJJ63" s="740"/>
      <c r="JJK63" s="740"/>
      <c r="JJL63" s="740"/>
      <c r="JJM63" s="740"/>
      <c r="JJN63" s="740"/>
      <c r="JJO63" s="740"/>
      <c r="JJP63" s="740"/>
      <c r="JJQ63" s="740"/>
      <c r="JJR63" s="740"/>
      <c r="JJS63" s="740"/>
      <c r="JJT63" s="740"/>
      <c r="JJU63" s="740"/>
      <c r="JJV63" s="740"/>
      <c r="JJW63" s="740"/>
      <c r="JJX63" s="740"/>
      <c r="JJY63" s="740"/>
      <c r="JJZ63" s="740"/>
      <c r="JKA63" s="740"/>
      <c r="JKB63" s="740"/>
      <c r="JKC63" s="740"/>
      <c r="JKD63" s="740"/>
      <c r="JKE63" s="740"/>
      <c r="JKF63" s="740"/>
      <c r="JKG63" s="740"/>
      <c r="JKH63" s="740"/>
      <c r="JKI63" s="740"/>
      <c r="JKJ63" s="740"/>
      <c r="JKK63" s="740"/>
      <c r="JKL63" s="740"/>
      <c r="JKM63" s="740"/>
      <c r="JKN63" s="740"/>
      <c r="JKO63" s="740"/>
      <c r="JKP63" s="740"/>
      <c r="JKQ63" s="740"/>
      <c r="JKR63" s="740"/>
      <c r="JKS63" s="740"/>
      <c r="JKT63" s="740"/>
      <c r="JKU63" s="740"/>
      <c r="JKV63" s="740"/>
      <c r="JKW63" s="740"/>
      <c r="JKX63" s="740"/>
      <c r="JKY63" s="740"/>
      <c r="JKZ63" s="740"/>
      <c r="JLA63" s="740"/>
      <c r="JLB63" s="740"/>
      <c r="JLC63" s="740"/>
      <c r="JLD63" s="740"/>
      <c r="JLE63" s="740"/>
      <c r="JLF63" s="740"/>
      <c r="JLG63" s="740"/>
      <c r="JLH63" s="740"/>
      <c r="JLI63" s="740"/>
      <c r="JLJ63" s="740"/>
      <c r="JLK63" s="740"/>
      <c r="JLL63" s="740"/>
      <c r="JLM63" s="740"/>
      <c r="JLN63" s="740"/>
      <c r="JLO63" s="740"/>
      <c r="JLP63" s="740"/>
      <c r="JLQ63" s="740"/>
      <c r="JLR63" s="740"/>
      <c r="JLS63" s="740"/>
      <c r="JLT63" s="740"/>
      <c r="JLU63" s="740"/>
      <c r="JLV63" s="740"/>
      <c r="JLW63" s="740"/>
      <c r="JLX63" s="740"/>
      <c r="JLY63" s="740"/>
      <c r="JLZ63" s="740"/>
      <c r="JMA63" s="740"/>
      <c r="JMB63" s="740"/>
      <c r="JMC63" s="740"/>
      <c r="JMD63" s="740"/>
      <c r="JME63" s="740"/>
      <c r="JMF63" s="740"/>
      <c r="JMG63" s="740"/>
      <c r="JMH63" s="740"/>
      <c r="JMI63" s="740"/>
      <c r="JMJ63" s="740"/>
      <c r="JMK63" s="740"/>
      <c r="JML63" s="740"/>
      <c r="JMM63" s="740"/>
      <c r="JMN63" s="740"/>
      <c r="JMO63" s="740"/>
      <c r="JMP63" s="740"/>
      <c r="JMQ63" s="740"/>
      <c r="JMR63" s="740"/>
      <c r="JMS63" s="740"/>
      <c r="JMT63" s="740"/>
      <c r="JMU63" s="740"/>
      <c r="JMV63" s="740"/>
      <c r="JMW63" s="740"/>
      <c r="JMX63" s="740"/>
      <c r="JMY63" s="740"/>
      <c r="JMZ63" s="740"/>
      <c r="JNA63" s="740"/>
      <c r="JNB63" s="740"/>
      <c r="JNC63" s="740"/>
      <c r="JND63" s="740"/>
      <c r="JNE63" s="740"/>
      <c r="JNF63" s="740"/>
      <c r="JNG63" s="740"/>
      <c r="JNH63" s="740"/>
      <c r="JNI63" s="740"/>
      <c r="JNJ63" s="740"/>
      <c r="JNK63" s="740"/>
      <c r="JNL63" s="740"/>
      <c r="JNM63" s="740"/>
      <c r="JNN63" s="740"/>
      <c r="JNO63" s="740"/>
      <c r="JNP63" s="740"/>
      <c r="JNQ63" s="740"/>
      <c r="JNR63" s="740"/>
      <c r="JNS63" s="740"/>
      <c r="JNT63" s="740"/>
      <c r="JNU63" s="740"/>
      <c r="JNV63" s="740"/>
      <c r="JNW63" s="740"/>
      <c r="JNX63" s="740"/>
      <c r="JNY63" s="740"/>
      <c r="JNZ63" s="740"/>
      <c r="JOA63" s="740"/>
      <c r="JOB63" s="740"/>
      <c r="JOC63" s="740"/>
      <c r="JOD63" s="740"/>
      <c r="JOE63" s="740"/>
      <c r="JOF63" s="740"/>
      <c r="JOG63" s="740"/>
      <c r="JOH63" s="740"/>
      <c r="JOI63" s="740"/>
      <c r="JOJ63" s="740"/>
      <c r="JOK63" s="740"/>
      <c r="JOL63" s="740"/>
      <c r="JOM63" s="740"/>
      <c r="JON63" s="740"/>
      <c r="JOO63" s="740"/>
      <c r="JOP63" s="740"/>
      <c r="JOQ63" s="740"/>
      <c r="JOR63" s="740"/>
      <c r="JOS63" s="740"/>
      <c r="JOT63" s="740"/>
      <c r="JOU63" s="740"/>
      <c r="JOV63" s="740"/>
      <c r="JOW63" s="740"/>
      <c r="JOX63" s="740"/>
      <c r="JOY63" s="740"/>
      <c r="JOZ63" s="740"/>
      <c r="JPA63" s="740"/>
      <c r="JPB63" s="740"/>
      <c r="JPC63" s="740"/>
      <c r="JPD63" s="740"/>
      <c r="JPE63" s="740"/>
      <c r="JPF63" s="740"/>
      <c r="JPG63" s="740"/>
      <c r="JPH63" s="740"/>
      <c r="JPI63" s="740"/>
      <c r="JPJ63" s="740"/>
      <c r="JPK63" s="740"/>
      <c r="JPL63" s="740"/>
      <c r="JPM63" s="740"/>
      <c r="JPN63" s="740"/>
      <c r="JPO63" s="740"/>
      <c r="JPP63" s="740"/>
      <c r="JPQ63" s="740"/>
      <c r="JPR63" s="740"/>
      <c r="JPS63" s="740"/>
      <c r="JPT63" s="740"/>
      <c r="JPU63" s="740"/>
      <c r="JPV63" s="740"/>
      <c r="JPW63" s="740"/>
      <c r="JPX63" s="740"/>
      <c r="JPY63" s="740"/>
      <c r="JPZ63" s="740"/>
      <c r="JQA63" s="740"/>
      <c r="JQB63" s="740"/>
      <c r="JQC63" s="740"/>
      <c r="JQD63" s="740"/>
      <c r="JQE63" s="740"/>
      <c r="JQF63" s="740"/>
      <c r="JQG63" s="740"/>
      <c r="JQH63" s="740"/>
      <c r="JQI63" s="740"/>
      <c r="JQJ63" s="740"/>
      <c r="JQK63" s="740"/>
      <c r="JQL63" s="740"/>
      <c r="JQM63" s="740"/>
      <c r="JQN63" s="740"/>
      <c r="JQO63" s="740"/>
      <c r="JQP63" s="740"/>
      <c r="JQQ63" s="740"/>
      <c r="JQR63" s="740"/>
      <c r="JQS63" s="740"/>
      <c r="JQT63" s="740"/>
      <c r="JQU63" s="740"/>
      <c r="JQV63" s="740"/>
      <c r="JQW63" s="740"/>
      <c r="JQX63" s="740"/>
      <c r="JQY63" s="740"/>
      <c r="JQZ63" s="740"/>
      <c r="JRA63" s="740"/>
      <c r="JRB63" s="740"/>
      <c r="JRC63" s="740"/>
      <c r="JRD63" s="740"/>
      <c r="JRE63" s="740"/>
      <c r="JRF63" s="740"/>
      <c r="JRG63" s="740"/>
      <c r="JRH63" s="740"/>
      <c r="JRI63" s="740"/>
      <c r="JRJ63" s="740"/>
      <c r="JRK63" s="740"/>
      <c r="JRL63" s="740"/>
      <c r="JRM63" s="740"/>
      <c r="JRN63" s="740"/>
      <c r="JRO63" s="740"/>
      <c r="JRP63" s="740"/>
      <c r="JRQ63" s="740"/>
      <c r="JRR63" s="740"/>
      <c r="JRS63" s="740"/>
      <c r="JRT63" s="740"/>
      <c r="JRU63" s="740"/>
      <c r="JRV63" s="740"/>
      <c r="JRW63" s="740"/>
      <c r="JRX63" s="740"/>
      <c r="JRY63" s="740"/>
      <c r="JRZ63" s="740"/>
      <c r="JSA63" s="740"/>
      <c r="JSB63" s="740"/>
      <c r="JSC63" s="740"/>
      <c r="JSD63" s="740"/>
      <c r="JSE63" s="740"/>
      <c r="JSF63" s="740"/>
      <c r="JSG63" s="740"/>
      <c r="JSH63" s="740"/>
      <c r="JSI63" s="740"/>
      <c r="JSJ63" s="740"/>
      <c r="JSK63" s="740"/>
      <c r="JSL63" s="740"/>
      <c r="JSM63" s="740"/>
      <c r="JSN63" s="740"/>
      <c r="JSO63" s="740"/>
      <c r="JSP63" s="740"/>
      <c r="JSQ63" s="740"/>
      <c r="JSR63" s="740"/>
      <c r="JSS63" s="740"/>
      <c r="JST63" s="740"/>
      <c r="JSU63" s="740"/>
      <c r="JSV63" s="740"/>
      <c r="JSW63" s="740"/>
      <c r="JSX63" s="740"/>
      <c r="JSY63" s="740"/>
      <c r="JSZ63" s="740"/>
      <c r="JTA63" s="740"/>
      <c r="JTB63" s="740"/>
      <c r="JTC63" s="740"/>
      <c r="JTD63" s="740"/>
      <c r="JTE63" s="740"/>
      <c r="JTF63" s="740"/>
      <c r="JTG63" s="740"/>
      <c r="JTH63" s="740"/>
      <c r="JTI63" s="740"/>
      <c r="JTJ63" s="740"/>
      <c r="JTK63" s="740"/>
      <c r="JTL63" s="740"/>
      <c r="JTM63" s="740"/>
      <c r="JTN63" s="740"/>
      <c r="JTO63" s="740"/>
      <c r="JTP63" s="740"/>
      <c r="JTQ63" s="740"/>
      <c r="JTR63" s="740"/>
      <c r="JTS63" s="740"/>
      <c r="JTT63" s="740"/>
      <c r="JTU63" s="740"/>
      <c r="JTV63" s="740"/>
      <c r="JTW63" s="740"/>
      <c r="JTX63" s="740"/>
      <c r="JTY63" s="740"/>
      <c r="JTZ63" s="740"/>
      <c r="JUA63" s="740"/>
      <c r="JUB63" s="740"/>
      <c r="JUC63" s="740"/>
      <c r="JUD63" s="740"/>
      <c r="JUE63" s="740"/>
      <c r="JUF63" s="740"/>
      <c r="JUG63" s="740"/>
      <c r="JUH63" s="740"/>
      <c r="JUI63" s="740"/>
      <c r="JUJ63" s="740"/>
      <c r="JUK63" s="740"/>
      <c r="JUL63" s="740"/>
      <c r="JUM63" s="740"/>
      <c r="JUN63" s="740"/>
      <c r="JUO63" s="740"/>
      <c r="JUP63" s="740"/>
      <c r="JUQ63" s="740"/>
      <c r="JUR63" s="740"/>
      <c r="JUS63" s="740"/>
      <c r="JUT63" s="740"/>
      <c r="JUU63" s="740"/>
      <c r="JUV63" s="740"/>
      <c r="JUW63" s="740"/>
      <c r="JUX63" s="740"/>
      <c r="JUY63" s="740"/>
      <c r="JUZ63" s="740"/>
      <c r="JVA63" s="740"/>
      <c r="JVB63" s="740"/>
      <c r="JVC63" s="740"/>
      <c r="JVD63" s="740"/>
      <c r="JVE63" s="740"/>
      <c r="JVF63" s="740"/>
      <c r="JVG63" s="740"/>
      <c r="JVH63" s="740"/>
      <c r="JVI63" s="740"/>
      <c r="JVJ63" s="740"/>
      <c r="JVK63" s="740"/>
      <c r="JVL63" s="740"/>
      <c r="JVM63" s="740"/>
      <c r="JVN63" s="740"/>
      <c r="JVO63" s="740"/>
      <c r="JVP63" s="740"/>
      <c r="JVQ63" s="740"/>
      <c r="JVR63" s="740"/>
      <c r="JVS63" s="740"/>
      <c r="JVT63" s="740"/>
      <c r="JVU63" s="740"/>
      <c r="JVV63" s="740"/>
      <c r="JVW63" s="740"/>
      <c r="JVX63" s="740"/>
      <c r="JVY63" s="740"/>
      <c r="JVZ63" s="740"/>
      <c r="JWA63" s="740"/>
      <c r="JWB63" s="740"/>
      <c r="JWC63" s="740"/>
      <c r="JWD63" s="740"/>
      <c r="JWE63" s="740"/>
      <c r="JWF63" s="740"/>
      <c r="JWG63" s="740"/>
      <c r="JWH63" s="740"/>
      <c r="JWI63" s="740"/>
      <c r="JWJ63" s="740"/>
      <c r="JWK63" s="740"/>
      <c r="JWL63" s="740"/>
      <c r="JWM63" s="740"/>
      <c r="JWN63" s="740"/>
      <c r="JWO63" s="740"/>
      <c r="JWP63" s="740"/>
      <c r="JWQ63" s="740"/>
      <c r="JWR63" s="740"/>
      <c r="JWS63" s="740"/>
      <c r="JWT63" s="740"/>
      <c r="JWU63" s="740"/>
      <c r="JWV63" s="740"/>
      <c r="JWW63" s="740"/>
      <c r="JWX63" s="740"/>
      <c r="JWY63" s="740"/>
      <c r="JWZ63" s="740"/>
      <c r="JXA63" s="740"/>
      <c r="JXB63" s="740"/>
      <c r="JXC63" s="740"/>
      <c r="JXD63" s="740"/>
      <c r="JXE63" s="740"/>
      <c r="JXF63" s="740"/>
      <c r="JXG63" s="740"/>
      <c r="JXH63" s="740"/>
      <c r="JXI63" s="740"/>
      <c r="JXJ63" s="740"/>
      <c r="JXK63" s="740"/>
      <c r="JXL63" s="740"/>
      <c r="JXM63" s="740"/>
      <c r="JXN63" s="740"/>
      <c r="JXO63" s="740"/>
      <c r="JXP63" s="740"/>
      <c r="JXQ63" s="740"/>
      <c r="JXR63" s="740"/>
      <c r="JXS63" s="740"/>
      <c r="JXT63" s="740"/>
      <c r="JXU63" s="740"/>
      <c r="JXV63" s="740"/>
      <c r="JXW63" s="740"/>
      <c r="JXX63" s="740"/>
      <c r="JXY63" s="740"/>
      <c r="JXZ63" s="740"/>
      <c r="JYA63" s="740"/>
      <c r="JYB63" s="740"/>
      <c r="JYC63" s="740"/>
      <c r="JYD63" s="740"/>
      <c r="JYE63" s="740"/>
      <c r="JYF63" s="740"/>
      <c r="JYG63" s="740"/>
      <c r="JYH63" s="740"/>
      <c r="JYI63" s="740"/>
      <c r="JYJ63" s="740"/>
      <c r="JYK63" s="740"/>
      <c r="JYL63" s="740"/>
      <c r="JYM63" s="740"/>
      <c r="JYN63" s="740"/>
      <c r="JYO63" s="740"/>
      <c r="JYP63" s="740"/>
      <c r="JYQ63" s="740"/>
      <c r="JYR63" s="740"/>
      <c r="JYS63" s="740"/>
      <c r="JYT63" s="740"/>
      <c r="JYU63" s="740"/>
      <c r="JYV63" s="740"/>
      <c r="JYW63" s="740"/>
      <c r="JYX63" s="740"/>
      <c r="JYY63" s="740"/>
      <c r="JYZ63" s="740"/>
      <c r="JZA63" s="740"/>
      <c r="JZB63" s="740"/>
      <c r="JZC63" s="740"/>
      <c r="JZD63" s="740"/>
      <c r="JZE63" s="740"/>
      <c r="JZF63" s="740"/>
      <c r="JZG63" s="740"/>
      <c r="JZH63" s="740"/>
      <c r="JZI63" s="740"/>
      <c r="JZJ63" s="740"/>
      <c r="JZK63" s="740"/>
      <c r="JZL63" s="740"/>
      <c r="JZM63" s="740"/>
      <c r="JZN63" s="740"/>
      <c r="JZO63" s="740"/>
      <c r="JZP63" s="740"/>
      <c r="JZQ63" s="740"/>
      <c r="JZR63" s="740"/>
      <c r="JZS63" s="740"/>
      <c r="JZT63" s="740"/>
      <c r="JZU63" s="740"/>
      <c r="JZV63" s="740"/>
      <c r="JZW63" s="740"/>
      <c r="JZX63" s="740"/>
      <c r="JZY63" s="740"/>
      <c r="JZZ63" s="740"/>
      <c r="KAA63" s="740"/>
      <c r="KAB63" s="740"/>
      <c r="KAC63" s="740"/>
      <c r="KAD63" s="740"/>
      <c r="KAE63" s="740"/>
      <c r="KAF63" s="740"/>
      <c r="KAG63" s="740"/>
      <c r="KAH63" s="740"/>
      <c r="KAI63" s="740"/>
      <c r="KAJ63" s="740"/>
      <c r="KAK63" s="740"/>
      <c r="KAL63" s="740"/>
      <c r="KAM63" s="740"/>
      <c r="KAN63" s="740"/>
      <c r="KAO63" s="740"/>
      <c r="KAP63" s="740"/>
      <c r="KAQ63" s="740"/>
      <c r="KAR63" s="740"/>
      <c r="KAS63" s="740"/>
      <c r="KAT63" s="740"/>
      <c r="KAU63" s="740"/>
      <c r="KAV63" s="740"/>
      <c r="KAW63" s="740"/>
      <c r="KAX63" s="740"/>
      <c r="KAY63" s="740"/>
      <c r="KAZ63" s="740"/>
      <c r="KBA63" s="740"/>
      <c r="KBB63" s="740"/>
      <c r="KBC63" s="740"/>
      <c r="KBD63" s="740"/>
      <c r="KBE63" s="740"/>
      <c r="KBF63" s="740"/>
      <c r="KBG63" s="740"/>
      <c r="KBH63" s="740"/>
      <c r="KBI63" s="740"/>
      <c r="KBJ63" s="740"/>
      <c r="KBK63" s="740"/>
      <c r="KBL63" s="740"/>
      <c r="KBM63" s="740"/>
      <c r="KBN63" s="740"/>
      <c r="KBO63" s="740"/>
      <c r="KBP63" s="740"/>
      <c r="KBQ63" s="740"/>
      <c r="KBR63" s="740"/>
      <c r="KBS63" s="740"/>
      <c r="KBT63" s="740"/>
      <c r="KBU63" s="740"/>
      <c r="KBV63" s="740"/>
      <c r="KBW63" s="740"/>
      <c r="KBX63" s="740"/>
      <c r="KBY63" s="740"/>
      <c r="KBZ63" s="740"/>
      <c r="KCA63" s="740"/>
      <c r="KCB63" s="740"/>
      <c r="KCC63" s="740"/>
      <c r="KCD63" s="740"/>
      <c r="KCE63" s="740"/>
      <c r="KCF63" s="740"/>
      <c r="KCG63" s="740"/>
      <c r="KCH63" s="740"/>
      <c r="KCI63" s="740"/>
      <c r="KCJ63" s="740"/>
      <c r="KCK63" s="740"/>
      <c r="KCL63" s="740"/>
      <c r="KCM63" s="740"/>
      <c r="KCN63" s="740"/>
      <c r="KCO63" s="740"/>
      <c r="KCP63" s="740"/>
      <c r="KCQ63" s="740"/>
      <c r="KCR63" s="740"/>
      <c r="KCS63" s="740"/>
      <c r="KCT63" s="740"/>
      <c r="KCU63" s="740"/>
      <c r="KCV63" s="740"/>
      <c r="KCW63" s="740"/>
      <c r="KCX63" s="740"/>
      <c r="KCY63" s="740"/>
      <c r="KCZ63" s="740"/>
      <c r="KDA63" s="740"/>
      <c r="KDB63" s="740"/>
      <c r="KDC63" s="740"/>
      <c r="KDD63" s="740"/>
      <c r="KDE63" s="740"/>
      <c r="KDF63" s="740"/>
      <c r="KDG63" s="740"/>
      <c r="KDH63" s="740"/>
      <c r="KDI63" s="740"/>
      <c r="KDJ63" s="740"/>
      <c r="KDK63" s="740"/>
      <c r="KDL63" s="740"/>
      <c r="KDM63" s="740"/>
      <c r="KDN63" s="740"/>
      <c r="KDO63" s="740"/>
      <c r="KDP63" s="740"/>
      <c r="KDQ63" s="740"/>
      <c r="KDR63" s="740"/>
      <c r="KDS63" s="740"/>
      <c r="KDT63" s="740"/>
      <c r="KDU63" s="740"/>
      <c r="KDV63" s="740"/>
      <c r="KDW63" s="740"/>
      <c r="KDX63" s="740"/>
      <c r="KDY63" s="740"/>
      <c r="KDZ63" s="740"/>
      <c r="KEA63" s="740"/>
      <c r="KEB63" s="740"/>
      <c r="KEC63" s="740"/>
      <c r="KED63" s="740"/>
      <c r="KEE63" s="740"/>
      <c r="KEF63" s="740"/>
      <c r="KEG63" s="740"/>
      <c r="KEH63" s="740"/>
      <c r="KEI63" s="740"/>
      <c r="KEJ63" s="740"/>
      <c r="KEK63" s="740"/>
      <c r="KEL63" s="740"/>
      <c r="KEM63" s="740"/>
      <c r="KEN63" s="740"/>
      <c r="KEO63" s="740"/>
      <c r="KEP63" s="740"/>
      <c r="KEQ63" s="740"/>
      <c r="KER63" s="740"/>
      <c r="KES63" s="740"/>
      <c r="KET63" s="740"/>
      <c r="KEU63" s="740"/>
      <c r="KEV63" s="740"/>
      <c r="KEW63" s="740"/>
      <c r="KEX63" s="740"/>
      <c r="KEY63" s="740"/>
      <c r="KEZ63" s="740"/>
      <c r="KFA63" s="740"/>
      <c r="KFB63" s="740"/>
      <c r="KFC63" s="740"/>
      <c r="KFD63" s="740"/>
      <c r="KFE63" s="740"/>
      <c r="KFF63" s="740"/>
      <c r="KFG63" s="740"/>
      <c r="KFH63" s="740"/>
      <c r="KFI63" s="740"/>
      <c r="KFJ63" s="740"/>
      <c r="KFK63" s="740"/>
      <c r="KFL63" s="740"/>
      <c r="KFM63" s="740"/>
      <c r="KFN63" s="740"/>
      <c r="KFO63" s="740"/>
      <c r="KFP63" s="740"/>
      <c r="KFQ63" s="740"/>
      <c r="KFR63" s="740"/>
      <c r="KFS63" s="740"/>
      <c r="KFT63" s="740"/>
      <c r="KFU63" s="740"/>
      <c r="KFV63" s="740"/>
      <c r="KFW63" s="740"/>
      <c r="KFX63" s="740"/>
      <c r="KFY63" s="740"/>
      <c r="KFZ63" s="740"/>
      <c r="KGA63" s="740"/>
      <c r="KGB63" s="740"/>
      <c r="KGC63" s="740"/>
      <c r="KGD63" s="740"/>
      <c r="KGE63" s="740"/>
      <c r="KGF63" s="740"/>
      <c r="KGG63" s="740"/>
      <c r="KGH63" s="740"/>
      <c r="KGI63" s="740"/>
      <c r="KGJ63" s="740"/>
      <c r="KGK63" s="740"/>
      <c r="KGL63" s="740"/>
      <c r="KGM63" s="740"/>
      <c r="KGN63" s="740"/>
      <c r="KGO63" s="740"/>
      <c r="KGP63" s="740"/>
      <c r="KGQ63" s="740"/>
      <c r="KGR63" s="740"/>
      <c r="KGS63" s="740"/>
      <c r="KGT63" s="740"/>
      <c r="KGU63" s="740"/>
      <c r="KGV63" s="740"/>
      <c r="KGW63" s="740"/>
      <c r="KGX63" s="740"/>
      <c r="KGY63" s="740"/>
      <c r="KGZ63" s="740"/>
      <c r="KHA63" s="740"/>
      <c r="KHB63" s="740"/>
      <c r="KHC63" s="740"/>
      <c r="KHD63" s="740"/>
      <c r="KHE63" s="740"/>
      <c r="KHF63" s="740"/>
      <c r="KHG63" s="740"/>
      <c r="KHH63" s="740"/>
      <c r="KHI63" s="740"/>
      <c r="KHJ63" s="740"/>
      <c r="KHK63" s="740"/>
      <c r="KHL63" s="740"/>
      <c r="KHM63" s="740"/>
      <c r="KHN63" s="740"/>
      <c r="KHO63" s="740"/>
      <c r="KHP63" s="740"/>
      <c r="KHQ63" s="740"/>
      <c r="KHR63" s="740"/>
      <c r="KHS63" s="740"/>
      <c r="KHT63" s="740"/>
      <c r="KHU63" s="740"/>
      <c r="KHV63" s="740"/>
      <c r="KHW63" s="740"/>
      <c r="KHX63" s="740"/>
      <c r="KHY63" s="740"/>
      <c r="KHZ63" s="740"/>
      <c r="KIA63" s="740"/>
      <c r="KIB63" s="740"/>
      <c r="KIC63" s="740"/>
      <c r="KID63" s="740"/>
      <c r="KIE63" s="740"/>
      <c r="KIF63" s="740"/>
      <c r="KIG63" s="740"/>
      <c r="KIH63" s="740"/>
      <c r="KII63" s="740"/>
      <c r="KIJ63" s="740"/>
      <c r="KIK63" s="740"/>
      <c r="KIL63" s="740"/>
      <c r="KIM63" s="740"/>
      <c r="KIN63" s="740"/>
      <c r="KIO63" s="740"/>
      <c r="KIP63" s="740"/>
      <c r="KIQ63" s="740"/>
      <c r="KIR63" s="740"/>
      <c r="KIS63" s="740"/>
      <c r="KIT63" s="740"/>
      <c r="KIU63" s="740"/>
      <c r="KIV63" s="740"/>
      <c r="KIW63" s="740"/>
      <c r="KIX63" s="740"/>
      <c r="KIY63" s="740"/>
      <c r="KIZ63" s="740"/>
      <c r="KJA63" s="740"/>
      <c r="KJB63" s="740"/>
      <c r="KJC63" s="740"/>
      <c r="KJD63" s="740"/>
      <c r="KJE63" s="740"/>
      <c r="KJF63" s="740"/>
      <c r="KJG63" s="740"/>
      <c r="KJH63" s="740"/>
      <c r="KJI63" s="740"/>
      <c r="KJJ63" s="740"/>
      <c r="KJK63" s="740"/>
      <c r="KJL63" s="740"/>
      <c r="KJM63" s="740"/>
      <c r="KJN63" s="740"/>
      <c r="KJO63" s="740"/>
      <c r="KJP63" s="740"/>
      <c r="KJQ63" s="740"/>
      <c r="KJR63" s="740"/>
      <c r="KJS63" s="740"/>
      <c r="KJT63" s="740"/>
      <c r="KJU63" s="740"/>
      <c r="KJV63" s="740"/>
      <c r="KJW63" s="740"/>
      <c r="KJX63" s="740"/>
      <c r="KJY63" s="740"/>
      <c r="KJZ63" s="740"/>
      <c r="KKA63" s="740"/>
      <c r="KKB63" s="740"/>
      <c r="KKC63" s="740"/>
      <c r="KKD63" s="740"/>
      <c r="KKE63" s="740"/>
      <c r="KKF63" s="740"/>
      <c r="KKG63" s="740"/>
      <c r="KKH63" s="740"/>
      <c r="KKI63" s="740"/>
      <c r="KKJ63" s="740"/>
      <c r="KKK63" s="740"/>
      <c r="KKL63" s="740"/>
      <c r="KKM63" s="740"/>
      <c r="KKN63" s="740"/>
      <c r="KKO63" s="740"/>
      <c r="KKP63" s="740"/>
      <c r="KKQ63" s="740"/>
      <c r="KKR63" s="740"/>
      <c r="KKS63" s="740"/>
      <c r="KKT63" s="740"/>
      <c r="KKU63" s="740"/>
      <c r="KKV63" s="740"/>
      <c r="KKW63" s="740"/>
      <c r="KKX63" s="740"/>
      <c r="KKY63" s="740"/>
      <c r="KKZ63" s="740"/>
      <c r="KLA63" s="740"/>
      <c r="KLB63" s="740"/>
      <c r="KLC63" s="740"/>
      <c r="KLD63" s="740"/>
      <c r="KLE63" s="740"/>
      <c r="KLF63" s="740"/>
      <c r="KLG63" s="740"/>
      <c r="KLH63" s="740"/>
      <c r="KLI63" s="740"/>
      <c r="KLJ63" s="740"/>
      <c r="KLK63" s="740"/>
      <c r="KLL63" s="740"/>
      <c r="KLM63" s="740"/>
      <c r="KLN63" s="740"/>
      <c r="KLO63" s="740"/>
      <c r="KLP63" s="740"/>
      <c r="KLQ63" s="740"/>
      <c r="KLR63" s="740"/>
      <c r="KLS63" s="740"/>
      <c r="KLT63" s="740"/>
      <c r="KLU63" s="740"/>
      <c r="KLV63" s="740"/>
      <c r="KLW63" s="740"/>
      <c r="KLX63" s="740"/>
      <c r="KLY63" s="740"/>
      <c r="KLZ63" s="740"/>
      <c r="KMA63" s="740"/>
      <c r="KMB63" s="740"/>
      <c r="KMC63" s="740"/>
      <c r="KMD63" s="740"/>
      <c r="KME63" s="740"/>
      <c r="KMF63" s="740"/>
      <c r="KMG63" s="740"/>
      <c r="KMH63" s="740"/>
      <c r="KMI63" s="740"/>
      <c r="KMJ63" s="740"/>
      <c r="KMK63" s="740"/>
      <c r="KML63" s="740"/>
      <c r="KMM63" s="740"/>
      <c r="KMN63" s="740"/>
      <c r="KMO63" s="740"/>
      <c r="KMP63" s="740"/>
      <c r="KMQ63" s="740"/>
      <c r="KMR63" s="740"/>
      <c r="KMS63" s="740"/>
      <c r="KMT63" s="740"/>
      <c r="KMU63" s="740"/>
      <c r="KMV63" s="740"/>
      <c r="KMW63" s="740"/>
      <c r="KMX63" s="740"/>
      <c r="KMY63" s="740"/>
      <c r="KMZ63" s="740"/>
      <c r="KNA63" s="740"/>
      <c r="KNB63" s="740"/>
      <c r="KNC63" s="740"/>
      <c r="KND63" s="740"/>
      <c r="KNE63" s="740"/>
      <c r="KNF63" s="740"/>
      <c r="KNG63" s="740"/>
      <c r="KNH63" s="740"/>
      <c r="KNI63" s="740"/>
      <c r="KNJ63" s="740"/>
      <c r="KNK63" s="740"/>
      <c r="KNL63" s="740"/>
      <c r="KNM63" s="740"/>
      <c r="KNN63" s="740"/>
      <c r="KNO63" s="740"/>
      <c r="KNP63" s="740"/>
      <c r="KNQ63" s="740"/>
      <c r="KNR63" s="740"/>
      <c r="KNS63" s="740"/>
      <c r="KNT63" s="740"/>
      <c r="KNU63" s="740"/>
      <c r="KNV63" s="740"/>
      <c r="KNW63" s="740"/>
      <c r="KNX63" s="740"/>
      <c r="KNY63" s="740"/>
      <c r="KNZ63" s="740"/>
      <c r="KOA63" s="740"/>
      <c r="KOB63" s="740"/>
      <c r="KOC63" s="740"/>
      <c r="KOD63" s="740"/>
      <c r="KOE63" s="740"/>
      <c r="KOF63" s="740"/>
      <c r="KOG63" s="740"/>
      <c r="KOH63" s="740"/>
      <c r="KOI63" s="740"/>
      <c r="KOJ63" s="740"/>
      <c r="KOK63" s="740"/>
      <c r="KOL63" s="740"/>
      <c r="KOM63" s="740"/>
      <c r="KON63" s="740"/>
      <c r="KOO63" s="740"/>
      <c r="KOP63" s="740"/>
      <c r="KOQ63" s="740"/>
      <c r="KOR63" s="740"/>
      <c r="KOS63" s="740"/>
      <c r="KOT63" s="740"/>
      <c r="KOU63" s="740"/>
      <c r="KOV63" s="740"/>
      <c r="KOW63" s="740"/>
      <c r="KOX63" s="740"/>
      <c r="KOY63" s="740"/>
      <c r="KOZ63" s="740"/>
      <c r="KPA63" s="740"/>
      <c r="KPB63" s="740"/>
      <c r="KPC63" s="740"/>
      <c r="KPD63" s="740"/>
      <c r="KPE63" s="740"/>
      <c r="KPF63" s="740"/>
      <c r="KPG63" s="740"/>
      <c r="KPH63" s="740"/>
      <c r="KPI63" s="740"/>
      <c r="KPJ63" s="740"/>
      <c r="KPK63" s="740"/>
      <c r="KPL63" s="740"/>
      <c r="KPM63" s="740"/>
      <c r="KPN63" s="740"/>
      <c r="KPO63" s="740"/>
      <c r="KPP63" s="740"/>
      <c r="KPQ63" s="740"/>
      <c r="KPR63" s="740"/>
      <c r="KPS63" s="740"/>
      <c r="KPT63" s="740"/>
      <c r="KPU63" s="740"/>
      <c r="KPV63" s="740"/>
      <c r="KPW63" s="740"/>
      <c r="KPX63" s="740"/>
      <c r="KPY63" s="740"/>
      <c r="KPZ63" s="740"/>
      <c r="KQA63" s="740"/>
      <c r="KQB63" s="740"/>
      <c r="KQC63" s="740"/>
      <c r="KQD63" s="740"/>
      <c r="KQE63" s="740"/>
      <c r="KQF63" s="740"/>
      <c r="KQG63" s="740"/>
      <c r="KQH63" s="740"/>
      <c r="KQI63" s="740"/>
      <c r="KQJ63" s="740"/>
      <c r="KQK63" s="740"/>
      <c r="KQL63" s="740"/>
      <c r="KQM63" s="740"/>
      <c r="KQN63" s="740"/>
      <c r="KQO63" s="740"/>
      <c r="KQP63" s="740"/>
      <c r="KQQ63" s="740"/>
      <c r="KQR63" s="740"/>
      <c r="KQS63" s="740"/>
      <c r="KQT63" s="740"/>
      <c r="KQU63" s="740"/>
      <c r="KQV63" s="740"/>
      <c r="KQW63" s="740"/>
      <c r="KQX63" s="740"/>
      <c r="KQY63" s="740"/>
      <c r="KQZ63" s="740"/>
      <c r="KRA63" s="740"/>
      <c r="KRB63" s="740"/>
      <c r="KRC63" s="740"/>
      <c r="KRD63" s="740"/>
      <c r="KRE63" s="740"/>
      <c r="KRF63" s="740"/>
      <c r="KRG63" s="740"/>
      <c r="KRH63" s="740"/>
      <c r="KRI63" s="740"/>
      <c r="KRJ63" s="740"/>
      <c r="KRK63" s="740"/>
      <c r="KRL63" s="740"/>
      <c r="KRM63" s="740"/>
      <c r="KRN63" s="740"/>
      <c r="KRO63" s="740"/>
      <c r="KRP63" s="740"/>
      <c r="KRQ63" s="740"/>
      <c r="KRR63" s="740"/>
      <c r="KRS63" s="740"/>
      <c r="KRT63" s="740"/>
      <c r="KRU63" s="740"/>
      <c r="KRV63" s="740"/>
      <c r="KRW63" s="740"/>
      <c r="KRX63" s="740"/>
      <c r="KRY63" s="740"/>
      <c r="KRZ63" s="740"/>
      <c r="KSA63" s="740"/>
      <c r="KSB63" s="740"/>
      <c r="KSC63" s="740"/>
      <c r="KSD63" s="740"/>
      <c r="KSE63" s="740"/>
      <c r="KSF63" s="740"/>
      <c r="KSG63" s="740"/>
      <c r="KSH63" s="740"/>
      <c r="KSI63" s="740"/>
      <c r="KSJ63" s="740"/>
      <c r="KSK63" s="740"/>
      <c r="KSL63" s="740"/>
      <c r="KSM63" s="740"/>
      <c r="KSN63" s="740"/>
      <c r="KSO63" s="740"/>
      <c r="KSP63" s="740"/>
      <c r="KSQ63" s="740"/>
      <c r="KSR63" s="740"/>
      <c r="KSS63" s="740"/>
      <c r="KST63" s="740"/>
      <c r="KSU63" s="740"/>
      <c r="KSV63" s="740"/>
      <c r="KSW63" s="740"/>
      <c r="KSX63" s="740"/>
      <c r="KSY63" s="740"/>
      <c r="KSZ63" s="740"/>
      <c r="KTA63" s="740"/>
      <c r="KTB63" s="740"/>
      <c r="KTC63" s="740"/>
      <c r="KTD63" s="740"/>
      <c r="KTE63" s="740"/>
      <c r="KTF63" s="740"/>
      <c r="KTG63" s="740"/>
      <c r="KTH63" s="740"/>
      <c r="KTI63" s="740"/>
      <c r="KTJ63" s="740"/>
      <c r="KTK63" s="740"/>
      <c r="KTL63" s="740"/>
      <c r="KTM63" s="740"/>
      <c r="KTN63" s="740"/>
      <c r="KTO63" s="740"/>
      <c r="KTP63" s="740"/>
      <c r="KTQ63" s="740"/>
      <c r="KTR63" s="740"/>
      <c r="KTS63" s="740"/>
      <c r="KTT63" s="740"/>
      <c r="KTU63" s="740"/>
      <c r="KTV63" s="740"/>
      <c r="KTW63" s="740"/>
      <c r="KTX63" s="740"/>
      <c r="KTY63" s="740"/>
      <c r="KTZ63" s="740"/>
      <c r="KUA63" s="740"/>
      <c r="KUB63" s="740"/>
      <c r="KUC63" s="740"/>
      <c r="KUD63" s="740"/>
      <c r="KUE63" s="740"/>
      <c r="KUF63" s="740"/>
      <c r="KUG63" s="740"/>
      <c r="KUH63" s="740"/>
      <c r="KUI63" s="740"/>
      <c r="KUJ63" s="740"/>
      <c r="KUK63" s="740"/>
      <c r="KUL63" s="740"/>
      <c r="KUM63" s="740"/>
      <c r="KUN63" s="740"/>
      <c r="KUO63" s="740"/>
      <c r="KUP63" s="740"/>
      <c r="KUQ63" s="740"/>
      <c r="KUR63" s="740"/>
      <c r="KUS63" s="740"/>
      <c r="KUT63" s="740"/>
      <c r="KUU63" s="740"/>
      <c r="KUV63" s="740"/>
      <c r="KUW63" s="740"/>
      <c r="KUX63" s="740"/>
      <c r="KUY63" s="740"/>
      <c r="KUZ63" s="740"/>
      <c r="KVA63" s="740"/>
      <c r="KVB63" s="740"/>
      <c r="KVC63" s="740"/>
      <c r="KVD63" s="740"/>
      <c r="KVE63" s="740"/>
      <c r="KVF63" s="740"/>
      <c r="KVG63" s="740"/>
      <c r="KVH63" s="740"/>
      <c r="KVI63" s="740"/>
      <c r="KVJ63" s="740"/>
      <c r="KVK63" s="740"/>
      <c r="KVL63" s="740"/>
      <c r="KVM63" s="740"/>
      <c r="KVN63" s="740"/>
      <c r="KVO63" s="740"/>
      <c r="KVP63" s="740"/>
      <c r="KVQ63" s="740"/>
      <c r="KVR63" s="740"/>
      <c r="KVS63" s="740"/>
      <c r="KVT63" s="740"/>
      <c r="KVU63" s="740"/>
      <c r="KVV63" s="740"/>
      <c r="KVW63" s="740"/>
      <c r="KVX63" s="740"/>
      <c r="KVY63" s="740"/>
      <c r="KVZ63" s="740"/>
      <c r="KWA63" s="740"/>
      <c r="KWB63" s="740"/>
      <c r="KWC63" s="740"/>
      <c r="KWD63" s="740"/>
      <c r="KWE63" s="740"/>
      <c r="KWF63" s="740"/>
      <c r="KWG63" s="740"/>
      <c r="KWH63" s="740"/>
      <c r="KWI63" s="740"/>
      <c r="KWJ63" s="740"/>
      <c r="KWK63" s="740"/>
      <c r="KWL63" s="740"/>
      <c r="KWM63" s="740"/>
      <c r="KWN63" s="740"/>
      <c r="KWO63" s="740"/>
      <c r="KWP63" s="740"/>
      <c r="KWQ63" s="740"/>
      <c r="KWR63" s="740"/>
      <c r="KWS63" s="740"/>
      <c r="KWT63" s="740"/>
      <c r="KWU63" s="740"/>
      <c r="KWV63" s="740"/>
      <c r="KWW63" s="740"/>
      <c r="KWX63" s="740"/>
      <c r="KWY63" s="740"/>
      <c r="KWZ63" s="740"/>
      <c r="KXA63" s="740"/>
      <c r="KXB63" s="740"/>
      <c r="KXC63" s="740"/>
      <c r="KXD63" s="740"/>
      <c r="KXE63" s="740"/>
      <c r="KXF63" s="740"/>
      <c r="KXG63" s="740"/>
      <c r="KXH63" s="740"/>
      <c r="KXI63" s="740"/>
      <c r="KXJ63" s="740"/>
      <c r="KXK63" s="740"/>
      <c r="KXL63" s="740"/>
      <c r="KXM63" s="740"/>
      <c r="KXN63" s="740"/>
      <c r="KXO63" s="740"/>
      <c r="KXP63" s="740"/>
      <c r="KXQ63" s="740"/>
      <c r="KXR63" s="740"/>
      <c r="KXS63" s="740"/>
      <c r="KXT63" s="740"/>
      <c r="KXU63" s="740"/>
      <c r="KXV63" s="740"/>
      <c r="KXW63" s="740"/>
      <c r="KXX63" s="740"/>
      <c r="KXY63" s="740"/>
      <c r="KXZ63" s="740"/>
      <c r="KYA63" s="740"/>
      <c r="KYB63" s="740"/>
      <c r="KYC63" s="740"/>
      <c r="KYD63" s="740"/>
      <c r="KYE63" s="740"/>
      <c r="KYF63" s="740"/>
      <c r="KYG63" s="740"/>
      <c r="KYH63" s="740"/>
      <c r="KYI63" s="740"/>
      <c r="KYJ63" s="740"/>
      <c r="KYK63" s="740"/>
      <c r="KYL63" s="740"/>
      <c r="KYM63" s="740"/>
      <c r="KYN63" s="740"/>
      <c r="KYO63" s="740"/>
      <c r="KYP63" s="740"/>
      <c r="KYQ63" s="740"/>
      <c r="KYR63" s="740"/>
      <c r="KYS63" s="740"/>
      <c r="KYT63" s="740"/>
      <c r="KYU63" s="740"/>
      <c r="KYV63" s="740"/>
      <c r="KYW63" s="740"/>
      <c r="KYX63" s="740"/>
      <c r="KYY63" s="740"/>
      <c r="KYZ63" s="740"/>
      <c r="KZA63" s="740"/>
      <c r="KZB63" s="740"/>
      <c r="KZC63" s="740"/>
      <c r="KZD63" s="740"/>
      <c r="KZE63" s="740"/>
      <c r="KZF63" s="740"/>
      <c r="KZG63" s="740"/>
      <c r="KZH63" s="740"/>
      <c r="KZI63" s="740"/>
      <c r="KZJ63" s="740"/>
      <c r="KZK63" s="740"/>
      <c r="KZL63" s="740"/>
      <c r="KZM63" s="740"/>
      <c r="KZN63" s="740"/>
      <c r="KZO63" s="740"/>
      <c r="KZP63" s="740"/>
      <c r="KZQ63" s="740"/>
      <c r="KZR63" s="740"/>
      <c r="KZS63" s="740"/>
      <c r="KZT63" s="740"/>
      <c r="KZU63" s="740"/>
      <c r="KZV63" s="740"/>
      <c r="KZW63" s="740"/>
      <c r="KZX63" s="740"/>
      <c r="KZY63" s="740"/>
      <c r="KZZ63" s="740"/>
      <c r="LAA63" s="740"/>
      <c r="LAB63" s="740"/>
      <c r="LAC63" s="740"/>
      <c r="LAD63" s="740"/>
      <c r="LAE63" s="740"/>
      <c r="LAF63" s="740"/>
      <c r="LAG63" s="740"/>
      <c r="LAH63" s="740"/>
      <c r="LAI63" s="740"/>
      <c r="LAJ63" s="740"/>
      <c r="LAK63" s="740"/>
      <c r="LAL63" s="740"/>
      <c r="LAM63" s="740"/>
      <c r="LAN63" s="740"/>
      <c r="LAO63" s="740"/>
      <c r="LAP63" s="740"/>
      <c r="LAQ63" s="740"/>
      <c r="LAR63" s="740"/>
      <c r="LAS63" s="740"/>
      <c r="LAT63" s="740"/>
      <c r="LAU63" s="740"/>
      <c r="LAV63" s="740"/>
      <c r="LAW63" s="740"/>
      <c r="LAX63" s="740"/>
      <c r="LAY63" s="740"/>
      <c r="LAZ63" s="740"/>
      <c r="LBA63" s="740"/>
      <c r="LBB63" s="740"/>
      <c r="LBC63" s="740"/>
      <c r="LBD63" s="740"/>
      <c r="LBE63" s="740"/>
      <c r="LBF63" s="740"/>
      <c r="LBG63" s="740"/>
      <c r="LBH63" s="740"/>
      <c r="LBI63" s="740"/>
      <c r="LBJ63" s="740"/>
      <c r="LBK63" s="740"/>
      <c r="LBL63" s="740"/>
      <c r="LBM63" s="740"/>
      <c r="LBN63" s="740"/>
      <c r="LBO63" s="740"/>
      <c r="LBP63" s="740"/>
      <c r="LBQ63" s="740"/>
      <c r="LBR63" s="740"/>
      <c r="LBS63" s="740"/>
      <c r="LBT63" s="740"/>
      <c r="LBU63" s="740"/>
      <c r="LBV63" s="740"/>
      <c r="LBW63" s="740"/>
      <c r="LBX63" s="740"/>
      <c r="LBY63" s="740"/>
      <c r="LBZ63" s="740"/>
      <c r="LCA63" s="740"/>
      <c r="LCB63" s="740"/>
      <c r="LCC63" s="740"/>
      <c r="LCD63" s="740"/>
      <c r="LCE63" s="740"/>
      <c r="LCF63" s="740"/>
      <c r="LCG63" s="740"/>
      <c r="LCH63" s="740"/>
      <c r="LCI63" s="740"/>
      <c r="LCJ63" s="740"/>
      <c r="LCK63" s="740"/>
      <c r="LCL63" s="740"/>
      <c r="LCM63" s="740"/>
      <c r="LCN63" s="740"/>
      <c r="LCO63" s="740"/>
      <c r="LCP63" s="740"/>
      <c r="LCQ63" s="740"/>
      <c r="LCR63" s="740"/>
      <c r="LCS63" s="740"/>
      <c r="LCT63" s="740"/>
      <c r="LCU63" s="740"/>
      <c r="LCV63" s="740"/>
      <c r="LCW63" s="740"/>
      <c r="LCX63" s="740"/>
      <c r="LCY63" s="740"/>
      <c r="LCZ63" s="740"/>
      <c r="LDA63" s="740"/>
      <c r="LDB63" s="740"/>
      <c r="LDC63" s="740"/>
      <c r="LDD63" s="740"/>
      <c r="LDE63" s="740"/>
      <c r="LDF63" s="740"/>
      <c r="LDG63" s="740"/>
      <c r="LDH63" s="740"/>
      <c r="LDI63" s="740"/>
      <c r="LDJ63" s="740"/>
      <c r="LDK63" s="740"/>
      <c r="LDL63" s="740"/>
      <c r="LDM63" s="740"/>
      <c r="LDN63" s="740"/>
      <c r="LDO63" s="740"/>
      <c r="LDP63" s="740"/>
      <c r="LDQ63" s="740"/>
      <c r="LDR63" s="740"/>
      <c r="LDS63" s="740"/>
      <c r="LDT63" s="740"/>
      <c r="LDU63" s="740"/>
      <c r="LDV63" s="740"/>
      <c r="LDW63" s="740"/>
      <c r="LDX63" s="740"/>
      <c r="LDY63" s="740"/>
      <c r="LDZ63" s="740"/>
      <c r="LEA63" s="740"/>
      <c r="LEB63" s="740"/>
      <c r="LEC63" s="740"/>
      <c r="LED63" s="740"/>
      <c r="LEE63" s="740"/>
      <c r="LEF63" s="740"/>
      <c r="LEG63" s="740"/>
      <c r="LEH63" s="740"/>
      <c r="LEI63" s="740"/>
      <c r="LEJ63" s="740"/>
      <c r="LEK63" s="740"/>
      <c r="LEL63" s="740"/>
      <c r="LEM63" s="740"/>
      <c r="LEN63" s="740"/>
      <c r="LEO63" s="740"/>
      <c r="LEP63" s="740"/>
      <c r="LEQ63" s="740"/>
      <c r="LER63" s="740"/>
      <c r="LES63" s="740"/>
      <c r="LET63" s="740"/>
      <c r="LEU63" s="740"/>
      <c r="LEV63" s="740"/>
      <c r="LEW63" s="740"/>
      <c r="LEX63" s="740"/>
      <c r="LEY63" s="740"/>
      <c r="LEZ63" s="740"/>
      <c r="LFA63" s="740"/>
      <c r="LFB63" s="740"/>
      <c r="LFC63" s="740"/>
      <c r="LFD63" s="740"/>
      <c r="LFE63" s="740"/>
      <c r="LFF63" s="740"/>
      <c r="LFG63" s="740"/>
      <c r="LFH63" s="740"/>
      <c r="LFI63" s="740"/>
      <c r="LFJ63" s="740"/>
      <c r="LFK63" s="740"/>
      <c r="LFL63" s="740"/>
      <c r="LFM63" s="740"/>
      <c r="LFN63" s="740"/>
      <c r="LFO63" s="740"/>
      <c r="LFP63" s="740"/>
      <c r="LFQ63" s="740"/>
      <c r="LFR63" s="740"/>
      <c r="LFS63" s="740"/>
      <c r="LFT63" s="740"/>
      <c r="LFU63" s="740"/>
      <c r="LFV63" s="740"/>
      <c r="LFW63" s="740"/>
      <c r="LFX63" s="740"/>
      <c r="LFY63" s="740"/>
      <c r="LFZ63" s="740"/>
      <c r="LGA63" s="740"/>
      <c r="LGB63" s="740"/>
      <c r="LGC63" s="740"/>
      <c r="LGD63" s="740"/>
      <c r="LGE63" s="740"/>
      <c r="LGF63" s="740"/>
      <c r="LGG63" s="740"/>
      <c r="LGH63" s="740"/>
      <c r="LGI63" s="740"/>
      <c r="LGJ63" s="740"/>
      <c r="LGK63" s="740"/>
      <c r="LGL63" s="740"/>
      <c r="LGM63" s="740"/>
      <c r="LGN63" s="740"/>
      <c r="LGO63" s="740"/>
      <c r="LGP63" s="740"/>
      <c r="LGQ63" s="740"/>
      <c r="LGR63" s="740"/>
      <c r="LGS63" s="740"/>
      <c r="LGT63" s="740"/>
      <c r="LGU63" s="740"/>
      <c r="LGV63" s="740"/>
      <c r="LGW63" s="740"/>
      <c r="LGX63" s="740"/>
      <c r="LGY63" s="740"/>
      <c r="LGZ63" s="740"/>
      <c r="LHA63" s="740"/>
      <c r="LHB63" s="740"/>
      <c r="LHC63" s="740"/>
      <c r="LHD63" s="740"/>
      <c r="LHE63" s="740"/>
      <c r="LHF63" s="740"/>
      <c r="LHG63" s="740"/>
      <c r="LHH63" s="740"/>
      <c r="LHI63" s="740"/>
      <c r="LHJ63" s="740"/>
      <c r="LHK63" s="740"/>
      <c r="LHL63" s="740"/>
      <c r="LHM63" s="740"/>
      <c r="LHN63" s="740"/>
      <c r="LHO63" s="740"/>
      <c r="LHP63" s="740"/>
      <c r="LHQ63" s="740"/>
      <c r="LHR63" s="740"/>
      <c r="LHS63" s="740"/>
      <c r="LHT63" s="740"/>
      <c r="LHU63" s="740"/>
      <c r="LHV63" s="740"/>
      <c r="LHW63" s="740"/>
      <c r="LHX63" s="740"/>
      <c r="LHY63" s="740"/>
      <c r="LHZ63" s="740"/>
      <c r="LIA63" s="740"/>
      <c r="LIB63" s="740"/>
      <c r="LIC63" s="740"/>
      <c r="LID63" s="740"/>
      <c r="LIE63" s="740"/>
      <c r="LIF63" s="740"/>
      <c r="LIG63" s="740"/>
      <c r="LIH63" s="740"/>
      <c r="LII63" s="740"/>
      <c r="LIJ63" s="740"/>
      <c r="LIK63" s="740"/>
      <c r="LIL63" s="740"/>
      <c r="LIM63" s="740"/>
      <c r="LIN63" s="740"/>
      <c r="LIO63" s="740"/>
      <c r="LIP63" s="740"/>
      <c r="LIQ63" s="740"/>
      <c r="LIR63" s="740"/>
      <c r="LIS63" s="740"/>
      <c r="LIT63" s="740"/>
      <c r="LIU63" s="740"/>
      <c r="LIV63" s="740"/>
      <c r="LIW63" s="740"/>
      <c r="LIX63" s="740"/>
      <c r="LIY63" s="740"/>
      <c r="LIZ63" s="740"/>
      <c r="LJA63" s="740"/>
      <c r="LJB63" s="740"/>
      <c r="LJC63" s="740"/>
      <c r="LJD63" s="740"/>
      <c r="LJE63" s="740"/>
      <c r="LJF63" s="740"/>
      <c r="LJG63" s="740"/>
      <c r="LJH63" s="740"/>
      <c r="LJI63" s="740"/>
      <c r="LJJ63" s="740"/>
      <c r="LJK63" s="740"/>
      <c r="LJL63" s="740"/>
      <c r="LJM63" s="740"/>
      <c r="LJN63" s="740"/>
      <c r="LJO63" s="740"/>
      <c r="LJP63" s="740"/>
      <c r="LJQ63" s="740"/>
      <c r="LJR63" s="740"/>
      <c r="LJS63" s="740"/>
      <c r="LJT63" s="740"/>
      <c r="LJU63" s="740"/>
      <c r="LJV63" s="740"/>
      <c r="LJW63" s="740"/>
      <c r="LJX63" s="740"/>
      <c r="LJY63" s="740"/>
      <c r="LJZ63" s="740"/>
      <c r="LKA63" s="740"/>
      <c r="LKB63" s="740"/>
      <c r="LKC63" s="740"/>
      <c r="LKD63" s="740"/>
      <c r="LKE63" s="740"/>
      <c r="LKF63" s="740"/>
      <c r="LKG63" s="740"/>
      <c r="LKH63" s="740"/>
      <c r="LKI63" s="740"/>
      <c r="LKJ63" s="740"/>
      <c r="LKK63" s="740"/>
      <c r="LKL63" s="740"/>
      <c r="LKM63" s="740"/>
      <c r="LKN63" s="740"/>
      <c r="LKO63" s="740"/>
      <c r="LKP63" s="740"/>
      <c r="LKQ63" s="740"/>
      <c r="LKR63" s="740"/>
      <c r="LKS63" s="740"/>
      <c r="LKT63" s="740"/>
      <c r="LKU63" s="740"/>
      <c r="LKV63" s="740"/>
      <c r="LKW63" s="740"/>
      <c r="LKX63" s="740"/>
      <c r="LKY63" s="740"/>
      <c r="LKZ63" s="740"/>
      <c r="LLA63" s="740"/>
      <c r="LLB63" s="740"/>
      <c r="LLC63" s="740"/>
      <c r="LLD63" s="740"/>
      <c r="LLE63" s="740"/>
      <c r="LLF63" s="740"/>
      <c r="LLG63" s="740"/>
      <c r="LLH63" s="740"/>
      <c r="LLI63" s="740"/>
      <c r="LLJ63" s="740"/>
      <c r="LLK63" s="740"/>
      <c r="LLL63" s="740"/>
      <c r="LLM63" s="740"/>
      <c r="LLN63" s="740"/>
      <c r="LLO63" s="740"/>
      <c r="LLP63" s="740"/>
      <c r="LLQ63" s="740"/>
      <c r="LLR63" s="740"/>
      <c r="LLS63" s="740"/>
      <c r="LLT63" s="740"/>
      <c r="LLU63" s="740"/>
      <c r="LLV63" s="740"/>
      <c r="LLW63" s="740"/>
      <c r="LLX63" s="740"/>
      <c r="LLY63" s="740"/>
      <c r="LLZ63" s="740"/>
      <c r="LMA63" s="740"/>
      <c r="LMB63" s="740"/>
      <c r="LMC63" s="740"/>
      <c r="LMD63" s="740"/>
      <c r="LME63" s="740"/>
      <c r="LMF63" s="740"/>
      <c r="LMG63" s="740"/>
      <c r="LMH63" s="740"/>
      <c r="LMI63" s="740"/>
      <c r="LMJ63" s="740"/>
      <c r="LMK63" s="740"/>
      <c r="LML63" s="740"/>
      <c r="LMM63" s="740"/>
      <c r="LMN63" s="740"/>
      <c r="LMO63" s="740"/>
      <c r="LMP63" s="740"/>
      <c r="LMQ63" s="740"/>
      <c r="LMR63" s="740"/>
      <c r="LMS63" s="740"/>
      <c r="LMT63" s="740"/>
      <c r="LMU63" s="740"/>
      <c r="LMV63" s="740"/>
      <c r="LMW63" s="740"/>
      <c r="LMX63" s="740"/>
      <c r="LMY63" s="740"/>
      <c r="LMZ63" s="740"/>
      <c r="LNA63" s="740"/>
      <c r="LNB63" s="740"/>
      <c r="LNC63" s="740"/>
      <c r="LND63" s="740"/>
      <c r="LNE63" s="740"/>
      <c r="LNF63" s="740"/>
      <c r="LNG63" s="740"/>
      <c r="LNH63" s="740"/>
      <c r="LNI63" s="740"/>
      <c r="LNJ63" s="740"/>
      <c r="LNK63" s="740"/>
      <c r="LNL63" s="740"/>
      <c r="LNM63" s="740"/>
      <c r="LNN63" s="740"/>
      <c r="LNO63" s="740"/>
      <c r="LNP63" s="740"/>
      <c r="LNQ63" s="740"/>
      <c r="LNR63" s="740"/>
      <c r="LNS63" s="740"/>
      <c r="LNT63" s="740"/>
      <c r="LNU63" s="740"/>
      <c r="LNV63" s="740"/>
      <c r="LNW63" s="740"/>
      <c r="LNX63" s="740"/>
      <c r="LNY63" s="740"/>
      <c r="LNZ63" s="740"/>
      <c r="LOA63" s="740"/>
      <c r="LOB63" s="740"/>
      <c r="LOC63" s="740"/>
      <c r="LOD63" s="740"/>
      <c r="LOE63" s="740"/>
      <c r="LOF63" s="740"/>
      <c r="LOG63" s="740"/>
      <c r="LOH63" s="740"/>
      <c r="LOI63" s="740"/>
      <c r="LOJ63" s="740"/>
      <c r="LOK63" s="740"/>
      <c r="LOL63" s="740"/>
      <c r="LOM63" s="740"/>
      <c r="LON63" s="740"/>
      <c r="LOO63" s="740"/>
      <c r="LOP63" s="740"/>
      <c r="LOQ63" s="740"/>
      <c r="LOR63" s="740"/>
      <c r="LOS63" s="740"/>
      <c r="LOT63" s="740"/>
      <c r="LOU63" s="740"/>
      <c r="LOV63" s="740"/>
      <c r="LOW63" s="740"/>
      <c r="LOX63" s="740"/>
      <c r="LOY63" s="740"/>
      <c r="LOZ63" s="740"/>
      <c r="LPA63" s="740"/>
      <c r="LPB63" s="740"/>
      <c r="LPC63" s="740"/>
      <c r="LPD63" s="740"/>
      <c r="LPE63" s="740"/>
      <c r="LPF63" s="740"/>
      <c r="LPG63" s="740"/>
      <c r="LPH63" s="740"/>
      <c r="LPI63" s="740"/>
      <c r="LPJ63" s="740"/>
      <c r="LPK63" s="740"/>
      <c r="LPL63" s="740"/>
      <c r="LPM63" s="740"/>
      <c r="LPN63" s="740"/>
      <c r="LPO63" s="740"/>
      <c r="LPP63" s="740"/>
      <c r="LPQ63" s="740"/>
      <c r="LPR63" s="740"/>
      <c r="LPS63" s="740"/>
      <c r="LPT63" s="740"/>
      <c r="LPU63" s="740"/>
      <c r="LPV63" s="740"/>
      <c r="LPW63" s="740"/>
      <c r="LPX63" s="740"/>
      <c r="LPY63" s="740"/>
      <c r="LPZ63" s="740"/>
      <c r="LQA63" s="740"/>
      <c r="LQB63" s="740"/>
      <c r="LQC63" s="740"/>
      <c r="LQD63" s="740"/>
      <c r="LQE63" s="740"/>
      <c r="LQF63" s="740"/>
      <c r="LQG63" s="740"/>
      <c r="LQH63" s="740"/>
      <c r="LQI63" s="740"/>
      <c r="LQJ63" s="740"/>
      <c r="LQK63" s="740"/>
      <c r="LQL63" s="740"/>
      <c r="LQM63" s="740"/>
      <c r="LQN63" s="740"/>
      <c r="LQO63" s="740"/>
      <c r="LQP63" s="740"/>
      <c r="LQQ63" s="740"/>
      <c r="LQR63" s="740"/>
      <c r="LQS63" s="740"/>
      <c r="LQT63" s="740"/>
      <c r="LQU63" s="740"/>
      <c r="LQV63" s="740"/>
      <c r="LQW63" s="740"/>
      <c r="LQX63" s="740"/>
      <c r="LQY63" s="740"/>
      <c r="LQZ63" s="740"/>
      <c r="LRA63" s="740"/>
      <c r="LRB63" s="740"/>
      <c r="LRC63" s="740"/>
      <c r="LRD63" s="740"/>
      <c r="LRE63" s="740"/>
      <c r="LRF63" s="740"/>
      <c r="LRG63" s="740"/>
      <c r="LRH63" s="740"/>
      <c r="LRI63" s="740"/>
      <c r="LRJ63" s="740"/>
      <c r="LRK63" s="740"/>
      <c r="LRL63" s="740"/>
      <c r="LRM63" s="740"/>
      <c r="LRN63" s="740"/>
      <c r="LRO63" s="740"/>
      <c r="LRP63" s="740"/>
      <c r="LRQ63" s="740"/>
      <c r="LRR63" s="740"/>
      <c r="LRS63" s="740"/>
      <c r="LRT63" s="740"/>
      <c r="LRU63" s="740"/>
      <c r="LRV63" s="740"/>
      <c r="LRW63" s="740"/>
      <c r="LRX63" s="740"/>
      <c r="LRY63" s="740"/>
      <c r="LRZ63" s="740"/>
      <c r="LSA63" s="740"/>
      <c r="LSB63" s="740"/>
      <c r="LSC63" s="740"/>
      <c r="LSD63" s="740"/>
      <c r="LSE63" s="740"/>
      <c r="LSF63" s="740"/>
      <c r="LSG63" s="740"/>
      <c r="LSH63" s="740"/>
      <c r="LSI63" s="740"/>
      <c r="LSJ63" s="740"/>
      <c r="LSK63" s="740"/>
      <c r="LSL63" s="740"/>
      <c r="LSM63" s="740"/>
      <c r="LSN63" s="740"/>
      <c r="LSO63" s="740"/>
      <c r="LSP63" s="740"/>
      <c r="LSQ63" s="740"/>
      <c r="LSR63" s="740"/>
      <c r="LSS63" s="740"/>
      <c r="LST63" s="740"/>
      <c r="LSU63" s="740"/>
      <c r="LSV63" s="740"/>
      <c r="LSW63" s="740"/>
      <c r="LSX63" s="740"/>
      <c r="LSY63" s="740"/>
      <c r="LSZ63" s="740"/>
      <c r="LTA63" s="740"/>
      <c r="LTB63" s="740"/>
      <c r="LTC63" s="740"/>
      <c r="LTD63" s="740"/>
      <c r="LTE63" s="740"/>
      <c r="LTF63" s="740"/>
      <c r="LTG63" s="740"/>
      <c r="LTH63" s="740"/>
      <c r="LTI63" s="740"/>
      <c r="LTJ63" s="740"/>
      <c r="LTK63" s="740"/>
      <c r="LTL63" s="740"/>
      <c r="LTM63" s="740"/>
      <c r="LTN63" s="740"/>
      <c r="LTO63" s="740"/>
      <c r="LTP63" s="740"/>
      <c r="LTQ63" s="740"/>
      <c r="LTR63" s="740"/>
      <c r="LTS63" s="740"/>
      <c r="LTT63" s="740"/>
      <c r="LTU63" s="740"/>
      <c r="LTV63" s="740"/>
      <c r="LTW63" s="740"/>
      <c r="LTX63" s="740"/>
      <c r="LTY63" s="740"/>
      <c r="LTZ63" s="740"/>
      <c r="LUA63" s="740"/>
      <c r="LUB63" s="740"/>
      <c r="LUC63" s="740"/>
      <c r="LUD63" s="740"/>
      <c r="LUE63" s="740"/>
      <c r="LUF63" s="740"/>
      <c r="LUG63" s="740"/>
      <c r="LUH63" s="740"/>
      <c r="LUI63" s="740"/>
      <c r="LUJ63" s="740"/>
      <c r="LUK63" s="740"/>
      <c r="LUL63" s="740"/>
      <c r="LUM63" s="740"/>
      <c r="LUN63" s="740"/>
      <c r="LUO63" s="740"/>
      <c r="LUP63" s="740"/>
      <c r="LUQ63" s="740"/>
      <c r="LUR63" s="740"/>
      <c r="LUS63" s="740"/>
      <c r="LUT63" s="740"/>
      <c r="LUU63" s="740"/>
      <c r="LUV63" s="740"/>
      <c r="LUW63" s="740"/>
      <c r="LUX63" s="740"/>
      <c r="LUY63" s="740"/>
      <c r="LUZ63" s="740"/>
      <c r="LVA63" s="740"/>
      <c r="LVB63" s="740"/>
      <c r="LVC63" s="740"/>
      <c r="LVD63" s="740"/>
      <c r="LVE63" s="740"/>
      <c r="LVF63" s="740"/>
      <c r="LVG63" s="740"/>
      <c r="LVH63" s="740"/>
      <c r="LVI63" s="740"/>
      <c r="LVJ63" s="740"/>
      <c r="LVK63" s="740"/>
      <c r="LVL63" s="740"/>
      <c r="LVM63" s="740"/>
      <c r="LVN63" s="740"/>
      <c r="LVO63" s="740"/>
      <c r="LVP63" s="740"/>
      <c r="LVQ63" s="740"/>
      <c r="LVR63" s="740"/>
      <c r="LVS63" s="740"/>
      <c r="LVT63" s="740"/>
      <c r="LVU63" s="740"/>
      <c r="LVV63" s="740"/>
      <c r="LVW63" s="740"/>
      <c r="LVX63" s="740"/>
      <c r="LVY63" s="740"/>
      <c r="LVZ63" s="740"/>
      <c r="LWA63" s="740"/>
      <c r="LWB63" s="740"/>
      <c r="LWC63" s="740"/>
      <c r="LWD63" s="740"/>
      <c r="LWE63" s="740"/>
      <c r="LWF63" s="740"/>
      <c r="LWG63" s="740"/>
      <c r="LWH63" s="740"/>
      <c r="LWI63" s="740"/>
      <c r="LWJ63" s="740"/>
      <c r="LWK63" s="740"/>
      <c r="LWL63" s="740"/>
      <c r="LWM63" s="740"/>
      <c r="LWN63" s="740"/>
      <c r="LWO63" s="740"/>
      <c r="LWP63" s="740"/>
      <c r="LWQ63" s="740"/>
      <c r="LWR63" s="740"/>
      <c r="LWS63" s="740"/>
      <c r="LWT63" s="740"/>
      <c r="LWU63" s="740"/>
      <c r="LWV63" s="740"/>
      <c r="LWW63" s="740"/>
      <c r="LWX63" s="740"/>
      <c r="LWY63" s="740"/>
      <c r="LWZ63" s="740"/>
      <c r="LXA63" s="740"/>
      <c r="LXB63" s="740"/>
      <c r="LXC63" s="740"/>
      <c r="LXD63" s="740"/>
      <c r="LXE63" s="740"/>
      <c r="LXF63" s="740"/>
      <c r="LXG63" s="740"/>
      <c r="LXH63" s="740"/>
      <c r="LXI63" s="740"/>
      <c r="LXJ63" s="740"/>
      <c r="LXK63" s="740"/>
      <c r="LXL63" s="740"/>
      <c r="LXM63" s="740"/>
      <c r="LXN63" s="740"/>
      <c r="LXO63" s="740"/>
      <c r="LXP63" s="740"/>
      <c r="LXQ63" s="740"/>
      <c r="LXR63" s="740"/>
      <c r="LXS63" s="740"/>
      <c r="LXT63" s="740"/>
      <c r="LXU63" s="740"/>
      <c r="LXV63" s="740"/>
      <c r="LXW63" s="740"/>
      <c r="LXX63" s="740"/>
      <c r="LXY63" s="740"/>
      <c r="LXZ63" s="740"/>
      <c r="LYA63" s="740"/>
      <c r="LYB63" s="740"/>
      <c r="LYC63" s="740"/>
      <c r="LYD63" s="740"/>
      <c r="LYE63" s="740"/>
      <c r="LYF63" s="740"/>
      <c r="LYG63" s="740"/>
      <c r="LYH63" s="740"/>
      <c r="LYI63" s="740"/>
      <c r="LYJ63" s="740"/>
      <c r="LYK63" s="740"/>
      <c r="LYL63" s="740"/>
      <c r="LYM63" s="740"/>
      <c r="LYN63" s="740"/>
      <c r="LYO63" s="740"/>
      <c r="LYP63" s="740"/>
      <c r="LYQ63" s="740"/>
      <c r="LYR63" s="740"/>
      <c r="LYS63" s="740"/>
      <c r="LYT63" s="740"/>
      <c r="LYU63" s="740"/>
      <c r="LYV63" s="740"/>
      <c r="LYW63" s="740"/>
      <c r="LYX63" s="740"/>
      <c r="LYY63" s="740"/>
      <c r="LYZ63" s="740"/>
      <c r="LZA63" s="740"/>
      <c r="LZB63" s="740"/>
      <c r="LZC63" s="740"/>
      <c r="LZD63" s="740"/>
      <c r="LZE63" s="740"/>
      <c r="LZF63" s="740"/>
      <c r="LZG63" s="740"/>
      <c r="LZH63" s="740"/>
      <c r="LZI63" s="740"/>
      <c r="LZJ63" s="740"/>
      <c r="LZK63" s="740"/>
      <c r="LZL63" s="740"/>
      <c r="LZM63" s="740"/>
      <c r="LZN63" s="740"/>
      <c r="LZO63" s="740"/>
      <c r="LZP63" s="740"/>
      <c r="LZQ63" s="740"/>
      <c r="LZR63" s="740"/>
      <c r="LZS63" s="740"/>
      <c r="LZT63" s="740"/>
      <c r="LZU63" s="740"/>
      <c r="LZV63" s="740"/>
      <c r="LZW63" s="740"/>
      <c r="LZX63" s="740"/>
      <c r="LZY63" s="740"/>
      <c r="LZZ63" s="740"/>
      <c r="MAA63" s="740"/>
      <c r="MAB63" s="740"/>
      <c r="MAC63" s="740"/>
      <c r="MAD63" s="740"/>
      <c r="MAE63" s="740"/>
      <c r="MAF63" s="740"/>
      <c r="MAG63" s="740"/>
      <c r="MAH63" s="740"/>
      <c r="MAI63" s="740"/>
      <c r="MAJ63" s="740"/>
      <c r="MAK63" s="740"/>
      <c r="MAL63" s="740"/>
      <c r="MAM63" s="740"/>
      <c r="MAN63" s="740"/>
      <c r="MAO63" s="740"/>
      <c r="MAP63" s="740"/>
      <c r="MAQ63" s="740"/>
      <c r="MAR63" s="740"/>
      <c r="MAS63" s="740"/>
      <c r="MAT63" s="740"/>
      <c r="MAU63" s="740"/>
      <c r="MAV63" s="740"/>
      <c r="MAW63" s="740"/>
      <c r="MAX63" s="740"/>
      <c r="MAY63" s="740"/>
      <c r="MAZ63" s="740"/>
      <c r="MBA63" s="740"/>
      <c r="MBB63" s="740"/>
      <c r="MBC63" s="740"/>
      <c r="MBD63" s="740"/>
      <c r="MBE63" s="740"/>
      <c r="MBF63" s="740"/>
      <c r="MBG63" s="740"/>
      <c r="MBH63" s="740"/>
      <c r="MBI63" s="740"/>
      <c r="MBJ63" s="740"/>
      <c r="MBK63" s="740"/>
      <c r="MBL63" s="740"/>
      <c r="MBM63" s="740"/>
      <c r="MBN63" s="740"/>
      <c r="MBO63" s="740"/>
      <c r="MBP63" s="740"/>
      <c r="MBQ63" s="740"/>
      <c r="MBR63" s="740"/>
      <c r="MBS63" s="740"/>
      <c r="MBT63" s="740"/>
      <c r="MBU63" s="740"/>
      <c r="MBV63" s="740"/>
      <c r="MBW63" s="740"/>
      <c r="MBX63" s="740"/>
      <c r="MBY63" s="740"/>
      <c r="MBZ63" s="740"/>
      <c r="MCA63" s="740"/>
      <c r="MCB63" s="740"/>
      <c r="MCC63" s="740"/>
      <c r="MCD63" s="740"/>
      <c r="MCE63" s="740"/>
      <c r="MCF63" s="740"/>
      <c r="MCG63" s="740"/>
      <c r="MCH63" s="740"/>
      <c r="MCI63" s="740"/>
      <c r="MCJ63" s="740"/>
      <c r="MCK63" s="740"/>
      <c r="MCL63" s="740"/>
      <c r="MCM63" s="740"/>
      <c r="MCN63" s="740"/>
      <c r="MCO63" s="740"/>
      <c r="MCP63" s="740"/>
      <c r="MCQ63" s="740"/>
      <c r="MCR63" s="740"/>
      <c r="MCS63" s="740"/>
      <c r="MCT63" s="740"/>
      <c r="MCU63" s="740"/>
      <c r="MCV63" s="740"/>
      <c r="MCW63" s="740"/>
      <c r="MCX63" s="740"/>
      <c r="MCY63" s="740"/>
      <c r="MCZ63" s="740"/>
      <c r="MDA63" s="740"/>
      <c r="MDB63" s="740"/>
      <c r="MDC63" s="740"/>
      <c r="MDD63" s="740"/>
      <c r="MDE63" s="740"/>
      <c r="MDF63" s="740"/>
      <c r="MDG63" s="740"/>
      <c r="MDH63" s="740"/>
      <c r="MDI63" s="740"/>
      <c r="MDJ63" s="740"/>
      <c r="MDK63" s="740"/>
      <c r="MDL63" s="740"/>
      <c r="MDM63" s="740"/>
      <c r="MDN63" s="740"/>
      <c r="MDO63" s="740"/>
      <c r="MDP63" s="740"/>
      <c r="MDQ63" s="740"/>
      <c r="MDR63" s="740"/>
      <c r="MDS63" s="740"/>
      <c r="MDT63" s="740"/>
      <c r="MDU63" s="740"/>
      <c r="MDV63" s="740"/>
      <c r="MDW63" s="740"/>
      <c r="MDX63" s="740"/>
      <c r="MDY63" s="740"/>
      <c r="MDZ63" s="740"/>
      <c r="MEA63" s="740"/>
      <c r="MEB63" s="740"/>
      <c r="MEC63" s="740"/>
      <c r="MED63" s="740"/>
      <c r="MEE63" s="740"/>
      <c r="MEF63" s="740"/>
      <c r="MEG63" s="740"/>
      <c r="MEH63" s="740"/>
      <c r="MEI63" s="740"/>
      <c r="MEJ63" s="740"/>
      <c r="MEK63" s="740"/>
      <c r="MEL63" s="740"/>
      <c r="MEM63" s="740"/>
      <c r="MEN63" s="740"/>
      <c r="MEO63" s="740"/>
      <c r="MEP63" s="740"/>
      <c r="MEQ63" s="740"/>
      <c r="MER63" s="740"/>
      <c r="MES63" s="740"/>
      <c r="MET63" s="740"/>
      <c r="MEU63" s="740"/>
      <c r="MEV63" s="740"/>
      <c r="MEW63" s="740"/>
      <c r="MEX63" s="740"/>
      <c r="MEY63" s="740"/>
      <c r="MEZ63" s="740"/>
      <c r="MFA63" s="740"/>
      <c r="MFB63" s="740"/>
      <c r="MFC63" s="740"/>
      <c r="MFD63" s="740"/>
      <c r="MFE63" s="740"/>
      <c r="MFF63" s="740"/>
      <c r="MFG63" s="740"/>
      <c r="MFH63" s="740"/>
      <c r="MFI63" s="740"/>
      <c r="MFJ63" s="740"/>
      <c r="MFK63" s="740"/>
      <c r="MFL63" s="740"/>
      <c r="MFM63" s="740"/>
      <c r="MFN63" s="740"/>
      <c r="MFO63" s="740"/>
      <c r="MFP63" s="740"/>
      <c r="MFQ63" s="740"/>
      <c r="MFR63" s="740"/>
      <c r="MFS63" s="740"/>
      <c r="MFT63" s="740"/>
      <c r="MFU63" s="740"/>
      <c r="MFV63" s="740"/>
      <c r="MFW63" s="740"/>
      <c r="MFX63" s="740"/>
      <c r="MFY63" s="740"/>
      <c r="MFZ63" s="740"/>
      <c r="MGA63" s="740"/>
      <c r="MGB63" s="740"/>
      <c r="MGC63" s="740"/>
      <c r="MGD63" s="740"/>
      <c r="MGE63" s="740"/>
      <c r="MGF63" s="740"/>
      <c r="MGG63" s="740"/>
      <c r="MGH63" s="740"/>
      <c r="MGI63" s="740"/>
      <c r="MGJ63" s="740"/>
      <c r="MGK63" s="740"/>
      <c r="MGL63" s="740"/>
      <c r="MGM63" s="740"/>
      <c r="MGN63" s="740"/>
      <c r="MGO63" s="740"/>
      <c r="MGP63" s="740"/>
      <c r="MGQ63" s="740"/>
      <c r="MGR63" s="740"/>
      <c r="MGS63" s="740"/>
      <c r="MGT63" s="740"/>
      <c r="MGU63" s="740"/>
      <c r="MGV63" s="740"/>
      <c r="MGW63" s="740"/>
      <c r="MGX63" s="740"/>
      <c r="MGY63" s="740"/>
      <c r="MGZ63" s="740"/>
      <c r="MHA63" s="740"/>
      <c r="MHB63" s="740"/>
      <c r="MHC63" s="740"/>
      <c r="MHD63" s="740"/>
      <c r="MHE63" s="740"/>
      <c r="MHF63" s="740"/>
      <c r="MHG63" s="740"/>
      <c r="MHH63" s="740"/>
      <c r="MHI63" s="740"/>
      <c r="MHJ63" s="740"/>
      <c r="MHK63" s="740"/>
      <c r="MHL63" s="740"/>
      <c r="MHM63" s="740"/>
      <c r="MHN63" s="740"/>
      <c r="MHO63" s="740"/>
      <c r="MHP63" s="740"/>
      <c r="MHQ63" s="740"/>
      <c r="MHR63" s="740"/>
      <c r="MHS63" s="740"/>
      <c r="MHT63" s="740"/>
      <c r="MHU63" s="740"/>
      <c r="MHV63" s="740"/>
      <c r="MHW63" s="740"/>
      <c r="MHX63" s="740"/>
      <c r="MHY63" s="740"/>
      <c r="MHZ63" s="740"/>
      <c r="MIA63" s="740"/>
      <c r="MIB63" s="740"/>
      <c r="MIC63" s="740"/>
      <c r="MID63" s="740"/>
      <c r="MIE63" s="740"/>
      <c r="MIF63" s="740"/>
      <c r="MIG63" s="740"/>
      <c r="MIH63" s="740"/>
      <c r="MII63" s="740"/>
      <c r="MIJ63" s="740"/>
      <c r="MIK63" s="740"/>
      <c r="MIL63" s="740"/>
      <c r="MIM63" s="740"/>
      <c r="MIN63" s="740"/>
      <c r="MIO63" s="740"/>
      <c r="MIP63" s="740"/>
      <c r="MIQ63" s="740"/>
      <c r="MIR63" s="740"/>
      <c r="MIS63" s="740"/>
      <c r="MIT63" s="740"/>
      <c r="MIU63" s="740"/>
      <c r="MIV63" s="740"/>
      <c r="MIW63" s="740"/>
      <c r="MIX63" s="740"/>
      <c r="MIY63" s="740"/>
      <c r="MIZ63" s="740"/>
      <c r="MJA63" s="740"/>
      <c r="MJB63" s="740"/>
      <c r="MJC63" s="740"/>
      <c r="MJD63" s="740"/>
      <c r="MJE63" s="740"/>
      <c r="MJF63" s="740"/>
      <c r="MJG63" s="740"/>
      <c r="MJH63" s="740"/>
      <c r="MJI63" s="740"/>
      <c r="MJJ63" s="740"/>
      <c r="MJK63" s="740"/>
      <c r="MJL63" s="740"/>
      <c r="MJM63" s="740"/>
      <c r="MJN63" s="740"/>
      <c r="MJO63" s="740"/>
      <c r="MJP63" s="740"/>
      <c r="MJQ63" s="740"/>
      <c r="MJR63" s="740"/>
      <c r="MJS63" s="740"/>
      <c r="MJT63" s="740"/>
      <c r="MJU63" s="740"/>
      <c r="MJV63" s="740"/>
      <c r="MJW63" s="740"/>
      <c r="MJX63" s="740"/>
      <c r="MJY63" s="740"/>
      <c r="MJZ63" s="740"/>
      <c r="MKA63" s="740"/>
      <c r="MKB63" s="740"/>
      <c r="MKC63" s="740"/>
      <c r="MKD63" s="740"/>
      <c r="MKE63" s="740"/>
      <c r="MKF63" s="740"/>
      <c r="MKG63" s="740"/>
      <c r="MKH63" s="740"/>
      <c r="MKI63" s="740"/>
      <c r="MKJ63" s="740"/>
      <c r="MKK63" s="740"/>
      <c r="MKL63" s="740"/>
      <c r="MKM63" s="740"/>
      <c r="MKN63" s="740"/>
      <c r="MKO63" s="740"/>
      <c r="MKP63" s="740"/>
      <c r="MKQ63" s="740"/>
      <c r="MKR63" s="740"/>
      <c r="MKS63" s="740"/>
      <c r="MKT63" s="740"/>
      <c r="MKU63" s="740"/>
      <c r="MKV63" s="740"/>
      <c r="MKW63" s="740"/>
      <c r="MKX63" s="740"/>
      <c r="MKY63" s="740"/>
      <c r="MKZ63" s="740"/>
      <c r="MLA63" s="740"/>
      <c r="MLB63" s="740"/>
      <c r="MLC63" s="740"/>
      <c r="MLD63" s="740"/>
      <c r="MLE63" s="740"/>
      <c r="MLF63" s="740"/>
      <c r="MLG63" s="740"/>
      <c r="MLH63" s="740"/>
      <c r="MLI63" s="740"/>
      <c r="MLJ63" s="740"/>
      <c r="MLK63" s="740"/>
      <c r="MLL63" s="740"/>
      <c r="MLM63" s="740"/>
      <c r="MLN63" s="740"/>
      <c r="MLO63" s="740"/>
      <c r="MLP63" s="740"/>
      <c r="MLQ63" s="740"/>
      <c r="MLR63" s="740"/>
      <c r="MLS63" s="740"/>
      <c r="MLT63" s="740"/>
      <c r="MLU63" s="740"/>
      <c r="MLV63" s="740"/>
      <c r="MLW63" s="740"/>
      <c r="MLX63" s="740"/>
      <c r="MLY63" s="740"/>
      <c r="MLZ63" s="740"/>
      <c r="MMA63" s="740"/>
      <c r="MMB63" s="740"/>
      <c r="MMC63" s="740"/>
      <c r="MMD63" s="740"/>
      <c r="MME63" s="740"/>
      <c r="MMF63" s="740"/>
      <c r="MMG63" s="740"/>
      <c r="MMH63" s="740"/>
      <c r="MMI63" s="740"/>
      <c r="MMJ63" s="740"/>
      <c r="MMK63" s="740"/>
      <c r="MML63" s="740"/>
      <c r="MMM63" s="740"/>
      <c r="MMN63" s="740"/>
      <c r="MMO63" s="740"/>
      <c r="MMP63" s="740"/>
      <c r="MMQ63" s="740"/>
      <c r="MMR63" s="740"/>
      <c r="MMS63" s="740"/>
      <c r="MMT63" s="740"/>
      <c r="MMU63" s="740"/>
      <c r="MMV63" s="740"/>
      <c r="MMW63" s="740"/>
      <c r="MMX63" s="740"/>
      <c r="MMY63" s="740"/>
      <c r="MMZ63" s="740"/>
      <c r="MNA63" s="740"/>
      <c r="MNB63" s="740"/>
      <c r="MNC63" s="740"/>
      <c r="MND63" s="740"/>
      <c r="MNE63" s="740"/>
      <c r="MNF63" s="740"/>
      <c r="MNG63" s="740"/>
      <c r="MNH63" s="740"/>
      <c r="MNI63" s="740"/>
      <c r="MNJ63" s="740"/>
      <c r="MNK63" s="740"/>
      <c r="MNL63" s="740"/>
      <c r="MNM63" s="740"/>
      <c r="MNN63" s="740"/>
      <c r="MNO63" s="740"/>
      <c r="MNP63" s="740"/>
      <c r="MNQ63" s="740"/>
      <c r="MNR63" s="740"/>
      <c r="MNS63" s="740"/>
      <c r="MNT63" s="740"/>
      <c r="MNU63" s="740"/>
      <c r="MNV63" s="740"/>
      <c r="MNW63" s="740"/>
      <c r="MNX63" s="740"/>
      <c r="MNY63" s="740"/>
      <c r="MNZ63" s="740"/>
      <c r="MOA63" s="740"/>
      <c r="MOB63" s="740"/>
      <c r="MOC63" s="740"/>
      <c r="MOD63" s="740"/>
      <c r="MOE63" s="740"/>
      <c r="MOF63" s="740"/>
      <c r="MOG63" s="740"/>
      <c r="MOH63" s="740"/>
      <c r="MOI63" s="740"/>
      <c r="MOJ63" s="740"/>
      <c r="MOK63" s="740"/>
      <c r="MOL63" s="740"/>
      <c r="MOM63" s="740"/>
      <c r="MON63" s="740"/>
      <c r="MOO63" s="740"/>
      <c r="MOP63" s="740"/>
      <c r="MOQ63" s="740"/>
      <c r="MOR63" s="740"/>
      <c r="MOS63" s="740"/>
      <c r="MOT63" s="740"/>
      <c r="MOU63" s="740"/>
      <c r="MOV63" s="740"/>
      <c r="MOW63" s="740"/>
      <c r="MOX63" s="740"/>
      <c r="MOY63" s="740"/>
      <c r="MOZ63" s="740"/>
      <c r="MPA63" s="740"/>
      <c r="MPB63" s="740"/>
      <c r="MPC63" s="740"/>
      <c r="MPD63" s="740"/>
      <c r="MPE63" s="740"/>
      <c r="MPF63" s="740"/>
      <c r="MPG63" s="740"/>
      <c r="MPH63" s="740"/>
      <c r="MPI63" s="740"/>
      <c r="MPJ63" s="740"/>
      <c r="MPK63" s="740"/>
      <c r="MPL63" s="740"/>
      <c r="MPM63" s="740"/>
      <c r="MPN63" s="740"/>
      <c r="MPO63" s="740"/>
      <c r="MPP63" s="740"/>
      <c r="MPQ63" s="740"/>
      <c r="MPR63" s="740"/>
      <c r="MPS63" s="740"/>
      <c r="MPT63" s="740"/>
      <c r="MPU63" s="740"/>
      <c r="MPV63" s="740"/>
      <c r="MPW63" s="740"/>
      <c r="MPX63" s="740"/>
      <c r="MPY63" s="740"/>
      <c r="MPZ63" s="740"/>
      <c r="MQA63" s="740"/>
      <c r="MQB63" s="740"/>
      <c r="MQC63" s="740"/>
      <c r="MQD63" s="740"/>
      <c r="MQE63" s="740"/>
      <c r="MQF63" s="740"/>
      <c r="MQG63" s="740"/>
      <c r="MQH63" s="740"/>
      <c r="MQI63" s="740"/>
      <c r="MQJ63" s="740"/>
      <c r="MQK63" s="740"/>
      <c r="MQL63" s="740"/>
      <c r="MQM63" s="740"/>
      <c r="MQN63" s="740"/>
      <c r="MQO63" s="740"/>
      <c r="MQP63" s="740"/>
      <c r="MQQ63" s="740"/>
      <c r="MQR63" s="740"/>
      <c r="MQS63" s="740"/>
      <c r="MQT63" s="740"/>
      <c r="MQU63" s="740"/>
      <c r="MQV63" s="740"/>
      <c r="MQW63" s="740"/>
      <c r="MQX63" s="740"/>
      <c r="MQY63" s="740"/>
      <c r="MQZ63" s="740"/>
      <c r="MRA63" s="740"/>
      <c r="MRB63" s="740"/>
      <c r="MRC63" s="740"/>
      <c r="MRD63" s="740"/>
      <c r="MRE63" s="740"/>
      <c r="MRF63" s="740"/>
      <c r="MRG63" s="740"/>
      <c r="MRH63" s="740"/>
      <c r="MRI63" s="740"/>
      <c r="MRJ63" s="740"/>
      <c r="MRK63" s="740"/>
      <c r="MRL63" s="740"/>
      <c r="MRM63" s="740"/>
      <c r="MRN63" s="740"/>
      <c r="MRO63" s="740"/>
      <c r="MRP63" s="740"/>
      <c r="MRQ63" s="740"/>
      <c r="MRR63" s="740"/>
      <c r="MRS63" s="740"/>
      <c r="MRT63" s="740"/>
      <c r="MRU63" s="740"/>
      <c r="MRV63" s="740"/>
      <c r="MRW63" s="740"/>
      <c r="MRX63" s="740"/>
      <c r="MRY63" s="740"/>
      <c r="MRZ63" s="740"/>
      <c r="MSA63" s="740"/>
      <c r="MSB63" s="740"/>
      <c r="MSC63" s="740"/>
      <c r="MSD63" s="740"/>
      <c r="MSE63" s="740"/>
      <c r="MSF63" s="740"/>
      <c r="MSG63" s="740"/>
      <c r="MSH63" s="740"/>
      <c r="MSI63" s="740"/>
      <c r="MSJ63" s="740"/>
      <c r="MSK63" s="740"/>
      <c r="MSL63" s="740"/>
      <c r="MSM63" s="740"/>
      <c r="MSN63" s="740"/>
      <c r="MSO63" s="740"/>
      <c r="MSP63" s="740"/>
      <c r="MSQ63" s="740"/>
      <c r="MSR63" s="740"/>
      <c r="MSS63" s="740"/>
      <c r="MST63" s="740"/>
      <c r="MSU63" s="740"/>
      <c r="MSV63" s="740"/>
      <c r="MSW63" s="740"/>
      <c r="MSX63" s="740"/>
      <c r="MSY63" s="740"/>
      <c r="MSZ63" s="740"/>
      <c r="MTA63" s="740"/>
      <c r="MTB63" s="740"/>
      <c r="MTC63" s="740"/>
      <c r="MTD63" s="740"/>
      <c r="MTE63" s="740"/>
      <c r="MTF63" s="740"/>
      <c r="MTG63" s="740"/>
      <c r="MTH63" s="740"/>
      <c r="MTI63" s="740"/>
      <c r="MTJ63" s="740"/>
      <c r="MTK63" s="740"/>
      <c r="MTL63" s="740"/>
      <c r="MTM63" s="740"/>
      <c r="MTN63" s="740"/>
      <c r="MTO63" s="740"/>
      <c r="MTP63" s="740"/>
      <c r="MTQ63" s="740"/>
      <c r="MTR63" s="740"/>
      <c r="MTS63" s="740"/>
      <c r="MTT63" s="740"/>
      <c r="MTU63" s="740"/>
      <c r="MTV63" s="740"/>
      <c r="MTW63" s="740"/>
      <c r="MTX63" s="740"/>
      <c r="MTY63" s="740"/>
      <c r="MTZ63" s="740"/>
      <c r="MUA63" s="740"/>
      <c r="MUB63" s="740"/>
      <c r="MUC63" s="740"/>
      <c r="MUD63" s="740"/>
      <c r="MUE63" s="740"/>
      <c r="MUF63" s="740"/>
      <c r="MUG63" s="740"/>
      <c r="MUH63" s="740"/>
      <c r="MUI63" s="740"/>
      <c r="MUJ63" s="740"/>
      <c r="MUK63" s="740"/>
      <c r="MUL63" s="740"/>
      <c r="MUM63" s="740"/>
      <c r="MUN63" s="740"/>
      <c r="MUO63" s="740"/>
      <c r="MUP63" s="740"/>
      <c r="MUQ63" s="740"/>
      <c r="MUR63" s="740"/>
      <c r="MUS63" s="740"/>
      <c r="MUT63" s="740"/>
      <c r="MUU63" s="740"/>
      <c r="MUV63" s="740"/>
      <c r="MUW63" s="740"/>
      <c r="MUX63" s="740"/>
      <c r="MUY63" s="740"/>
      <c r="MUZ63" s="740"/>
      <c r="MVA63" s="740"/>
      <c r="MVB63" s="740"/>
      <c r="MVC63" s="740"/>
      <c r="MVD63" s="740"/>
      <c r="MVE63" s="740"/>
      <c r="MVF63" s="740"/>
      <c r="MVG63" s="740"/>
      <c r="MVH63" s="740"/>
      <c r="MVI63" s="740"/>
      <c r="MVJ63" s="740"/>
      <c r="MVK63" s="740"/>
      <c r="MVL63" s="740"/>
      <c r="MVM63" s="740"/>
      <c r="MVN63" s="740"/>
      <c r="MVO63" s="740"/>
      <c r="MVP63" s="740"/>
      <c r="MVQ63" s="740"/>
      <c r="MVR63" s="740"/>
      <c r="MVS63" s="740"/>
      <c r="MVT63" s="740"/>
      <c r="MVU63" s="740"/>
      <c r="MVV63" s="740"/>
      <c r="MVW63" s="740"/>
      <c r="MVX63" s="740"/>
      <c r="MVY63" s="740"/>
      <c r="MVZ63" s="740"/>
      <c r="MWA63" s="740"/>
      <c r="MWB63" s="740"/>
      <c r="MWC63" s="740"/>
      <c r="MWD63" s="740"/>
      <c r="MWE63" s="740"/>
      <c r="MWF63" s="740"/>
      <c r="MWG63" s="740"/>
      <c r="MWH63" s="740"/>
      <c r="MWI63" s="740"/>
      <c r="MWJ63" s="740"/>
      <c r="MWK63" s="740"/>
      <c r="MWL63" s="740"/>
      <c r="MWM63" s="740"/>
      <c r="MWN63" s="740"/>
      <c r="MWO63" s="740"/>
      <c r="MWP63" s="740"/>
      <c r="MWQ63" s="740"/>
      <c r="MWR63" s="740"/>
      <c r="MWS63" s="740"/>
      <c r="MWT63" s="740"/>
      <c r="MWU63" s="740"/>
      <c r="MWV63" s="740"/>
      <c r="MWW63" s="740"/>
      <c r="MWX63" s="740"/>
      <c r="MWY63" s="740"/>
      <c r="MWZ63" s="740"/>
      <c r="MXA63" s="740"/>
      <c r="MXB63" s="740"/>
      <c r="MXC63" s="740"/>
      <c r="MXD63" s="740"/>
      <c r="MXE63" s="740"/>
      <c r="MXF63" s="740"/>
      <c r="MXG63" s="740"/>
      <c r="MXH63" s="740"/>
      <c r="MXI63" s="740"/>
      <c r="MXJ63" s="740"/>
      <c r="MXK63" s="740"/>
      <c r="MXL63" s="740"/>
      <c r="MXM63" s="740"/>
      <c r="MXN63" s="740"/>
      <c r="MXO63" s="740"/>
      <c r="MXP63" s="740"/>
      <c r="MXQ63" s="740"/>
      <c r="MXR63" s="740"/>
      <c r="MXS63" s="740"/>
      <c r="MXT63" s="740"/>
      <c r="MXU63" s="740"/>
      <c r="MXV63" s="740"/>
      <c r="MXW63" s="740"/>
      <c r="MXX63" s="740"/>
      <c r="MXY63" s="740"/>
      <c r="MXZ63" s="740"/>
      <c r="MYA63" s="740"/>
      <c r="MYB63" s="740"/>
      <c r="MYC63" s="740"/>
      <c r="MYD63" s="740"/>
      <c r="MYE63" s="740"/>
      <c r="MYF63" s="740"/>
      <c r="MYG63" s="740"/>
      <c r="MYH63" s="740"/>
      <c r="MYI63" s="740"/>
      <c r="MYJ63" s="740"/>
      <c r="MYK63" s="740"/>
      <c r="MYL63" s="740"/>
      <c r="MYM63" s="740"/>
      <c r="MYN63" s="740"/>
      <c r="MYO63" s="740"/>
      <c r="MYP63" s="740"/>
      <c r="MYQ63" s="740"/>
      <c r="MYR63" s="740"/>
      <c r="MYS63" s="740"/>
      <c r="MYT63" s="740"/>
      <c r="MYU63" s="740"/>
      <c r="MYV63" s="740"/>
      <c r="MYW63" s="740"/>
      <c r="MYX63" s="740"/>
      <c r="MYY63" s="740"/>
      <c r="MYZ63" s="740"/>
      <c r="MZA63" s="740"/>
      <c r="MZB63" s="740"/>
      <c r="MZC63" s="740"/>
      <c r="MZD63" s="740"/>
      <c r="MZE63" s="740"/>
      <c r="MZF63" s="740"/>
      <c r="MZG63" s="740"/>
      <c r="MZH63" s="740"/>
      <c r="MZI63" s="740"/>
      <c r="MZJ63" s="740"/>
      <c r="MZK63" s="740"/>
      <c r="MZL63" s="740"/>
      <c r="MZM63" s="740"/>
      <c r="MZN63" s="740"/>
      <c r="MZO63" s="740"/>
      <c r="MZP63" s="740"/>
      <c r="MZQ63" s="740"/>
      <c r="MZR63" s="740"/>
      <c r="MZS63" s="740"/>
      <c r="MZT63" s="740"/>
      <c r="MZU63" s="740"/>
      <c r="MZV63" s="740"/>
      <c r="MZW63" s="740"/>
      <c r="MZX63" s="740"/>
      <c r="MZY63" s="740"/>
      <c r="MZZ63" s="740"/>
      <c r="NAA63" s="740"/>
      <c r="NAB63" s="740"/>
      <c r="NAC63" s="740"/>
      <c r="NAD63" s="740"/>
      <c r="NAE63" s="740"/>
      <c r="NAF63" s="740"/>
      <c r="NAG63" s="740"/>
      <c r="NAH63" s="740"/>
      <c r="NAI63" s="740"/>
      <c r="NAJ63" s="740"/>
      <c r="NAK63" s="740"/>
      <c r="NAL63" s="740"/>
      <c r="NAM63" s="740"/>
      <c r="NAN63" s="740"/>
      <c r="NAO63" s="740"/>
      <c r="NAP63" s="740"/>
      <c r="NAQ63" s="740"/>
      <c r="NAR63" s="740"/>
      <c r="NAS63" s="740"/>
      <c r="NAT63" s="740"/>
      <c r="NAU63" s="740"/>
      <c r="NAV63" s="740"/>
      <c r="NAW63" s="740"/>
      <c r="NAX63" s="740"/>
      <c r="NAY63" s="740"/>
      <c r="NAZ63" s="740"/>
      <c r="NBA63" s="740"/>
      <c r="NBB63" s="740"/>
      <c r="NBC63" s="740"/>
      <c r="NBD63" s="740"/>
      <c r="NBE63" s="740"/>
      <c r="NBF63" s="740"/>
      <c r="NBG63" s="740"/>
      <c r="NBH63" s="740"/>
      <c r="NBI63" s="740"/>
      <c r="NBJ63" s="740"/>
      <c r="NBK63" s="740"/>
      <c r="NBL63" s="740"/>
      <c r="NBM63" s="740"/>
      <c r="NBN63" s="740"/>
      <c r="NBO63" s="740"/>
      <c r="NBP63" s="740"/>
      <c r="NBQ63" s="740"/>
      <c r="NBR63" s="740"/>
      <c r="NBS63" s="740"/>
      <c r="NBT63" s="740"/>
      <c r="NBU63" s="740"/>
      <c r="NBV63" s="740"/>
      <c r="NBW63" s="740"/>
      <c r="NBX63" s="740"/>
      <c r="NBY63" s="740"/>
      <c r="NBZ63" s="740"/>
      <c r="NCA63" s="740"/>
      <c r="NCB63" s="740"/>
      <c r="NCC63" s="740"/>
      <c r="NCD63" s="740"/>
      <c r="NCE63" s="740"/>
      <c r="NCF63" s="740"/>
      <c r="NCG63" s="740"/>
      <c r="NCH63" s="740"/>
      <c r="NCI63" s="740"/>
      <c r="NCJ63" s="740"/>
      <c r="NCK63" s="740"/>
      <c r="NCL63" s="740"/>
      <c r="NCM63" s="740"/>
      <c r="NCN63" s="740"/>
      <c r="NCO63" s="740"/>
      <c r="NCP63" s="740"/>
      <c r="NCQ63" s="740"/>
      <c r="NCR63" s="740"/>
      <c r="NCS63" s="740"/>
      <c r="NCT63" s="740"/>
      <c r="NCU63" s="740"/>
      <c r="NCV63" s="740"/>
      <c r="NCW63" s="740"/>
      <c r="NCX63" s="740"/>
      <c r="NCY63" s="740"/>
      <c r="NCZ63" s="740"/>
      <c r="NDA63" s="740"/>
      <c r="NDB63" s="740"/>
      <c r="NDC63" s="740"/>
      <c r="NDD63" s="740"/>
      <c r="NDE63" s="740"/>
      <c r="NDF63" s="740"/>
      <c r="NDG63" s="740"/>
      <c r="NDH63" s="740"/>
      <c r="NDI63" s="740"/>
      <c r="NDJ63" s="740"/>
      <c r="NDK63" s="740"/>
      <c r="NDL63" s="740"/>
      <c r="NDM63" s="740"/>
      <c r="NDN63" s="740"/>
      <c r="NDO63" s="740"/>
      <c r="NDP63" s="740"/>
      <c r="NDQ63" s="740"/>
      <c r="NDR63" s="740"/>
      <c r="NDS63" s="740"/>
      <c r="NDT63" s="740"/>
      <c r="NDU63" s="740"/>
      <c r="NDV63" s="740"/>
      <c r="NDW63" s="740"/>
      <c r="NDX63" s="740"/>
      <c r="NDY63" s="740"/>
      <c r="NDZ63" s="740"/>
      <c r="NEA63" s="740"/>
      <c r="NEB63" s="740"/>
      <c r="NEC63" s="740"/>
      <c r="NED63" s="740"/>
      <c r="NEE63" s="740"/>
      <c r="NEF63" s="740"/>
      <c r="NEG63" s="740"/>
      <c r="NEH63" s="740"/>
      <c r="NEI63" s="740"/>
      <c r="NEJ63" s="740"/>
      <c r="NEK63" s="740"/>
      <c r="NEL63" s="740"/>
      <c r="NEM63" s="740"/>
      <c r="NEN63" s="740"/>
      <c r="NEO63" s="740"/>
      <c r="NEP63" s="740"/>
      <c r="NEQ63" s="740"/>
      <c r="NER63" s="740"/>
      <c r="NES63" s="740"/>
      <c r="NET63" s="740"/>
      <c r="NEU63" s="740"/>
      <c r="NEV63" s="740"/>
      <c r="NEW63" s="740"/>
      <c r="NEX63" s="740"/>
      <c r="NEY63" s="740"/>
      <c r="NEZ63" s="740"/>
      <c r="NFA63" s="740"/>
      <c r="NFB63" s="740"/>
      <c r="NFC63" s="740"/>
      <c r="NFD63" s="740"/>
      <c r="NFE63" s="740"/>
      <c r="NFF63" s="740"/>
      <c r="NFG63" s="740"/>
      <c r="NFH63" s="740"/>
      <c r="NFI63" s="740"/>
      <c r="NFJ63" s="740"/>
      <c r="NFK63" s="740"/>
      <c r="NFL63" s="740"/>
      <c r="NFM63" s="740"/>
      <c r="NFN63" s="740"/>
      <c r="NFO63" s="740"/>
      <c r="NFP63" s="740"/>
      <c r="NFQ63" s="740"/>
      <c r="NFR63" s="740"/>
      <c r="NFS63" s="740"/>
      <c r="NFT63" s="740"/>
      <c r="NFU63" s="740"/>
      <c r="NFV63" s="740"/>
      <c r="NFW63" s="740"/>
      <c r="NFX63" s="740"/>
      <c r="NFY63" s="740"/>
      <c r="NFZ63" s="740"/>
      <c r="NGA63" s="740"/>
      <c r="NGB63" s="740"/>
      <c r="NGC63" s="740"/>
      <c r="NGD63" s="740"/>
      <c r="NGE63" s="740"/>
      <c r="NGF63" s="740"/>
      <c r="NGG63" s="740"/>
      <c r="NGH63" s="740"/>
      <c r="NGI63" s="740"/>
      <c r="NGJ63" s="740"/>
      <c r="NGK63" s="740"/>
      <c r="NGL63" s="740"/>
      <c r="NGM63" s="740"/>
      <c r="NGN63" s="740"/>
      <c r="NGO63" s="740"/>
      <c r="NGP63" s="740"/>
      <c r="NGQ63" s="740"/>
      <c r="NGR63" s="740"/>
      <c r="NGS63" s="740"/>
      <c r="NGT63" s="740"/>
      <c r="NGU63" s="740"/>
      <c r="NGV63" s="740"/>
      <c r="NGW63" s="740"/>
      <c r="NGX63" s="740"/>
      <c r="NGY63" s="740"/>
      <c r="NGZ63" s="740"/>
      <c r="NHA63" s="740"/>
      <c r="NHB63" s="740"/>
      <c r="NHC63" s="740"/>
      <c r="NHD63" s="740"/>
      <c r="NHE63" s="740"/>
      <c r="NHF63" s="740"/>
      <c r="NHG63" s="740"/>
      <c r="NHH63" s="740"/>
      <c r="NHI63" s="740"/>
      <c r="NHJ63" s="740"/>
      <c r="NHK63" s="740"/>
      <c r="NHL63" s="740"/>
      <c r="NHM63" s="740"/>
      <c r="NHN63" s="740"/>
      <c r="NHO63" s="740"/>
      <c r="NHP63" s="740"/>
      <c r="NHQ63" s="740"/>
      <c r="NHR63" s="740"/>
      <c r="NHS63" s="740"/>
      <c r="NHT63" s="740"/>
      <c r="NHU63" s="740"/>
      <c r="NHV63" s="740"/>
      <c r="NHW63" s="740"/>
      <c r="NHX63" s="740"/>
      <c r="NHY63" s="740"/>
      <c r="NHZ63" s="740"/>
      <c r="NIA63" s="740"/>
      <c r="NIB63" s="740"/>
      <c r="NIC63" s="740"/>
      <c r="NID63" s="740"/>
      <c r="NIE63" s="740"/>
      <c r="NIF63" s="740"/>
      <c r="NIG63" s="740"/>
      <c r="NIH63" s="740"/>
      <c r="NII63" s="740"/>
      <c r="NIJ63" s="740"/>
      <c r="NIK63" s="740"/>
      <c r="NIL63" s="740"/>
      <c r="NIM63" s="740"/>
      <c r="NIN63" s="740"/>
      <c r="NIO63" s="740"/>
      <c r="NIP63" s="740"/>
      <c r="NIQ63" s="740"/>
      <c r="NIR63" s="740"/>
      <c r="NIS63" s="740"/>
      <c r="NIT63" s="740"/>
      <c r="NIU63" s="740"/>
      <c r="NIV63" s="740"/>
      <c r="NIW63" s="740"/>
      <c r="NIX63" s="740"/>
      <c r="NIY63" s="740"/>
      <c r="NIZ63" s="740"/>
      <c r="NJA63" s="740"/>
      <c r="NJB63" s="740"/>
      <c r="NJC63" s="740"/>
      <c r="NJD63" s="740"/>
      <c r="NJE63" s="740"/>
      <c r="NJF63" s="740"/>
      <c r="NJG63" s="740"/>
      <c r="NJH63" s="740"/>
      <c r="NJI63" s="740"/>
      <c r="NJJ63" s="740"/>
      <c r="NJK63" s="740"/>
      <c r="NJL63" s="740"/>
      <c r="NJM63" s="740"/>
      <c r="NJN63" s="740"/>
      <c r="NJO63" s="740"/>
      <c r="NJP63" s="740"/>
      <c r="NJQ63" s="740"/>
      <c r="NJR63" s="740"/>
      <c r="NJS63" s="740"/>
      <c r="NJT63" s="740"/>
      <c r="NJU63" s="740"/>
      <c r="NJV63" s="740"/>
      <c r="NJW63" s="740"/>
      <c r="NJX63" s="740"/>
      <c r="NJY63" s="740"/>
      <c r="NJZ63" s="740"/>
      <c r="NKA63" s="740"/>
      <c r="NKB63" s="740"/>
      <c r="NKC63" s="740"/>
      <c r="NKD63" s="740"/>
      <c r="NKE63" s="740"/>
      <c r="NKF63" s="740"/>
      <c r="NKG63" s="740"/>
      <c r="NKH63" s="740"/>
      <c r="NKI63" s="740"/>
      <c r="NKJ63" s="740"/>
      <c r="NKK63" s="740"/>
      <c r="NKL63" s="740"/>
      <c r="NKM63" s="740"/>
      <c r="NKN63" s="740"/>
      <c r="NKO63" s="740"/>
      <c r="NKP63" s="740"/>
      <c r="NKQ63" s="740"/>
      <c r="NKR63" s="740"/>
      <c r="NKS63" s="740"/>
      <c r="NKT63" s="740"/>
      <c r="NKU63" s="740"/>
      <c r="NKV63" s="740"/>
      <c r="NKW63" s="740"/>
      <c r="NKX63" s="740"/>
      <c r="NKY63" s="740"/>
      <c r="NKZ63" s="740"/>
      <c r="NLA63" s="740"/>
      <c r="NLB63" s="740"/>
      <c r="NLC63" s="740"/>
      <c r="NLD63" s="740"/>
      <c r="NLE63" s="740"/>
      <c r="NLF63" s="740"/>
      <c r="NLG63" s="740"/>
      <c r="NLH63" s="740"/>
      <c r="NLI63" s="740"/>
      <c r="NLJ63" s="740"/>
      <c r="NLK63" s="740"/>
      <c r="NLL63" s="740"/>
      <c r="NLM63" s="740"/>
      <c r="NLN63" s="740"/>
      <c r="NLO63" s="740"/>
      <c r="NLP63" s="740"/>
      <c r="NLQ63" s="740"/>
      <c r="NLR63" s="740"/>
      <c r="NLS63" s="740"/>
      <c r="NLT63" s="740"/>
      <c r="NLU63" s="740"/>
      <c r="NLV63" s="740"/>
      <c r="NLW63" s="740"/>
      <c r="NLX63" s="740"/>
      <c r="NLY63" s="740"/>
      <c r="NLZ63" s="740"/>
      <c r="NMA63" s="740"/>
      <c r="NMB63" s="740"/>
      <c r="NMC63" s="740"/>
      <c r="NMD63" s="740"/>
      <c r="NME63" s="740"/>
      <c r="NMF63" s="740"/>
      <c r="NMG63" s="740"/>
      <c r="NMH63" s="740"/>
      <c r="NMI63" s="740"/>
      <c r="NMJ63" s="740"/>
      <c r="NMK63" s="740"/>
      <c r="NML63" s="740"/>
      <c r="NMM63" s="740"/>
      <c r="NMN63" s="740"/>
      <c r="NMO63" s="740"/>
      <c r="NMP63" s="740"/>
      <c r="NMQ63" s="740"/>
      <c r="NMR63" s="740"/>
      <c r="NMS63" s="740"/>
      <c r="NMT63" s="740"/>
      <c r="NMU63" s="740"/>
      <c r="NMV63" s="740"/>
      <c r="NMW63" s="740"/>
      <c r="NMX63" s="740"/>
      <c r="NMY63" s="740"/>
      <c r="NMZ63" s="740"/>
      <c r="NNA63" s="740"/>
      <c r="NNB63" s="740"/>
      <c r="NNC63" s="740"/>
      <c r="NND63" s="740"/>
      <c r="NNE63" s="740"/>
      <c r="NNF63" s="740"/>
      <c r="NNG63" s="740"/>
      <c r="NNH63" s="740"/>
      <c r="NNI63" s="740"/>
      <c r="NNJ63" s="740"/>
      <c r="NNK63" s="740"/>
      <c r="NNL63" s="740"/>
      <c r="NNM63" s="740"/>
      <c r="NNN63" s="740"/>
      <c r="NNO63" s="740"/>
      <c r="NNP63" s="740"/>
      <c r="NNQ63" s="740"/>
      <c r="NNR63" s="740"/>
      <c r="NNS63" s="740"/>
      <c r="NNT63" s="740"/>
      <c r="NNU63" s="740"/>
      <c r="NNV63" s="740"/>
      <c r="NNW63" s="740"/>
      <c r="NNX63" s="740"/>
      <c r="NNY63" s="740"/>
      <c r="NNZ63" s="740"/>
      <c r="NOA63" s="740"/>
      <c r="NOB63" s="740"/>
      <c r="NOC63" s="740"/>
      <c r="NOD63" s="740"/>
      <c r="NOE63" s="740"/>
      <c r="NOF63" s="740"/>
      <c r="NOG63" s="740"/>
      <c r="NOH63" s="740"/>
      <c r="NOI63" s="740"/>
      <c r="NOJ63" s="740"/>
      <c r="NOK63" s="740"/>
      <c r="NOL63" s="740"/>
      <c r="NOM63" s="740"/>
      <c r="NON63" s="740"/>
      <c r="NOO63" s="740"/>
      <c r="NOP63" s="740"/>
      <c r="NOQ63" s="740"/>
      <c r="NOR63" s="740"/>
      <c r="NOS63" s="740"/>
      <c r="NOT63" s="740"/>
      <c r="NOU63" s="740"/>
      <c r="NOV63" s="740"/>
      <c r="NOW63" s="740"/>
      <c r="NOX63" s="740"/>
      <c r="NOY63" s="740"/>
      <c r="NOZ63" s="740"/>
      <c r="NPA63" s="740"/>
      <c r="NPB63" s="740"/>
      <c r="NPC63" s="740"/>
      <c r="NPD63" s="740"/>
      <c r="NPE63" s="740"/>
      <c r="NPF63" s="740"/>
      <c r="NPG63" s="740"/>
      <c r="NPH63" s="740"/>
      <c r="NPI63" s="740"/>
      <c r="NPJ63" s="740"/>
      <c r="NPK63" s="740"/>
      <c r="NPL63" s="740"/>
      <c r="NPM63" s="740"/>
      <c r="NPN63" s="740"/>
      <c r="NPO63" s="740"/>
      <c r="NPP63" s="740"/>
      <c r="NPQ63" s="740"/>
      <c r="NPR63" s="740"/>
      <c r="NPS63" s="740"/>
      <c r="NPT63" s="740"/>
      <c r="NPU63" s="740"/>
      <c r="NPV63" s="740"/>
      <c r="NPW63" s="740"/>
      <c r="NPX63" s="740"/>
      <c r="NPY63" s="740"/>
      <c r="NPZ63" s="740"/>
      <c r="NQA63" s="740"/>
      <c r="NQB63" s="740"/>
      <c r="NQC63" s="740"/>
      <c r="NQD63" s="740"/>
      <c r="NQE63" s="740"/>
      <c r="NQF63" s="740"/>
      <c r="NQG63" s="740"/>
      <c r="NQH63" s="740"/>
      <c r="NQI63" s="740"/>
      <c r="NQJ63" s="740"/>
      <c r="NQK63" s="740"/>
      <c r="NQL63" s="740"/>
      <c r="NQM63" s="740"/>
      <c r="NQN63" s="740"/>
      <c r="NQO63" s="740"/>
      <c r="NQP63" s="740"/>
      <c r="NQQ63" s="740"/>
      <c r="NQR63" s="740"/>
      <c r="NQS63" s="740"/>
      <c r="NQT63" s="740"/>
      <c r="NQU63" s="740"/>
      <c r="NQV63" s="740"/>
      <c r="NQW63" s="740"/>
      <c r="NQX63" s="740"/>
      <c r="NQY63" s="740"/>
      <c r="NQZ63" s="740"/>
      <c r="NRA63" s="740"/>
      <c r="NRB63" s="740"/>
      <c r="NRC63" s="740"/>
      <c r="NRD63" s="740"/>
      <c r="NRE63" s="740"/>
      <c r="NRF63" s="740"/>
      <c r="NRG63" s="740"/>
      <c r="NRH63" s="740"/>
      <c r="NRI63" s="740"/>
      <c r="NRJ63" s="740"/>
      <c r="NRK63" s="740"/>
      <c r="NRL63" s="740"/>
      <c r="NRM63" s="740"/>
      <c r="NRN63" s="740"/>
      <c r="NRO63" s="740"/>
      <c r="NRP63" s="740"/>
      <c r="NRQ63" s="740"/>
      <c r="NRR63" s="740"/>
      <c r="NRS63" s="740"/>
      <c r="NRT63" s="740"/>
      <c r="NRU63" s="740"/>
      <c r="NRV63" s="740"/>
      <c r="NRW63" s="740"/>
      <c r="NRX63" s="740"/>
      <c r="NRY63" s="740"/>
      <c r="NRZ63" s="740"/>
      <c r="NSA63" s="740"/>
      <c r="NSB63" s="740"/>
      <c r="NSC63" s="740"/>
      <c r="NSD63" s="740"/>
      <c r="NSE63" s="740"/>
      <c r="NSF63" s="740"/>
      <c r="NSG63" s="740"/>
      <c r="NSH63" s="740"/>
      <c r="NSI63" s="740"/>
      <c r="NSJ63" s="740"/>
      <c r="NSK63" s="740"/>
      <c r="NSL63" s="740"/>
      <c r="NSM63" s="740"/>
      <c r="NSN63" s="740"/>
      <c r="NSO63" s="740"/>
      <c r="NSP63" s="740"/>
      <c r="NSQ63" s="740"/>
      <c r="NSR63" s="740"/>
      <c r="NSS63" s="740"/>
      <c r="NST63" s="740"/>
      <c r="NSU63" s="740"/>
      <c r="NSV63" s="740"/>
      <c r="NSW63" s="740"/>
      <c r="NSX63" s="740"/>
      <c r="NSY63" s="740"/>
      <c r="NSZ63" s="740"/>
      <c r="NTA63" s="740"/>
      <c r="NTB63" s="740"/>
      <c r="NTC63" s="740"/>
      <c r="NTD63" s="740"/>
      <c r="NTE63" s="740"/>
      <c r="NTF63" s="740"/>
      <c r="NTG63" s="740"/>
      <c r="NTH63" s="740"/>
      <c r="NTI63" s="740"/>
      <c r="NTJ63" s="740"/>
      <c r="NTK63" s="740"/>
      <c r="NTL63" s="740"/>
      <c r="NTM63" s="740"/>
      <c r="NTN63" s="740"/>
      <c r="NTO63" s="740"/>
      <c r="NTP63" s="740"/>
      <c r="NTQ63" s="740"/>
      <c r="NTR63" s="740"/>
      <c r="NTS63" s="740"/>
      <c r="NTT63" s="740"/>
      <c r="NTU63" s="740"/>
      <c r="NTV63" s="740"/>
      <c r="NTW63" s="740"/>
      <c r="NTX63" s="740"/>
      <c r="NTY63" s="740"/>
      <c r="NTZ63" s="740"/>
      <c r="NUA63" s="740"/>
      <c r="NUB63" s="740"/>
      <c r="NUC63" s="740"/>
      <c r="NUD63" s="740"/>
      <c r="NUE63" s="740"/>
      <c r="NUF63" s="740"/>
      <c r="NUG63" s="740"/>
      <c r="NUH63" s="740"/>
      <c r="NUI63" s="740"/>
      <c r="NUJ63" s="740"/>
      <c r="NUK63" s="740"/>
      <c r="NUL63" s="740"/>
      <c r="NUM63" s="740"/>
      <c r="NUN63" s="740"/>
      <c r="NUO63" s="740"/>
      <c r="NUP63" s="740"/>
      <c r="NUQ63" s="740"/>
      <c r="NUR63" s="740"/>
      <c r="NUS63" s="740"/>
      <c r="NUT63" s="740"/>
      <c r="NUU63" s="740"/>
      <c r="NUV63" s="740"/>
      <c r="NUW63" s="740"/>
      <c r="NUX63" s="740"/>
      <c r="NUY63" s="740"/>
      <c r="NUZ63" s="740"/>
      <c r="NVA63" s="740"/>
      <c r="NVB63" s="740"/>
      <c r="NVC63" s="740"/>
      <c r="NVD63" s="740"/>
      <c r="NVE63" s="740"/>
      <c r="NVF63" s="740"/>
      <c r="NVG63" s="740"/>
      <c r="NVH63" s="740"/>
      <c r="NVI63" s="740"/>
      <c r="NVJ63" s="740"/>
      <c r="NVK63" s="740"/>
      <c r="NVL63" s="740"/>
      <c r="NVM63" s="740"/>
      <c r="NVN63" s="740"/>
      <c r="NVO63" s="740"/>
      <c r="NVP63" s="740"/>
      <c r="NVQ63" s="740"/>
      <c r="NVR63" s="740"/>
      <c r="NVS63" s="740"/>
      <c r="NVT63" s="740"/>
      <c r="NVU63" s="740"/>
      <c r="NVV63" s="740"/>
      <c r="NVW63" s="740"/>
      <c r="NVX63" s="740"/>
      <c r="NVY63" s="740"/>
      <c r="NVZ63" s="740"/>
      <c r="NWA63" s="740"/>
      <c r="NWB63" s="740"/>
      <c r="NWC63" s="740"/>
      <c r="NWD63" s="740"/>
      <c r="NWE63" s="740"/>
      <c r="NWF63" s="740"/>
      <c r="NWG63" s="740"/>
      <c r="NWH63" s="740"/>
      <c r="NWI63" s="740"/>
      <c r="NWJ63" s="740"/>
      <c r="NWK63" s="740"/>
      <c r="NWL63" s="740"/>
      <c r="NWM63" s="740"/>
      <c r="NWN63" s="740"/>
      <c r="NWO63" s="740"/>
      <c r="NWP63" s="740"/>
      <c r="NWQ63" s="740"/>
      <c r="NWR63" s="740"/>
      <c r="NWS63" s="740"/>
      <c r="NWT63" s="740"/>
      <c r="NWU63" s="740"/>
      <c r="NWV63" s="740"/>
      <c r="NWW63" s="740"/>
      <c r="NWX63" s="740"/>
      <c r="NWY63" s="740"/>
      <c r="NWZ63" s="740"/>
      <c r="NXA63" s="740"/>
      <c r="NXB63" s="740"/>
      <c r="NXC63" s="740"/>
      <c r="NXD63" s="740"/>
      <c r="NXE63" s="740"/>
      <c r="NXF63" s="740"/>
      <c r="NXG63" s="740"/>
      <c r="NXH63" s="740"/>
      <c r="NXI63" s="740"/>
      <c r="NXJ63" s="740"/>
      <c r="NXK63" s="740"/>
      <c r="NXL63" s="740"/>
      <c r="NXM63" s="740"/>
      <c r="NXN63" s="740"/>
      <c r="NXO63" s="740"/>
      <c r="NXP63" s="740"/>
      <c r="NXQ63" s="740"/>
      <c r="NXR63" s="740"/>
      <c r="NXS63" s="740"/>
      <c r="NXT63" s="740"/>
      <c r="NXU63" s="740"/>
      <c r="NXV63" s="740"/>
      <c r="NXW63" s="740"/>
      <c r="NXX63" s="740"/>
      <c r="NXY63" s="740"/>
      <c r="NXZ63" s="740"/>
      <c r="NYA63" s="740"/>
      <c r="NYB63" s="740"/>
      <c r="NYC63" s="740"/>
      <c r="NYD63" s="740"/>
      <c r="NYE63" s="740"/>
      <c r="NYF63" s="740"/>
      <c r="NYG63" s="740"/>
      <c r="NYH63" s="740"/>
      <c r="NYI63" s="740"/>
      <c r="NYJ63" s="740"/>
      <c r="NYK63" s="740"/>
      <c r="NYL63" s="740"/>
      <c r="NYM63" s="740"/>
      <c r="NYN63" s="740"/>
      <c r="NYO63" s="740"/>
      <c r="NYP63" s="740"/>
      <c r="NYQ63" s="740"/>
      <c r="NYR63" s="740"/>
      <c r="NYS63" s="740"/>
      <c r="NYT63" s="740"/>
      <c r="NYU63" s="740"/>
      <c r="NYV63" s="740"/>
      <c r="NYW63" s="740"/>
      <c r="NYX63" s="740"/>
      <c r="NYY63" s="740"/>
      <c r="NYZ63" s="740"/>
      <c r="NZA63" s="740"/>
      <c r="NZB63" s="740"/>
      <c r="NZC63" s="740"/>
      <c r="NZD63" s="740"/>
      <c r="NZE63" s="740"/>
      <c r="NZF63" s="740"/>
      <c r="NZG63" s="740"/>
      <c r="NZH63" s="740"/>
      <c r="NZI63" s="740"/>
      <c r="NZJ63" s="740"/>
      <c r="NZK63" s="740"/>
      <c r="NZL63" s="740"/>
      <c r="NZM63" s="740"/>
      <c r="NZN63" s="740"/>
      <c r="NZO63" s="740"/>
      <c r="NZP63" s="740"/>
      <c r="NZQ63" s="740"/>
      <c r="NZR63" s="740"/>
      <c r="NZS63" s="740"/>
      <c r="NZT63" s="740"/>
      <c r="NZU63" s="740"/>
      <c r="NZV63" s="740"/>
      <c r="NZW63" s="740"/>
      <c r="NZX63" s="740"/>
      <c r="NZY63" s="740"/>
      <c r="NZZ63" s="740"/>
      <c r="OAA63" s="740"/>
      <c r="OAB63" s="740"/>
      <c r="OAC63" s="740"/>
      <c r="OAD63" s="740"/>
      <c r="OAE63" s="740"/>
      <c r="OAF63" s="740"/>
      <c r="OAG63" s="740"/>
      <c r="OAH63" s="740"/>
      <c r="OAI63" s="740"/>
      <c r="OAJ63" s="740"/>
      <c r="OAK63" s="740"/>
      <c r="OAL63" s="740"/>
      <c r="OAM63" s="740"/>
      <c r="OAN63" s="740"/>
      <c r="OAO63" s="740"/>
      <c r="OAP63" s="740"/>
      <c r="OAQ63" s="740"/>
      <c r="OAR63" s="740"/>
      <c r="OAS63" s="740"/>
      <c r="OAT63" s="740"/>
      <c r="OAU63" s="740"/>
      <c r="OAV63" s="740"/>
      <c r="OAW63" s="740"/>
      <c r="OAX63" s="740"/>
      <c r="OAY63" s="740"/>
      <c r="OAZ63" s="740"/>
      <c r="OBA63" s="740"/>
      <c r="OBB63" s="740"/>
      <c r="OBC63" s="740"/>
      <c r="OBD63" s="740"/>
      <c r="OBE63" s="740"/>
      <c r="OBF63" s="740"/>
      <c r="OBG63" s="740"/>
      <c r="OBH63" s="740"/>
      <c r="OBI63" s="740"/>
      <c r="OBJ63" s="740"/>
      <c r="OBK63" s="740"/>
      <c r="OBL63" s="740"/>
      <c r="OBM63" s="740"/>
      <c r="OBN63" s="740"/>
      <c r="OBO63" s="740"/>
      <c r="OBP63" s="740"/>
      <c r="OBQ63" s="740"/>
      <c r="OBR63" s="740"/>
      <c r="OBS63" s="740"/>
      <c r="OBT63" s="740"/>
      <c r="OBU63" s="740"/>
      <c r="OBV63" s="740"/>
      <c r="OBW63" s="740"/>
      <c r="OBX63" s="740"/>
      <c r="OBY63" s="740"/>
      <c r="OBZ63" s="740"/>
      <c r="OCA63" s="740"/>
      <c r="OCB63" s="740"/>
      <c r="OCC63" s="740"/>
      <c r="OCD63" s="740"/>
      <c r="OCE63" s="740"/>
      <c r="OCF63" s="740"/>
      <c r="OCG63" s="740"/>
      <c r="OCH63" s="740"/>
      <c r="OCI63" s="740"/>
      <c r="OCJ63" s="740"/>
      <c r="OCK63" s="740"/>
      <c r="OCL63" s="740"/>
      <c r="OCM63" s="740"/>
      <c r="OCN63" s="740"/>
      <c r="OCO63" s="740"/>
      <c r="OCP63" s="740"/>
      <c r="OCQ63" s="740"/>
      <c r="OCR63" s="740"/>
      <c r="OCS63" s="740"/>
      <c r="OCT63" s="740"/>
      <c r="OCU63" s="740"/>
      <c r="OCV63" s="740"/>
      <c r="OCW63" s="740"/>
      <c r="OCX63" s="740"/>
      <c r="OCY63" s="740"/>
      <c r="OCZ63" s="740"/>
      <c r="ODA63" s="740"/>
      <c r="ODB63" s="740"/>
      <c r="ODC63" s="740"/>
      <c r="ODD63" s="740"/>
      <c r="ODE63" s="740"/>
      <c r="ODF63" s="740"/>
      <c r="ODG63" s="740"/>
      <c r="ODH63" s="740"/>
      <c r="ODI63" s="740"/>
      <c r="ODJ63" s="740"/>
      <c r="ODK63" s="740"/>
      <c r="ODL63" s="740"/>
      <c r="ODM63" s="740"/>
      <c r="ODN63" s="740"/>
      <c r="ODO63" s="740"/>
      <c r="ODP63" s="740"/>
      <c r="ODQ63" s="740"/>
      <c r="ODR63" s="740"/>
      <c r="ODS63" s="740"/>
      <c r="ODT63" s="740"/>
      <c r="ODU63" s="740"/>
      <c r="ODV63" s="740"/>
      <c r="ODW63" s="740"/>
      <c r="ODX63" s="740"/>
      <c r="ODY63" s="740"/>
      <c r="ODZ63" s="740"/>
      <c r="OEA63" s="740"/>
      <c r="OEB63" s="740"/>
      <c r="OEC63" s="740"/>
      <c r="OED63" s="740"/>
      <c r="OEE63" s="740"/>
      <c r="OEF63" s="740"/>
      <c r="OEG63" s="740"/>
      <c r="OEH63" s="740"/>
      <c r="OEI63" s="740"/>
      <c r="OEJ63" s="740"/>
      <c r="OEK63" s="740"/>
      <c r="OEL63" s="740"/>
      <c r="OEM63" s="740"/>
      <c r="OEN63" s="740"/>
      <c r="OEO63" s="740"/>
      <c r="OEP63" s="740"/>
      <c r="OEQ63" s="740"/>
      <c r="OER63" s="740"/>
      <c r="OES63" s="740"/>
      <c r="OET63" s="740"/>
      <c r="OEU63" s="740"/>
      <c r="OEV63" s="740"/>
      <c r="OEW63" s="740"/>
      <c r="OEX63" s="740"/>
      <c r="OEY63" s="740"/>
      <c r="OEZ63" s="740"/>
      <c r="OFA63" s="740"/>
      <c r="OFB63" s="740"/>
      <c r="OFC63" s="740"/>
      <c r="OFD63" s="740"/>
      <c r="OFE63" s="740"/>
      <c r="OFF63" s="740"/>
      <c r="OFG63" s="740"/>
      <c r="OFH63" s="740"/>
      <c r="OFI63" s="740"/>
      <c r="OFJ63" s="740"/>
      <c r="OFK63" s="740"/>
      <c r="OFL63" s="740"/>
      <c r="OFM63" s="740"/>
      <c r="OFN63" s="740"/>
      <c r="OFO63" s="740"/>
      <c r="OFP63" s="740"/>
      <c r="OFQ63" s="740"/>
      <c r="OFR63" s="740"/>
      <c r="OFS63" s="740"/>
      <c r="OFT63" s="740"/>
      <c r="OFU63" s="740"/>
      <c r="OFV63" s="740"/>
      <c r="OFW63" s="740"/>
      <c r="OFX63" s="740"/>
      <c r="OFY63" s="740"/>
      <c r="OFZ63" s="740"/>
      <c r="OGA63" s="740"/>
      <c r="OGB63" s="740"/>
      <c r="OGC63" s="740"/>
      <c r="OGD63" s="740"/>
      <c r="OGE63" s="740"/>
      <c r="OGF63" s="740"/>
      <c r="OGG63" s="740"/>
      <c r="OGH63" s="740"/>
      <c r="OGI63" s="740"/>
      <c r="OGJ63" s="740"/>
      <c r="OGK63" s="740"/>
      <c r="OGL63" s="740"/>
      <c r="OGM63" s="740"/>
      <c r="OGN63" s="740"/>
      <c r="OGO63" s="740"/>
      <c r="OGP63" s="740"/>
      <c r="OGQ63" s="740"/>
      <c r="OGR63" s="740"/>
      <c r="OGS63" s="740"/>
      <c r="OGT63" s="740"/>
      <c r="OGU63" s="740"/>
      <c r="OGV63" s="740"/>
      <c r="OGW63" s="740"/>
      <c r="OGX63" s="740"/>
      <c r="OGY63" s="740"/>
      <c r="OGZ63" s="740"/>
      <c r="OHA63" s="740"/>
      <c r="OHB63" s="740"/>
      <c r="OHC63" s="740"/>
      <c r="OHD63" s="740"/>
      <c r="OHE63" s="740"/>
      <c r="OHF63" s="740"/>
      <c r="OHG63" s="740"/>
      <c r="OHH63" s="740"/>
      <c r="OHI63" s="740"/>
      <c r="OHJ63" s="740"/>
      <c r="OHK63" s="740"/>
      <c r="OHL63" s="740"/>
      <c r="OHM63" s="740"/>
      <c r="OHN63" s="740"/>
      <c r="OHO63" s="740"/>
      <c r="OHP63" s="740"/>
      <c r="OHQ63" s="740"/>
      <c r="OHR63" s="740"/>
      <c r="OHS63" s="740"/>
      <c r="OHT63" s="740"/>
      <c r="OHU63" s="740"/>
      <c r="OHV63" s="740"/>
      <c r="OHW63" s="740"/>
      <c r="OHX63" s="740"/>
      <c r="OHY63" s="740"/>
      <c r="OHZ63" s="740"/>
      <c r="OIA63" s="740"/>
      <c r="OIB63" s="740"/>
      <c r="OIC63" s="740"/>
      <c r="OID63" s="740"/>
      <c r="OIE63" s="740"/>
      <c r="OIF63" s="740"/>
      <c r="OIG63" s="740"/>
      <c r="OIH63" s="740"/>
      <c r="OII63" s="740"/>
      <c r="OIJ63" s="740"/>
      <c r="OIK63" s="740"/>
      <c r="OIL63" s="740"/>
      <c r="OIM63" s="740"/>
      <c r="OIN63" s="740"/>
      <c r="OIO63" s="740"/>
      <c r="OIP63" s="740"/>
      <c r="OIQ63" s="740"/>
      <c r="OIR63" s="740"/>
      <c r="OIS63" s="740"/>
      <c r="OIT63" s="740"/>
      <c r="OIU63" s="740"/>
      <c r="OIV63" s="740"/>
      <c r="OIW63" s="740"/>
      <c r="OIX63" s="740"/>
      <c r="OIY63" s="740"/>
      <c r="OIZ63" s="740"/>
      <c r="OJA63" s="740"/>
      <c r="OJB63" s="740"/>
      <c r="OJC63" s="740"/>
      <c r="OJD63" s="740"/>
      <c r="OJE63" s="740"/>
      <c r="OJF63" s="740"/>
      <c r="OJG63" s="740"/>
      <c r="OJH63" s="740"/>
      <c r="OJI63" s="740"/>
      <c r="OJJ63" s="740"/>
      <c r="OJK63" s="740"/>
      <c r="OJL63" s="740"/>
      <c r="OJM63" s="740"/>
      <c r="OJN63" s="740"/>
      <c r="OJO63" s="740"/>
      <c r="OJP63" s="740"/>
      <c r="OJQ63" s="740"/>
      <c r="OJR63" s="740"/>
      <c r="OJS63" s="740"/>
      <c r="OJT63" s="740"/>
      <c r="OJU63" s="740"/>
      <c r="OJV63" s="740"/>
      <c r="OJW63" s="740"/>
      <c r="OJX63" s="740"/>
      <c r="OJY63" s="740"/>
      <c r="OJZ63" s="740"/>
      <c r="OKA63" s="740"/>
      <c r="OKB63" s="740"/>
      <c r="OKC63" s="740"/>
      <c r="OKD63" s="740"/>
      <c r="OKE63" s="740"/>
      <c r="OKF63" s="740"/>
      <c r="OKG63" s="740"/>
      <c r="OKH63" s="740"/>
      <c r="OKI63" s="740"/>
      <c r="OKJ63" s="740"/>
      <c r="OKK63" s="740"/>
      <c r="OKL63" s="740"/>
      <c r="OKM63" s="740"/>
      <c r="OKN63" s="740"/>
      <c r="OKO63" s="740"/>
      <c r="OKP63" s="740"/>
      <c r="OKQ63" s="740"/>
      <c r="OKR63" s="740"/>
      <c r="OKS63" s="740"/>
      <c r="OKT63" s="740"/>
      <c r="OKU63" s="740"/>
      <c r="OKV63" s="740"/>
      <c r="OKW63" s="740"/>
      <c r="OKX63" s="740"/>
      <c r="OKY63" s="740"/>
      <c r="OKZ63" s="740"/>
      <c r="OLA63" s="740"/>
      <c r="OLB63" s="740"/>
      <c r="OLC63" s="740"/>
      <c r="OLD63" s="740"/>
      <c r="OLE63" s="740"/>
      <c r="OLF63" s="740"/>
      <c r="OLG63" s="740"/>
      <c r="OLH63" s="740"/>
      <c r="OLI63" s="740"/>
      <c r="OLJ63" s="740"/>
      <c r="OLK63" s="740"/>
      <c r="OLL63" s="740"/>
      <c r="OLM63" s="740"/>
      <c r="OLN63" s="740"/>
      <c r="OLO63" s="740"/>
      <c r="OLP63" s="740"/>
      <c r="OLQ63" s="740"/>
      <c r="OLR63" s="740"/>
      <c r="OLS63" s="740"/>
      <c r="OLT63" s="740"/>
      <c r="OLU63" s="740"/>
      <c r="OLV63" s="740"/>
      <c r="OLW63" s="740"/>
      <c r="OLX63" s="740"/>
      <c r="OLY63" s="740"/>
      <c r="OLZ63" s="740"/>
      <c r="OMA63" s="740"/>
      <c r="OMB63" s="740"/>
      <c r="OMC63" s="740"/>
      <c r="OMD63" s="740"/>
      <c r="OME63" s="740"/>
      <c r="OMF63" s="740"/>
      <c r="OMG63" s="740"/>
      <c r="OMH63" s="740"/>
      <c r="OMI63" s="740"/>
      <c r="OMJ63" s="740"/>
      <c r="OMK63" s="740"/>
      <c r="OML63" s="740"/>
      <c r="OMM63" s="740"/>
      <c r="OMN63" s="740"/>
      <c r="OMO63" s="740"/>
      <c r="OMP63" s="740"/>
      <c r="OMQ63" s="740"/>
      <c r="OMR63" s="740"/>
      <c r="OMS63" s="740"/>
      <c r="OMT63" s="740"/>
      <c r="OMU63" s="740"/>
      <c r="OMV63" s="740"/>
      <c r="OMW63" s="740"/>
      <c r="OMX63" s="740"/>
      <c r="OMY63" s="740"/>
      <c r="OMZ63" s="740"/>
      <c r="ONA63" s="740"/>
      <c r="ONB63" s="740"/>
      <c r="ONC63" s="740"/>
      <c r="OND63" s="740"/>
      <c r="ONE63" s="740"/>
      <c r="ONF63" s="740"/>
      <c r="ONG63" s="740"/>
      <c r="ONH63" s="740"/>
      <c r="ONI63" s="740"/>
      <c r="ONJ63" s="740"/>
      <c r="ONK63" s="740"/>
      <c r="ONL63" s="740"/>
      <c r="ONM63" s="740"/>
      <c r="ONN63" s="740"/>
      <c r="ONO63" s="740"/>
      <c r="ONP63" s="740"/>
      <c r="ONQ63" s="740"/>
      <c r="ONR63" s="740"/>
      <c r="ONS63" s="740"/>
      <c r="ONT63" s="740"/>
      <c r="ONU63" s="740"/>
      <c r="ONV63" s="740"/>
      <c r="ONW63" s="740"/>
      <c r="ONX63" s="740"/>
      <c r="ONY63" s="740"/>
      <c r="ONZ63" s="740"/>
      <c r="OOA63" s="740"/>
      <c r="OOB63" s="740"/>
      <c r="OOC63" s="740"/>
      <c r="OOD63" s="740"/>
      <c r="OOE63" s="740"/>
      <c r="OOF63" s="740"/>
      <c r="OOG63" s="740"/>
      <c r="OOH63" s="740"/>
      <c r="OOI63" s="740"/>
      <c r="OOJ63" s="740"/>
      <c r="OOK63" s="740"/>
      <c r="OOL63" s="740"/>
      <c r="OOM63" s="740"/>
      <c r="OON63" s="740"/>
      <c r="OOO63" s="740"/>
      <c r="OOP63" s="740"/>
      <c r="OOQ63" s="740"/>
      <c r="OOR63" s="740"/>
      <c r="OOS63" s="740"/>
      <c r="OOT63" s="740"/>
      <c r="OOU63" s="740"/>
      <c r="OOV63" s="740"/>
      <c r="OOW63" s="740"/>
      <c r="OOX63" s="740"/>
      <c r="OOY63" s="740"/>
      <c r="OOZ63" s="740"/>
      <c r="OPA63" s="740"/>
      <c r="OPB63" s="740"/>
      <c r="OPC63" s="740"/>
      <c r="OPD63" s="740"/>
      <c r="OPE63" s="740"/>
      <c r="OPF63" s="740"/>
      <c r="OPG63" s="740"/>
      <c r="OPH63" s="740"/>
      <c r="OPI63" s="740"/>
      <c r="OPJ63" s="740"/>
      <c r="OPK63" s="740"/>
      <c r="OPL63" s="740"/>
      <c r="OPM63" s="740"/>
      <c r="OPN63" s="740"/>
      <c r="OPO63" s="740"/>
      <c r="OPP63" s="740"/>
      <c r="OPQ63" s="740"/>
      <c r="OPR63" s="740"/>
      <c r="OPS63" s="740"/>
      <c r="OPT63" s="740"/>
      <c r="OPU63" s="740"/>
      <c r="OPV63" s="740"/>
      <c r="OPW63" s="740"/>
      <c r="OPX63" s="740"/>
      <c r="OPY63" s="740"/>
      <c r="OPZ63" s="740"/>
      <c r="OQA63" s="740"/>
      <c r="OQB63" s="740"/>
      <c r="OQC63" s="740"/>
      <c r="OQD63" s="740"/>
      <c r="OQE63" s="740"/>
      <c r="OQF63" s="740"/>
      <c r="OQG63" s="740"/>
      <c r="OQH63" s="740"/>
      <c r="OQI63" s="740"/>
      <c r="OQJ63" s="740"/>
      <c r="OQK63" s="740"/>
      <c r="OQL63" s="740"/>
      <c r="OQM63" s="740"/>
      <c r="OQN63" s="740"/>
      <c r="OQO63" s="740"/>
      <c r="OQP63" s="740"/>
      <c r="OQQ63" s="740"/>
      <c r="OQR63" s="740"/>
      <c r="OQS63" s="740"/>
      <c r="OQT63" s="740"/>
      <c r="OQU63" s="740"/>
      <c r="OQV63" s="740"/>
      <c r="OQW63" s="740"/>
      <c r="OQX63" s="740"/>
      <c r="OQY63" s="740"/>
      <c r="OQZ63" s="740"/>
      <c r="ORA63" s="740"/>
      <c r="ORB63" s="740"/>
      <c r="ORC63" s="740"/>
      <c r="ORD63" s="740"/>
      <c r="ORE63" s="740"/>
      <c r="ORF63" s="740"/>
      <c r="ORG63" s="740"/>
      <c r="ORH63" s="740"/>
      <c r="ORI63" s="740"/>
      <c r="ORJ63" s="740"/>
      <c r="ORK63" s="740"/>
      <c r="ORL63" s="740"/>
      <c r="ORM63" s="740"/>
      <c r="ORN63" s="740"/>
      <c r="ORO63" s="740"/>
      <c r="ORP63" s="740"/>
      <c r="ORQ63" s="740"/>
      <c r="ORR63" s="740"/>
      <c r="ORS63" s="740"/>
      <c r="ORT63" s="740"/>
      <c r="ORU63" s="740"/>
      <c r="ORV63" s="740"/>
      <c r="ORW63" s="740"/>
      <c r="ORX63" s="740"/>
      <c r="ORY63" s="740"/>
      <c r="ORZ63" s="740"/>
      <c r="OSA63" s="740"/>
      <c r="OSB63" s="740"/>
      <c r="OSC63" s="740"/>
      <c r="OSD63" s="740"/>
      <c r="OSE63" s="740"/>
      <c r="OSF63" s="740"/>
      <c r="OSG63" s="740"/>
      <c r="OSH63" s="740"/>
      <c r="OSI63" s="740"/>
      <c r="OSJ63" s="740"/>
      <c r="OSK63" s="740"/>
      <c r="OSL63" s="740"/>
      <c r="OSM63" s="740"/>
      <c r="OSN63" s="740"/>
      <c r="OSO63" s="740"/>
      <c r="OSP63" s="740"/>
      <c r="OSQ63" s="740"/>
      <c r="OSR63" s="740"/>
      <c r="OSS63" s="740"/>
      <c r="OST63" s="740"/>
      <c r="OSU63" s="740"/>
      <c r="OSV63" s="740"/>
      <c r="OSW63" s="740"/>
      <c r="OSX63" s="740"/>
      <c r="OSY63" s="740"/>
      <c r="OSZ63" s="740"/>
      <c r="OTA63" s="740"/>
      <c r="OTB63" s="740"/>
      <c r="OTC63" s="740"/>
      <c r="OTD63" s="740"/>
      <c r="OTE63" s="740"/>
      <c r="OTF63" s="740"/>
      <c r="OTG63" s="740"/>
      <c r="OTH63" s="740"/>
      <c r="OTI63" s="740"/>
      <c r="OTJ63" s="740"/>
      <c r="OTK63" s="740"/>
      <c r="OTL63" s="740"/>
      <c r="OTM63" s="740"/>
      <c r="OTN63" s="740"/>
      <c r="OTO63" s="740"/>
      <c r="OTP63" s="740"/>
      <c r="OTQ63" s="740"/>
      <c r="OTR63" s="740"/>
      <c r="OTS63" s="740"/>
      <c r="OTT63" s="740"/>
      <c r="OTU63" s="740"/>
      <c r="OTV63" s="740"/>
      <c r="OTW63" s="740"/>
      <c r="OTX63" s="740"/>
      <c r="OTY63" s="740"/>
      <c r="OTZ63" s="740"/>
      <c r="OUA63" s="740"/>
      <c r="OUB63" s="740"/>
      <c r="OUC63" s="740"/>
      <c r="OUD63" s="740"/>
      <c r="OUE63" s="740"/>
      <c r="OUF63" s="740"/>
      <c r="OUG63" s="740"/>
      <c r="OUH63" s="740"/>
      <c r="OUI63" s="740"/>
      <c r="OUJ63" s="740"/>
      <c r="OUK63" s="740"/>
      <c r="OUL63" s="740"/>
      <c r="OUM63" s="740"/>
      <c r="OUN63" s="740"/>
      <c r="OUO63" s="740"/>
      <c r="OUP63" s="740"/>
      <c r="OUQ63" s="740"/>
      <c r="OUR63" s="740"/>
      <c r="OUS63" s="740"/>
      <c r="OUT63" s="740"/>
      <c r="OUU63" s="740"/>
      <c r="OUV63" s="740"/>
      <c r="OUW63" s="740"/>
      <c r="OUX63" s="740"/>
      <c r="OUY63" s="740"/>
      <c r="OUZ63" s="740"/>
      <c r="OVA63" s="740"/>
      <c r="OVB63" s="740"/>
      <c r="OVC63" s="740"/>
      <c r="OVD63" s="740"/>
      <c r="OVE63" s="740"/>
      <c r="OVF63" s="740"/>
      <c r="OVG63" s="740"/>
      <c r="OVH63" s="740"/>
      <c r="OVI63" s="740"/>
      <c r="OVJ63" s="740"/>
      <c r="OVK63" s="740"/>
      <c r="OVL63" s="740"/>
      <c r="OVM63" s="740"/>
      <c r="OVN63" s="740"/>
      <c r="OVO63" s="740"/>
      <c r="OVP63" s="740"/>
      <c r="OVQ63" s="740"/>
      <c r="OVR63" s="740"/>
      <c r="OVS63" s="740"/>
      <c r="OVT63" s="740"/>
      <c r="OVU63" s="740"/>
      <c r="OVV63" s="740"/>
      <c r="OVW63" s="740"/>
      <c r="OVX63" s="740"/>
      <c r="OVY63" s="740"/>
      <c r="OVZ63" s="740"/>
      <c r="OWA63" s="740"/>
      <c r="OWB63" s="740"/>
      <c r="OWC63" s="740"/>
      <c r="OWD63" s="740"/>
      <c r="OWE63" s="740"/>
      <c r="OWF63" s="740"/>
      <c r="OWG63" s="740"/>
      <c r="OWH63" s="740"/>
      <c r="OWI63" s="740"/>
      <c r="OWJ63" s="740"/>
      <c r="OWK63" s="740"/>
      <c r="OWL63" s="740"/>
      <c r="OWM63" s="740"/>
      <c r="OWN63" s="740"/>
      <c r="OWO63" s="740"/>
      <c r="OWP63" s="740"/>
      <c r="OWQ63" s="740"/>
      <c r="OWR63" s="740"/>
      <c r="OWS63" s="740"/>
      <c r="OWT63" s="740"/>
      <c r="OWU63" s="740"/>
      <c r="OWV63" s="740"/>
      <c r="OWW63" s="740"/>
      <c r="OWX63" s="740"/>
      <c r="OWY63" s="740"/>
      <c r="OWZ63" s="740"/>
      <c r="OXA63" s="740"/>
      <c r="OXB63" s="740"/>
      <c r="OXC63" s="740"/>
      <c r="OXD63" s="740"/>
      <c r="OXE63" s="740"/>
      <c r="OXF63" s="740"/>
      <c r="OXG63" s="740"/>
      <c r="OXH63" s="740"/>
      <c r="OXI63" s="740"/>
      <c r="OXJ63" s="740"/>
      <c r="OXK63" s="740"/>
      <c r="OXL63" s="740"/>
      <c r="OXM63" s="740"/>
      <c r="OXN63" s="740"/>
      <c r="OXO63" s="740"/>
      <c r="OXP63" s="740"/>
      <c r="OXQ63" s="740"/>
      <c r="OXR63" s="740"/>
      <c r="OXS63" s="740"/>
      <c r="OXT63" s="740"/>
      <c r="OXU63" s="740"/>
      <c r="OXV63" s="740"/>
      <c r="OXW63" s="740"/>
      <c r="OXX63" s="740"/>
      <c r="OXY63" s="740"/>
      <c r="OXZ63" s="740"/>
      <c r="OYA63" s="740"/>
      <c r="OYB63" s="740"/>
      <c r="OYC63" s="740"/>
      <c r="OYD63" s="740"/>
      <c r="OYE63" s="740"/>
      <c r="OYF63" s="740"/>
      <c r="OYG63" s="740"/>
      <c r="OYH63" s="740"/>
      <c r="OYI63" s="740"/>
      <c r="OYJ63" s="740"/>
      <c r="OYK63" s="740"/>
      <c r="OYL63" s="740"/>
      <c r="OYM63" s="740"/>
      <c r="OYN63" s="740"/>
      <c r="OYO63" s="740"/>
      <c r="OYP63" s="740"/>
      <c r="OYQ63" s="740"/>
      <c r="OYR63" s="740"/>
      <c r="OYS63" s="740"/>
      <c r="OYT63" s="740"/>
      <c r="OYU63" s="740"/>
      <c r="OYV63" s="740"/>
      <c r="OYW63" s="740"/>
      <c r="OYX63" s="740"/>
      <c r="OYY63" s="740"/>
      <c r="OYZ63" s="740"/>
      <c r="OZA63" s="740"/>
      <c r="OZB63" s="740"/>
      <c r="OZC63" s="740"/>
      <c r="OZD63" s="740"/>
      <c r="OZE63" s="740"/>
      <c r="OZF63" s="740"/>
      <c r="OZG63" s="740"/>
      <c r="OZH63" s="740"/>
      <c r="OZI63" s="740"/>
      <c r="OZJ63" s="740"/>
      <c r="OZK63" s="740"/>
      <c r="OZL63" s="740"/>
      <c r="OZM63" s="740"/>
      <c r="OZN63" s="740"/>
      <c r="OZO63" s="740"/>
      <c r="OZP63" s="740"/>
      <c r="OZQ63" s="740"/>
      <c r="OZR63" s="740"/>
      <c r="OZS63" s="740"/>
      <c r="OZT63" s="740"/>
      <c r="OZU63" s="740"/>
      <c r="OZV63" s="740"/>
      <c r="OZW63" s="740"/>
      <c r="OZX63" s="740"/>
      <c r="OZY63" s="740"/>
      <c r="OZZ63" s="740"/>
      <c r="PAA63" s="740"/>
      <c r="PAB63" s="740"/>
      <c r="PAC63" s="740"/>
      <c r="PAD63" s="740"/>
      <c r="PAE63" s="740"/>
      <c r="PAF63" s="740"/>
      <c r="PAG63" s="740"/>
      <c r="PAH63" s="740"/>
      <c r="PAI63" s="740"/>
      <c r="PAJ63" s="740"/>
      <c r="PAK63" s="740"/>
      <c r="PAL63" s="740"/>
      <c r="PAM63" s="740"/>
      <c r="PAN63" s="740"/>
      <c r="PAO63" s="740"/>
      <c r="PAP63" s="740"/>
      <c r="PAQ63" s="740"/>
      <c r="PAR63" s="740"/>
      <c r="PAS63" s="740"/>
      <c r="PAT63" s="740"/>
      <c r="PAU63" s="740"/>
      <c r="PAV63" s="740"/>
      <c r="PAW63" s="740"/>
      <c r="PAX63" s="740"/>
      <c r="PAY63" s="740"/>
      <c r="PAZ63" s="740"/>
      <c r="PBA63" s="740"/>
      <c r="PBB63" s="740"/>
      <c r="PBC63" s="740"/>
      <c r="PBD63" s="740"/>
      <c r="PBE63" s="740"/>
      <c r="PBF63" s="740"/>
      <c r="PBG63" s="740"/>
      <c r="PBH63" s="740"/>
      <c r="PBI63" s="740"/>
      <c r="PBJ63" s="740"/>
      <c r="PBK63" s="740"/>
      <c r="PBL63" s="740"/>
      <c r="PBM63" s="740"/>
      <c r="PBN63" s="740"/>
      <c r="PBO63" s="740"/>
      <c r="PBP63" s="740"/>
      <c r="PBQ63" s="740"/>
      <c r="PBR63" s="740"/>
      <c r="PBS63" s="740"/>
      <c r="PBT63" s="740"/>
      <c r="PBU63" s="740"/>
      <c r="PBV63" s="740"/>
      <c r="PBW63" s="740"/>
      <c r="PBX63" s="740"/>
      <c r="PBY63" s="740"/>
      <c r="PBZ63" s="740"/>
      <c r="PCA63" s="740"/>
      <c r="PCB63" s="740"/>
      <c r="PCC63" s="740"/>
      <c r="PCD63" s="740"/>
      <c r="PCE63" s="740"/>
      <c r="PCF63" s="740"/>
      <c r="PCG63" s="740"/>
      <c r="PCH63" s="740"/>
      <c r="PCI63" s="740"/>
      <c r="PCJ63" s="740"/>
      <c r="PCK63" s="740"/>
      <c r="PCL63" s="740"/>
      <c r="PCM63" s="740"/>
      <c r="PCN63" s="740"/>
      <c r="PCO63" s="740"/>
      <c r="PCP63" s="740"/>
      <c r="PCQ63" s="740"/>
      <c r="PCR63" s="740"/>
      <c r="PCS63" s="740"/>
      <c r="PCT63" s="740"/>
      <c r="PCU63" s="740"/>
      <c r="PCV63" s="740"/>
      <c r="PCW63" s="740"/>
      <c r="PCX63" s="740"/>
      <c r="PCY63" s="740"/>
      <c r="PCZ63" s="740"/>
      <c r="PDA63" s="740"/>
      <c r="PDB63" s="740"/>
      <c r="PDC63" s="740"/>
      <c r="PDD63" s="740"/>
      <c r="PDE63" s="740"/>
      <c r="PDF63" s="740"/>
      <c r="PDG63" s="740"/>
      <c r="PDH63" s="740"/>
      <c r="PDI63" s="740"/>
      <c r="PDJ63" s="740"/>
      <c r="PDK63" s="740"/>
      <c r="PDL63" s="740"/>
      <c r="PDM63" s="740"/>
      <c r="PDN63" s="740"/>
      <c r="PDO63" s="740"/>
      <c r="PDP63" s="740"/>
      <c r="PDQ63" s="740"/>
      <c r="PDR63" s="740"/>
      <c r="PDS63" s="740"/>
      <c r="PDT63" s="740"/>
      <c r="PDU63" s="740"/>
      <c r="PDV63" s="740"/>
      <c r="PDW63" s="740"/>
      <c r="PDX63" s="740"/>
      <c r="PDY63" s="740"/>
      <c r="PDZ63" s="740"/>
      <c r="PEA63" s="740"/>
      <c r="PEB63" s="740"/>
      <c r="PEC63" s="740"/>
      <c r="PED63" s="740"/>
      <c r="PEE63" s="740"/>
      <c r="PEF63" s="740"/>
      <c r="PEG63" s="740"/>
      <c r="PEH63" s="740"/>
      <c r="PEI63" s="740"/>
      <c r="PEJ63" s="740"/>
      <c r="PEK63" s="740"/>
      <c r="PEL63" s="740"/>
      <c r="PEM63" s="740"/>
      <c r="PEN63" s="740"/>
      <c r="PEO63" s="740"/>
      <c r="PEP63" s="740"/>
      <c r="PEQ63" s="740"/>
      <c r="PER63" s="740"/>
      <c r="PES63" s="740"/>
      <c r="PET63" s="740"/>
      <c r="PEU63" s="740"/>
      <c r="PEV63" s="740"/>
      <c r="PEW63" s="740"/>
      <c r="PEX63" s="740"/>
      <c r="PEY63" s="740"/>
      <c r="PEZ63" s="740"/>
      <c r="PFA63" s="740"/>
      <c r="PFB63" s="740"/>
      <c r="PFC63" s="740"/>
      <c r="PFD63" s="740"/>
      <c r="PFE63" s="740"/>
      <c r="PFF63" s="740"/>
      <c r="PFG63" s="740"/>
      <c r="PFH63" s="740"/>
      <c r="PFI63" s="740"/>
      <c r="PFJ63" s="740"/>
      <c r="PFK63" s="740"/>
      <c r="PFL63" s="740"/>
      <c r="PFM63" s="740"/>
      <c r="PFN63" s="740"/>
      <c r="PFO63" s="740"/>
      <c r="PFP63" s="740"/>
      <c r="PFQ63" s="740"/>
      <c r="PFR63" s="740"/>
      <c r="PFS63" s="740"/>
      <c r="PFT63" s="740"/>
      <c r="PFU63" s="740"/>
      <c r="PFV63" s="740"/>
      <c r="PFW63" s="740"/>
      <c r="PFX63" s="740"/>
      <c r="PFY63" s="740"/>
      <c r="PFZ63" s="740"/>
      <c r="PGA63" s="740"/>
      <c r="PGB63" s="740"/>
      <c r="PGC63" s="740"/>
      <c r="PGD63" s="740"/>
      <c r="PGE63" s="740"/>
      <c r="PGF63" s="740"/>
      <c r="PGG63" s="740"/>
      <c r="PGH63" s="740"/>
      <c r="PGI63" s="740"/>
      <c r="PGJ63" s="740"/>
      <c r="PGK63" s="740"/>
      <c r="PGL63" s="740"/>
      <c r="PGM63" s="740"/>
      <c r="PGN63" s="740"/>
      <c r="PGO63" s="740"/>
      <c r="PGP63" s="740"/>
      <c r="PGQ63" s="740"/>
      <c r="PGR63" s="740"/>
      <c r="PGS63" s="740"/>
      <c r="PGT63" s="740"/>
      <c r="PGU63" s="740"/>
      <c r="PGV63" s="740"/>
      <c r="PGW63" s="740"/>
      <c r="PGX63" s="740"/>
      <c r="PGY63" s="740"/>
      <c r="PGZ63" s="740"/>
      <c r="PHA63" s="740"/>
      <c r="PHB63" s="740"/>
      <c r="PHC63" s="740"/>
      <c r="PHD63" s="740"/>
      <c r="PHE63" s="740"/>
      <c r="PHF63" s="740"/>
      <c r="PHG63" s="740"/>
      <c r="PHH63" s="740"/>
      <c r="PHI63" s="740"/>
      <c r="PHJ63" s="740"/>
      <c r="PHK63" s="740"/>
      <c r="PHL63" s="740"/>
      <c r="PHM63" s="740"/>
      <c r="PHN63" s="740"/>
      <c r="PHO63" s="740"/>
      <c r="PHP63" s="740"/>
      <c r="PHQ63" s="740"/>
      <c r="PHR63" s="740"/>
      <c r="PHS63" s="740"/>
      <c r="PHT63" s="740"/>
      <c r="PHU63" s="740"/>
      <c r="PHV63" s="740"/>
      <c r="PHW63" s="740"/>
      <c r="PHX63" s="740"/>
      <c r="PHY63" s="740"/>
      <c r="PHZ63" s="740"/>
      <c r="PIA63" s="740"/>
      <c r="PIB63" s="740"/>
      <c r="PIC63" s="740"/>
      <c r="PID63" s="740"/>
      <c r="PIE63" s="740"/>
      <c r="PIF63" s="740"/>
      <c r="PIG63" s="740"/>
      <c r="PIH63" s="740"/>
      <c r="PII63" s="740"/>
      <c r="PIJ63" s="740"/>
      <c r="PIK63" s="740"/>
      <c r="PIL63" s="740"/>
      <c r="PIM63" s="740"/>
      <c r="PIN63" s="740"/>
      <c r="PIO63" s="740"/>
      <c r="PIP63" s="740"/>
      <c r="PIQ63" s="740"/>
      <c r="PIR63" s="740"/>
      <c r="PIS63" s="740"/>
      <c r="PIT63" s="740"/>
      <c r="PIU63" s="740"/>
      <c r="PIV63" s="740"/>
      <c r="PIW63" s="740"/>
      <c r="PIX63" s="740"/>
      <c r="PIY63" s="740"/>
      <c r="PIZ63" s="740"/>
      <c r="PJA63" s="740"/>
      <c r="PJB63" s="740"/>
      <c r="PJC63" s="740"/>
      <c r="PJD63" s="740"/>
      <c r="PJE63" s="740"/>
      <c r="PJF63" s="740"/>
      <c r="PJG63" s="740"/>
      <c r="PJH63" s="740"/>
      <c r="PJI63" s="740"/>
      <c r="PJJ63" s="740"/>
      <c r="PJK63" s="740"/>
      <c r="PJL63" s="740"/>
      <c r="PJM63" s="740"/>
      <c r="PJN63" s="740"/>
      <c r="PJO63" s="740"/>
      <c r="PJP63" s="740"/>
      <c r="PJQ63" s="740"/>
      <c r="PJR63" s="740"/>
      <c r="PJS63" s="740"/>
      <c r="PJT63" s="740"/>
      <c r="PJU63" s="740"/>
      <c r="PJV63" s="740"/>
      <c r="PJW63" s="740"/>
      <c r="PJX63" s="740"/>
      <c r="PJY63" s="740"/>
      <c r="PJZ63" s="740"/>
      <c r="PKA63" s="740"/>
      <c r="PKB63" s="740"/>
      <c r="PKC63" s="740"/>
      <c r="PKD63" s="740"/>
      <c r="PKE63" s="740"/>
      <c r="PKF63" s="740"/>
      <c r="PKG63" s="740"/>
      <c r="PKH63" s="740"/>
      <c r="PKI63" s="740"/>
      <c r="PKJ63" s="740"/>
      <c r="PKK63" s="740"/>
      <c r="PKL63" s="740"/>
      <c r="PKM63" s="740"/>
      <c r="PKN63" s="740"/>
      <c r="PKO63" s="740"/>
      <c r="PKP63" s="740"/>
      <c r="PKQ63" s="740"/>
      <c r="PKR63" s="740"/>
      <c r="PKS63" s="740"/>
      <c r="PKT63" s="740"/>
      <c r="PKU63" s="740"/>
      <c r="PKV63" s="740"/>
      <c r="PKW63" s="740"/>
      <c r="PKX63" s="740"/>
      <c r="PKY63" s="740"/>
      <c r="PKZ63" s="740"/>
      <c r="PLA63" s="740"/>
      <c r="PLB63" s="740"/>
      <c r="PLC63" s="740"/>
      <c r="PLD63" s="740"/>
      <c r="PLE63" s="740"/>
      <c r="PLF63" s="740"/>
      <c r="PLG63" s="740"/>
      <c r="PLH63" s="740"/>
      <c r="PLI63" s="740"/>
      <c r="PLJ63" s="740"/>
      <c r="PLK63" s="740"/>
      <c r="PLL63" s="740"/>
      <c r="PLM63" s="740"/>
      <c r="PLN63" s="740"/>
      <c r="PLO63" s="740"/>
      <c r="PLP63" s="740"/>
      <c r="PLQ63" s="740"/>
      <c r="PLR63" s="740"/>
      <c r="PLS63" s="740"/>
      <c r="PLT63" s="740"/>
      <c r="PLU63" s="740"/>
      <c r="PLV63" s="740"/>
      <c r="PLW63" s="740"/>
      <c r="PLX63" s="740"/>
      <c r="PLY63" s="740"/>
      <c r="PLZ63" s="740"/>
      <c r="PMA63" s="740"/>
      <c r="PMB63" s="740"/>
      <c r="PMC63" s="740"/>
      <c r="PMD63" s="740"/>
      <c r="PME63" s="740"/>
      <c r="PMF63" s="740"/>
      <c r="PMG63" s="740"/>
      <c r="PMH63" s="740"/>
      <c r="PMI63" s="740"/>
      <c r="PMJ63" s="740"/>
      <c r="PMK63" s="740"/>
      <c r="PML63" s="740"/>
      <c r="PMM63" s="740"/>
      <c r="PMN63" s="740"/>
      <c r="PMO63" s="740"/>
      <c r="PMP63" s="740"/>
      <c r="PMQ63" s="740"/>
      <c r="PMR63" s="740"/>
      <c r="PMS63" s="740"/>
      <c r="PMT63" s="740"/>
      <c r="PMU63" s="740"/>
      <c r="PMV63" s="740"/>
      <c r="PMW63" s="740"/>
      <c r="PMX63" s="740"/>
      <c r="PMY63" s="740"/>
      <c r="PMZ63" s="740"/>
      <c r="PNA63" s="740"/>
      <c r="PNB63" s="740"/>
      <c r="PNC63" s="740"/>
      <c r="PND63" s="740"/>
      <c r="PNE63" s="740"/>
      <c r="PNF63" s="740"/>
      <c r="PNG63" s="740"/>
      <c r="PNH63" s="740"/>
      <c r="PNI63" s="740"/>
      <c r="PNJ63" s="740"/>
      <c r="PNK63" s="740"/>
      <c r="PNL63" s="740"/>
      <c r="PNM63" s="740"/>
      <c r="PNN63" s="740"/>
      <c r="PNO63" s="740"/>
      <c r="PNP63" s="740"/>
      <c r="PNQ63" s="740"/>
      <c r="PNR63" s="740"/>
      <c r="PNS63" s="740"/>
      <c r="PNT63" s="740"/>
      <c r="PNU63" s="740"/>
      <c r="PNV63" s="740"/>
      <c r="PNW63" s="740"/>
      <c r="PNX63" s="740"/>
      <c r="PNY63" s="740"/>
      <c r="PNZ63" s="740"/>
      <c r="POA63" s="740"/>
      <c r="POB63" s="740"/>
      <c r="POC63" s="740"/>
      <c r="POD63" s="740"/>
      <c r="POE63" s="740"/>
      <c r="POF63" s="740"/>
      <c r="POG63" s="740"/>
      <c r="POH63" s="740"/>
      <c r="POI63" s="740"/>
      <c r="POJ63" s="740"/>
      <c r="POK63" s="740"/>
      <c r="POL63" s="740"/>
      <c r="POM63" s="740"/>
      <c r="PON63" s="740"/>
      <c r="POO63" s="740"/>
      <c r="POP63" s="740"/>
      <c r="POQ63" s="740"/>
      <c r="POR63" s="740"/>
      <c r="POS63" s="740"/>
      <c r="POT63" s="740"/>
      <c r="POU63" s="740"/>
      <c r="POV63" s="740"/>
      <c r="POW63" s="740"/>
      <c r="POX63" s="740"/>
      <c r="POY63" s="740"/>
      <c r="POZ63" s="740"/>
      <c r="PPA63" s="740"/>
      <c r="PPB63" s="740"/>
      <c r="PPC63" s="740"/>
      <c r="PPD63" s="740"/>
      <c r="PPE63" s="740"/>
      <c r="PPF63" s="740"/>
      <c r="PPG63" s="740"/>
      <c r="PPH63" s="740"/>
      <c r="PPI63" s="740"/>
      <c r="PPJ63" s="740"/>
      <c r="PPK63" s="740"/>
      <c r="PPL63" s="740"/>
      <c r="PPM63" s="740"/>
      <c r="PPN63" s="740"/>
      <c r="PPO63" s="740"/>
      <c r="PPP63" s="740"/>
      <c r="PPQ63" s="740"/>
      <c r="PPR63" s="740"/>
      <c r="PPS63" s="740"/>
      <c r="PPT63" s="740"/>
      <c r="PPU63" s="740"/>
      <c r="PPV63" s="740"/>
      <c r="PPW63" s="740"/>
      <c r="PPX63" s="740"/>
      <c r="PPY63" s="740"/>
      <c r="PPZ63" s="740"/>
      <c r="PQA63" s="740"/>
      <c r="PQB63" s="740"/>
      <c r="PQC63" s="740"/>
      <c r="PQD63" s="740"/>
      <c r="PQE63" s="740"/>
      <c r="PQF63" s="740"/>
      <c r="PQG63" s="740"/>
      <c r="PQH63" s="740"/>
      <c r="PQI63" s="740"/>
      <c r="PQJ63" s="740"/>
      <c r="PQK63" s="740"/>
      <c r="PQL63" s="740"/>
      <c r="PQM63" s="740"/>
      <c r="PQN63" s="740"/>
      <c r="PQO63" s="740"/>
      <c r="PQP63" s="740"/>
      <c r="PQQ63" s="740"/>
      <c r="PQR63" s="740"/>
      <c r="PQS63" s="740"/>
      <c r="PQT63" s="740"/>
      <c r="PQU63" s="740"/>
      <c r="PQV63" s="740"/>
      <c r="PQW63" s="740"/>
      <c r="PQX63" s="740"/>
      <c r="PQY63" s="740"/>
      <c r="PQZ63" s="740"/>
      <c r="PRA63" s="740"/>
      <c r="PRB63" s="740"/>
      <c r="PRC63" s="740"/>
      <c r="PRD63" s="740"/>
      <c r="PRE63" s="740"/>
      <c r="PRF63" s="740"/>
      <c r="PRG63" s="740"/>
      <c r="PRH63" s="740"/>
      <c r="PRI63" s="740"/>
      <c r="PRJ63" s="740"/>
      <c r="PRK63" s="740"/>
      <c r="PRL63" s="740"/>
      <c r="PRM63" s="740"/>
      <c r="PRN63" s="740"/>
      <c r="PRO63" s="740"/>
      <c r="PRP63" s="740"/>
      <c r="PRQ63" s="740"/>
      <c r="PRR63" s="740"/>
      <c r="PRS63" s="740"/>
      <c r="PRT63" s="740"/>
      <c r="PRU63" s="740"/>
      <c r="PRV63" s="740"/>
      <c r="PRW63" s="740"/>
      <c r="PRX63" s="740"/>
      <c r="PRY63" s="740"/>
      <c r="PRZ63" s="740"/>
      <c r="PSA63" s="740"/>
      <c r="PSB63" s="740"/>
      <c r="PSC63" s="740"/>
      <c r="PSD63" s="740"/>
      <c r="PSE63" s="740"/>
      <c r="PSF63" s="740"/>
      <c r="PSG63" s="740"/>
      <c r="PSH63" s="740"/>
      <c r="PSI63" s="740"/>
      <c r="PSJ63" s="740"/>
      <c r="PSK63" s="740"/>
      <c r="PSL63" s="740"/>
      <c r="PSM63" s="740"/>
      <c r="PSN63" s="740"/>
      <c r="PSO63" s="740"/>
      <c r="PSP63" s="740"/>
      <c r="PSQ63" s="740"/>
      <c r="PSR63" s="740"/>
      <c r="PSS63" s="740"/>
      <c r="PST63" s="740"/>
      <c r="PSU63" s="740"/>
      <c r="PSV63" s="740"/>
      <c r="PSW63" s="740"/>
      <c r="PSX63" s="740"/>
      <c r="PSY63" s="740"/>
      <c r="PSZ63" s="740"/>
      <c r="PTA63" s="740"/>
      <c r="PTB63" s="740"/>
      <c r="PTC63" s="740"/>
      <c r="PTD63" s="740"/>
      <c r="PTE63" s="740"/>
      <c r="PTF63" s="740"/>
      <c r="PTG63" s="740"/>
      <c r="PTH63" s="740"/>
      <c r="PTI63" s="740"/>
      <c r="PTJ63" s="740"/>
      <c r="PTK63" s="740"/>
      <c r="PTL63" s="740"/>
      <c r="PTM63" s="740"/>
      <c r="PTN63" s="740"/>
      <c r="PTO63" s="740"/>
      <c r="PTP63" s="740"/>
      <c r="PTQ63" s="740"/>
      <c r="PTR63" s="740"/>
      <c r="PTS63" s="740"/>
      <c r="PTT63" s="740"/>
      <c r="PTU63" s="740"/>
      <c r="PTV63" s="740"/>
      <c r="PTW63" s="740"/>
      <c r="PTX63" s="740"/>
      <c r="PTY63" s="740"/>
      <c r="PTZ63" s="740"/>
      <c r="PUA63" s="740"/>
      <c r="PUB63" s="740"/>
      <c r="PUC63" s="740"/>
      <c r="PUD63" s="740"/>
      <c r="PUE63" s="740"/>
      <c r="PUF63" s="740"/>
      <c r="PUG63" s="740"/>
      <c r="PUH63" s="740"/>
      <c r="PUI63" s="740"/>
      <c r="PUJ63" s="740"/>
      <c r="PUK63" s="740"/>
      <c r="PUL63" s="740"/>
      <c r="PUM63" s="740"/>
      <c r="PUN63" s="740"/>
      <c r="PUO63" s="740"/>
      <c r="PUP63" s="740"/>
      <c r="PUQ63" s="740"/>
      <c r="PUR63" s="740"/>
      <c r="PUS63" s="740"/>
      <c r="PUT63" s="740"/>
      <c r="PUU63" s="740"/>
      <c r="PUV63" s="740"/>
      <c r="PUW63" s="740"/>
      <c r="PUX63" s="740"/>
      <c r="PUY63" s="740"/>
      <c r="PUZ63" s="740"/>
      <c r="PVA63" s="740"/>
      <c r="PVB63" s="740"/>
      <c r="PVC63" s="740"/>
      <c r="PVD63" s="740"/>
      <c r="PVE63" s="740"/>
      <c r="PVF63" s="740"/>
      <c r="PVG63" s="740"/>
      <c r="PVH63" s="740"/>
      <c r="PVI63" s="740"/>
      <c r="PVJ63" s="740"/>
      <c r="PVK63" s="740"/>
      <c r="PVL63" s="740"/>
      <c r="PVM63" s="740"/>
      <c r="PVN63" s="740"/>
      <c r="PVO63" s="740"/>
      <c r="PVP63" s="740"/>
      <c r="PVQ63" s="740"/>
      <c r="PVR63" s="740"/>
      <c r="PVS63" s="740"/>
      <c r="PVT63" s="740"/>
      <c r="PVU63" s="740"/>
      <c r="PVV63" s="740"/>
      <c r="PVW63" s="740"/>
      <c r="PVX63" s="740"/>
      <c r="PVY63" s="740"/>
      <c r="PVZ63" s="740"/>
      <c r="PWA63" s="740"/>
      <c r="PWB63" s="740"/>
      <c r="PWC63" s="740"/>
      <c r="PWD63" s="740"/>
      <c r="PWE63" s="740"/>
      <c r="PWF63" s="740"/>
      <c r="PWG63" s="740"/>
      <c r="PWH63" s="740"/>
      <c r="PWI63" s="740"/>
      <c r="PWJ63" s="740"/>
      <c r="PWK63" s="740"/>
      <c r="PWL63" s="740"/>
      <c r="PWM63" s="740"/>
      <c r="PWN63" s="740"/>
      <c r="PWO63" s="740"/>
      <c r="PWP63" s="740"/>
      <c r="PWQ63" s="740"/>
      <c r="PWR63" s="740"/>
      <c r="PWS63" s="740"/>
      <c r="PWT63" s="740"/>
      <c r="PWU63" s="740"/>
      <c r="PWV63" s="740"/>
      <c r="PWW63" s="740"/>
      <c r="PWX63" s="740"/>
      <c r="PWY63" s="740"/>
      <c r="PWZ63" s="740"/>
      <c r="PXA63" s="740"/>
      <c r="PXB63" s="740"/>
      <c r="PXC63" s="740"/>
      <c r="PXD63" s="740"/>
      <c r="PXE63" s="740"/>
      <c r="PXF63" s="740"/>
      <c r="PXG63" s="740"/>
      <c r="PXH63" s="740"/>
      <c r="PXI63" s="740"/>
      <c r="PXJ63" s="740"/>
      <c r="PXK63" s="740"/>
      <c r="PXL63" s="740"/>
      <c r="PXM63" s="740"/>
      <c r="PXN63" s="740"/>
      <c r="PXO63" s="740"/>
      <c r="PXP63" s="740"/>
      <c r="PXQ63" s="740"/>
      <c r="PXR63" s="740"/>
      <c r="PXS63" s="740"/>
      <c r="PXT63" s="740"/>
      <c r="PXU63" s="740"/>
      <c r="PXV63" s="740"/>
      <c r="PXW63" s="740"/>
      <c r="PXX63" s="740"/>
      <c r="PXY63" s="740"/>
      <c r="PXZ63" s="740"/>
      <c r="PYA63" s="740"/>
      <c r="PYB63" s="740"/>
      <c r="PYC63" s="740"/>
      <c r="PYD63" s="740"/>
      <c r="PYE63" s="740"/>
      <c r="PYF63" s="740"/>
      <c r="PYG63" s="740"/>
      <c r="PYH63" s="740"/>
      <c r="PYI63" s="740"/>
      <c r="PYJ63" s="740"/>
      <c r="PYK63" s="740"/>
      <c r="PYL63" s="740"/>
      <c r="PYM63" s="740"/>
      <c r="PYN63" s="740"/>
      <c r="PYO63" s="740"/>
      <c r="PYP63" s="740"/>
      <c r="PYQ63" s="740"/>
      <c r="PYR63" s="740"/>
      <c r="PYS63" s="740"/>
      <c r="PYT63" s="740"/>
      <c r="PYU63" s="740"/>
      <c r="PYV63" s="740"/>
      <c r="PYW63" s="740"/>
      <c r="PYX63" s="740"/>
      <c r="PYY63" s="740"/>
      <c r="PYZ63" s="740"/>
      <c r="PZA63" s="740"/>
      <c r="PZB63" s="740"/>
      <c r="PZC63" s="740"/>
      <c r="PZD63" s="740"/>
      <c r="PZE63" s="740"/>
      <c r="PZF63" s="740"/>
      <c r="PZG63" s="740"/>
      <c r="PZH63" s="740"/>
      <c r="PZI63" s="740"/>
      <c r="PZJ63" s="740"/>
      <c r="PZK63" s="740"/>
      <c r="PZL63" s="740"/>
      <c r="PZM63" s="740"/>
      <c r="PZN63" s="740"/>
      <c r="PZO63" s="740"/>
      <c r="PZP63" s="740"/>
      <c r="PZQ63" s="740"/>
      <c r="PZR63" s="740"/>
      <c r="PZS63" s="740"/>
      <c r="PZT63" s="740"/>
      <c r="PZU63" s="740"/>
      <c r="PZV63" s="740"/>
      <c r="PZW63" s="740"/>
      <c r="PZX63" s="740"/>
      <c r="PZY63" s="740"/>
      <c r="PZZ63" s="740"/>
      <c r="QAA63" s="740"/>
      <c r="QAB63" s="740"/>
      <c r="QAC63" s="740"/>
      <c r="QAD63" s="740"/>
      <c r="QAE63" s="740"/>
      <c r="QAF63" s="740"/>
      <c r="QAG63" s="740"/>
      <c r="QAH63" s="740"/>
      <c r="QAI63" s="740"/>
      <c r="QAJ63" s="740"/>
      <c r="QAK63" s="740"/>
      <c r="QAL63" s="740"/>
      <c r="QAM63" s="740"/>
      <c r="QAN63" s="740"/>
      <c r="QAO63" s="740"/>
      <c r="QAP63" s="740"/>
      <c r="QAQ63" s="740"/>
      <c r="QAR63" s="740"/>
      <c r="QAS63" s="740"/>
      <c r="QAT63" s="740"/>
      <c r="QAU63" s="740"/>
      <c r="QAV63" s="740"/>
      <c r="QAW63" s="740"/>
      <c r="QAX63" s="740"/>
      <c r="QAY63" s="740"/>
      <c r="QAZ63" s="740"/>
      <c r="QBA63" s="740"/>
      <c r="QBB63" s="740"/>
      <c r="QBC63" s="740"/>
      <c r="QBD63" s="740"/>
      <c r="QBE63" s="740"/>
      <c r="QBF63" s="740"/>
      <c r="QBG63" s="740"/>
      <c r="QBH63" s="740"/>
      <c r="QBI63" s="740"/>
      <c r="QBJ63" s="740"/>
      <c r="QBK63" s="740"/>
      <c r="QBL63" s="740"/>
      <c r="QBM63" s="740"/>
      <c r="QBN63" s="740"/>
      <c r="QBO63" s="740"/>
      <c r="QBP63" s="740"/>
      <c r="QBQ63" s="740"/>
      <c r="QBR63" s="740"/>
      <c r="QBS63" s="740"/>
      <c r="QBT63" s="740"/>
      <c r="QBU63" s="740"/>
      <c r="QBV63" s="740"/>
      <c r="QBW63" s="740"/>
      <c r="QBX63" s="740"/>
      <c r="QBY63" s="740"/>
      <c r="QBZ63" s="740"/>
      <c r="QCA63" s="740"/>
      <c r="QCB63" s="740"/>
      <c r="QCC63" s="740"/>
      <c r="QCD63" s="740"/>
      <c r="QCE63" s="740"/>
      <c r="QCF63" s="740"/>
      <c r="QCG63" s="740"/>
      <c r="QCH63" s="740"/>
      <c r="QCI63" s="740"/>
      <c r="QCJ63" s="740"/>
      <c r="QCK63" s="740"/>
      <c r="QCL63" s="740"/>
      <c r="QCM63" s="740"/>
      <c r="QCN63" s="740"/>
      <c r="QCO63" s="740"/>
      <c r="QCP63" s="740"/>
      <c r="QCQ63" s="740"/>
      <c r="QCR63" s="740"/>
      <c r="QCS63" s="740"/>
      <c r="QCT63" s="740"/>
      <c r="QCU63" s="740"/>
      <c r="QCV63" s="740"/>
      <c r="QCW63" s="740"/>
      <c r="QCX63" s="740"/>
      <c r="QCY63" s="740"/>
      <c r="QCZ63" s="740"/>
      <c r="QDA63" s="740"/>
      <c r="QDB63" s="740"/>
      <c r="QDC63" s="740"/>
      <c r="QDD63" s="740"/>
      <c r="QDE63" s="740"/>
      <c r="QDF63" s="740"/>
      <c r="QDG63" s="740"/>
      <c r="QDH63" s="740"/>
      <c r="QDI63" s="740"/>
      <c r="QDJ63" s="740"/>
      <c r="QDK63" s="740"/>
      <c r="QDL63" s="740"/>
      <c r="QDM63" s="740"/>
      <c r="QDN63" s="740"/>
      <c r="QDO63" s="740"/>
      <c r="QDP63" s="740"/>
      <c r="QDQ63" s="740"/>
      <c r="QDR63" s="740"/>
      <c r="QDS63" s="740"/>
      <c r="QDT63" s="740"/>
      <c r="QDU63" s="740"/>
      <c r="QDV63" s="740"/>
      <c r="QDW63" s="740"/>
      <c r="QDX63" s="740"/>
      <c r="QDY63" s="740"/>
      <c r="QDZ63" s="740"/>
      <c r="QEA63" s="740"/>
      <c r="QEB63" s="740"/>
      <c r="QEC63" s="740"/>
      <c r="QED63" s="740"/>
      <c r="QEE63" s="740"/>
      <c r="QEF63" s="740"/>
      <c r="QEG63" s="740"/>
      <c r="QEH63" s="740"/>
      <c r="QEI63" s="740"/>
      <c r="QEJ63" s="740"/>
      <c r="QEK63" s="740"/>
      <c r="QEL63" s="740"/>
      <c r="QEM63" s="740"/>
      <c r="QEN63" s="740"/>
      <c r="QEO63" s="740"/>
      <c r="QEP63" s="740"/>
      <c r="QEQ63" s="740"/>
      <c r="QER63" s="740"/>
      <c r="QES63" s="740"/>
      <c r="QET63" s="740"/>
      <c r="QEU63" s="740"/>
      <c r="QEV63" s="740"/>
      <c r="QEW63" s="740"/>
      <c r="QEX63" s="740"/>
      <c r="QEY63" s="740"/>
      <c r="QEZ63" s="740"/>
      <c r="QFA63" s="740"/>
      <c r="QFB63" s="740"/>
      <c r="QFC63" s="740"/>
      <c r="QFD63" s="740"/>
      <c r="QFE63" s="740"/>
      <c r="QFF63" s="740"/>
      <c r="QFG63" s="740"/>
      <c r="QFH63" s="740"/>
      <c r="QFI63" s="740"/>
      <c r="QFJ63" s="740"/>
      <c r="QFK63" s="740"/>
      <c r="QFL63" s="740"/>
      <c r="QFM63" s="740"/>
      <c r="QFN63" s="740"/>
      <c r="QFO63" s="740"/>
      <c r="QFP63" s="740"/>
      <c r="QFQ63" s="740"/>
      <c r="QFR63" s="740"/>
      <c r="QFS63" s="740"/>
      <c r="QFT63" s="740"/>
      <c r="QFU63" s="740"/>
      <c r="QFV63" s="740"/>
      <c r="QFW63" s="740"/>
      <c r="QFX63" s="740"/>
      <c r="QFY63" s="740"/>
      <c r="QFZ63" s="740"/>
      <c r="QGA63" s="740"/>
      <c r="QGB63" s="740"/>
      <c r="QGC63" s="740"/>
      <c r="QGD63" s="740"/>
      <c r="QGE63" s="740"/>
      <c r="QGF63" s="740"/>
      <c r="QGG63" s="740"/>
      <c r="QGH63" s="740"/>
      <c r="QGI63" s="740"/>
      <c r="QGJ63" s="740"/>
      <c r="QGK63" s="740"/>
      <c r="QGL63" s="740"/>
      <c r="QGM63" s="740"/>
      <c r="QGN63" s="740"/>
      <c r="QGO63" s="740"/>
      <c r="QGP63" s="740"/>
      <c r="QGQ63" s="740"/>
      <c r="QGR63" s="740"/>
      <c r="QGS63" s="740"/>
      <c r="QGT63" s="740"/>
      <c r="QGU63" s="740"/>
      <c r="QGV63" s="740"/>
      <c r="QGW63" s="740"/>
      <c r="QGX63" s="740"/>
      <c r="QGY63" s="740"/>
      <c r="QGZ63" s="740"/>
      <c r="QHA63" s="740"/>
      <c r="QHB63" s="740"/>
      <c r="QHC63" s="740"/>
      <c r="QHD63" s="740"/>
      <c r="QHE63" s="740"/>
      <c r="QHF63" s="740"/>
      <c r="QHG63" s="740"/>
      <c r="QHH63" s="740"/>
      <c r="QHI63" s="740"/>
      <c r="QHJ63" s="740"/>
      <c r="QHK63" s="740"/>
      <c r="QHL63" s="740"/>
      <c r="QHM63" s="740"/>
      <c r="QHN63" s="740"/>
      <c r="QHO63" s="740"/>
      <c r="QHP63" s="740"/>
      <c r="QHQ63" s="740"/>
      <c r="QHR63" s="740"/>
      <c r="QHS63" s="740"/>
      <c r="QHT63" s="740"/>
      <c r="QHU63" s="740"/>
      <c r="QHV63" s="740"/>
      <c r="QHW63" s="740"/>
      <c r="QHX63" s="740"/>
      <c r="QHY63" s="740"/>
      <c r="QHZ63" s="740"/>
      <c r="QIA63" s="740"/>
      <c r="QIB63" s="740"/>
      <c r="QIC63" s="740"/>
      <c r="QID63" s="740"/>
      <c r="QIE63" s="740"/>
      <c r="QIF63" s="740"/>
      <c r="QIG63" s="740"/>
      <c r="QIH63" s="740"/>
      <c r="QII63" s="740"/>
      <c r="QIJ63" s="740"/>
      <c r="QIK63" s="740"/>
      <c r="QIL63" s="740"/>
      <c r="QIM63" s="740"/>
      <c r="QIN63" s="740"/>
      <c r="QIO63" s="740"/>
      <c r="QIP63" s="740"/>
      <c r="QIQ63" s="740"/>
      <c r="QIR63" s="740"/>
      <c r="QIS63" s="740"/>
      <c r="QIT63" s="740"/>
      <c r="QIU63" s="740"/>
      <c r="QIV63" s="740"/>
      <c r="QIW63" s="740"/>
      <c r="QIX63" s="740"/>
      <c r="QIY63" s="740"/>
      <c r="QIZ63" s="740"/>
      <c r="QJA63" s="740"/>
      <c r="QJB63" s="740"/>
      <c r="QJC63" s="740"/>
      <c r="QJD63" s="740"/>
      <c r="QJE63" s="740"/>
      <c r="QJF63" s="740"/>
      <c r="QJG63" s="740"/>
      <c r="QJH63" s="740"/>
      <c r="QJI63" s="740"/>
      <c r="QJJ63" s="740"/>
      <c r="QJK63" s="740"/>
      <c r="QJL63" s="740"/>
      <c r="QJM63" s="740"/>
      <c r="QJN63" s="740"/>
      <c r="QJO63" s="740"/>
      <c r="QJP63" s="740"/>
      <c r="QJQ63" s="740"/>
      <c r="QJR63" s="740"/>
      <c r="QJS63" s="740"/>
      <c r="QJT63" s="740"/>
      <c r="QJU63" s="740"/>
      <c r="QJV63" s="740"/>
      <c r="QJW63" s="740"/>
      <c r="QJX63" s="740"/>
      <c r="QJY63" s="740"/>
      <c r="QJZ63" s="740"/>
      <c r="QKA63" s="740"/>
      <c r="QKB63" s="740"/>
      <c r="QKC63" s="740"/>
      <c r="QKD63" s="740"/>
      <c r="QKE63" s="740"/>
      <c r="QKF63" s="740"/>
      <c r="QKG63" s="740"/>
      <c r="QKH63" s="740"/>
      <c r="QKI63" s="740"/>
      <c r="QKJ63" s="740"/>
      <c r="QKK63" s="740"/>
      <c r="QKL63" s="740"/>
      <c r="QKM63" s="740"/>
      <c r="QKN63" s="740"/>
      <c r="QKO63" s="740"/>
      <c r="QKP63" s="740"/>
      <c r="QKQ63" s="740"/>
      <c r="QKR63" s="740"/>
      <c r="QKS63" s="740"/>
      <c r="QKT63" s="740"/>
      <c r="QKU63" s="740"/>
      <c r="QKV63" s="740"/>
      <c r="QKW63" s="740"/>
      <c r="QKX63" s="740"/>
      <c r="QKY63" s="740"/>
      <c r="QKZ63" s="740"/>
      <c r="QLA63" s="740"/>
      <c r="QLB63" s="740"/>
      <c r="QLC63" s="740"/>
      <c r="QLD63" s="740"/>
      <c r="QLE63" s="740"/>
      <c r="QLF63" s="740"/>
      <c r="QLG63" s="740"/>
      <c r="QLH63" s="740"/>
      <c r="QLI63" s="740"/>
      <c r="QLJ63" s="740"/>
      <c r="QLK63" s="740"/>
      <c r="QLL63" s="740"/>
      <c r="QLM63" s="740"/>
      <c r="QLN63" s="740"/>
      <c r="QLO63" s="740"/>
      <c r="QLP63" s="740"/>
      <c r="QLQ63" s="740"/>
      <c r="QLR63" s="740"/>
      <c r="QLS63" s="740"/>
      <c r="QLT63" s="740"/>
      <c r="QLU63" s="740"/>
      <c r="QLV63" s="740"/>
      <c r="QLW63" s="740"/>
      <c r="QLX63" s="740"/>
      <c r="QLY63" s="740"/>
      <c r="QLZ63" s="740"/>
      <c r="QMA63" s="740"/>
      <c r="QMB63" s="740"/>
      <c r="QMC63" s="740"/>
      <c r="QMD63" s="740"/>
      <c r="QME63" s="740"/>
      <c r="QMF63" s="740"/>
      <c r="QMG63" s="740"/>
      <c r="QMH63" s="740"/>
      <c r="QMI63" s="740"/>
      <c r="QMJ63" s="740"/>
      <c r="QMK63" s="740"/>
      <c r="QML63" s="740"/>
      <c r="QMM63" s="740"/>
      <c r="QMN63" s="740"/>
      <c r="QMO63" s="740"/>
      <c r="QMP63" s="740"/>
      <c r="QMQ63" s="740"/>
      <c r="QMR63" s="740"/>
      <c r="QMS63" s="740"/>
      <c r="QMT63" s="740"/>
      <c r="QMU63" s="740"/>
      <c r="QMV63" s="740"/>
      <c r="QMW63" s="740"/>
      <c r="QMX63" s="740"/>
      <c r="QMY63" s="740"/>
      <c r="QMZ63" s="740"/>
      <c r="QNA63" s="740"/>
      <c r="QNB63" s="740"/>
      <c r="QNC63" s="740"/>
      <c r="QND63" s="740"/>
      <c r="QNE63" s="740"/>
      <c r="QNF63" s="740"/>
      <c r="QNG63" s="740"/>
      <c r="QNH63" s="740"/>
      <c r="QNI63" s="740"/>
      <c r="QNJ63" s="740"/>
      <c r="QNK63" s="740"/>
      <c r="QNL63" s="740"/>
      <c r="QNM63" s="740"/>
      <c r="QNN63" s="740"/>
      <c r="QNO63" s="740"/>
      <c r="QNP63" s="740"/>
      <c r="QNQ63" s="740"/>
      <c r="QNR63" s="740"/>
      <c r="QNS63" s="740"/>
      <c r="QNT63" s="740"/>
      <c r="QNU63" s="740"/>
      <c r="QNV63" s="740"/>
      <c r="QNW63" s="740"/>
      <c r="QNX63" s="740"/>
      <c r="QNY63" s="740"/>
      <c r="QNZ63" s="740"/>
      <c r="QOA63" s="740"/>
      <c r="QOB63" s="740"/>
      <c r="QOC63" s="740"/>
      <c r="QOD63" s="740"/>
      <c r="QOE63" s="740"/>
      <c r="QOF63" s="740"/>
      <c r="QOG63" s="740"/>
      <c r="QOH63" s="740"/>
      <c r="QOI63" s="740"/>
      <c r="QOJ63" s="740"/>
      <c r="QOK63" s="740"/>
      <c r="QOL63" s="740"/>
      <c r="QOM63" s="740"/>
      <c r="QON63" s="740"/>
      <c r="QOO63" s="740"/>
      <c r="QOP63" s="740"/>
      <c r="QOQ63" s="740"/>
      <c r="QOR63" s="740"/>
      <c r="QOS63" s="740"/>
      <c r="QOT63" s="740"/>
      <c r="QOU63" s="740"/>
      <c r="QOV63" s="740"/>
      <c r="QOW63" s="740"/>
      <c r="QOX63" s="740"/>
      <c r="QOY63" s="740"/>
      <c r="QOZ63" s="740"/>
      <c r="QPA63" s="740"/>
      <c r="QPB63" s="740"/>
      <c r="QPC63" s="740"/>
      <c r="QPD63" s="740"/>
      <c r="QPE63" s="740"/>
      <c r="QPF63" s="740"/>
      <c r="QPG63" s="740"/>
      <c r="QPH63" s="740"/>
      <c r="QPI63" s="740"/>
      <c r="QPJ63" s="740"/>
      <c r="QPK63" s="740"/>
      <c r="QPL63" s="740"/>
      <c r="QPM63" s="740"/>
      <c r="QPN63" s="740"/>
      <c r="QPO63" s="740"/>
      <c r="QPP63" s="740"/>
      <c r="QPQ63" s="740"/>
      <c r="QPR63" s="740"/>
      <c r="QPS63" s="740"/>
      <c r="QPT63" s="740"/>
      <c r="QPU63" s="740"/>
      <c r="QPV63" s="740"/>
      <c r="QPW63" s="740"/>
      <c r="QPX63" s="740"/>
      <c r="QPY63" s="740"/>
      <c r="QPZ63" s="740"/>
      <c r="QQA63" s="740"/>
      <c r="QQB63" s="740"/>
      <c r="QQC63" s="740"/>
      <c r="QQD63" s="740"/>
      <c r="QQE63" s="740"/>
      <c r="QQF63" s="740"/>
      <c r="QQG63" s="740"/>
      <c r="QQH63" s="740"/>
      <c r="QQI63" s="740"/>
      <c r="QQJ63" s="740"/>
      <c r="QQK63" s="740"/>
      <c r="QQL63" s="740"/>
      <c r="QQM63" s="740"/>
      <c r="QQN63" s="740"/>
      <c r="QQO63" s="740"/>
      <c r="QQP63" s="740"/>
      <c r="QQQ63" s="740"/>
      <c r="QQR63" s="740"/>
      <c r="QQS63" s="740"/>
      <c r="QQT63" s="740"/>
      <c r="QQU63" s="740"/>
      <c r="QQV63" s="740"/>
      <c r="QQW63" s="740"/>
      <c r="QQX63" s="740"/>
      <c r="QQY63" s="740"/>
      <c r="QQZ63" s="740"/>
      <c r="QRA63" s="740"/>
      <c r="QRB63" s="740"/>
      <c r="QRC63" s="740"/>
      <c r="QRD63" s="740"/>
      <c r="QRE63" s="740"/>
      <c r="QRF63" s="740"/>
      <c r="QRG63" s="740"/>
      <c r="QRH63" s="740"/>
      <c r="QRI63" s="740"/>
      <c r="QRJ63" s="740"/>
      <c r="QRK63" s="740"/>
      <c r="QRL63" s="740"/>
      <c r="QRM63" s="740"/>
      <c r="QRN63" s="740"/>
      <c r="QRO63" s="740"/>
      <c r="QRP63" s="740"/>
      <c r="QRQ63" s="740"/>
      <c r="QRR63" s="740"/>
      <c r="QRS63" s="740"/>
      <c r="QRT63" s="740"/>
      <c r="QRU63" s="740"/>
      <c r="QRV63" s="740"/>
      <c r="QRW63" s="740"/>
      <c r="QRX63" s="740"/>
      <c r="QRY63" s="740"/>
      <c r="QRZ63" s="740"/>
      <c r="QSA63" s="740"/>
      <c r="QSB63" s="740"/>
      <c r="QSC63" s="740"/>
      <c r="QSD63" s="740"/>
      <c r="QSE63" s="740"/>
      <c r="QSF63" s="740"/>
      <c r="QSG63" s="740"/>
      <c r="QSH63" s="740"/>
      <c r="QSI63" s="740"/>
      <c r="QSJ63" s="740"/>
      <c r="QSK63" s="740"/>
      <c r="QSL63" s="740"/>
      <c r="QSM63" s="740"/>
      <c r="QSN63" s="740"/>
      <c r="QSO63" s="740"/>
      <c r="QSP63" s="740"/>
      <c r="QSQ63" s="740"/>
      <c r="QSR63" s="740"/>
      <c r="QSS63" s="740"/>
      <c r="QST63" s="740"/>
      <c r="QSU63" s="740"/>
      <c r="QSV63" s="740"/>
      <c r="QSW63" s="740"/>
      <c r="QSX63" s="740"/>
      <c r="QSY63" s="740"/>
      <c r="QSZ63" s="740"/>
      <c r="QTA63" s="740"/>
      <c r="QTB63" s="740"/>
      <c r="QTC63" s="740"/>
      <c r="QTD63" s="740"/>
      <c r="QTE63" s="740"/>
      <c r="QTF63" s="740"/>
      <c r="QTG63" s="740"/>
      <c r="QTH63" s="740"/>
      <c r="QTI63" s="740"/>
      <c r="QTJ63" s="740"/>
      <c r="QTK63" s="740"/>
      <c r="QTL63" s="740"/>
      <c r="QTM63" s="740"/>
      <c r="QTN63" s="740"/>
      <c r="QTO63" s="740"/>
      <c r="QTP63" s="740"/>
      <c r="QTQ63" s="740"/>
      <c r="QTR63" s="740"/>
      <c r="QTS63" s="740"/>
      <c r="QTT63" s="740"/>
      <c r="QTU63" s="740"/>
      <c r="QTV63" s="740"/>
      <c r="QTW63" s="740"/>
      <c r="QTX63" s="740"/>
      <c r="QTY63" s="740"/>
      <c r="QTZ63" s="740"/>
      <c r="QUA63" s="740"/>
      <c r="QUB63" s="740"/>
      <c r="QUC63" s="740"/>
      <c r="QUD63" s="740"/>
      <c r="QUE63" s="740"/>
      <c r="QUF63" s="740"/>
      <c r="QUG63" s="740"/>
      <c r="QUH63" s="740"/>
      <c r="QUI63" s="740"/>
      <c r="QUJ63" s="740"/>
      <c r="QUK63" s="740"/>
      <c r="QUL63" s="740"/>
      <c r="QUM63" s="740"/>
      <c r="QUN63" s="740"/>
      <c r="QUO63" s="740"/>
      <c r="QUP63" s="740"/>
      <c r="QUQ63" s="740"/>
      <c r="QUR63" s="740"/>
      <c r="QUS63" s="740"/>
      <c r="QUT63" s="740"/>
      <c r="QUU63" s="740"/>
      <c r="QUV63" s="740"/>
      <c r="QUW63" s="740"/>
      <c r="QUX63" s="740"/>
      <c r="QUY63" s="740"/>
      <c r="QUZ63" s="740"/>
      <c r="QVA63" s="740"/>
      <c r="QVB63" s="740"/>
      <c r="QVC63" s="740"/>
      <c r="QVD63" s="740"/>
      <c r="QVE63" s="740"/>
      <c r="QVF63" s="740"/>
      <c r="QVG63" s="740"/>
      <c r="QVH63" s="740"/>
      <c r="QVI63" s="740"/>
      <c r="QVJ63" s="740"/>
      <c r="QVK63" s="740"/>
      <c r="QVL63" s="740"/>
      <c r="QVM63" s="740"/>
      <c r="QVN63" s="740"/>
      <c r="QVO63" s="740"/>
      <c r="QVP63" s="740"/>
      <c r="QVQ63" s="740"/>
      <c r="QVR63" s="740"/>
      <c r="QVS63" s="740"/>
      <c r="QVT63" s="740"/>
      <c r="QVU63" s="740"/>
      <c r="QVV63" s="740"/>
      <c r="QVW63" s="740"/>
      <c r="QVX63" s="740"/>
      <c r="QVY63" s="740"/>
      <c r="QVZ63" s="740"/>
      <c r="QWA63" s="740"/>
      <c r="QWB63" s="740"/>
      <c r="QWC63" s="740"/>
      <c r="QWD63" s="740"/>
      <c r="QWE63" s="740"/>
      <c r="QWF63" s="740"/>
      <c r="QWG63" s="740"/>
      <c r="QWH63" s="740"/>
      <c r="QWI63" s="740"/>
      <c r="QWJ63" s="740"/>
      <c r="QWK63" s="740"/>
      <c r="QWL63" s="740"/>
      <c r="QWM63" s="740"/>
      <c r="QWN63" s="740"/>
      <c r="QWO63" s="740"/>
      <c r="QWP63" s="740"/>
      <c r="QWQ63" s="740"/>
      <c r="QWR63" s="740"/>
      <c r="QWS63" s="740"/>
      <c r="QWT63" s="740"/>
      <c r="QWU63" s="740"/>
      <c r="QWV63" s="740"/>
      <c r="QWW63" s="740"/>
      <c r="QWX63" s="740"/>
      <c r="QWY63" s="740"/>
      <c r="QWZ63" s="740"/>
      <c r="QXA63" s="740"/>
      <c r="QXB63" s="740"/>
      <c r="QXC63" s="740"/>
      <c r="QXD63" s="740"/>
      <c r="QXE63" s="740"/>
      <c r="QXF63" s="740"/>
      <c r="QXG63" s="740"/>
      <c r="QXH63" s="740"/>
      <c r="QXI63" s="740"/>
      <c r="QXJ63" s="740"/>
      <c r="QXK63" s="740"/>
      <c r="QXL63" s="740"/>
      <c r="QXM63" s="740"/>
      <c r="QXN63" s="740"/>
      <c r="QXO63" s="740"/>
      <c r="QXP63" s="740"/>
      <c r="QXQ63" s="740"/>
      <c r="QXR63" s="740"/>
      <c r="QXS63" s="740"/>
      <c r="QXT63" s="740"/>
      <c r="QXU63" s="740"/>
      <c r="QXV63" s="740"/>
      <c r="QXW63" s="740"/>
      <c r="QXX63" s="740"/>
      <c r="QXY63" s="740"/>
      <c r="QXZ63" s="740"/>
      <c r="QYA63" s="740"/>
      <c r="QYB63" s="740"/>
      <c r="QYC63" s="740"/>
      <c r="QYD63" s="740"/>
      <c r="QYE63" s="740"/>
      <c r="QYF63" s="740"/>
      <c r="QYG63" s="740"/>
      <c r="QYH63" s="740"/>
      <c r="QYI63" s="740"/>
      <c r="QYJ63" s="740"/>
      <c r="QYK63" s="740"/>
      <c r="QYL63" s="740"/>
      <c r="QYM63" s="740"/>
      <c r="QYN63" s="740"/>
      <c r="QYO63" s="740"/>
      <c r="QYP63" s="740"/>
      <c r="QYQ63" s="740"/>
      <c r="QYR63" s="740"/>
      <c r="QYS63" s="740"/>
      <c r="QYT63" s="740"/>
      <c r="QYU63" s="740"/>
      <c r="QYV63" s="740"/>
      <c r="QYW63" s="740"/>
      <c r="QYX63" s="740"/>
      <c r="QYY63" s="740"/>
      <c r="QYZ63" s="740"/>
      <c r="QZA63" s="740"/>
      <c r="QZB63" s="740"/>
      <c r="QZC63" s="740"/>
      <c r="QZD63" s="740"/>
      <c r="QZE63" s="740"/>
      <c r="QZF63" s="740"/>
      <c r="QZG63" s="740"/>
      <c r="QZH63" s="740"/>
      <c r="QZI63" s="740"/>
      <c r="QZJ63" s="740"/>
      <c r="QZK63" s="740"/>
      <c r="QZL63" s="740"/>
      <c r="QZM63" s="740"/>
      <c r="QZN63" s="740"/>
      <c r="QZO63" s="740"/>
      <c r="QZP63" s="740"/>
      <c r="QZQ63" s="740"/>
      <c r="QZR63" s="740"/>
      <c r="QZS63" s="740"/>
      <c r="QZT63" s="740"/>
      <c r="QZU63" s="740"/>
      <c r="QZV63" s="740"/>
      <c r="QZW63" s="740"/>
      <c r="QZX63" s="740"/>
      <c r="QZY63" s="740"/>
      <c r="QZZ63" s="740"/>
      <c r="RAA63" s="740"/>
      <c r="RAB63" s="740"/>
      <c r="RAC63" s="740"/>
      <c r="RAD63" s="740"/>
      <c r="RAE63" s="740"/>
      <c r="RAF63" s="740"/>
      <c r="RAG63" s="740"/>
      <c r="RAH63" s="740"/>
      <c r="RAI63" s="740"/>
      <c r="RAJ63" s="740"/>
      <c r="RAK63" s="740"/>
      <c r="RAL63" s="740"/>
      <c r="RAM63" s="740"/>
      <c r="RAN63" s="740"/>
      <c r="RAO63" s="740"/>
      <c r="RAP63" s="740"/>
      <c r="RAQ63" s="740"/>
      <c r="RAR63" s="740"/>
      <c r="RAS63" s="740"/>
      <c r="RAT63" s="740"/>
      <c r="RAU63" s="740"/>
      <c r="RAV63" s="740"/>
      <c r="RAW63" s="740"/>
      <c r="RAX63" s="740"/>
      <c r="RAY63" s="740"/>
      <c r="RAZ63" s="740"/>
      <c r="RBA63" s="740"/>
      <c r="RBB63" s="740"/>
      <c r="RBC63" s="740"/>
      <c r="RBD63" s="740"/>
      <c r="RBE63" s="740"/>
      <c r="RBF63" s="740"/>
      <c r="RBG63" s="740"/>
      <c r="RBH63" s="740"/>
      <c r="RBI63" s="740"/>
      <c r="RBJ63" s="740"/>
      <c r="RBK63" s="740"/>
      <c r="RBL63" s="740"/>
      <c r="RBM63" s="740"/>
      <c r="RBN63" s="740"/>
      <c r="RBO63" s="740"/>
      <c r="RBP63" s="740"/>
      <c r="RBQ63" s="740"/>
      <c r="RBR63" s="740"/>
      <c r="RBS63" s="740"/>
      <c r="RBT63" s="740"/>
      <c r="RBU63" s="740"/>
      <c r="RBV63" s="740"/>
      <c r="RBW63" s="740"/>
      <c r="RBX63" s="740"/>
      <c r="RBY63" s="740"/>
      <c r="RBZ63" s="740"/>
      <c r="RCA63" s="740"/>
      <c r="RCB63" s="740"/>
      <c r="RCC63" s="740"/>
      <c r="RCD63" s="740"/>
      <c r="RCE63" s="740"/>
      <c r="RCF63" s="740"/>
      <c r="RCG63" s="740"/>
      <c r="RCH63" s="740"/>
      <c r="RCI63" s="740"/>
      <c r="RCJ63" s="740"/>
      <c r="RCK63" s="740"/>
      <c r="RCL63" s="740"/>
      <c r="RCM63" s="740"/>
      <c r="RCN63" s="740"/>
      <c r="RCO63" s="740"/>
      <c r="RCP63" s="740"/>
      <c r="RCQ63" s="740"/>
      <c r="RCR63" s="740"/>
      <c r="RCS63" s="740"/>
      <c r="RCT63" s="740"/>
      <c r="RCU63" s="740"/>
      <c r="RCV63" s="740"/>
      <c r="RCW63" s="740"/>
      <c r="RCX63" s="740"/>
      <c r="RCY63" s="740"/>
      <c r="RCZ63" s="740"/>
      <c r="RDA63" s="740"/>
      <c r="RDB63" s="740"/>
      <c r="RDC63" s="740"/>
      <c r="RDD63" s="740"/>
      <c r="RDE63" s="740"/>
      <c r="RDF63" s="740"/>
      <c r="RDG63" s="740"/>
      <c r="RDH63" s="740"/>
      <c r="RDI63" s="740"/>
      <c r="RDJ63" s="740"/>
      <c r="RDK63" s="740"/>
      <c r="RDL63" s="740"/>
      <c r="RDM63" s="740"/>
      <c r="RDN63" s="740"/>
      <c r="RDO63" s="740"/>
      <c r="RDP63" s="740"/>
      <c r="RDQ63" s="740"/>
      <c r="RDR63" s="740"/>
      <c r="RDS63" s="740"/>
      <c r="RDT63" s="740"/>
      <c r="RDU63" s="740"/>
      <c r="RDV63" s="740"/>
      <c r="RDW63" s="740"/>
      <c r="RDX63" s="740"/>
      <c r="RDY63" s="740"/>
      <c r="RDZ63" s="740"/>
      <c r="REA63" s="740"/>
      <c r="REB63" s="740"/>
      <c r="REC63" s="740"/>
      <c r="RED63" s="740"/>
      <c r="REE63" s="740"/>
      <c r="REF63" s="740"/>
      <c r="REG63" s="740"/>
      <c r="REH63" s="740"/>
      <c r="REI63" s="740"/>
      <c r="REJ63" s="740"/>
      <c r="REK63" s="740"/>
      <c r="REL63" s="740"/>
      <c r="REM63" s="740"/>
      <c r="REN63" s="740"/>
      <c r="REO63" s="740"/>
      <c r="REP63" s="740"/>
      <c r="REQ63" s="740"/>
      <c r="RER63" s="740"/>
      <c r="RES63" s="740"/>
      <c r="RET63" s="740"/>
      <c r="REU63" s="740"/>
      <c r="REV63" s="740"/>
      <c r="REW63" s="740"/>
      <c r="REX63" s="740"/>
      <c r="REY63" s="740"/>
      <c r="REZ63" s="740"/>
      <c r="RFA63" s="740"/>
      <c r="RFB63" s="740"/>
      <c r="RFC63" s="740"/>
      <c r="RFD63" s="740"/>
      <c r="RFE63" s="740"/>
      <c r="RFF63" s="740"/>
      <c r="RFG63" s="740"/>
      <c r="RFH63" s="740"/>
      <c r="RFI63" s="740"/>
      <c r="RFJ63" s="740"/>
      <c r="RFK63" s="740"/>
      <c r="RFL63" s="740"/>
      <c r="RFM63" s="740"/>
      <c r="RFN63" s="740"/>
      <c r="RFO63" s="740"/>
      <c r="RFP63" s="740"/>
      <c r="RFQ63" s="740"/>
      <c r="RFR63" s="740"/>
      <c r="RFS63" s="740"/>
      <c r="RFT63" s="740"/>
      <c r="RFU63" s="740"/>
      <c r="RFV63" s="740"/>
      <c r="RFW63" s="740"/>
      <c r="RFX63" s="740"/>
      <c r="RFY63" s="740"/>
      <c r="RFZ63" s="740"/>
      <c r="RGA63" s="740"/>
      <c r="RGB63" s="740"/>
      <c r="RGC63" s="740"/>
      <c r="RGD63" s="740"/>
      <c r="RGE63" s="740"/>
      <c r="RGF63" s="740"/>
      <c r="RGG63" s="740"/>
      <c r="RGH63" s="740"/>
      <c r="RGI63" s="740"/>
      <c r="RGJ63" s="740"/>
      <c r="RGK63" s="740"/>
      <c r="RGL63" s="740"/>
      <c r="RGM63" s="740"/>
      <c r="RGN63" s="740"/>
      <c r="RGO63" s="740"/>
      <c r="RGP63" s="740"/>
      <c r="RGQ63" s="740"/>
      <c r="RGR63" s="740"/>
      <c r="RGS63" s="740"/>
      <c r="RGT63" s="740"/>
      <c r="RGU63" s="740"/>
      <c r="RGV63" s="740"/>
      <c r="RGW63" s="740"/>
      <c r="RGX63" s="740"/>
      <c r="RGY63" s="740"/>
      <c r="RGZ63" s="740"/>
      <c r="RHA63" s="740"/>
      <c r="RHB63" s="740"/>
      <c r="RHC63" s="740"/>
      <c r="RHD63" s="740"/>
      <c r="RHE63" s="740"/>
      <c r="RHF63" s="740"/>
      <c r="RHG63" s="740"/>
      <c r="RHH63" s="740"/>
      <c r="RHI63" s="740"/>
      <c r="RHJ63" s="740"/>
      <c r="RHK63" s="740"/>
      <c r="RHL63" s="740"/>
      <c r="RHM63" s="740"/>
      <c r="RHN63" s="740"/>
      <c r="RHO63" s="740"/>
      <c r="RHP63" s="740"/>
      <c r="RHQ63" s="740"/>
      <c r="RHR63" s="740"/>
      <c r="RHS63" s="740"/>
      <c r="RHT63" s="740"/>
      <c r="RHU63" s="740"/>
      <c r="RHV63" s="740"/>
      <c r="RHW63" s="740"/>
      <c r="RHX63" s="740"/>
      <c r="RHY63" s="740"/>
      <c r="RHZ63" s="740"/>
      <c r="RIA63" s="740"/>
      <c r="RIB63" s="740"/>
      <c r="RIC63" s="740"/>
      <c r="RID63" s="740"/>
      <c r="RIE63" s="740"/>
      <c r="RIF63" s="740"/>
      <c r="RIG63" s="740"/>
      <c r="RIH63" s="740"/>
      <c r="RII63" s="740"/>
      <c r="RIJ63" s="740"/>
      <c r="RIK63" s="740"/>
      <c r="RIL63" s="740"/>
      <c r="RIM63" s="740"/>
      <c r="RIN63" s="740"/>
      <c r="RIO63" s="740"/>
      <c r="RIP63" s="740"/>
      <c r="RIQ63" s="740"/>
      <c r="RIR63" s="740"/>
      <c r="RIS63" s="740"/>
      <c r="RIT63" s="740"/>
      <c r="RIU63" s="740"/>
      <c r="RIV63" s="740"/>
      <c r="RIW63" s="740"/>
      <c r="RIX63" s="740"/>
      <c r="RIY63" s="740"/>
      <c r="RIZ63" s="740"/>
      <c r="RJA63" s="740"/>
      <c r="RJB63" s="740"/>
      <c r="RJC63" s="740"/>
      <c r="RJD63" s="740"/>
      <c r="RJE63" s="740"/>
      <c r="RJF63" s="740"/>
      <c r="RJG63" s="740"/>
      <c r="RJH63" s="740"/>
      <c r="RJI63" s="740"/>
      <c r="RJJ63" s="740"/>
      <c r="RJK63" s="740"/>
      <c r="RJL63" s="740"/>
      <c r="RJM63" s="740"/>
      <c r="RJN63" s="740"/>
      <c r="RJO63" s="740"/>
      <c r="RJP63" s="740"/>
      <c r="RJQ63" s="740"/>
      <c r="RJR63" s="740"/>
      <c r="RJS63" s="740"/>
      <c r="RJT63" s="740"/>
      <c r="RJU63" s="740"/>
      <c r="RJV63" s="740"/>
      <c r="RJW63" s="740"/>
      <c r="RJX63" s="740"/>
      <c r="RJY63" s="740"/>
      <c r="RJZ63" s="740"/>
      <c r="RKA63" s="740"/>
      <c r="RKB63" s="740"/>
      <c r="RKC63" s="740"/>
      <c r="RKD63" s="740"/>
      <c r="RKE63" s="740"/>
      <c r="RKF63" s="740"/>
      <c r="RKG63" s="740"/>
      <c r="RKH63" s="740"/>
      <c r="RKI63" s="740"/>
      <c r="RKJ63" s="740"/>
      <c r="RKK63" s="740"/>
      <c r="RKL63" s="740"/>
      <c r="RKM63" s="740"/>
      <c r="RKN63" s="740"/>
      <c r="RKO63" s="740"/>
      <c r="RKP63" s="740"/>
      <c r="RKQ63" s="740"/>
      <c r="RKR63" s="740"/>
      <c r="RKS63" s="740"/>
      <c r="RKT63" s="740"/>
      <c r="RKU63" s="740"/>
      <c r="RKV63" s="740"/>
      <c r="RKW63" s="740"/>
      <c r="RKX63" s="740"/>
      <c r="RKY63" s="740"/>
      <c r="RKZ63" s="740"/>
      <c r="RLA63" s="740"/>
      <c r="RLB63" s="740"/>
      <c r="RLC63" s="740"/>
      <c r="RLD63" s="740"/>
      <c r="RLE63" s="740"/>
      <c r="RLF63" s="740"/>
      <c r="RLG63" s="740"/>
      <c r="RLH63" s="740"/>
      <c r="RLI63" s="740"/>
      <c r="RLJ63" s="740"/>
      <c r="RLK63" s="740"/>
      <c r="RLL63" s="740"/>
      <c r="RLM63" s="740"/>
      <c r="RLN63" s="740"/>
      <c r="RLO63" s="740"/>
      <c r="RLP63" s="740"/>
      <c r="RLQ63" s="740"/>
      <c r="RLR63" s="740"/>
      <c r="RLS63" s="740"/>
      <c r="RLT63" s="740"/>
      <c r="RLU63" s="740"/>
      <c r="RLV63" s="740"/>
      <c r="RLW63" s="740"/>
      <c r="RLX63" s="740"/>
      <c r="RLY63" s="740"/>
      <c r="RLZ63" s="740"/>
      <c r="RMA63" s="740"/>
      <c r="RMB63" s="740"/>
      <c r="RMC63" s="740"/>
      <c r="RMD63" s="740"/>
      <c r="RME63" s="740"/>
      <c r="RMF63" s="740"/>
      <c r="RMG63" s="740"/>
      <c r="RMH63" s="740"/>
      <c r="RMI63" s="740"/>
      <c r="RMJ63" s="740"/>
      <c r="RMK63" s="740"/>
      <c r="RML63" s="740"/>
      <c r="RMM63" s="740"/>
      <c r="RMN63" s="740"/>
      <c r="RMO63" s="740"/>
      <c r="RMP63" s="740"/>
      <c r="RMQ63" s="740"/>
      <c r="RMR63" s="740"/>
      <c r="RMS63" s="740"/>
      <c r="RMT63" s="740"/>
      <c r="RMU63" s="740"/>
      <c r="RMV63" s="740"/>
      <c r="RMW63" s="740"/>
      <c r="RMX63" s="740"/>
      <c r="RMY63" s="740"/>
      <c r="RMZ63" s="740"/>
      <c r="RNA63" s="740"/>
      <c r="RNB63" s="740"/>
      <c r="RNC63" s="740"/>
      <c r="RND63" s="740"/>
      <c r="RNE63" s="740"/>
      <c r="RNF63" s="740"/>
      <c r="RNG63" s="740"/>
      <c r="RNH63" s="740"/>
      <c r="RNI63" s="740"/>
      <c r="RNJ63" s="740"/>
      <c r="RNK63" s="740"/>
      <c r="RNL63" s="740"/>
      <c r="RNM63" s="740"/>
      <c r="RNN63" s="740"/>
      <c r="RNO63" s="740"/>
      <c r="RNP63" s="740"/>
      <c r="RNQ63" s="740"/>
      <c r="RNR63" s="740"/>
      <c r="RNS63" s="740"/>
      <c r="RNT63" s="740"/>
      <c r="RNU63" s="740"/>
      <c r="RNV63" s="740"/>
      <c r="RNW63" s="740"/>
      <c r="RNX63" s="740"/>
      <c r="RNY63" s="740"/>
      <c r="RNZ63" s="740"/>
      <c r="ROA63" s="740"/>
      <c r="ROB63" s="740"/>
      <c r="ROC63" s="740"/>
      <c r="ROD63" s="740"/>
      <c r="ROE63" s="740"/>
      <c r="ROF63" s="740"/>
      <c r="ROG63" s="740"/>
      <c r="ROH63" s="740"/>
      <c r="ROI63" s="740"/>
      <c r="ROJ63" s="740"/>
      <c r="ROK63" s="740"/>
      <c r="ROL63" s="740"/>
      <c r="ROM63" s="740"/>
      <c r="RON63" s="740"/>
      <c r="ROO63" s="740"/>
      <c r="ROP63" s="740"/>
      <c r="ROQ63" s="740"/>
      <c r="ROR63" s="740"/>
      <c r="ROS63" s="740"/>
      <c r="ROT63" s="740"/>
      <c r="ROU63" s="740"/>
      <c r="ROV63" s="740"/>
      <c r="ROW63" s="740"/>
      <c r="ROX63" s="740"/>
      <c r="ROY63" s="740"/>
      <c r="ROZ63" s="740"/>
      <c r="RPA63" s="740"/>
      <c r="RPB63" s="740"/>
      <c r="RPC63" s="740"/>
      <c r="RPD63" s="740"/>
      <c r="RPE63" s="740"/>
      <c r="RPF63" s="740"/>
      <c r="RPG63" s="740"/>
      <c r="RPH63" s="740"/>
      <c r="RPI63" s="740"/>
      <c r="RPJ63" s="740"/>
      <c r="RPK63" s="740"/>
      <c r="RPL63" s="740"/>
      <c r="RPM63" s="740"/>
      <c r="RPN63" s="740"/>
      <c r="RPO63" s="740"/>
      <c r="RPP63" s="740"/>
      <c r="RPQ63" s="740"/>
      <c r="RPR63" s="740"/>
      <c r="RPS63" s="740"/>
      <c r="RPT63" s="740"/>
      <c r="RPU63" s="740"/>
      <c r="RPV63" s="740"/>
      <c r="RPW63" s="740"/>
      <c r="RPX63" s="740"/>
      <c r="RPY63" s="740"/>
      <c r="RPZ63" s="740"/>
      <c r="RQA63" s="740"/>
      <c r="RQB63" s="740"/>
      <c r="RQC63" s="740"/>
      <c r="RQD63" s="740"/>
      <c r="RQE63" s="740"/>
      <c r="RQF63" s="740"/>
      <c r="RQG63" s="740"/>
      <c r="RQH63" s="740"/>
      <c r="RQI63" s="740"/>
      <c r="RQJ63" s="740"/>
      <c r="RQK63" s="740"/>
      <c r="RQL63" s="740"/>
      <c r="RQM63" s="740"/>
      <c r="RQN63" s="740"/>
      <c r="RQO63" s="740"/>
      <c r="RQP63" s="740"/>
      <c r="RQQ63" s="740"/>
      <c r="RQR63" s="740"/>
      <c r="RQS63" s="740"/>
      <c r="RQT63" s="740"/>
      <c r="RQU63" s="740"/>
      <c r="RQV63" s="740"/>
      <c r="RQW63" s="740"/>
      <c r="RQX63" s="740"/>
      <c r="RQY63" s="740"/>
      <c r="RQZ63" s="740"/>
      <c r="RRA63" s="740"/>
      <c r="RRB63" s="740"/>
      <c r="RRC63" s="740"/>
      <c r="RRD63" s="740"/>
      <c r="RRE63" s="740"/>
      <c r="RRF63" s="740"/>
      <c r="RRG63" s="740"/>
      <c r="RRH63" s="740"/>
      <c r="RRI63" s="740"/>
      <c r="RRJ63" s="740"/>
      <c r="RRK63" s="740"/>
      <c r="RRL63" s="740"/>
      <c r="RRM63" s="740"/>
      <c r="RRN63" s="740"/>
      <c r="RRO63" s="740"/>
      <c r="RRP63" s="740"/>
      <c r="RRQ63" s="740"/>
      <c r="RRR63" s="740"/>
      <c r="RRS63" s="740"/>
      <c r="RRT63" s="740"/>
      <c r="RRU63" s="740"/>
      <c r="RRV63" s="740"/>
      <c r="RRW63" s="740"/>
      <c r="RRX63" s="740"/>
      <c r="RRY63" s="740"/>
      <c r="RRZ63" s="740"/>
      <c r="RSA63" s="740"/>
      <c r="RSB63" s="740"/>
      <c r="RSC63" s="740"/>
      <c r="RSD63" s="740"/>
      <c r="RSE63" s="740"/>
      <c r="RSF63" s="740"/>
      <c r="RSG63" s="740"/>
      <c r="RSH63" s="740"/>
      <c r="RSI63" s="740"/>
      <c r="RSJ63" s="740"/>
      <c r="RSK63" s="740"/>
      <c r="RSL63" s="740"/>
      <c r="RSM63" s="740"/>
      <c r="RSN63" s="740"/>
      <c r="RSO63" s="740"/>
      <c r="RSP63" s="740"/>
      <c r="RSQ63" s="740"/>
      <c r="RSR63" s="740"/>
      <c r="RSS63" s="740"/>
      <c r="RST63" s="740"/>
      <c r="RSU63" s="740"/>
      <c r="RSV63" s="740"/>
      <c r="RSW63" s="740"/>
      <c r="RSX63" s="740"/>
      <c r="RSY63" s="740"/>
      <c r="RSZ63" s="740"/>
      <c r="RTA63" s="740"/>
      <c r="RTB63" s="740"/>
      <c r="RTC63" s="740"/>
      <c r="RTD63" s="740"/>
      <c r="RTE63" s="740"/>
      <c r="RTF63" s="740"/>
      <c r="RTG63" s="740"/>
      <c r="RTH63" s="740"/>
      <c r="RTI63" s="740"/>
      <c r="RTJ63" s="740"/>
      <c r="RTK63" s="740"/>
      <c r="RTL63" s="740"/>
      <c r="RTM63" s="740"/>
      <c r="RTN63" s="740"/>
      <c r="RTO63" s="740"/>
      <c r="RTP63" s="740"/>
      <c r="RTQ63" s="740"/>
      <c r="RTR63" s="740"/>
      <c r="RTS63" s="740"/>
      <c r="RTT63" s="740"/>
      <c r="RTU63" s="740"/>
      <c r="RTV63" s="740"/>
      <c r="RTW63" s="740"/>
      <c r="RTX63" s="740"/>
      <c r="RTY63" s="740"/>
      <c r="RTZ63" s="740"/>
      <c r="RUA63" s="740"/>
      <c r="RUB63" s="740"/>
      <c r="RUC63" s="740"/>
      <c r="RUD63" s="740"/>
      <c r="RUE63" s="740"/>
      <c r="RUF63" s="740"/>
      <c r="RUG63" s="740"/>
      <c r="RUH63" s="740"/>
      <c r="RUI63" s="740"/>
      <c r="RUJ63" s="740"/>
      <c r="RUK63" s="740"/>
      <c r="RUL63" s="740"/>
      <c r="RUM63" s="740"/>
      <c r="RUN63" s="740"/>
      <c r="RUO63" s="740"/>
      <c r="RUP63" s="740"/>
      <c r="RUQ63" s="740"/>
      <c r="RUR63" s="740"/>
      <c r="RUS63" s="740"/>
      <c r="RUT63" s="740"/>
      <c r="RUU63" s="740"/>
      <c r="RUV63" s="740"/>
      <c r="RUW63" s="740"/>
      <c r="RUX63" s="740"/>
      <c r="RUY63" s="740"/>
      <c r="RUZ63" s="740"/>
      <c r="RVA63" s="740"/>
      <c r="RVB63" s="740"/>
      <c r="RVC63" s="740"/>
      <c r="RVD63" s="740"/>
      <c r="RVE63" s="740"/>
      <c r="RVF63" s="740"/>
      <c r="RVG63" s="740"/>
      <c r="RVH63" s="740"/>
      <c r="RVI63" s="740"/>
      <c r="RVJ63" s="740"/>
      <c r="RVK63" s="740"/>
      <c r="RVL63" s="740"/>
      <c r="RVM63" s="740"/>
      <c r="RVN63" s="740"/>
      <c r="RVO63" s="740"/>
      <c r="RVP63" s="740"/>
      <c r="RVQ63" s="740"/>
      <c r="RVR63" s="740"/>
      <c r="RVS63" s="740"/>
      <c r="RVT63" s="740"/>
      <c r="RVU63" s="740"/>
      <c r="RVV63" s="740"/>
      <c r="RVW63" s="740"/>
      <c r="RVX63" s="740"/>
      <c r="RVY63" s="740"/>
      <c r="RVZ63" s="740"/>
      <c r="RWA63" s="740"/>
      <c r="RWB63" s="740"/>
      <c r="RWC63" s="740"/>
      <c r="RWD63" s="740"/>
      <c r="RWE63" s="740"/>
      <c r="RWF63" s="740"/>
      <c r="RWG63" s="740"/>
      <c r="RWH63" s="740"/>
      <c r="RWI63" s="740"/>
      <c r="RWJ63" s="740"/>
      <c r="RWK63" s="740"/>
      <c r="RWL63" s="740"/>
      <c r="RWM63" s="740"/>
      <c r="RWN63" s="740"/>
      <c r="RWO63" s="740"/>
      <c r="RWP63" s="740"/>
      <c r="RWQ63" s="740"/>
      <c r="RWR63" s="740"/>
      <c r="RWS63" s="740"/>
      <c r="RWT63" s="740"/>
      <c r="RWU63" s="740"/>
      <c r="RWV63" s="740"/>
      <c r="RWW63" s="740"/>
      <c r="RWX63" s="740"/>
      <c r="RWY63" s="740"/>
      <c r="RWZ63" s="740"/>
      <c r="RXA63" s="740"/>
      <c r="RXB63" s="740"/>
      <c r="RXC63" s="740"/>
      <c r="RXD63" s="740"/>
      <c r="RXE63" s="740"/>
      <c r="RXF63" s="740"/>
      <c r="RXG63" s="740"/>
      <c r="RXH63" s="740"/>
      <c r="RXI63" s="740"/>
      <c r="RXJ63" s="740"/>
      <c r="RXK63" s="740"/>
      <c r="RXL63" s="740"/>
      <c r="RXM63" s="740"/>
      <c r="RXN63" s="740"/>
      <c r="RXO63" s="740"/>
      <c r="RXP63" s="740"/>
      <c r="RXQ63" s="740"/>
      <c r="RXR63" s="740"/>
      <c r="RXS63" s="740"/>
      <c r="RXT63" s="740"/>
      <c r="RXU63" s="740"/>
      <c r="RXV63" s="740"/>
      <c r="RXW63" s="740"/>
      <c r="RXX63" s="740"/>
      <c r="RXY63" s="740"/>
      <c r="RXZ63" s="740"/>
      <c r="RYA63" s="740"/>
      <c r="RYB63" s="740"/>
      <c r="RYC63" s="740"/>
      <c r="RYD63" s="740"/>
      <c r="RYE63" s="740"/>
      <c r="RYF63" s="740"/>
      <c r="RYG63" s="740"/>
      <c r="RYH63" s="740"/>
      <c r="RYI63" s="740"/>
      <c r="RYJ63" s="740"/>
      <c r="RYK63" s="740"/>
      <c r="RYL63" s="740"/>
      <c r="RYM63" s="740"/>
      <c r="RYN63" s="740"/>
      <c r="RYO63" s="740"/>
      <c r="RYP63" s="740"/>
      <c r="RYQ63" s="740"/>
      <c r="RYR63" s="740"/>
      <c r="RYS63" s="740"/>
      <c r="RYT63" s="740"/>
      <c r="RYU63" s="740"/>
      <c r="RYV63" s="740"/>
      <c r="RYW63" s="740"/>
      <c r="RYX63" s="740"/>
      <c r="RYY63" s="740"/>
      <c r="RYZ63" s="740"/>
      <c r="RZA63" s="740"/>
      <c r="RZB63" s="740"/>
      <c r="RZC63" s="740"/>
      <c r="RZD63" s="740"/>
      <c r="RZE63" s="740"/>
      <c r="RZF63" s="740"/>
      <c r="RZG63" s="740"/>
      <c r="RZH63" s="740"/>
      <c r="RZI63" s="740"/>
      <c r="RZJ63" s="740"/>
      <c r="RZK63" s="740"/>
      <c r="RZL63" s="740"/>
      <c r="RZM63" s="740"/>
      <c r="RZN63" s="740"/>
      <c r="RZO63" s="740"/>
      <c r="RZP63" s="740"/>
      <c r="RZQ63" s="740"/>
      <c r="RZR63" s="740"/>
      <c r="RZS63" s="740"/>
      <c r="RZT63" s="740"/>
      <c r="RZU63" s="740"/>
      <c r="RZV63" s="740"/>
      <c r="RZW63" s="740"/>
      <c r="RZX63" s="740"/>
      <c r="RZY63" s="740"/>
      <c r="RZZ63" s="740"/>
      <c r="SAA63" s="740"/>
      <c r="SAB63" s="740"/>
      <c r="SAC63" s="740"/>
      <c r="SAD63" s="740"/>
      <c r="SAE63" s="740"/>
      <c r="SAF63" s="740"/>
      <c r="SAG63" s="740"/>
      <c r="SAH63" s="740"/>
      <c r="SAI63" s="740"/>
      <c r="SAJ63" s="740"/>
      <c r="SAK63" s="740"/>
      <c r="SAL63" s="740"/>
      <c r="SAM63" s="740"/>
      <c r="SAN63" s="740"/>
      <c r="SAO63" s="740"/>
      <c r="SAP63" s="740"/>
      <c r="SAQ63" s="740"/>
      <c r="SAR63" s="740"/>
      <c r="SAS63" s="740"/>
      <c r="SAT63" s="740"/>
      <c r="SAU63" s="740"/>
      <c r="SAV63" s="740"/>
      <c r="SAW63" s="740"/>
      <c r="SAX63" s="740"/>
      <c r="SAY63" s="740"/>
      <c r="SAZ63" s="740"/>
      <c r="SBA63" s="740"/>
      <c r="SBB63" s="740"/>
      <c r="SBC63" s="740"/>
      <c r="SBD63" s="740"/>
      <c r="SBE63" s="740"/>
      <c r="SBF63" s="740"/>
      <c r="SBG63" s="740"/>
      <c r="SBH63" s="740"/>
      <c r="SBI63" s="740"/>
      <c r="SBJ63" s="740"/>
      <c r="SBK63" s="740"/>
      <c r="SBL63" s="740"/>
      <c r="SBM63" s="740"/>
      <c r="SBN63" s="740"/>
      <c r="SBO63" s="740"/>
      <c r="SBP63" s="740"/>
      <c r="SBQ63" s="740"/>
      <c r="SBR63" s="740"/>
      <c r="SBS63" s="740"/>
      <c r="SBT63" s="740"/>
      <c r="SBU63" s="740"/>
      <c r="SBV63" s="740"/>
      <c r="SBW63" s="740"/>
      <c r="SBX63" s="740"/>
      <c r="SBY63" s="740"/>
      <c r="SBZ63" s="740"/>
      <c r="SCA63" s="740"/>
      <c r="SCB63" s="740"/>
      <c r="SCC63" s="740"/>
      <c r="SCD63" s="740"/>
      <c r="SCE63" s="740"/>
      <c r="SCF63" s="740"/>
      <c r="SCG63" s="740"/>
      <c r="SCH63" s="740"/>
      <c r="SCI63" s="740"/>
      <c r="SCJ63" s="740"/>
      <c r="SCK63" s="740"/>
      <c r="SCL63" s="740"/>
      <c r="SCM63" s="740"/>
      <c r="SCN63" s="740"/>
      <c r="SCO63" s="740"/>
      <c r="SCP63" s="740"/>
      <c r="SCQ63" s="740"/>
      <c r="SCR63" s="740"/>
      <c r="SCS63" s="740"/>
      <c r="SCT63" s="740"/>
      <c r="SCU63" s="740"/>
      <c r="SCV63" s="740"/>
      <c r="SCW63" s="740"/>
      <c r="SCX63" s="740"/>
      <c r="SCY63" s="740"/>
      <c r="SCZ63" s="740"/>
      <c r="SDA63" s="740"/>
      <c r="SDB63" s="740"/>
      <c r="SDC63" s="740"/>
      <c r="SDD63" s="740"/>
      <c r="SDE63" s="740"/>
      <c r="SDF63" s="740"/>
      <c r="SDG63" s="740"/>
      <c r="SDH63" s="740"/>
      <c r="SDI63" s="740"/>
      <c r="SDJ63" s="740"/>
      <c r="SDK63" s="740"/>
      <c r="SDL63" s="740"/>
      <c r="SDM63" s="740"/>
      <c r="SDN63" s="740"/>
      <c r="SDO63" s="740"/>
      <c r="SDP63" s="740"/>
      <c r="SDQ63" s="740"/>
      <c r="SDR63" s="740"/>
      <c r="SDS63" s="740"/>
      <c r="SDT63" s="740"/>
      <c r="SDU63" s="740"/>
      <c r="SDV63" s="740"/>
      <c r="SDW63" s="740"/>
      <c r="SDX63" s="740"/>
      <c r="SDY63" s="740"/>
      <c r="SDZ63" s="740"/>
      <c r="SEA63" s="740"/>
      <c r="SEB63" s="740"/>
      <c r="SEC63" s="740"/>
      <c r="SED63" s="740"/>
      <c r="SEE63" s="740"/>
      <c r="SEF63" s="740"/>
      <c r="SEG63" s="740"/>
      <c r="SEH63" s="740"/>
      <c r="SEI63" s="740"/>
      <c r="SEJ63" s="740"/>
      <c r="SEK63" s="740"/>
      <c r="SEL63" s="740"/>
      <c r="SEM63" s="740"/>
      <c r="SEN63" s="740"/>
      <c r="SEO63" s="740"/>
      <c r="SEP63" s="740"/>
      <c r="SEQ63" s="740"/>
      <c r="SER63" s="740"/>
      <c r="SES63" s="740"/>
      <c r="SET63" s="740"/>
      <c r="SEU63" s="740"/>
      <c r="SEV63" s="740"/>
      <c r="SEW63" s="740"/>
      <c r="SEX63" s="740"/>
      <c r="SEY63" s="740"/>
      <c r="SEZ63" s="740"/>
      <c r="SFA63" s="740"/>
      <c r="SFB63" s="740"/>
      <c r="SFC63" s="740"/>
      <c r="SFD63" s="740"/>
      <c r="SFE63" s="740"/>
      <c r="SFF63" s="740"/>
      <c r="SFG63" s="740"/>
      <c r="SFH63" s="740"/>
      <c r="SFI63" s="740"/>
      <c r="SFJ63" s="740"/>
      <c r="SFK63" s="740"/>
      <c r="SFL63" s="740"/>
      <c r="SFM63" s="740"/>
      <c r="SFN63" s="740"/>
      <c r="SFO63" s="740"/>
      <c r="SFP63" s="740"/>
      <c r="SFQ63" s="740"/>
      <c r="SFR63" s="740"/>
      <c r="SFS63" s="740"/>
      <c r="SFT63" s="740"/>
      <c r="SFU63" s="740"/>
      <c r="SFV63" s="740"/>
      <c r="SFW63" s="740"/>
      <c r="SFX63" s="740"/>
      <c r="SFY63" s="740"/>
      <c r="SFZ63" s="740"/>
      <c r="SGA63" s="740"/>
      <c r="SGB63" s="740"/>
      <c r="SGC63" s="740"/>
      <c r="SGD63" s="740"/>
      <c r="SGE63" s="740"/>
      <c r="SGF63" s="740"/>
      <c r="SGG63" s="740"/>
      <c r="SGH63" s="740"/>
      <c r="SGI63" s="740"/>
      <c r="SGJ63" s="740"/>
      <c r="SGK63" s="740"/>
      <c r="SGL63" s="740"/>
      <c r="SGM63" s="740"/>
      <c r="SGN63" s="740"/>
      <c r="SGO63" s="740"/>
      <c r="SGP63" s="740"/>
      <c r="SGQ63" s="740"/>
      <c r="SGR63" s="740"/>
      <c r="SGS63" s="740"/>
      <c r="SGT63" s="740"/>
      <c r="SGU63" s="740"/>
      <c r="SGV63" s="740"/>
      <c r="SGW63" s="740"/>
      <c r="SGX63" s="740"/>
      <c r="SGY63" s="740"/>
      <c r="SGZ63" s="740"/>
      <c r="SHA63" s="740"/>
      <c r="SHB63" s="740"/>
      <c r="SHC63" s="740"/>
      <c r="SHD63" s="740"/>
      <c r="SHE63" s="740"/>
      <c r="SHF63" s="740"/>
      <c r="SHG63" s="740"/>
      <c r="SHH63" s="740"/>
      <c r="SHI63" s="740"/>
      <c r="SHJ63" s="740"/>
      <c r="SHK63" s="740"/>
      <c r="SHL63" s="740"/>
      <c r="SHM63" s="740"/>
      <c r="SHN63" s="740"/>
      <c r="SHO63" s="740"/>
      <c r="SHP63" s="740"/>
      <c r="SHQ63" s="740"/>
      <c r="SHR63" s="740"/>
      <c r="SHS63" s="740"/>
      <c r="SHT63" s="740"/>
      <c r="SHU63" s="740"/>
      <c r="SHV63" s="740"/>
      <c r="SHW63" s="740"/>
      <c r="SHX63" s="740"/>
      <c r="SHY63" s="740"/>
      <c r="SHZ63" s="740"/>
      <c r="SIA63" s="740"/>
      <c r="SIB63" s="740"/>
      <c r="SIC63" s="740"/>
      <c r="SID63" s="740"/>
      <c r="SIE63" s="740"/>
      <c r="SIF63" s="740"/>
      <c r="SIG63" s="740"/>
      <c r="SIH63" s="740"/>
      <c r="SII63" s="740"/>
      <c r="SIJ63" s="740"/>
      <c r="SIK63" s="740"/>
      <c r="SIL63" s="740"/>
      <c r="SIM63" s="740"/>
      <c r="SIN63" s="740"/>
      <c r="SIO63" s="740"/>
      <c r="SIP63" s="740"/>
      <c r="SIQ63" s="740"/>
      <c r="SIR63" s="740"/>
      <c r="SIS63" s="740"/>
      <c r="SIT63" s="740"/>
      <c r="SIU63" s="740"/>
      <c r="SIV63" s="740"/>
      <c r="SIW63" s="740"/>
      <c r="SIX63" s="740"/>
      <c r="SIY63" s="740"/>
      <c r="SIZ63" s="740"/>
      <c r="SJA63" s="740"/>
      <c r="SJB63" s="740"/>
      <c r="SJC63" s="740"/>
      <c r="SJD63" s="740"/>
      <c r="SJE63" s="740"/>
      <c r="SJF63" s="740"/>
      <c r="SJG63" s="740"/>
      <c r="SJH63" s="740"/>
      <c r="SJI63" s="740"/>
      <c r="SJJ63" s="740"/>
      <c r="SJK63" s="740"/>
      <c r="SJL63" s="740"/>
      <c r="SJM63" s="740"/>
      <c r="SJN63" s="740"/>
      <c r="SJO63" s="740"/>
      <c r="SJP63" s="740"/>
      <c r="SJQ63" s="740"/>
      <c r="SJR63" s="740"/>
      <c r="SJS63" s="740"/>
      <c r="SJT63" s="740"/>
      <c r="SJU63" s="740"/>
      <c r="SJV63" s="740"/>
      <c r="SJW63" s="740"/>
      <c r="SJX63" s="740"/>
      <c r="SJY63" s="740"/>
      <c r="SJZ63" s="740"/>
      <c r="SKA63" s="740"/>
      <c r="SKB63" s="740"/>
      <c r="SKC63" s="740"/>
      <c r="SKD63" s="740"/>
      <c r="SKE63" s="740"/>
      <c r="SKF63" s="740"/>
      <c r="SKG63" s="740"/>
      <c r="SKH63" s="740"/>
      <c r="SKI63" s="740"/>
      <c r="SKJ63" s="740"/>
      <c r="SKK63" s="740"/>
      <c r="SKL63" s="740"/>
      <c r="SKM63" s="740"/>
      <c r="SKN63" s="740"/>
      <c r="SKO63" s="740"/>
      <c r="SKP63" s="740"/>
      <c r="SKQ63" s="740"/>
      <c r="SKR63" s="740"/>
      <c r="SKS63" s="740"/>
      <c r="SKT63" s="740"/>
      <c r="SKU63" s="740"/>
      <c r="SKV63" s="740"/>
      <c r="SKW63" s="740"/>
      <c r="SKX63" s="740"/>
      <c r="SKY63" s="740"/>
      <c r="SKZ63" s="740"/>
      <c r="SLA63" s="740"/>
      <c r="SLB63" s="740"/>
      <c r="SLC63" s="740"/>
      <c r="SLD63" s="740"/>
      <c r="SLE63" s="740"/>
      <c r="SLF63" s="740"/>
      <c r="SLG63" s="740"/>
      <c r="SLH63" s="740"/>
      <c r="SLI63" s="740"/>
      <c r="SLJ63" s="740"/>
      <c r="SLK63" s="740"/>
      <c r="SLL63" s="740"/>
      <c r="SLM63" s="740"/>
      <c r="SLN63" s="740"/>
      <c r="SLO63" s="740"/>
      <c r="SLP63" s="740"/>
      <c r="SLQ63" s="740"/>
      <c r="SLR63" s="740"/>
      <c r="SLS63" s="740"/>
      <c r="SLT63" s="740"/>
      <c r="SLU63" s="740"/>
      <c r="SLV63" s="740"/>
      <c r="SLW63" s="740"/>
      <c r="SLX63" s="740"/>
      <c r="SLY63" s="740"/>
      <c r="SLZ63" s="740"/>
      <c r="SMA63" s="740"/>
      <c r="SMB63" s="740"/>
      <c r="SMC63" s="740"/>
      <c r="SMD63" s="740"/>
      <c r="SME63" s="740"/>
      <c r="SMF63" s="740"/>
      <c r="SMG63" s="740"/>
      <c r="SMH63" s="740"/>
      <c r="SMI63" s="740"/>
      <c r="SMJ63" s="740"/>
      <c r="SMK63" s="740"/>
      <c r="SML63" s="740"/>
      <c r="SMM63" s="740"/>
      <c r="SMN63" s="740"/>
      <c r="SMO63" s="740"/>
      <c r="SMP63" s="740"/>
      <c r="SMQ63" s="740"/>
      <c r="SMR63" s="740"/>
      <c r="SMS63" s="740"/>
      <c r="SMT63" s="740"/>
      <c r="SMU63" s="740"/>
      <c r="SMV63" s="740"/>
      <c r="SMW63" s="740"/>
      <c r="SMX63" s="740"/>
      <c r="SMY63" s="740"/>
      <c r="SMZ63" s="740"/>
      <c r="SNA63" s="740"/>
      <c r="SNB63" s="740"/>
      <c r="SNC63" s="740"/>
      <c r="SND63" s="740"/>
      <c r="SNE63" s="740"/>
      <c r="SNF63" s="740"/>
      <c r="SNG63" s="740"/>
      <c r="SNH63" s="740"/>
      <c r="SNI63" s="740"/>
      <c r="SNJ63" s="740"/>
      <c r="SNK63" s="740"/>
      <c r="SNL63" s="740"/>
      <c r="SNM63" s="740"/>
      <c r="SNN63" s="740"/>
      <c r="SNO63" s="740"/>
      <c r="SNP63" s="740"/>
      <c r="SNQ63" s="740"/>
      <c r="SNR63" s="740"/>
      <c r="SNS63" s="740"/>
      <c r="SNT63" s="740"/>
      <c r="SNU63" s="740"/>
      <c r="SNV63" s="740"/>
      <c r="SNW63" s="740"/>
      <c r="SNX63" s="740"/>
      <c r="SNY63" s="740"/>
      <c r="SNZ63" s="740"/>
      <c r="SOA63" s="740"/>
      <c r="SOB63" s="740"/>
      <c r="SOC63" s="740"/>
      <c r="SOD63" s="740"/>
      <c r="SOE63" s="740"/>
      <c r="SOF63" s="740"/>
      <c r="SOG63" s="740"/>
      <c r="SOH63" s="740"/>
      <c r="SOI63" s="740"/>
      <c r="SOJ63" s="740"/>
      <c r="SOK63" s="740"/>
      <c r="SOL63" s="740"/>
      <c r="SOM63" s="740"/>
      <c r="SON63" s="740"/>
      <c r="SOO63" s="740"/>
      <c r="SOP63" s="740"/>
      <c r="SOQ63" s="740"/>
      <c r="SOR63" s="740"/>
      <c r="SOS63" s="740"/>
      <c r="SOT63" s="740"/>
      <c r="SOU63" s="740"/>
      <c r="SOV63" s="740"/>
      <c r="SOW63" s="740"/>
      <c r="SOX63" s="740"/>
      <c r="SOY63" s="740"/>
      <c r="SOZ63" s="740"/>
      <c r="SPA63" s="740"/>
      <c r="SPB63" s="740"/>
      <c r="SPC63" s="740"/>
      <c r="SPD63" s="740"/>
      <c r="SPE63" s="740"/>
      <c r="SPF63" s="740"/>
      <c r="SPG63" s="740"/>
      <c r="SPH63" s="740"/>
      <c r="SPI63" s="740"/>
      <c r="SPJ63" s="740"/>
      <c r="SPK63" s="740"/>
      <c r="SPL63" s="740"/>
      <c r="SPM63" s="740"/>
      <c r="SPN63" s="740"/>
      <c r="SPO63" s="740"/>
      <c r="SPP63" s="740"/>
      <c r="SPQ63" s="740"/>
      <c r="SPR63" s="740"/>
      <c r="SPS63" s="740"/>
      <c r="SPT63" s="740"/>
      <c r="SPU63" s="740"/>
      <c r="SPV63" s="740"/>
      <c r="SPW63" s="740"/>
      <c r="SPX63" s="740"/>
      <c r="SPY63" s="740"/>
      <c r="SPZ63" s="740"/>
      <c r="SQA63" s="740"/>
      <c r="SQB63" s="740"/>
      <c r="SQC63" s="740"/>
      <c r="SQD63" s="740"/>
      <c r="SQE63" s="740"/>
      <c r="SQF63" s="740"/>
      <c r="SQG63" s="740"/>
      <c r="SQH63" s="740"/>
      <c r="SQI63" s="740"/>
      <c r="SQJ63" s="740"/>
      <c r="SQK63" s="740"/>
      <c r="SQL63" s="740"/>
      <c r="SQM63" s="740"/>
      <c r="SQN63" s="740"/>
      <c r="SQO63" s="740"/>
      <c r="SQP63" s="740"/>
      <c r="SQQ63" s="740"/>
      <c r="SQR63" s="740"/>
      <c r="SQS63" s="740"/>
      <c r="SQT63" s="740"/>
      <c r="SQU63" s="740"/>
      <c r="SQV63" s="740"/>
      <c r="SQW63" s="740"/>
      <c r="SQX63" s="740"/>
      <c r="SQY63" s="740"/>
      <c r="SQZ63" s="740"/>
      <c r="SRA63" s="740"/>
      <c r="SRB63" s="740"/>
      <c r="SRC63" s="740"/>
      <c r="SRD63" s="740"/>
      <c r="SRE63" s="740"/>
      <c r="SRF63" s="740"/>
      <c r="SRG63" s="740"/>
      <c r="SRH63" s="740"/>
      <c r="SRI63" s="740"/>
      <c r="SRJ63" s="740"/>
      <c r="SRK63" s="740"/>
      <c r="SRL63" s="740"/>
      <c r="SRM63" s="740"/>
      <c r="SRN63" s="740"/>
      <c r="SRO63" s="740"/>
      <c r="SRP63" s="740"/>
      <c r="SRQ63" s="740"/>
      <c r="SRR63" s="740"/>
      <c r="SRS63" s="740"/>
      <c r="SRT63" s="740"/>
      <c r="SRU63" s="740"/>
      <c r="SRV63" s="740"/>
      <c r="SRW63" s="740"/>
      <c r="SRX63" s="740"/>
      <c r="SRY63" s="740"/>
      <c r="SRZ63" s="740"/>
      <c r="SSA63" s="740"/>
      <c r="SSB63" s="740"/>
      <c r="SSC63" s="740"/>
      <c r="SSD63" s="740"/>
      <c r="SSE63" s="740"/>
      <c r="SSF63" s="740"/>
      <c r="SSG63" s="740"/>
      <c r="SSH63" s="740"/>
      <c r="SSI63" s="740"/>
      <c r="SSJ63" s="740"/>
      <c r="SSK63" s="740"/>
      <c r="SSL63" s="740"/>
      <c r="SSM63" s="740"/>
      <c r="SSN63" s="740"/>
      <c r="SSO63" s="740"/>
      <c r="SSP63" s="740"/>
      <c r="SSQ63" s="740"/>
      <c r="SSR63" s="740"/>
      <c r="SSS63" s="740"/>
      <c r="SST63" s="740"/>
      <c r="SSU63" s="740"/>
      <c r="SSV63" s="740"/>
      <c r="SSW63" s="740"/>
      <c r="SSX63" s="740"/>
      <c r="SSY63" s="740"/>
      <c r="SSZ63" s="740"/>
      <c r="STA63" s="740"/>
      <c r="STB63" s="740"/>
      <c r="STC63" s="740"/>
      <c r="STD63" s="740"/>
      <c r="STE63" s="740"/>
      <c r="STF63" s="740"/>
      <c r="STG63" s="740"/>
      <c r="STH63" s="740"/>
      <c r="STI63" s="740"/>
      <c r="STJ63" s="740"/>
      <c r="STK63" s="740"/>
      <c r="STL63" s="740"/>
      <c r="STM63" s="740"/>
      <c r="STN63" s="740"/>
      <c r="STO63" s="740"/>
      <c r="STP63" s="740"/>
      <c r="STQ63" s="740"/>
      <c r="STR63" s="740"/>
      <c r="STS63" s="740"/>
      <c r="STT63" s="740"/>
      <c r="STU63" s="740"/>
      <c r="STV63" s="740"/>
      <c r="STW63" s="740"/>
      <c r="STX63" s="740"/>
      <c r="STY63" s="740"/>
      <c r="STZ63" s="740"/>
      <c r="SUA63" s="740"/>
      <c r="SUB63" s="740"/>
      <c r="SUC63" s="740"/>
      <c r="SUD63" s="740"/>
      <c r="SUE63" s="740"/>
      <c r="SUF63" s="740"/>
      <c r="SUG63" s="740"/>
      <c r="SUH63" s="740"/>
      <c r="SUI63" s="740"/>
      <c r="SUJ63" s="740"/>
      <c r="SUK63" s="740"/>
      <c r="SUL63" s="740"/>
      <c r="SUM63" s="740"/>
      <c r="SUN63" s="740"/>
      <c r="SUO63" s="740"/>
      <c r="SUP63" s="740"/>
      <c r="SUQ63" s="740"/>
      <c r="SUR63" s="740"/>
      <c r="SUS63" s="740"/>
      <c r="SUT63" s="740"/>
      <c r="SUU63" s="740"/>
      <c r="SUV63" s="740"/>
      <c r="SUW63" s="740"/>
      <c r="SUX63" s="740"/>
      <c r="SUY63" s="740"/>
      <c r="SUZ63" s="740"/>
      <c r="SVA63" s="740"/>
      <c r="SVB63" s="740"/>
      <c r="SVC63" s="740"/>
      <c r="SVD63" s="740"/>
      <c r="SVE63" s="740"/>
      <c r="SVF63" s="740"/>
      <c r="SVG63" s="740"/>
      <c r="SVH63" s="740"/>
      <c r="SVI63" s="740"/>
      <c r="SVJ63" s="740"/>
      <c r="SVK63" s="740"/>
      <c r="SVL63" s="740"/>
      <c r="SVM63" s="740"/>
      <c r="SVN63" s="740"/>
      <c r="SVO63" s="740"/>
      <c r="SVP63" s="740"/>
      <c r="SVQ63" s="740"/>
      <c r="SVR63" s="740"/>
      <c r="SVS63" s="740"/>
      <c r="SVT63" s="740"/>
      <c r="SVU63" s="740"/>
      <c r="SVV63" s="740"/>
      <c r="SVW63" s="740"/>
      <c r="SVX63" s="740"/>
      <c r="SVY63" s="740"/>
      <c r="SVZ63" s="740"/>
      <c r="SWA63" s="740"/>
      <c r="SWB63" s="740"/>
      <c r="SWC63" s="740"/>
      <c r="SWD63" s="740"/>
      <c r="SWE63" s="740"/>
      <c r="SWF63" s="740"/>
      <c r="SWG63" s="740"/>
      <c r="SWH63" s="740"/>
      <c r="SWI63" s="740"/>
      <c r="SWJ63" s="740"/>
      <c r="SWK63" s="740"/>
      <c r="SWL63" s="740"/>
      <c r="SWM63" s="740"/>
      <c r="SWN63" s="740"/>
      <c r="SWO63" s="740"/>
      <c r="SWP63" s="740"/>
      <c r="SWQ63" s="740"/>
      <c r="SWR63" s="740"/>
      <c r="SWS63" s="740"/>
      <c r="SWT63" s="740"/>
      <c r="SWU63" s="740"/>
      <c r="SWV63" s="740"/>
      <c r="SWW63" s="740"/>
      <c r="SWX63" s="740"/>
      <c r="SWY63" s="740"/>
      <c r="SWZ63" s="740"/>
      <c r="SXA63" s="740"/>
      <c r="SXB63" s="740"/>
      <c r="SXC63" s="740"/>
      <c r="SXD63" s="740"/>
      <c r="SXE63" s="740"/>
      <c r="SXF63" s="740"/>
      <c r="SXG63" s="740"/>
      <c r="SXH63" s="740"/>
      <c r="SXI63" s="740"/>
      <c r="SXJ63" s="740"/>
      <c r="SXK63" s="740"/>
      <c r="SXL63" s="740"/>
      <c r="SXM63" s="740"/>
      <c r="SXN63" s="740"/>
      <c r="SXO63" s="740"/>
      <c r="SXP63" s="740"/>
      <c r="SXQ63" s="740"/>
      <c r="SXR63" s="740"/>
      <c r="SXS63" s="740"/>
      <c r="SXT63" s="740"/>
      <c r="SXU63" s="740"/>
      <c r="SXV63" s="740"/>
      <c r="SXW63" s="740"/>
      <c r="SXX63" s="740"/>
      <c r="SXY63" s="740"/>
      <c r="SXZ63" s="740"/>
      <c r="SYA63" s="740"/>
      <c r="SYB63" s="740"/>
      <c r="SYC63" s="740"/>
      <c r="SYD63" s="740"/>
      <c r="SYE63" s="740"/>
      <c r="SYF63" s="740"/>
      <c r="SYG63" s="740"/>
      <c r="SYH63" s="740"/>
      <c r="SYI63" s="740"/>
      <c r="SYJ63" s="740"/>
      <c r="SYK63" s="740"/>
      <c r="SYL63" s="740"/>
      <c r="SYM63" s="740"/>
      <c r="SYN63" s="740"/>
      <c r="SYO63" s="740"/>
      <c r="SYP63" s="740"/>
      <c r="SYQ63" s="740"/>
      <c r="SYR63" s="740"/>
      <c r="SYS63" s="740"/>
      <c r="SYT63" s="740"/>
      <c r="SYU63" s="740"/>
      <c r="SYV63" s="740"/>
      <c r="SYW63" s="740"/>
      <c r="SYX63" s="740"/>
      <c r="SYY63" s="740"/>
      <c r="SYZ63" s="740"/>
      <c r="SZA63" s="740"/>
      <c r="SZB63" s="740"/>
      <c r="SZC63" s="740"/>
      <c r="SZD63" s="740"/>
      <c r="SZE63" s="740"/>
      <c r="SZF63" s="740"/>
      <c r="SZG63" s="740"/>
      <c r="SZH63" s="740"/>
      <c r="SZI63" s="740"/>
      <c r="SZJ63" s="740"/>
      <c r="SZK63" s="740"/>
      <c r="SZL63" s="740"/>
      <c r="SZM63" s="740"/>
      <c r="SZN63" s="740"/>
      <c r="SZO63" s="740"/>
      <c r="SZP63" s="740"/>
      <c r="SZQ63" s="740"/>
      <c r="SZR63" s="740"/>
      <c r="SZS63" s="740"/>
      <c r="SZT63" s="740"/>
      <c r="SZU63" s="740"/>
      <c r="SZV63" s="740"/>
      <c r="SZW63" s="740"/>
      <c r="SZX63" s="740"/>
      <c r="SZY63" s="740"/>
      <c r="SZZ63" s="740"/>
      <c r="TAA63" s="740"/>
      <c r="TAB63" s="740"/>
      <c r="TAC63" s="740"/>
      <c r="TAD63" s="740"/>
      <c r="TAE63" s="740"/>
      <c r="TAF63" s="740"/>
      <c r="TAG63" s="740"/>
      <c r="TAH63" s="740"/>
      <c r="TAI63" s="740"/>
      <c r="TAJ63" s="740"/>
      <c r="TAK63" s="740"/>
      <c r="TAL63" s="740"/>
      <c r="TAM63" s="740"/>
      <c r="TAN63" s="740"/>
      <c r="TAO63" s="740"/>
      <c r="TAP63" s="740"/>
      <c r="TAQ63" s="740"/>
      <c r="TAR63" s="740"/>
      <c r="TAS63" s="740"/>
      <c r="TAT63" s="740"/>
      <c r="TAU63" s="740"/>
      <c r="TAV63" s="740"/>
      <c r="TAW63" s="740"/>
      <c r="TAX63" s="740"/>
      <c r="TAY63" s="740"/>
      <c r="TAZ63" s="740"/>
      <c r="TBA63" s="740"/>
      <c r="TBB63" s="740"/>
      <c r="TBC63" s="740"/>
      <c r="TBD63" s="740"/>
      <c r="TBE63" s="740"/>
      <c r="TBF63" s="740"/>
      <c r="TBG63" s="740"/>
      <c r="TBH63" s="740"/>
      <c r="TBI63" s="740"/>
      <c r="TBJ63" s="740"/>
      <c r="TBK63" s="740"/>
      <c r="TBL63" s="740"/>
      <c r="TBM63" s="740"/>
      <c r="TBN63" s="740"/>
      <c r="TBO63" s="740"/>
      <c r="TBP63" s="740"/>
      <c r="TBQ63" s="740"/>
      <c r="TBR63" s="740"/>
      <c r="TBS63" s="740"/>
      <c r="TBT63" s="740"/>
      <c r="TBU63" s="740"/>
      <c r="TBV63" s="740"/>
      <c r="TBW63" s="740"/>
      <c r="TBX63" s="740"/>
      <c r="TBY63" s="740"/>
      <c r="TBZ63" s="740"/>
      <c r="TCA63" s="740"/>
      <c r="TCB63" s="740"/>
      <c r="TCC63" s="740"/>
      <c r="TCD63" s="740"/>
      <c r="TCE63" s="740"/>
      <c r="TCF63" s="740"/>
      <c r="TCG63" s="740"/>
      <c r="TCH63" s="740"/>
      <c r="TCI63" s="740"/>
      <c r="TCJ63" s="740"/>
      <c r="TCK63" s="740"/>
      <c r="TCL63" s="740"/>
      <c r="TCM63" s="740"/>
      <c r="TCN63" s="740"/>
      <c r="TCO63" s="740"/>
      <c r="TCP63" s="740"/>
      <c r="TCQ63" s="740"/>
      <c r="TCR63" s="740"/>
      <c r="TCS63" s="740"/>
      <c r="TCT63" s="740"/>
      <c r="TCU63" s="740"/>
      <c r="TCV63" s="740"/>
      <c r="TCW63" s="740"/>
      <c r="TCX63" s="740"/>
      <c r="TCY63" s="740"/>
      <c r="TCZ63" s="740"/>
      <c r="TDA63" s="740"/>
      <c r="TDB63" s="740"/>
      <c r="TDC63" s="740"/>
      <c r="TDD63" s="740"/>
      <c r="TDE63" s="740"/>
      <c r="TDF63" s="740"/>
      <c r="TDG63" s="740"/>
      <c r="TDH63" s="740"/>
      <c r="TDI63" s="740"/>
      <c r="TDJ63" s="740"/>
      <c r="TDK63" s="740"/>
      <c r="TDL63" s="740"/>
      <c r="TDM63" s="740"/>
      <c r="TDN63" s="740"/>
      <c r="TDO63" s="740"/>
      <c r="TDP63" s="740"/>
      <c r="TDQ63" s="740"/>
      <c r="TDR63" s="740"/>
      <c r="TDS63" s="740"/>
      <c r="TDT63" s="740"/>
      <c r="TDU63" s="740"/>
      <c r="TDV63" s="740"/>
      <c r="TDW63" s="740"/>
      <c r="TDX63" s="740"/>
      <c r="TDY63" s="740"/>
      <c r="TDZ63" s="740"/>
      <c r="TEA63" s="740"/>
      <c r="TEB63" s="740"/>
      <c r="TEC63" s="740"/>
      <c r="TED63" s="740"/>
      <c r="TEE63" s="740"/>
      <c r="TEF63" s="740"/>
      <c r="TEG63" s="740"/>
      <c r="TEH63" s="740"/>
      <c r="TEI63" s="740"/>
      <c r="TEJ63" s="740"/>
      <c r="TEK63" s="740"/>
      <c r="TEL63" s="740"/>
      <c r="TEM63" s="740"/>
      <c r="TEN63" s="740"/>
      <c r="TEO63" s="740"/>
      <c r="TEP63" s="740"/>
      <c r="TEQ63" s="740"/>
      <c r="TER63" s="740"/>
      <c r="TES63" s="740"/>
      <c r="TET63" s="740"/>
      <c r="TEU63" s="740"/>
      <c r="TEV63" s="740"/>
      <c r="TEW63" s="740"/>
      <c r="TEX63" s="740"/>
      <c r="TEY63" s="740"/>
      <c r="TEZ63" s="740"/>
      <c r="TFA63" s="740"/>
      <c r="TFB63" s="740"/>
      <c r="TFC63" s="740"/>
      <c r="TFD63" s="740"/>
      <c r="TFE63" s="740"/>
      <c r="TFF63" s="740"/>
      <c r="TFG63" s="740"/>
      <c r="TFH63" s="740"/>
      <c r="TFI63" s="740"/>
      <c r="TFJ63" s="740"/>
      <c r="TFK63" s="740"/>
      <c r="TFL63" s="740"/>
      <c r="TFM63" s="740"/>
      <c r="TFN63" s="740"/>
      <c r="TFO63" s="740"/>
      <c r="TFP63" s="740"/>
      <c r="TFQ63" s="740"/>
      <c r="TFR63" s="740"/>
      <c r="TFS63" s="740"/>
      <c r="TFT63" s="740"/>
      <c r="TFU63" s="740"/>
      <c r="TFV63" s="740"/>
      <c r="TFW63" s="740"/>
      <c r="TFX63" s="740"/>
      <c r="TFY63" s="740"/>
      <c r="TFZ63" s="740"/>
      <c r="TGA63" s="740"/>
      <c r="TGB63" s="740"/>
      <c r="TGC63" s="740"/>
      <c r="TGD63" s="740"/>
      <c r="TGE63" s="740"/>
      <c r="TGF63" s="740"/>
      <c r="TGG63" s="740"/>
      <c r="TGH63" s="740"/>
      <c r="TGI63" s="740"/>
      <c r="TGJ63" s="740"/>
      <c r="TGK63" s="740"/>
      <c r="TGL63" s="740"/>
      <c r="TGM63" s="740"/>
      <c r="TGN63" s="740"/>
      <c r="TGO63" s="740"/>
      <c r="TGP63" s="740"/>
      <c r="TGQ63" s="740"/>
      <c r="TGR63" s="740"/>
      <c r="TGS63" s="740"/>
      <c r="TGT63" s="740"/>
      <c r="TGU63" s="740"/>
      <c r="TGV63" s="740"/>
      <c r="TGW63" s="740"/>
      <c r="TGX63" s="740"/>
      <c r="TGY63" s="740"/>
      <c r="TGZ63" s="740"/>
      <c r="THA63" s="740"/>
      <c r="THB63" s="740"/>
      <c r="THC63" s="740"/>
      <c r="THD63" s="740"/>
      <c r="THE63" s="740"/>
      <c r="THF63" s="740"/>
      <c r="THG63" s="740"/>
      <c r="THH63" s="740"/>
      <c r="THI63" s="740"/>
      <c r="THJ63" s="740"/>
      <c r="THK63" s="740"/>
      <c r="THL63" s="740"/>
      <c r="THM63" s="740"/>
      <c r="THN63" s="740"/>
      <c r="THO63" s="740"/>
      <c r="THP63" s="740"/>
      <c r="THQ63" s="740"/>
      <c r="THR63" s="740"/>
      <c r="THS63" s="740"/>
      <c r="THT63" s="740"/>
      <c r="THU63" s="740"/>
      <c r="THV63" s="740"/>
      <c r="THW63" s="740"/>
      <c r="THX63" s="740"/>
      <c r="THY63" s="740"/>
      <c r="THZ63" s="740"/>
      <c r="TIA63" s="740"/>
      <c r="TIB63" s="740"/>
      <c r="TIC63" s="740"/>
      <c r="TID63" s="740"/>
      <c r="TIE63" s="740"/>
      <c r="TIF63" s="740"/>
      <c r="TIG63" s="740"/>
      <c r="TIH63" s="740"/>
      <c r="TII63" s="740"/>
      <c r="TIJ63" s="740"/>
      <c r="TIK63" s="740"/>
      <c r="TIL63" s="740"/>
      <c r="TIM63" s="740"/>
      <c r="TIN63" s="740"/>
      <c r="TIO63" s="740"/>
      <c r="TIP63" s="740"/>
      <c r="TIQ63" s="740"/>
      <c r="TIR63" s="740"/>
      <c r="TIS63" s="740"/>
      <c r="TIT63" s="740"/>
      <c r="TIU63" s="740"/>
      <c r="TIV63" s="740"/>
      <c r="TIW63" s="740"/>
      <c r="TIX63" s="740"/>
      <c r="TIY63" s="740"/>
      <c r="TIZ63" s="740"/>
      <c r="TJA63" s="740"/>
      <c r="TJB63" s="740"/>
      <c r="TJC63" s="740"/>
      <c r="TJD63" s="740"/>
      <c r="TJE63" s="740"/>
      <c r="TJF63" s="740"/>
      <c r="TJG63" s="740"/>
      <c r="TJH63" s="740"/>
      <c r="TJI63" s="740"/>
      <c r="TJJ63" s="740"/>
      <c r="TJK63" s="740"/>
      <c r="TJL63" s="740"/>
      <c r="TJM63" s="740"/>
      <c r="TJN63" s="740"/>
      <c r="TJO63" s="740"/>
      <c r="TJP63" s="740"/>
      <c r="TJQ63" s="740"/>
      <c r="TJR63" s="740"/>
      <c r="TJS63" s="740"/>
      <c r="TJT63" s="740"/>
      <c r="TJU63" s="740"/>
      <c r="TJV63" s="740"/>
      <c r="TJW63" s="740"/>
      <c r="TJX63" s="740"/>
      <c r="TJY63" s="740"/>
      <c r="TJZ63" s="740"/>
      <c r="TKA63" s="740"/>
      <c r="TKB63" s="740"/>
      <c r="TKC63" s="740"/>
      <c r="TKD63" s="740"/>
      <c r="TKE63" s="740"/>
      <c r="TKF63" s="740"/>
      <c r="TKG63" s="740"/>
      <c r="TKH63" s="740"/>
      <c r="TKI63" s="740"/>
      <c r="TKJ63" s="740"/>
      <c r="TKK63" s="740"/>
      <c r="TKL63" s="740"/>
      <c r="TKM63" s="740"/>
      <c r="TKN63" s="740"/>
      <c r="TKO63" s="740"/>
      <c r="TKP63" s="740"/>
      <c r="TKQ63" s="740"/>
      <c r="TKR63" s="740"/>
      <c r="TKS63" s="740"/>
      <c r="TKT63" s="740"/>
      <c r="TKU63" s="740"/>
      <c r="TKV63" s="740"/>
      <c r="TKW63" s="740"/>
      <c r="TKX63" s="740"/>
      <c r="TKY63" s="740"/>
      <c r="TKZ63" s="740"/>
      <c r="TLA63" s="740"/>
      <c r="TLB63" s="740"/>
      <c r="TLC63" s="740"/>
      <c r="TLD63" s="740"/>
      <c r="TLE63" s="740"/>
      <c r="TLF63" s="740"/>
      <c r="TLG63" s="740"/>
      <c r="TLH63" s="740"/>
      <c r="TLI63" s="740"/>
      <c r="TLJ63" s="740"/>
      <c r="TLK63" s="740"/>
      <c r="TLL63" s="740"/>
      <c r="TLM63" s="740"/>
      <c r="TLN63" s="740"/>
      <c r="TLO63" s="740"/>
      <c r="TLP63" s="740"/>
      <c r="TLQ63" s="740"/>
      <c r="TLR63" s="740"/>
      <c r="TLS63" s="740"/>
      <c r="TLT63" s="740"/>
      <c r="TLU63" s="740"/>
      <c r="TLV63" s="740"/>
      <c r="TLW63" s="740"/>
      <c r="TLX63" s="740"/>
      <c r="TLY63" s="740"/>
      <c r="TLZ63" s="740"/>
      <c r="TMA63" s="740"/>
      <c r="TMB63" s="740"/>
      <c r="TMC63" s="740"/>
      <c r="TMD63" s="740"/>
      <c r="TME63" s="740"/>
      <c r="TMF63" s="740"/>
      <c r="TMG63" s="740"/>
      <c r="TMH63" s="740"/>
      <c r="TMI63" s="740"/>
      <c r="TMJ63" s="740"/>
      <c r="TMK63" s="740"/>
      <c r="TML63" s="740"/>
      <c r="TMM63" s="740"/>
      <c r="TMN63" s="740"/>
      <c r="TMO63" s="740"/>
      <c r="TMP63" s="740"/>
      <c r="TMQ63" s="740"/>
      <c r="TMR63" s="740"/>
      <c r="TMS63" s="740"/>
      <c r="TMT63" s="740"/>
      <c r="TMU63" s="740"/>
      <c r="TMV63" s="740"/>
      <c r="TMW63" s="740"/>
      <c r="TMX63" s="740"/>
      <c r="TMY63" s="740"/>
      <c r="TMZ63" s="740"/>
      <c r="TNA63" s="740"/>
      <c r="TNB63" s="740"/>
      <c r="TNC63" s="740"/>
      <c r="TND63" s="740"/>
      <c r="TNE63" s="740"/>
      <c r="TNF63" s="740"/>
      <c r="TNG63" s="740"/>
      <c r="TNH63" s="740"/>
      <c r="TNI63" s="740"/>
      <c r="TNJ63" s="740"/>
      <c r="TNK63" s="740"/>
      <c r="TNL63" s="740"/>
      <c r="TNM63" s="740"/>
      <c r="TNN63" s="740"/>
      <c r="TNO63" s="740"/>
      <c r="TNP63" s="740"/>
      <c r="TNQ63" s="740"/>
      <c r="TNR63" s="740"/>
      <c r="TNS63" s="740"/>
      <c r="TNT63" s="740"/>
      <c r="TNU63" s="740"/>
      <c r="TNV63" s="740"/>
      <c r="TNW63" s="740"/>
      <c r="TNX63" s="740"/>
      <c r="TNY63" s="740"/>
      <c r="TNZ63" s="740"/>
      <c r="TOA63" s="740"/>
      <c r="TOB63" s="740"/>
      <c r="TOC63" s="740"/>
      <c r="TOD63" s="740"/>
      <c r="TOE63" s="740"/>
      <c r="TOF63" s="740"/>
      <c r="TOG63" s="740"/>
      <c r="TOH63" s="740"/>
      <c r="TOI63" s="740"/>
      <c r="TOJ63" s="740"/>
      <c r="TOK63" s="740"/>
      <c r="TOL63" s="740"/>
      <c r="TOM63" s="740"/>
      <c r="TON63" s="740"/>
      <c r="TOO63" s="740"/>
      <c r="TOP63" s="740"/>
      <c r="TOQ63" s="740"/>
      <c r="TOR63" s="740"/>
      <c r="TOS63" s="740"/>
      <c r="TOT63" s="740"/>
      <c r="TOU63" s="740"/>
      <c r="TOV63" s="740"/>
      <c r="TOW63" s="740"/>
      <c r="TOX63" s="740"/>
      <c r="TOY63" s="740"/>
      <c r="TOZ63" s="740"/>
      <c r="TPA63" s="740"/>
      <c r="TPB63" s="740"/>
      <c r="TPC63" s="740"/>
      <c r="TPD63" s="740"/>
      <c r="TPE63" s="740"/>
      <c r="TPF63" s="740"/>
      <c r="TPG63" s="740"/>
      <c r="TPH63" s="740"/>
      <c r="TPI63" s="740"/>
      <c r="TPJ63" s="740"/>
      <c r="TPK63" s="740"/>
      <c r="TPL63" s="740"/>
      <c r="TPM63" s="740"/>
      <c r="TPN63" s="740"/>
      <c r="TPO63" s="740"/>
      <c r="TPP63" s="740"/>
      <c r="TPQ63" s="740"/>
      <c r="TPR63" s="740"/>
      <c r="TPS63" s="740"/>
      <c r="TPT63" s="740"/>
      <c r="TPU63" s="740"/>
      <c r="TPV63" s="740"/>
      <c r="TPW63" s="740"/>
      <c r="TPX63" s="740"/>
      <c r="TPY63" s="740"/>
      <c r="TPZ63" s="740"/>
      <c r="TQA63" s="740"/>
      <c r="TQB63" s="740"/>
      <c r="TQC63" s="740"/>
      <c r="TQD63" s="740"/>
      <c r="TQE63" s="740"/>
      <c r="TQF63" s="740"/>
      <c r="TQG63" s="740"/>
      <c r="TQH63" s="740"/>
      <c r="TQI63" s="740"/>
      <c r="TQJ63" s="740"/>
      <c r="TQK63" s="740"/>
      <c r="TQL63" s="740"/>
      <c r="TQM63" s="740"/>
      <c r="TQN63" s="740"/>
      <c r="TQO63" s="740"/>
      <c r="TQP63" s="740"/>
      <c r="TQQ63" s="740"/>
      <c r="TQR63" s="740"/>
      <c r="TQS63" s="740"/>
      <c r="TQT63" s="740"/>
      <c r="TQU63" s="740"/>
      <c r="TQV63" s="740"/>
      <c r="TQW63" s="740"/>
      <c r="TQX63" s="740"/>
      <c r="TQY63" s="740"/>
      <c r="TQZ63" s="740"/>
      <c r="TRA63" s="740"/>
      <c r="TRB63" s="740"/>
      <c r="TRC63" s="740"/>
      <c r="TRD63" s="740"/>
      <c r="TRE63" s="740"/>
      <c r="TRF63" s="740"/>
      <c r="TRG63" s="740"/>
      <c r="TRH63" s="740"/>
      <c r="TRI63" s="740"/>
      <c r="TRJ63" s="740"/>
      <c r="TRK63" s="740"/>
      <c r="TRL63" s="740"/>
      <c r="TRM63" s="740"/>
      <c r="TRN63" s="740"/>
      <c r="TRO63" s="740"/>
      <c r="TRP63" s="740"/>
      <c r="TRQ63" s="740"/>
      <c r="TRR63" s="740"/>
      <c r="TRS63" s="740"/>
      <c r="TRT63" s="740"/>
      <c r="TRU63" s="740"/>
      <c r="TRV63" s="740"/>
      <c r="TRW63" s="740"/>
      <c r="TRX63" s="740"/>
      <c r="TRY63" s="740"/>
      <c r="TRZ63" s="740"/>
      <c r="TSA63" s="740"/>
      <c r="TSB63" s="740"/>
      <c r="TSC63" s="740"/>
      <c r="TSD63" s="740"/>
      <c r="TSE63" s="740"/>
      <c r="TSF63" s="740"/>
      <c r="TSG63" s="740"/>
      <c r="TSH63" s="740"/>
      <c r="TSI63" s="740"/>
      <c r="TSJ63" s="740"/>
      <c r="TSK63" s="740"/>
      <c r="TSL63" s="740"/>
      <c r="TSM63" s="740"/>
      <c r="TSN63" s="740"/>
      <c r="TSO63" s="740"/>
      <c r="TSP63" s="740"/>
      <c r="TSQ63" s="740"/>
      <c r="TSR63" s="740"/>
      <c r="TSS63" s="740"/>
      <c r="TST63" s="740"/>
      <c r="TSU63" s="740"/>
      <c r="TSV63" s="740"/>
      <c r="TSW63" s="740"/>
      <c r="TSX63" s="740"/>
      <c r="TSY63" s="740"/>
      <c r="TSZ63" s="740"/>
      <c r="TTA63" s="740"/>
      <c r="TTB63" s="740"/>
      <c r="TTC63" s="740"/>
      <c r="TTD63" s="740"/>
      <c r="TTE63" s="740"/>
      <c r="TTF63" s="740"/>
      <c r="TTG63" s="740"/>
      <c r="TTH63" s="740"/>
      <c r="TTI63" s="740"/>
      <c r="TTJ63" s="740"/>
      <c r="TTK63" s="740"/>
      <c r="TTL63" s="740"/>
      <c r="TTM63" s="740"/>
      <c r="TTN63" s="740"/>
      <c r="TTO63" s="740"/>
      <c r="TTP63" s="740"/>
      <c r="TTQ63" s="740"/>
      <c r="TTR63" s="740"/>
      <c r="TTS63" s="740"/>
      <c r="TTT63" s="740"/>
      <c r="TTU63" s="740"/>
      <c r="TTV63" s="740"/>
      <c r="TTW63" s="740"/>
      <c r="TTX63" s="740"/>
      <c r="TTY63" s="740"/>
      <c r="TTZ63" s="740"/>
      <c r="TUA63" s="740"/>
      <c r="TUB63" s="740"/>
      <c r="TUC63" s="740"/>
      <c r="TUD63" s="740"/>
      <c r="TUE63" s="740"/>
      <c r="TUF63" s="740"/>
      <c r="TUG63" s="740"/>
      <c r="TUH63" s="740"/>
      <c r="TUI63" s="740"/>
      <c r="TUJ63" s="740"/>
      <c r="TUK63" s="740"/>
      <c r="TUL63" s="740"/>
      <c r="TUM63" s="740"/>
      <c r="TUN63" s="740"/>
      <c r="TUO63" s="740"/>
      <c r="TUP63" s="740"/>
      <c r="TUQ63" s="740"/>
      <c r="TUR63" s="740"/>
      <c r="TUS63" s="740"/>
      <c r="TUT63" s="740"/>
      <c r="TUU63" s="740"/>
      <c r="TUV63" s="740"/>
      <c r="TUW63" s="740"/>
      <c r="TUX63" s="740"/>
      <c r="TUY63" s="740"/>
      <c r="TUZ63" s="740"/>
      <c r="TVA63" s="740"/>
      <c r="TVB63" s="740"/>
      <c r="TVC63" s="740"/>
      <c r="TVD63" s="740"/>
      <c r="TVE63" s="740"/>
      <c r="TVF63" s="740"/>
      <c r="TVG63" s="740"/>
      <c r="TVH63" s="740"/>
      <c r="TVI63" s="740"/>
      <c r="TVJ63" s="740"/>
      <c r="TVK63" s="740"/>
      <c r="TVL63" s="740"/>
      <c r="TVM63" s="740"/>
      <c r="TVN63" s="740"/>
      <c r="TVO63" s="740"/>
      <c r="TVP63" s="740"/>
      <c r="TVQ63" s="740"/>
      <c r="TVR63" s="740"/>
      <c r="TVS63" s="740"/>
      <c r="TVT63" s="740"/>
      <c r="TVU63" s="740"/>
      <c r="TVV63" s="740"/>
      <c r="TVW63" s="740"/>
      <c r="TVX63" s="740"/>
      <c r="TVY63" s="740"/>
      <c r="TVZ63" s="740"/>
      <c r="TWA63" s="740"/>
      <c r="TWB63" s="740"/>
      <c r="TWC63" s="740"/>
      <c r="TWD63" s="740"/>
      <c r="TWE63" s="740"/>
      <c r="TWF63" s="740"/>
      <c r="TWG63" s="740"/>
      <c r="TWH63" s="740"/>
      <c r="TWI63" s="740"/>
      <c r="TWJ63" s="740"/>
      <c r="TWK63" s="740"/>
      <c r="TWL63" s="740"/>
      <c r="TWM63" s="740"/>
      <c r="TWN63" s="740"/>
      <c r="TWO63" s="740"/>
      <c r="TWP63" s="740"/>
      <c r="TWQ63" s="740"/>
      <c r="TWR63" s="740"/>
      <c r="TWS63" s="740"/>
      <c r="TWT63" s="740"/>
      <c r="TWU63" s="740"/>
      <c r="TWV63" s="740"/>
      <c r="TWW63" s="740"/>
      <c r="TWX63" s="740"/>
      <c r="TWY63" s="740"/>
      <c r="TWZ63" s="740"/>
      <c r="TXA63" s="740"/>
      <c r="TXB63" s="740"/>
      <c r="TXC63" s="740"/>
      <c r="TXD63" s="740"/>
      <c r="TXE63" s="740"/>
      <c r="TXF63" s="740"/>
      <c r="TXG63" s="740"/>
      <c r="TXH63" s="740"/>
      <c r="TXI63" s="740"/>
      <c r="TXJ63" s="740"/>
      <c r="TXK63" s="740"/>
      <c r="TXL63" s="740"/>
      <c r="TXM63" s="740"/>
      <c r="TXN63" s="740"/>
      <c r="TXO63" s="740"/>
      <c r="TXP63" s="740"/>
      <c r="TXQ63" s="740"/>
      <c r="TXR63" s="740"/>
      <c r="TXS63" s="740"/>
      <c r="TXT63" s="740"/>
      <c r="TXU63" s="740"/>
      <c r="TXV63" s="740"/>
      <c r="TXW63" s="740"/>
      <c r="TXX63" s="740"/>
      <c r="TXY63" s="740"/>
      <c r="TXZ63" s="740"/>
      <c r="TYA63" s="740"/>
      <c r="TYB63" s="740"/>
      <c r="TYC63" s="740"/>
      <c r="TYD63" s="740"/>
      <c r="TYE63" s="740"/>
      <c r="TYF63" s="740"/>
      <c r="TYG63" s="740"/>
      <c r="TYH63" s="740"/>
      <c r="TYI63" s="740"/>
      <c r="TYJ63" s="740"/>
      <c r="TYK63" s="740"/>
      <c r="TYL63" s="740"/>
      <c r="TYM63" s="740"/>
      <c r="TYN63" s="740"/>
      <c r="TYO63" s="740"/>
      <c r="TYP63" s="740"/>
      <c r="TYQ63" s="740"/>
      <c r="TYR63" s="740"/>
      <c r="TYS63" s="740"/>
      <c r="TYT63" s="740"/>
      <c r="TYU63" s="740"/>
      <c r="TYV63" s="740"/>
      <c r="TYW63" s="740"/>
      <c r="TYX63" s="740"/>
      <c r="TYY63" s="740"/>
      <c r="TYZ63" s="740"/>
      <c r="TZA63" s="740"/>
      <c r="TZB63" s="740"/>
      <c r="TZC63" s="740"/>
      <c r="TZD63" s="740"/>
      <c r="TZE63" s="740"/>
      <c r="TZF63" s="740"/>
      <c r="TZG63" s="740"/>
      <c r="TZH63" s="740"/>
      <c r="TZI63" s="740"/>
      <c r="TZJ63" s="740"/>
      <c r="TZK63" s="740"/>
      <c r="TZL63" s="740"/>
      <c r="TZM63" s="740"/>
      <c r="TZN63" s="740"/>
      <c r="TZO63" s="740"/>
      <c r="TZP63" s="740"/>
      <c r="TZQ63" s="740"/>
      <c r="TZR63" s="740"/>
      <c r="TZS63" s="740"/>
      <c r="TZT63" s="740"/>
      <c r="TZU63" s="740"/>
      <c r="TZV63" s="740"/>
      <c r="TZW63" s="740"/>
      <c r="TZX63" s="740"/>
      <c r="TZY63" s="740"/>
      <c r="TZZ63" s="740"/>
      <c r="UAA63" s="740"/>
      <c r="UAB63" s="740"/>
      <c r="UAC63" s="740"/>
      <c r="UAD63" s="740"/>
      <c r="UAE63" s="740"/>
      <c r="UAF63" s="740"/>
      <c r="UAG63" s="740"/>
      <c r="UAH63" s="740"/>
      <c r="UAI63" s="740"/>
      <c r="UAJ63" s="740"/>
      <c r="UAK63" s="740"/>
      <c r="UAL63" s="740"/>
      <c r="UAM63" s="740"/>
      <c r="UAN63" s="740"/>
      <c r="UAO63" s="740"/>
      <c r="UAP63" s="740"/>
      <c r="UAQ63" s="740"/>
      <c r="UAR63" s="740"/>
      <c r="UAS63" s="740"/>
      <c r="UAT63" s="740"/>
      <c r="UAU63" s="740"/>
      <c r="UAV63" s="740"/>
      <c r="UAW63" s="740"/>
      <c r="UAX63" s="740"/>
      <c r="UAY63" s="740"/>
      <c r="UAZ63" s="740"/>
      <c r="UBA63" s="740"/>
      <c r="UBB63" s="740"/>
      <c r="UBC63" s="740"/>
      <c r="UBD63" s="740"/>
      <c r="UBE63" s="740"/>
      <c r="UBF63" s="740"/>
      <c r="UBG63" s="740"/>
      <c r="UBH63" s="740"/>
      <c r="UBI63" s="740"/>
      <c r="UBJ63" s="740"/>
      <c r="UBK63" s="740"/>
      <c r="UBL63" s="740"/>
      <c r="UBM63" s="740"/>
      <c r="UBN63" s="740"/>
      <c r="UBO63" s="740"/>
      <c r="UBP63" s="740"/>
      <c r="UBQ63" s="740"/>
      <c r="UBR63" s="740"/>
      <c r="UBS63" s="740"/>
      <c r="UBT63" s="740"/>
      <c r="UBU63" s="740"/>
      <c r="UBV63" s="740"/>
      <c r="UBW63" s="740"/>
      <c r="UBX63" s="740"/>
      <c r="UBY63" s="740"/>
      <c r="UBZ63" s="740"/>
      <c r="UCA63" s="740"/>
      <c r="UCB63" s="740"/>
      <c r="UCC63" s="740"/>
      <c r="UCD63" s="740"/>
      <c r="UCE63" s="740"/>
      <c r="UCF63" s="740"/>
      <c r="UCG63" s="740"/>
      <c r="UCH63" s="740"/>
      <c r="UCI63" s="740"/>
      <c r="UCJ63" s="740"/>
      <c r="UCK63" s="740"/>
      <c r="UCL63" s="740"/>
      <c r="UCM63" s="740"/>
      <c r="UCN63" s="740"/>
      <c r="UCO63" s="740"/>
      <c r="UCP63" s="740"/>
      <c r="UCQ63" s="740"/>
      <c r="UCR63" s="740"/>
      <c r="UCS63" s="740"/>
      <c r="UCT63" s="740"/>
      <c r="UCU63" s="740"/>
      <c r="UCV63" s="740"/>
      <c r="UCW63" s="740"/>
      <c r="UCX63" s="740"/>
      <c r="UCY63" s="740"/>
      <c r="UCZ63" s="740"/>
      <c r="UDA63" s="740"/>
      <c r="UDB63" s="740"/>
      <c r="UDC63" s="740"/>
      <c r="UDD63" s="740"/>
      <c r="UDE63" s="740"/>
      <c r="UDF63" s="740"/>
      <c r="UDG63" s="740"/>
      <c r="UDH63" s="740"/>
      <c r="UDI63" s="740"/>
      <c r="UDJ63" s="740"/>
      <c r="UDK63" s="740"/>
      <c r="UDL63" s="740"/>
      <c r="UDM63" s="740"/>
      <c r="UDN63" s="740"/>
      <c r="UDO63" s="740"/>
      <c r="UDP63" s="740"/>
      <c r="UDQ63" s="740"/>
      <c r="UDR63" s="740"/>
      <c r="UDS63" s="740"/>
      <c r="UDT63" s="740"/>
      <c r="UDU63" s="740"/>
      <c r="UDV63" s="740"/>
      <c r="UDW63" s="740"/>
      <c r="UDX63" s="740"/>
      <c r="UDY63" s="740"/>
      <c r="UDZ63" s="740"/>
      <c r="UEA63" s="740"/>
      <c r="UEB63" s="740"/>
      <c r="UEC63" s="740"/>
      <c r="UED63" s="740"/>
      <c r="UEE63" s="740"/>
      <c r="UEF63" s="740"/>
      <c r="UEG63" s="740"/>
      <c r="UEH63" s="740"/>
      <c r="UEI63" s="740"/>
      <c r="UEJ63" s="740"/>
      <c r="UEK63" s="740"/>
      <c r="UEL63" s="740"/>
      <c r="UEM63" s="740"/>
      <c r="UEN63" s="740"/>
      <c r="UEO63" s="740"/>
      <c r="UEP63" s="740"/>
      <c r="UEQ63" s="740"/>
      <c r="UER63" s="740"/>
      <c r="UES63" s="740"/>
      <c r="UET63" s="740"/>
      <c r="UEU63" s="740"/>
      <c r="UEV63" s="740"/>
      <c r="UEW63" s="740"/>
      <c r="UEX63" s="740"/>
      <c r="UEY63" s="740"/>
      <c r="UEZ63" s="740"/>
      <c r="UFA63" s="740"/>
      <c r="UFB63" s="740"/>
      <c r="UFC63" s="740"/>
      <c r="UFD63" s="740"/>
      <c r="UFE63" s="740"/>
      <c r="UFF63" s="740"/>
      <c r="UFG63" s="740"/>
      <c r="UFH63" s="740"/>
      <c r="UFI63" s="740"/>
      <c r="UFJ63" s="740"/>
      <c r="UFK63" s="740"/>
      <c r="UFL63" s="740"/>
      <c r="UFM63" s="740"/>
      <c r="UFN63" s="740"/>
      <c r="UFO63" s="740"/>
      <c r="UFP63" s="740"/>
      <c r="UFQ63" s="740"/>
      <c r="UFR63" s="740"/>
      <c r="UFS63" s="740"/>
      <c r="UFT63" s="740"/>
      <c r="UFU63" s="740"/>
      <c r="UFV63" s="740"/>
      <c r="UFW63" s="740"/>
      <c r="UFX63" s="740"/>
      <c r="UFY63" s="740"/>
      <c r="UFZ63" s="740"/>
      <c r="UGA63" s="740"/>
      <c r="UGB63" s="740"/>
      <c r="UGC63" s="740"/>
      <c r="UGD63" s="740"/>
      <c r="UGE63" s="740"/>
      <c r="UGF63" s="740"/>
      <c r="UGG63" s="740"/>
      <c r="UGH63" s="740"/>
      <c r="UGI63" s="740"/>
      <c r="UGJ63" s="740"/>
      <c r="UGK63" s="740"/>
      <c r="UGL63" s="740"/>
      <c r="UGM63" s="740"/>
      <c r="UGN63" s="740"/>
      <c r="UGO63" s="740"/>
      <c r="UGP63" s="740"/>
      <c r="UGQ63" s="740"/>
      <c r="UGR63" s="740"/>
      <c r="UGS63" s="740"/>
      <c r="UGT63" s="740"/>
      <c r="UGU63" s="740"/>
      <c r="UGV63" s="740"/>
      <c r="UGW63" s="740"/>
      <c r="UGX63" s="740"/>
      <c r="UGY63" s="740"/>
      <c r="UGZ63" s="740"/>
      <c r="UHA63" s="740"/>
      <c r="UHB63" s="740"/>
      <c r="UHC63" s="740"/>
      <c r="UHD63" s="740"/>
      <c r="UHE63" s="740"/>
      <c r="UHF63" s="740"/>
      <c r="UHG63" s="740"/>
      <c r="UHH63" s="740"/>
      <c r="UHI63" s="740"/>
      <c r="UHJ63" s="740"/>
      <c r="UHK63" s="740"/>
      <c r="UHL63" s="740"/>
      <c r="UHM63" s="740"/>
      <c r="UHN63" s="740"/>
      <c r="UHO63" s="740"/>
      <c r="UHP63" s="740"/>
      <c r="UHQ63" s="740"/>
      <c r="UHR63" s="740"/>
      <c r="UHS63" s="740"/>
      <c r="UHT63" s="740"/>
      <c r="UHU63" s="740"/>
      <c r="UHV63" s="740"/>
      <c r="UHW63" s="740"/>
      <c r="UHX63" s="740"/>
      <c r="UHY63" s="740"/>
      <c r="UHZ63" s="740"/>
      <c r="UIA63" s="740"/>
      <c r="UIB63" s="740"/>
      <c r="UIC63" s="740"/>
      <c r="UID63" s="740"/>
      <c r="UIE63" s="740"/>
      <c r="UIF63" s="740"/>
      <c r="UIG63" s="740"/>
      <c r="UIH63" s="740"/>
      <c r="UII63" s="740"/>
      <c r="UIJ63" s="740"/>
      <c r="UIK63" s="740"/>
      <c r="UIL63" s="740"/>
      <c r="UIM63" s="740"/>
      <c r="UIN63" s="740"/>
      <c r="UIO63" s="740"/>
      <c r="UIP63" s="740"/>
      <c r="UIQ63" s="740"/>
      <c r="UIR63" s="740"/>
      <c r="UIS63" s="740"/>
      <c r="UIT63" s="740"/>
      <c r="UIU63" s="740"/>
      <c r="UIV63" s="740"/>
      <c r="UIW63" s="740"/>
      <c r="UIX63" s="740"/>
      <c r="UIY63" s="740"/>
      <c r="UIZ63" s="740"/>
      <c r="UJA63" s="740"/>
      <c r="UJB63" s="740"/>
      <c r="UJC63" s="740"/>
      <c r="UJD63" s="740"/>
      <c r="UJE63" s="740"/>
      <c r="UJF63" s="740"/>
      <c r="UJG63" s="740"/>
      <c r="UJH63" s="740"/>
      <c r="UJI63" s="740"/>
      <c r="UJJ63" s="740"/>
      <c r="UJK63" s="740"/>
      <c r="UJL63" s="740"/>
      <c r="UJM63" s="740"/>
      <c r="UJN63" s="740"/>
      <c r="UJO63" s="740"/>
      <c r="UJP63" s="740"/>
      <c r="UJQ63" s="740"/>
      <c r="UJR63" s="740"/>
      <c r="UJS63" s="740"/>
      <c r="UJT63" s="740"/>
      <c r="UJU63" s="740"/>
      <c r="UJV63" s="740"/>
      <c r="UJW63" s="740"/>
      <c r="UJX63" s="740"/>
      <c r="UJY63" s="740"/>
      <c r="UJZ63" s="740"/>
      <c r="UKA63" s="740"/>
      <c r="UKB63" s="740"/>
      <c r="UKC63" s="740"/>
      <c r="UKD63" s="740"/>
      <c r="UKE63" s="740"/>
      <c r="UKF63" s="740"/>
      <c r="UKG63" s="740"/>
      <c r="UKH63" s="740"/>
      <c r="UKI63" s="740"/>
      <c r="UKJ63" s="740"/>
      <c r="UKK63" s="740"/>
      <c r="UKL63" s="740"/>
      <c r="UKM63" s="740"/>
      <c r="UKN63" s="740"/>
      <c r="UKO63" s="740"/>
      <c r="UKP63" s="740"/>
      <c r="UKQ63" s="740"/>
      <c r="UKR63" s="740"/>
      <c r="UKS63" s="740"/>
      <c r="UKT63" s="740"/>
      <c r="UKU63" s="740"/>
      <c r="UKV63" s="740"/>
      <c r="UKW63" s="740"/>
      <c r="UKX63" s="740"/>
      <c r="UKY63" s="740"/>
      <c r="UKZ63" s="740"/>
      <c r="ULA63" s="740"/>
      <c r="ULB63" s="740"/>
      <c r="ULC63" s="740"/>
      <c r="ULD63" s="740"/>
      <c r="ULE63" s="740"/>
      <c r="ULF63" s="740"/>
      <c r="ULG63" s="740"/>
      <c r="ULH63" s="740"/>
      <c r="ULI63" s="740"/>
      <c r="ULJ63" s="740"/>
      <c r="ULK63" s="740"/>
      <c r="ULL63" s="740"/>
      <c r="ULM63" s="740"/>
      <c r="ULN63" s="740"/>
      <c r="ULO63" s="740"/>
      <c r="ULP63" s="740"/>
      <c r="ULQ63" s="740"/>
      <c r="ULR63" s="740"/>
      <c r="ULS63" s="740"/>
      <c r="ULT63" s="740"/>
      <c r="ULU63" s="740"/>
      <c r="ULV63" s="740"/>
      <c r="ULW63" s="740"/>
      <c r="ULX63" s="740"/>
      <c r="ULY63" s="740"/>
      <c r="ULZ63" s="740"/>
      <c r="UMA63" s="740"/>
      <c r="UMB63" s="740"/>
      <c r="UMC63" s="740"/>
      <c r="UMD63" s="740"/>
      <c r="UME63" s="740"/>
      <c r="UMF63" s="740"/>
      <c r="UMG63" s="740"/>
      <c r="UMH63" s="740"/>
      <c r="UMI63" s="740"/>
      <c r="UMJ63" s="740"/>
      <c r="UMK63" s="740"/>
      <c r="UML63" s="740"/>
      <c r="UMM63" s="740"/>
      <c r="UMN63" s="740"/>
      <c r="UMO63" s="740"/>
      <c r="UMP63" s="740"/>
      <c r="UMQ63" s="740"/>
      <c r="UMR63" s="740"/>
      <c r="UMS63" s="740"/>
      <c r="UMT63" s="740"/>
      <c r="UMU63" s="740"/>
      <c r="UMV63" s="740"/>
      <c r="UMW63" s="740"/>
      <c r="UMX63" s="740"/>
      <c r="UMY63" s="740"/>
      <c r="UMZ63" s="740"/>
      <c r="UNA63" s="740"/>
      <c r="UNB63" s="740"/>
      <c r="UNC63" s="740"/>
      <c r="UND63" s="740"/>
      <c r="UNE63" s="740"/>
      <c r="UNF63" s="740"/>
      <c r="UNG63" s="740"/>
      <c r="UNH63" s="740"/>
      <c r="UNI63" s="740"/>
      <c r="UNJ63" s="740"/>
      <c r="UNK63" s="740"/>
      <c r="UNL63" s="740"/>
      <c r="UNM63" s="740"/>
      <c r="UNN63" s="740"/>
      <c r="UNO63" s="740"/>
      <c r="UNP63" s="740"/>
      <c r="UNQ63" s="740"/>
      <c r="UNR63" s="740"/>
      <c r="UNS63" s="740"/>
      <c r="UNT63" s="740"/>
      <c r="UNU63" s="740"/>
      <c r="UNV63" s="740"/>
      <c r="UNW63" s="740"/>
      <c r="UNX63" s="740"/>
      <c r="UNY63" s="740"/>
      <c r="UNZ63" s="740"/>
      <c r="UOA63" s="740"/>
      <c r="UOB63" s="740"/>
      <c r="UOC63" s="740"/>
      <c r="UOD63" s="740"/>
      <c r="UOE63" s="740"/>
      <c r="UOF63" s="740"/>
      <c r="UOG63" s="740"/>
      <c r="UOH63" s="740"/>
      <c r="UOI63" s="740"/>
      <c r="UOJ63" s="740"/>
      <c r="UOK63" s="740"/>
      <c r="UOL63" s="740"/>
      <c r="UOM63" s="740"/>
      <c r="UON63" s="740"/>
      <c r="UOO63" s="740"/>
      <c r="UOP63" s="740"/>
      <c r="UOQ63" s="740"/>
      <c r="UOR63" s="740"/>
      <c r="UOS63" s="740"/>
      <c r="UOT63" s="740"/>
      <c r="UOU63" s="740"/>
      <c r="UOV63" s="740"/>
      <c r="UOW63" s="740"/>
      <c r="UOX63" s="740"/>
      <c r="UOY63" s="740"/>
      <c r="UOZ63" s="740"/>
      <c r="UPA63" s="740"/>
      <c r="UPB63" s="740"/>
      <c r="UPC63" s="740"/>
      <c r="UPD63" s="740"/>
      <c r="UPE63" s="740"/>
      <c r="UPF63" s="740"/>
      <c r="UPG63" s="740"/>
      <c r="UPH63" s="740"/>
      <c r="UPI63" s="740"/>
      <c r="UPJ63" s="740"/>
      <c r="UPK63" s="740"/>
      <c r="UPL63" s="740"/>
      <c r="UPM63" s="740"/>
      <c r="UPN63" s="740"/>
      <c r="UPO63" s="740"/>
      <c r="UPP63" s="740"/>
      <c r="UPQ63" s="740"/>
      <c r="UPR63" s="740"/>
      <c r="UPS63" s="740"/>
      <c r="UPT63" s="740"/>
      <c r="UPU63" s="740"/>
      <c r="UPV63" s="740"/>
      <c r="UPW63" s="740"/>
      <c r="UPX63" s="740"/>
      <c r="UPY63" s="740"/>
      <c r="UPZ63" s="740"/>
      <c r="UQA63" s="740"/>
      <c r="UQB63" s="740"/>
      <c r="UQC63" s="740"/>
      <c r="UQD63" s="740"/>
      <c r="UQE63" s="740"/>
      <c r="UQF63" s="740"/>
      <c r="UQG63" s="740"/>
      <c r="UQH63" s="740"/>
      <c r="UQI63" s="740"/>
      <c r="UQJ63" s="740"/>
      <c r="UQK63" s="740"/>
      <c r="UQL63" s="740"/>
      <c r="UQM63" s="740"/>
      <c r="UQN63" s="740"/>
      <c r="UQO63" s="740"/>
      <c r="UQP63" s="740"/>
      <c r="UQQ63" s="740"/>
      <c r="UQR63" s="740"/>
      <c r="UQS63" s="740"/>
      <c r="UQT63" s="740"/>
      <c r="UQU63" s="740"/>
      <c r="UQV63" s="740"/>
      <c r="UQW63" s="740"/>
      <c r="UQX63" s="740"/>
      <c r="UQY63" s="740"/>
      <c r="UQZ63" s="740"/>
      <c r="URA63" s="740"/>
      <c r="URB63" s="740"/>
      <c r="URC63" s="740"/>
      <c r="URD63" s="740"/>
      <c r="URE63" s="740"/>
      <c r="URF63" s="740"/>
      <c r="URG63" s="740"/>
      <c r="URH63" s="740"/>
      <c r="URI63" s="740"/>
      <c r="URJ63" s="740"/>
      <c r="URK63" s="740"/>
      <c r="URL63" s="740"/>
      <c r="URM63" s="740"/>
      <c r="URN63" s="740"/>
      <c r="URO63" s="740"/>
      <c r="URP63" s="740"/>
      <c r="URQ63" s="740"/>
      <c r="URR63" s="740"/>
      <c r="URS63" s="740"/>
      <c r="URT63" s="740"/>
      <c r="URU63" s="740"/>
      <c r="URV63" s="740"/>
      <c r="URW63" s="740"/>
      <c r="URX63" s="740"/>
      <c r="URY63" s="740"/>
      <c r="URZ63" s="740"/>
      <c r="USA63" s="740"/>
      <c r="USB63" s="740"/>
      <c r="USC63" s="740"/>
      <c r="USD63" s="740"/>
      <c r="USE63" s="740"/>
      <c r="USF63" s="740"/>
      <c r="USG63" s="740"/>
      <c r="USH63" s="740"/>
      <c r="USI63" s="740"/>
      <c r="USJ63" s="740"/>
      <c r="USK63" s="740"/>
      <c r="USL63" s="740"/>
      <c r="USM63" s="740"/>
      <c r="USN63" s="740"/>
      <c r="USO63" s="740"/>
      <c r="USP63" s="740"/>
      <c r="USQ63" s="740"/>
      <c r="USR63" s="740"/>
      <c r="USS63" s="740"/>
      <c r="UST63" s="740"/>
      <c r="USU63" s="740"/>
      <c r="USV63" s="740"/>
      <c r="USW63" s="740"/>
      <c r="USX63" s="740"/>
      <c r="USY63" s="740"/>
      <c r="USZ63" s="740"/>
      <c r="UTA63" s="740"/>
      <c r="UTB63" s="740"/>
      <c r="UTC63" s="740"/>
      <c r="UTD63" s="740"/>
      <c r="UTE63" s="740"/>
      <c r="UTF63" s="740"/>
      <c r="UTG63" s="740"/>
      <c r="UTH63" s="740"/>
      <c r="UTI63" s="740"/>
      <c r="UTJ63" s="740"/>
      <c r="UTK63" s="740"/>
      <c r="UTL63" s="740"/>
      <c r="UTM63" s="740"/>
      <c r="UTN63" s="740"/>
      <c r="UTO63" s="740"/>
      <c r="UTP63" s="740"/>
      <c r="UTQ63" s="740"/>
      <c r="UTR63" s="740"/>
      <c r="UTS63" s="740"/>
      <c r="UTT63" s="740"/>
      <c r="UTU63" s="740"/>
      <c r="UTV63" s="740"/>
      <c r="UTW63" s="740"/>
      <c r="UTX63" s="740"/>
      <c r="UTY63" s="740"/>
      <c r="UTZ63" s="740"/>
      <c r="UUA63" s="740"/>
      <c r="UUB63" s="740"/>
      <c r="UUC63" s="740"/>
      <c r="UUD63" s="740"/>
      <c r="UUE63" s="740"/>
      <c r="UUF63" s="740"/>
      <c r="UUG63" s="740"/>
      <c r="UUH63" s="740"/>
      <c r="UUI63" s="740"/>
      <c r="UUJ63" s="740"/>
      <c r="UUK63" s="740"/>
      <c r="UUL63" s="740"/>
      <c r="UUM63" s="740"/>
      <c r="UUN63" s="740"/>
      <c r="UUO63" s="740"/>
      <c r="UUP63" s="740"/>
      <c r="UUQ63" s="740"/>
      <c r="UUR63" s="740"/>
      <c r="UUS63" s="740"/>
      <c r="UUT63" s="740"/>
      <c r="UUU63" s="740"/>
      <c r="UUV63" s="740"/>
      <c r="UUW63" s="740"/>
      <c r="UUX63" s="740"/>
      <c r="UUY63" s="740"/>
      <c r="UUZ63" s="740"/>
      <c r="UVA63" s="740"/>
      <c r="UVB63" s="740"/>
      <c r="UVC63" s="740"/>
      <c r="UVD63" s="740"/>
      <c r="UVE63" s="740"/>
      <c r="UVF63" s="740"/>
      <c r="UVG63" s="740"/>
      <c r="UVH63" s="740"/>
      <c r="UVI63" s="740"/>
      <c r="UVJ63" s="740"/>
      <c r="UVK63" s="740"/>
      <c r="UVL63" s="740"/>
      <c r="UVM63" s="740"/>
      <c r="UVN63" s="740"/>
      <c r="UVO63" s="740"/>
      <c r="UVP63" s="740"/>
      <c r="UVQ63" s="740"/>
      <c r="UVR63" s="740"/>
      <c r="UVS63" s="740"/>
      <c r="UVT63" s="740"/>
      <c r="UVU63" s="740"/>
      <c r="UVV63" s="740"/>
      <c r="UVW63" s="740"/>
      <c r="UVX63" s="740"/>
      <c r="UVY63" s="740"/>
      <c r="UVZ63" s="740"/>
      <c r="UWA63" s="740"/>
      <c r="UWB63" s="740"/>
      <c r="UWC63" s="740"/>
      <c r="UWD63" s="740"/>
      <c r="UWE63" s="740"/>
      <c r="UWF63" s="740"/>
      <c r="UWG63" s="740"/>
      <c r="UWH63" s="740"/>
      <c r="UWI63" s="740"/>
      <c r="UWJ63" s="740"/>
      <c r="UWK63" s="740"/>
      <c r="UWL63" s="740"/>
      <c r="UWM63" s="740"/>
      <c r="UWN63" s="740"/>
      <c r="UWO63" s="740"/>
      <c r="UWP63" s="740"/>
      <c r="UWQ63" s="740"/>
      <c r="UWR63" s="740"/>
      <c r="UWS63" s="740"/>
      <c r="UWT63" s="740"/>
      <c r="UWU63" s="740"/>
      <c r="UWV63" s="740"/>
      <c r="UWW63" s="740"/>
      <c r="UWX63" s="740"/>
      <c r="UWY63" s="740"/>
      <c r="UWZ63" s="740"/>
      <c r="UXA63" s="740"/>
      <c r="UXB63" s="740"/>
      <c r="UXC63" s="740"/>
      <c r="UXD63" s="740"/>
      <c r="UXE63" s="740"/>
      <c r="UXF63" s="740"/>
      <c r="UXG63" s="740"/>
      <c r="UXH63" s="740"/>
      <c r="UXI63" s="740"/>
      <c r="UXJ63" s="740"/>
      <c r="UXK63" s="740"/>
      <c r="UXL63" s="740"/>
      <c r="UXM63" s="740"/>
      <c r="UXN63" s="740"/>
      <c r="UXO63" s="740"/>
      <c r="UXP63" s="740"/>
      <c r="UXQ63" s="740"/>
      <c r="UXR63" s="740"/>
      <c r="UXS63" s="740"/>
      <c r="UXT63" s="740"/>
      <c r="UXU63" s="740"/>
      <c r="UXV63" s="740"/>
      <c r="UXW63" s="740"/>
      <c r="UXX63" s="740"/>
      <c r="UXY63" s="740"/>
      <c r="UXZ63" s="740"/>
      <c r="UYA63" s="740"/>
      <c r="UYB63" s="740"/>
      <c r="UYC63" s="740"/>
      <c r="UYD63" s="740"/>
      <c r="UYE63" s="740"/>
      <c r="UYF63" s="740"/>
      <c r="UYG63" s="740"/>
      <c r="UYH63" s="740"/>
      <c r="UYI63" s="740"/>
      <c r="UYJ63" s="740"/>
      <c r="UYK63" s="740"/>
      <c r="UYL63" s="740"/>
      <c r="UYM63" s="740"/>
      <c r="UYN63" s="740"/>
      <c r="UYO63" s="740"/>
      <c r="UYP63" s="740"/>
      <c r="UYQ63" s="740"/>
      <c r="UYR63" s="740"/>
      <c r="UYS63" s="740"/>
      <c r="UYT63" s="740"/>
      <c r="UYU63" s="740"/>
      <c r="UYV63" s="740"/>
      <c r="UYW63" s="740"/>
      <c r="UYX63" s="740"/>
      <c r="UYY63" s="740"/>
      <c r="UYZ63" s="740"/>
      <c r="UZA63" s="740"/>
      <c r="UZB63" s="740"/>
      <c r="UZC63" s="740"/>
      <c r="UZD63" s="740"/>
      <c r="UZE63" s="740"/>
      <c r="UZF63" s="740"/>
      <c r="UZG63" s="740"/>
      <c r="UZH63" s="740"/>
      <c r="UZI63" s="740"/>
      <c r="UZJ63" s="740"/>
      <c r="UZK63" s="740"/>
      <c r="UZL63" s="740"/>
      <c r="UZM63" s="740"/>
      <c r="UZN63" s="740"/>
      <c r="UZO63" s="740"/>
      <c r="UZP63" s="740"/>
      <c r="UZQ63" s="740"/>
      <c r="UZR63" s="740"/>
      <c r="UZS63" s="740"/>
      <c r="UZT63" s="740"/>
      <c r="UZU63" s="740"/>
      <c r="UZV63" s="740"/>
      <c r="UZW63" s="740"/>
      <c r="UZX63" s="740"/>
      <c r="UZY63" s="740"/>
      <c r="UZZ63" s="740"/>
      <c r="VAA63" s="740"/>
      <c r="VAB63" s="740"/>
      <c r="VAC63" s="740"/>
      <c r="VAD63" s="740"/>
      <c r="VAE63" s="740"/>
      <c r="VAF63" s="740"/>
      <c r="VAG63" s="740"/>
      <c r="VAH63" s="740"/>
      <c r="VAI63" s="740"/>
      <c r="VAJ63" s="740"/>
      <c r="VAK63" s="740"/>
      <c r="VAL63" s="740"/>
      <c r="VAM63" s="740"/>
      <c r="VAN63" s="740"/>
      <c r="VAO63" s="740"/>
      <c r="VAP63" s="740"/>
      <c r="VAQ63" s="740"/>
      <c r="VAR63" s="740"/>
      <c r="VAS63" s="740"/>
      <c r="VAT63" s="740"/>
      <c r="VAU63" s="740"/>
      <c r="VAV63" s="740"/>
      <c r="VAW63" s="740"/>
      <c r="VAX63" s="740"/>
      <c r="VAY63" s="740"/>
      <c r="VAZ63" s="740"/>
      <c r="VBA63" s="740"/>
      <c r="VBB63" s="740"/>
      <c r="VBC63" s="740"/>
      <c r="VBD63" s="740"/>
      <c r="VBE63" s="740"/>
      <c r="VBF63" s="740"/>
      <c r="VBG63" s="740"/>
      <c r="VBH63" s="740"/>
      <c r="VBI63" s="740"/>
      <c r="VBJ63" s="740"/>
      <c r="VBK63" s="740"/>
      <c r="VBL63" s="740"/>
      <c r="VBM63" s="740"/>
      <c r="VBN63" s="740"/>
      <c r="VBO63" s="740"/>
      <c r="VBP63" s="740"/>
      <c r="VBQ63" s="740"/>
      <c r="VBR63" s="740"/>
      <c r="VBS63" s="740"/>
      <c r="VBT63" s="740"/>
      <c r="VBU63" s="740"/>
      <c r="VBV63" s="740"/>
      <c r="VBW63" s="740"/>
      <c r="VBX63" s="740"/>
      <c r="VBY63" s="740"/>
      <c r="VBZ63" s="740"/>
      <c r="VCA63" s="740"/>
      <c r="VCB63" s="740"/>
      <c r="VCC63" s="740"/>
      <c r="VCD63" s="740"/>
      <c r="VCE63" s="740"/>
      <c r="VCF63" s="740"/>
      <c r="VCG63" s="740"/>
      <c r="VCH63" s="740"/>
      <c r="VCI63" s="740"/>
      <c r="VCJ63" s="740"/>
      <c r="VCK63" s="740"/>
      <c r="VCL63" s="740"/>
      <c r="VCM63" s="740"/>
      <c r="VCN63" s="740"/>
      <c r="VCO63" s="740"/>
      <c r="VCP63" s="740"/>
      <c r="VCQ63" s="740"/>
      <c r="VCR63" s="740"/>
      <c r="VCS63" s="740"/>
      <c r="VCT63" s="740"/>
      <c r="VCU63" s="740"/>
      <c r="VCV63" s="740"/>
      <c r="VCW63" s="740"/>
      <c r="VCX63" s="740"/>
      <c r="VCY63" s="740"/>
      <c r="VCZ63" s="740"/>
      <c r="VDA63" s="740"/>
      <c r="VDB63" s="740"/>
      <c r="VDC63" s="740"/>
      <c r="VDD63" s="740"/>
      <c r="VDE63" s="740"/>
      <c r="VDF63" s="740"/>
      <c r="VDG63" s="740"/>
      <c r="VDH63" s="740"/>
      <c r="VDI63" s="740"/>
      <c r="VDJ63" s="740"/>
      <c r="VDK63" s="740"/>
      <c r="VDL63" s="740"/>
      <c r="VDM63" s="740"/>
      <c r="VDN63" s="740"/>
      <c r="VDO63" s="740"/>
      <c r="VDP63" s="740"/>
      <c r="VDQ63" s="740"/>
      <c r="VDR63" s="740"/>
      <c r="VDS63" s="740"/>
      <c r="VDT63" s="740"/>
      <c r="VDU63" s="740"/>
      <c r="VDV63" s="740"/>
      <c r="VDW63" s="740"/>
      <c r="VDX63" s="740"/>
      <c r="VDY63" s="740"/>
      <c r="VDZ63" s="740"/>
      <c r="VEA63" s="740"/>
      <c r="VEB63" s="740"/>
      <c r="VEC63" s="740"/>
      <c r="VED63" s="740"/>
      <c r="VEE63" s="740"/>
      <c r="VEF63" s="740"/>
      <c r="VEG63" s="740"/>
      <c r="VEH63" s="740"/>
      <c r="VEI63" s="740"/>
      <c r="VEJ63" s="740"/>
      <c r="VEK63" s="740"/>
      <c r="VEL63" s="740"/>
      <c r="VEM63" s="740"/>
      <c r="VEN63" s="740"/>
      <c r="VEO63" s="740"/>
      <c r="VEP63" s="740"/>
      <c r="VEQ63" s="740"/>
      <c r="VER63" s="740"/>
      <c r="VES63" s="740"/>
      <c r="VET63" s="740"/>
      <c r="VEU63" s="740"/>
      <c r="VEV63" s="740"/>
      <c r="VEW63" s="740"/>
      <c r="VEX63" s="740"/>
      <c r="VEY63" s="740"/>
      <c r="VEZ63" s="740"/>
      <c r="VFA63" s="740"/>
      <c r="VFB63" s="740"/>
      <c r="VFC63" s="740"/>
      <c r="VFD63" s="740"/>
      <c r="VFE63" s="740"/>
      <c r="VFF63" s="740"/>
      <c r="VFG63" s="740"/>
      <c r="VFH63" s="740"/>
      <c r="VFI63" s="740"/>
      <c r="VFJ63" s="740"/>
      <c r="VFK63" s="740"/>
      <c r="VFL63" s="740"/>
      <c r="VFM63" s="740"/>
      <c r="VFN63" s="740"/>
      <c r="VFO63" s="740"/>
      <c r="VFP63" s="740"/>
      <c r="VFQ63" s="740"/>
      <c r="VFR63" s="740"/>
      <c r="VFS63" s="740"/>
      <c r="VFT63" s="740"/>
      <c r="VFU63" s="740"/>
      <c r="VFV63" s="740"/>
      <c r="VFW63" s="740"/>
      <c r="VFX63" s="740"/>
      <c r="VFY63" s="740"/>
      <c r="VFZ63" s="740"/>
      <c r="VGA63" s="740"/>
      <c r="VGB63" s="740"/>
      <c r="VGC63" s="740"/>
      <c r="VGD63" s="740"/>
      <c r="VGE63" s="740"/>
      <c r="VGF63" s="740"/>
      <c r="VGG63" s="740"/>
      <c r="VGH63" s="740"/>
      <c r="VGI63" s="740"/>
      <c r="VGJ63" s="740"/>
      <c r="VGK63" s="740"/>
      <c r="VGL63" s="740"/>
      <c r="VGM63" s="740"/>
      <c r="VGN63" s="740"/>
      <c r="VGO63" s="740"/>
      <c r="VGP63" s="740"/>
      <c r="VGQ63" s="740"/>
      <c r="VGR63" s="740"/>
      <c r="VGS63" s="740"/>
      <c r="VGT63" s="740"/>
      <c r="VGU63" s="740"/>
      <c r="VGV63" s="740"/>
      <c r="VGW63" s="740"/>
      <c r="VGX63" s="740"/>
      <c r="VGY63" s="740"/>
      <c r="VGZ63" s="740"/>
      <c r="VHA63" s="740"/>
      <c r="VHB63" s="740"/>
      <c r="VHC63" s="740"/>
      <c r="VHD63" s="740"/>
      <c r="VHE63" s="740"/>
      <c r="VHF63" s="740"/>
      <c r="VHG63" s="740"/>
      <c r="VHH63" s="740"/>
      <c r="VHI63" s="740"/>
      <c r="VHJ63" s="740"/>
      <c r="VHK63" s="740"/>
      <c r="VHL63" s="740"/>
      <c r="VHM63" s="740"/>
      <c r="VHN63" s="740"/>
      <c r="VHO63" s="740"/>
      <c r="VHP63" s="740"/>
      <c r="VHQ63" s="740"/>
      <c r="VHR63" s="740"/>
      <c r="VHS63" s="740"/>
      <c r="VHT63" s="740"/>
      <c r="VHU63" s="740"/>
      <c r="VHV63" s="740"/>
      <c r="VHW63" s="740"/>
      <c r="VHX63" s="740"/>
      <c r="VHY63" s="740"/>
      <c r="VHZ63" s="740"/>
      <c r="VIA63" s="740"/>
      <c r="VIB63" s="740"/>
      <c r="VIC63" s="740"/>
      <c r="VID63" s="740"/>
      <c r="VIE63" s="740"/>
      <c r="VIF63" s="740"/>
      <c r="VIG63" s="740"/>
      <c r="VIH63" s="740"/>
      <c r="VII63" s="740"/>
      <c r="VIJ63" s="740"/>
      <c r="VIK63" s="740"/>
      <c r="VIL63" s="740"/>
      <c r="VIM63" s="740"/>
      <c r="VIN63" s="740"/>
      <c r="VIO63" s="740"/>
      <c r="VIP63" s="740"/>
      <c r="VIQ63" s="740"/>
      <c r="VIR63" s="740"/>
      <c r="VIS63" s="740"/>
      <c r="VIT63" s="740"/>
      <c r="VIU63" s="740"/>
      <c r="VIV63" s="740"/>
      <c r="VIW63" s="740"/>
      <c r="VIX63" s="740"/>
      <c r="VIY63" s="740"/>
      <c r="VIZ63" s="740"/>
      <c r="VJA63" s="740"/>
      <c r="VJB63" s="740"/>
      <c r="VJC63" s="740"/>
      <c r="VJD63" s="740"/>
      <c r="VJE63" s="740"/>
      <c r="VJF63" s="740"/>
      <c r="VJG63" s="740"/>
      <c r="VJH63" s="740"/>
      <c r="VJI63" s="740"/>
      <c r="VJJ63" s="740"/>
      <c r="VJK63" s="740"/>
      <c r="VJL63" s="740"/>
      <c r="VJM63" s="740"/>
      <c r="VJN63" s="740"/>
      <c r="VJO63" s="740"/>
      <c r="VJP63" s="740"/>
      <c r="VJQ63" s="740"/>
      <c r="VJR63" s="740"/>
      <c r="VJS63" s="740"/>
      <c r="VJT63" s="740"/>
      <c r="VJU63" s="740"/>
      <c r="VJV63" s="740"/>
      <c r="VJW63" s="740"/>
      <c r="VJX63" s="740"/>
      <c r="VJY63" s="740"/>
      <c r="VJZ63" s="740"/>
      <c r="VKA63" s="740"/>
      <c r="VKB63" s="740"/>
      <c r="VKC63" s="740"/>
      <c r="VKD63" s="740"/>
      <c r="VKE63" s="740"/>
      <c r="VKF63" s="740"/>
      <c r="VKG63" s="740"/>
      <c r="VKH63" s="740"/>
      <c r="VKI63" s="740"/>
      <c r="VKJ63" s="740"/>
      <c r="VKK63" s="740"/>
      <c r="VKL63" s="740"/>
      <c r="VKM63" s="740"/>
      <c r="VKN63" s="740"/>
      <c r="VKO63" s="740"/>
      <c r="VKP63" s="740"/>
      <c r="VKQ63" s="740"/>
      <c r="VKR63" s="740"/>
      <c r="VKS63" s="740"/>
      <c r="VKT63" s="740"/>
      <c r="VKU63" s="740"/>
      <c r="VKV63" s="740"/>
      <c r="VKW63" s="740"/>
      <c r="VKX63" s="740"/>
      <c r="VKY63" s="740"/>
      <c r="VKZ63" s="740"/>
      <c r="VLA63" s="740"/>
      <c r="VLB63" s="740"/>
      <c r="VLC63" s="740"/>
      <c r="VLD63" s="740"/>
      <c r="VLE63" s="740"/>
      <c r="VLF63" s="740"/>
      <c r="VLG63" s="740"/>
      <c r="VLH63" s="740"/>
      <c r="VLI63" s="740"/>
      <c r="VLJ63" s="740"/>
      <c r="VLK63" s="740"/>
      <c r="VLL63" s="740"/>
      <c r="VLM63" s="740"/>
      <c r="VLN63" s="740"/>
      <c r="VLO63" s="740"/>
      <c r="VLP63" s="740"/>
      <c r="VLQ63" s="740"/>
      <c r="VLR63" s="740"/>
      <c r="VLS63" s="740"/>
      <c r="VLT63" s="740"/>
      <c r="VLU63" s="740"/>
      <c r="VLV63" s="740"/>
      <c r="VLW63" s="740"/>
      <c r="VLX63" s="740"/>
      <c r="VLY63" s="740"/>
      <c r="VLZ63" s="740"/>
      <c r="VMA63" s="740"/>
      <c r="VMB63" s="740"/>
      <c r="VMC63" s="740"/>
      <c r="VMD63" s="740"/>
      <c r="VME63" s="740"/>
      <c r="VMF63" s="740"/>
      <c r="VMG63" s="740"/>
      <c r="VMH63" s="740"/>
      <c r="VMI63" s="740"/>
      <c r="VMJ63" s="740"/>
      <c r="VMK63" s="740"/>
      <c r="VML63" s="740"/>
      <c r="VMM63" s="740"/>
      <c r="VMN63" s="740"/>
      <c r="VMO63" s="740"/>
      <c r="VMP63" s="740"/>
      <c r="VMQ63" s="740"/>
      <c r="VMR63" s="740"/>
      <c r="VMS63" s="740"/>
      <c r="VMT63" s="740"/>
      <c r="VMU63" s="740"/>
      <c r="VMV63" s="740"/>
      <c r="VMW63" s="740"/>
      <c r="VMX63" s="740"/>
      <c r="VMY63" s="740"/>
      <c r="VMZ63" s="740"/>
      <c r="VNA63" s="740"/>
      <c r="VNB63" s="740"/>
      <c r="VNC63" s="740"/>
      <c r="VND63" s="740"/>
      <c r="VNE63" s="740"/>
      <c r="VNF63" s="740"/>
      <c r="VNG63" s="740"/>
      <c r="VNH63" s="740"/>
      <c r="VNI63" s="740"/>
      <c r="VNJ63" s="740"/>
      <c r="VNK63" s="740"/>
      <c r="VNL63" s="740"/>
      <c r="VNM63" s="740"/>
      <c r="VNN63" s="740"/>
      <c r="VNO63" s="740"/>
      <c r="VNP63" s="740"/>
      <c r="VNQ63" s="740"/>
      <c r="VNR63" s="740"/>
      <c r="VNS63" s="740"/>
      <c r="VNT63" s="740"/>
      <c r="VNU63" s="740"/>
      <c r="VNV63" s="740"/>
      <c r="VNW63" s="740"/>
      <c r="VNX63" s="740"/>
      <c r="VNY63" s="740"/>
      <c r="VNZ63" s="740"/>
      <c r="VOA63" s="740"/>
      <c r="VOB63" s="740"/>
      <c r="VOC63" s="740"/>
      <c r="VOD63" s="740"/>
      <c r="VOE63" s="740"/>
      <c r="VOF63" s="740"/>
      <c r="VOG63" s="740"/>
      <c r="VOH63" s="740"/>
      <c r="VOI63" s="740"/>
      <c r="VOJ63" s="740"/>
      <c r="VOK63" s="740"/>
      <c r="VOL63" s="740"/>
      <c r="VOM63" s="740"/>
      <c r="VON63" s="740"/>
      <c r="VOO63" s="740"/>
      <c r="VOP63" s="740"/>
      <c r="VOQ63" s="740"/>
      <c r="VOR63" s="740"/>
      <c r="VOS63" s="740"/>
      <c r="VOT63" s="740"/>
      <c r="VOU63" s="740"/>
      <c r="VOV63" s="740"/>
      <c r="VOW63" s="740"/>
      <c r="VOX63" s="740"/>
      <c r="VOY63" s="740"/>
      <c r="VOZ63" s="740"/>
      <c r="VPA63" s="740"/>
      <c r="VPB63" s="740"/>
      <c r="VPC63" s="740"/>
      <c r="VPD63" s="740"/>
      <c r="VPE63" s="740"/>
      <c r="VPF63" s="740"/>
      <c r="VPG63" s="740"/>
      <c r="VPH63" s="740"/>
      <c r="VPI63" s="740"/>
      <c r="VPJ63" s="740"/>
      <c r="VPK63" s="740"/>
      <c r="VPL63" s="740"/>
      <c r="VPM63" s="740"/>
      <c r="VPN63" s="740"/>
      <c r="VPO63" s="740"/>
      <c r="VPP63" s="740"/>
      <c r="VPQ63" s="740"/>
      <c r="VPR63" s="740"/>
      <c r="VPS63" s="740"/>
      <c r="VPT63" s="740"/>
      <c r="VPU63" s="740"/>
      <c r="VPV63" s="740"/>
      <c r="VPW63" s="740"/>
      <c r="VPX63" s="740"/>
      <c r="VPY63" s="740"/>
      <c r="VPZ63" s="740"/>
      <c r="VQA63" s="740"/>
      <c r="VQB63" s="740"/>
      <c r="VQC63" s="740"/>
      <c r="VQD63" s="740"/>
      <c r="VQE63" s="740"/>
      <c r="VQF63" s="740"/>
      <c r="VQG63" s="740"/>
      <c r="VQH63" s="740"/>
      <c r="VQI63" s="740"/>
      <c r="VQJ63" s="740"/>
      <c r="VQK63" s="740"/>
      <c r="VQL63" s="740"/>
      <c r="VQM63" s="740"/>
      <c r="VQN63" s="740"/>
      <c r="VQO63" s="740"/>
      <c r="VQP63" s="740"/>
      <c r="VQQ63" s="740"/>
      <c r="VQR63" s="740"/>
      <c r="VQS63" s="740"/>
      <c r="VQT63" s="740"/>
      <c r="VQU63" s="740"/>
      <c r="VQV63" s="740"/>
      <c r="VQW63" s="740"/>
      <c r="VQX63" s="740"/>
      <c r="VQY63" s="740"/>
      <c r="VQZ63" s="740"/>
      <c r="VRA63" s="740"/>
      <c r="VRB63" s="740"/>
      <c r="VRC63" s="740"/>
      <c r="VRD63" s="740"/>
      <c r="VRE63" s="740"/>
      <c r="VRF63" s="740"/>
      <c r="VRG63" s="740"/>
      <c r="VRH63" s="740"/>
      <c r="VRI63" s="740"/>
      <c r="VRJ63" s="740"/>
      <c r="VRK63" s="740"/>
      <c r="VRL63" s="740"/>
      <c r="VRM63" s="740"/>
      <c r="VRN63" s="740"/>
      <c r="VRO63" s="740"/>
      <c r="VRP63" s="740"/>
      <c r="VRQ63" s="740"/>
      <c r="VRR63" s="740"/>
      <c r="VRS63" s="740"/>
      <c r="VRT63" s="740"/>
      <c r="VRU63" s="740"/>
      <c r="VRV63" s="740"/>
      <c r="VRW63" s="740"/>
      <c r="VRX63" s="740"/>
      <c r="VRY63" s="740"/>
      <c r="VRZ63" s="740"/>
      <c r="VSA63" s="740"/>
      <c r="VSB63" s="740"/>
      <c r="VSC63" s="740"/>
      <c r="VSD63" s="740"/>
      <c r="VSE63" s="740"/>
      <c r="VSF63" s="740"/>
      <c r="VSG63" s="740"/>
      <c r="VSH63" s="740"/>
      <c r="VSI63" s="740"/>
      <c r="VSJ63" s="740"/>
      <c r="VSK63" s="740"/>
      <c r="VSL63" s="740"/>
      <c r="VSM63" s="740"/>
      <c r="VSN63" s="740"/>
      <c r="VSO63" s="740"/>
      <c r="VSP63" s="740"/>
      <c r="VSQ63" s="740"/>
      <c r="VSR63" s="740"/>
      <c r="VSS63" s="740"/>
      <c r="VST63" s="740"/>
      <c r="VSU63" s="740"/>
      <c r="VSV63" s="740"/>
      <c r="VSW63" s="740"/>
      <c r="VSX63" s="740"/>
      <c r="VSY63" s="740"/>
      <c r="VSZ63" s="740"/>
      <c r="VTA63" s="740"/>
      <c r="VTB63" s="740"/>
      <c r="VTC63" s="740"/>
      <c r="VTD63" s="740"/>
      <c r="VTE63" s="740"/>
      <c r="VTF63" s="740"/>
      <c r="VTG63" s="740"/>
      <c r="VTH63" s="740"/>
      <c r="VTI63" s="740"/>
      <c r="VTJ63" s="740"/>
      <c r="VTK63" s="740"/>
      <c r="VTL63" s="740"/>
      <c r="VTM63" s="740"/>
      <c r="VTN63" s="740"/>
      <c r="VTO63" s="740"/>
      <c r="VTP63" s="740"/>
      <c r="VTQ63" s="740"/>
      <c r="VTR63" s="740"/>
      <c r="VTS63" s="740"/>
      <c r="VTT63" s="740"/>
      <c r="VTU63" s="740"/>
      <c r="VTV63" s="740"/>
      <c r="VTW63" s="740"/>
      <c r="VTX63" s="740"/>
      <c r="VTY63" s="740"/>
      <c r="VTZ63" s="740"/>
      <c r="VUA63" s="740"/>
      <c r="VUB63" s="740"/>
      <c r="VUC63" s="740"/>
      <c r="VUD63" s="740"/>
      <c r="VUE63" s="740"/>
      <c r="VUF63" s="740"/>
      <c r="VUG63" s="740"/>
      <c r="VUH63" s="740"/>
      <c r="VUI63" s="740"/>
      <c r="VUJ63" s="740"/>
      <c r="VUK63" s="740"/>
      <c r="VUL63" s="740"/>
      <c r="VUM63" s="740"/>
      <c r="VUN63" s="740"/>
      <c r="VUO63" s="740"/>
      <c r="VUP63" s="740"/>
      <c r="VUQ63" s="740"/>
      <c r="VUR63" s="740"/>
      <c r="VUS63" s="740"/>
      <c r="VUT63" s="740"/>
      <c r="VUU63" s="740"/>
      <c r="VUV63" s="740"/>
      <c r="VUW63" s="740"/>
      <c r="VUX63" s="740"/>
      <c r="VUY63" s="740"/>
      <c r="VUZ63" s="740"/>
      <c r="VVA63" s="740"/>
      <c r="VVB63" s="740"/>
      <c r="VVC63" s="740"/>
      <c r="VVD63" s="740"/>
      <c r="VVE63" s="740"/>
      <c r="VVF63" s="740"/>
      <c r="VVG63" s="740"/>
      <c r="VVH63" s="740"/>
      <c r="VVI63" s="740"/>
      <c r="VVJ63" s="740"/>
      <c r="VVK63" s="740"/>
      <c r="VVL63" s="740"/>
      <c r="VVM63" s="740"/>
      <c r="VVN63" s="740"/>
      <c r="VVO63" s="740"/>
      <c r="VVP63" s="740"/>
      <c r="VVQ63" s="740"/>
      <c r="VVR63" s="740"/>
      <c r="VVS63" s="740"/>
      <c r="VVT63" s="740"/>
      <c r="VVU63" s="740"/>
      <c r="VVV63" s="740"/>
      <c r="VVW63" s="740"/>
      <c r="VVX63" s="740"/>
      <c r="VVY63" s="740"/>
      <c r="VVZ63" s="740"/>
      <c r="VWA63" s="740"/>
      <c r="VWB63" s="740"/>
      <c r="VWC63" s="740"/>
      <c r="VWD63" s="740"/>
      <c r="VWE63" s="740"/>
      <c r="VWF63" s="740"/>
      <c r="VWG63" s="740"/>
      <c r="VWH63" s="740"/>
      <c r="VWI63" s="740"/>
      <c r="VWJ63" s="740"/>
      <c r="VWK63" s="740"/>
      <c r="VWL63" s="740"/>
      <c r="VWM63" s="740"/>
      <c r="VWN63" s="740"/>
      <c r="VWO63" s="740"/>
      <c r="VWP63" s="740"/>
      <c r="VWQ63" s="740"/>
      <c r="VWR63" s="740"/>
      <c r="VWS63" s="740"/>
      <c r="VWT63" s="740"/>
      <c r="VWU63" s="740"/>
      <c r="VWV63" s="740"/>
      <c r="VWW63" s="740"/>
      <c r="VWX63" s="740"/>
      <c r="VWY63" s="740"/>
      <c r="VWZ63" s="740"/>
      <c r="VXA63" s="740"/>
      <c r="VXB63" s="740"/>
      <c r="VXC63" s="740"/>
      <c r="VXD63" s="740"/>
      <c r="VXE63" s="740"/>
      <c r="VXF63" s="740"/>
      <c r="VXG63" s="740"/>
      <c r="VXH63" s="740"/>
      <c r="VXI63" s="740"/>
      <c r="VXJ63" s="740"/>
      <c r="VXK63" s="740"/>
      <c r="VXL63" s="740"/>
      <c r="VXM63" s="740"/>
      <c r="VXN63" s="740"/>
      <c r="VXO63" s="740"/>
      <c r="VXP63" s="740"/>
      <c r="VXQ63" s="740"/>
      <c r="VXR63" s="740"/>
      <c r="VXS63" s="740"/>
      <c r="VXT63" s="740"/>
      <c r="VXU63" s="740"/>
      <c r="VXV63" s="740"/>
      <c r="VXW63" s="740"/>
      <c r="VXX63" s="740"/>
      <c r="VXY63" s="740"/>
      <c r="VXZ63" s="740"/>
      <c r="VYA63" s="740"/>
      <c r="VYB63" s="740"/>
      <c r="VYC63" s="740"/>
      <c r="VYD63" s="740"/>
      <c r="VYE63" s="740"/>
      <c r="VYF63" s="740"/>
      <c r="VYG63" s="740"/>
      <c r="VYH63" s="740"/>
      <c r="VYI63" s="740"/>
      <c r="VYJ63" s="740"/>
      <c r="VYK63" s="740"/>
      <c r="VYL63" s="740"/>
      <c r="VYM63" s="740"/>
      <c r="VYN63" s="740"/>
      <c r="VYO63" s="740"/>
      <c r="VYP63" s="740"/>
      <c r="VYQ63" s="740"/>
      <c r="VYR63" s="740"/>
      <c r="VYS63" s="740"/>
      <c r="VYT63" s="740"/>
      <c r="VYU63" s="740"/>
      <c r="VYV63" s="740"/>
      <c r="VYW63" s="740"/>
      <c r="VYX63" s="740"/>
      <c r="VYY63" s="740"/>
      <c r="VYZ63" s="740"/>
      <c r="VZA63" s="740"/>
      <c r="VZB63" s="740"/>
      <c r="VZC63" s="740"/>
      <c r="VZD63" s="740"/>
      <c r="VZE63" s="740"/>
      <c r="VZF63" s="740"/>
      <c r="VZG63" s="740"/>
      <c r="VZH63" s="740"/>
      <c r="VZI63" s="740"/>
      <c r="VZJ63" s="740"/>
      <c r="VZK63" s="740"/>
      <c r="VZL63" s="740"/>
      <c r="VZM63" s="740"/>
      <c r="VZN63" s="740"/>
      <c r="VZO63" s="740"/>
      <c r="VZP63" s="740"/>
      <c r="VZQ63" s="740"/>
      <c r="VZR63" s="740"/>
      <c r="VZS63" s="740"/>
      <c r="VZT63" s="740"/>
      <c r="VZU63" s="740"/>
      <c r="VZV63" s="740"/>
      <c r="VZW63" s="740"/>
      <c r="VZX63" s="740"/>
      <c r="VZY63" s="740"/>
      <c r="VZZ63" s="740"/>
      <c r="WAA63" s="740"/>
      <c r="WAB63" s="740"/>
      <c r="WAC63" s="740"/>
      <c r="WAD63" s="740"/>
      <c r="WAE63" s="740"/>
      <c r="WAF63" s="740"/>
      <c r="WAG63" s="740"/>
      <c r="WAH63" s="740"/>
      <c r="WAI63" s="740"/>
      <c r="WAJ63" s="740"/>
      <c r="WAK63" s="740"/>
      <c r="WAL63" s="740"/>
      <c r="WAM63" s="740"/>
      <c r="WAN63" s="740"/>
      <c r="WAO63" s="740"/>
      <c r="WAP63" s="740"/>
      <c r="WAQ63" s="740"/>
      <c r="WAR63" s="740"/>
      <c r="WAS63" s="740"/>
      <c r="WAT63" s="740"/>
      <c r="WAU63" s="740"/>
      <c r="WAV63" s="740"/>
      <c r="WAW63" s="740"/>
      <c r="WAX63" s="740"/>
      <c r="WAY63" s="740"/>
      <c r="WAZ63" s="740"/>
      <c r="WBA63" s="740"/>
      <c r="WBB63" s="740"/>
      <c r="WBC63" s="740"/>
      <c r="WBD63" s="740"/>
      <c r="WBE63" s="740"/>
      <c r="WBF63" s="740"/>
      <c r="WBG63" s="740"/>
      <c r="WBH63" s="740"/>
      <c r="WBI63" s="740"/>
      <c r="WBJ63" s="740"/>
      <c r="WBK63" s="740"/>
      <c r="WBL63" s="740"/>
      <c r="WBM63" s="740"/>
      <c r="WBN63" s="740"/>
      <c r="WBO63" s="740"/>
      <c r="WBP63" s="740"/>
      <c r="WBQ63" s="740"/>
      <c r="WBR63" s="740"/>
      <c r="WBS63" s="740"/>
      <c r="WBT63" s="740"/>
      <c r="WBU63" s="740"/>
      <c r="WBV63" s="740"/>
      <c r="WBW63" s="740"/>
      <c r="WBX63" s="740"/>
      <c r="WBY63" s="740"/>
      <c r="WBZ63" s="740"/>
      <c r="WCA63" s="740"/>
      <c r="WCB63" s="740"/>
      <c r="WCC63" s="740"/>
      <c r="WCD63" s="740"/>
      <c r="WCE63" s="740"/>
      <c r="WCF63" s="740"/>
      <c r="WCG63" s="740"/>
      <c r="WCH63" s="740"/>
      <c r="WCI63" s="740"/>
      <c r="WCJ63" s="740"/>
      <c r="WCK63" s="740"/>
      <c r="WCL63" s="740"/>
      <c r="WCM63" s="740"/>
      <c r="WCN63" s="740"/>
      <c r="WCO63" s="740"/>
      <c r="WCP63" s="740"/>
      <c r="WCQ63" s="740"/>
      <c r="WCR63" s="740"/>
      <c r="WCS63" s="740"/>
      <c r="WCT63" s="740"/>
      <c r="WCU63" s="740"/>
      <c r="WCV63" s="740"/>
      <c r="WCW63" s="740"/>
      <c r="WCX63" s="740"/>
      <c r="WCY63" s="740"/>
      <c r="WCZ63" s="740"/>
      <c r="WDA63" s="740"/>
      <c r="WDB63" s="740"/>
      <c r="WDC63" s="740"/>
      <c r="WDD63" s="740"/>
      <c r="WDE63" s="740"/>
      <c r="WDF63" s="740"/>
      <c r="WDG63" s="740"/>
      <c r="WDH63" s="740"/>
      <c r="WDI63" s="740"/>
      <c r="WDJ63" s="740"/>
      <c r="WDK63" s="740"/>
      <c r="WDL63" s="740"/>
      <c r="WDM63" s="740"/>
      <c r="WDN63" s="740"/>
      <c r="WDO63" s="740"/>
      <c r="WDP63" s="740"/>
      <c r="WDQ63" s="740"/>
      <c r="WDR63" s="740"/>
      <c r="WDS63" s="740"/>
      <c r="WDT63" s="740"/>
      <c r="WDU63" s="740"/>
      <c r="WDV63" s="740"/>
      <c r="WDW63" s="740"/>
      <c r="WDX63" s="740"/>
      <c r="WDY63" s="740"/>
      <c r="WDZ63" s="740"/>
      <c r="WEA63" s="740"/>
      <c r="WEB63" s="740"/>
      <c r="WEC63" s="740"/>
      <c r="WED63" s="740"/>
      <c r="WEE63" s="740"/>
      <c r="WEF63" s="740"/>
      <c r="WEG63" s="740"/>
      <c r="WEH63" s="740"/>
      <c r="WEI63" s="740"/>
      <c r="WEJ63" s="740"/>
      <c r="WEK63" s="740"/>
      <c r="WEL63" s="740"/>
      <c r="WEM63" s="740"/>
      <c r="WEN63" s="740"/>
      <c r="WEO63" s="740"/>
      <c r="WEP63" s="740"/>
      <c r="WEQ63" s="740"/>
      <c r="WER63" s="740"/>
      <c r="WES63" s="740"/>
      <c r="WET63" s="740"/>
      <c r="WEU63" s="740"/>
      <c r="WEV63" s="740"/>
      <c r="WEW63" s="740"/>
      <c r="WEX63" s="740"/>
      <c r="WEY63" s="740"/>
      <c r="WEZ63" s="740"/>
      <c r="WFA63" s="740"/>
      <c r="WFB63" s="740"/>
      <c r="WFC63" s="740"/>
      <c r="WFD63" s="740"/>
      <c r="WFE63" s="740"/>
      <c r="WFF63" s="740"/>
      <c r="WFG63" s="740"/>
      <c r="WFH63" s="740"/>
      <c r="WFI63" s="740"/>
      <c r="WFJ63" s="740"/>
      <c r="WFK63" s="740"/>
      <c r="WFL63" s="740"/>
      <c r="WFM63" s="740"/>
      <c r="WFN63" s="740"/>
      <c r="WFO63" s="740"/>
      <c r="WFP63" s="740"/>
      <c r="WFQ63" s="740"/>
      <c r="WFR63" s="740"/>
      <c r="WFS63" s="740"/>
      <c r="WFT63" s="740"/>
      <c r="WFU63" s="740"/>
      <c r="WFV63" s="740"/>
      <c r="WFW63" s="740"/>
      <c r="WFX63" s="740"/>
      <c r="WFY63" s="740"/>
      <c r="WFZ63" s="740"/>
      <c r="WGA63" s="740"/>
      <c r="WGB63" s="740"/>
      <c r="WGC63" s="740"/>
      <c r="WGD63" s="740"/>
      <c r="WGE63" s="740"/>
      <c r="WGF63" s="740"/>
      <c r="WGG63" s="740"/>
      <c r="WGH63" s="740"/>
      <c r="WGI63" s="740"/>
      <c r="WGJ63" s="740"/>
      <c r="WGK63" s="740"/>
      <c r="WGL63" s="740"/>
      <c r="WGM63" s="740"/>
      <c r="WGN63" s="740"/>
      <c r="WGO63" s="740"/>
      <c r="WGP63" s="740"/>
      <c r="WGQ63" s="740"/>
      <c r="WGR63" s="740"/>
      <c r="WGS63" s="740"/>
      <c r="WGT63" s="740"/>
      <c r="WGU63" s="740"/>
      <c r="WGV63" s="740"/>
      <c r="WGW63" s="740"/>
      <c r="WGX63" s="740"/>
      <c r="WGY63" s="740"/>
      <c r="WGZ63" s="740"/>
      <c r="WHA63" s="740"/>
      <c r="WHB63" s="740"/>
      <c r="WHC63" s="740"/>
      <c r="WHD63" s="740"/>
      <c r="WHE63" s="740"/>
      <c r="WHF63" s="740"/>
      <c r="WHG63" s="740"/>
      <c r="WHH63" s="740"/>
      <c r="WHI63" s="740"/>
      <c r="WHJ63" s="740"/>
      <c r="WHK63" s="740"/>
      <c r="WHL63" s="740"/>
      <c r="WHM63" s="740"/>
      <c r="WHN63" s="740"/>
      <c r="WHO63" s="740"/>
      <c r="WHP63" s="740"/>
      <c r="WHQ63" s="740"/>
      <c r="WHR63" s="740"/>
      <c r="WHS63" s="740"/>
      <c r="WHT63" s="740"/>
      <c r="WHU63" s="740"/>
      <c r="WHV63" s="740"/>
      <c r="WHW63" s="740"/>
      <c r="WHX63" s="740"/>
      <c r="WHY63" s="740"/>
      <c r="WHZ63" s="740"/>
      <c r="WIA63" s="740"/>
      <c r="WIB63" s="740"/>
      <c r="WIC63" s="740"/>
      <c r="WID63" s="740"/>
      <c r="WIE63" s="740"/>
      <c r="WIF63" s="740"/>
      <c r="WIG63" s="740"/>
      <c r="WIH63" s="740"/>
      <c r="WII63" s="740"/>
      <c r="WIJ63" s="740"/>
      <c r="WIK63" s="740"/>
      <c r="WIL63" s="740"/>
      <c r="WIM63" s="740"/>
      <c r="WIN63" s="740"/>
      <c r="WIO63" s="740"/>
      <c r="WIP63" s="740"/>
      <c r="WIQ63" s="740"/>
      <c r="WIR63" s="740"/>
      <c r="WIS63" s="740"/>
      <c r="WIT63" s="740"/>
      <c r="WIU63" s="740"/>
      <c r="WIV63" s="740"/>
      <c r="WIW63" s="740"/>
      <c r="WIX63" s="740"/>
      <c r="WIY63" s="740"/>
      <c r="WIZ63" s="740"/>
      <c r="WJA63" s="740"/>
      <c r="WJB63" s="740"/>
      <c r="WJC63" s="740"/>
      <c r="WJD63" s="740"/>
      <c r="WJE63" s="740"/>
      <c r="WJF63" s="740"/>
      <c r="WJG63" s="740"/>
      <c r="WJH63" s="740"/>
      <c r="WJI63" s="740"/>
      <c r="WJJ63" s="740"/>
      <c r="WJK63" s="740"/>
      <c r="WJL63" s="740"/>
      <c r="WJM63" s="740"/>
      <c r="WJN63" s="740"/>
      <c r="WJO63" s="740"/>
      <c r="WJP63" s="740"/>
      <c r="WJQ63" s="740"/>
      <c r="WJR63" s="740"/>
      <c r="WJS63" s="740"/>
      <c r="WJT63" s="740"/>
      <c r="WJU63" s="740"/>
      <c r="WJV63" s="740"/>
      <c r="WJW63" s="740"/>
      <c r="WJX63" s="740"/>
      <c r="WJY63" s="740"/>
      <c r="WJZ63" s="740"/>
      <c r="WKA63" s="740"/>
      <c r="WKB63" s="740"/>
      <c r="WKC63" s="740"/>
      <c r="WKD63" s="740"/>
      <c r="WKE63" s="740"/>
      <c r="WKF63" s="740"/>
      <c r="WKG63" s="740"/>
      <c r="WKH63" s="740"/>
      <c r="WKI63" s="740"/>
      <c r="WKJ63" s="740"/>
      <c r="WKK63" s="740"/>
      <c r="WKL63" s="740"/>
      <c r="WKM63" s="740"/>
      <c r="WKN63" s="740"/>
      <c r="WKO63" s="740"/>
      <c r="WKP63" s="740"/>
      <c r="WKQ63" s="740"/>
      <c r="WKR63" s="740"/>
      <c r="WKS63" s="740"/>
      <c r="WKT63" s="740"/>
      <c r="WKU63" s="740"/>
      <c r="WKV63" s="740"/>
      <c r="WKW63" s="740"/>
      <c r="WKX63" s="740"/>
      <c r="WKY63" s="740"/>
      <c r="WKZ63" s="740"/>
      <c r="WLA63" s="740"/>
      <c r="WLB63" s="740"/>
      <c r="WLC63" s="740"/>
      <c r="WLD63" s="740"/>
      <c r="WLE63" s="740"/>
      <c r="WLF63" s="740"/>
      <c r="WLG63" s="740"/>
      <c r="WLH63" s="740"/>
      <c r="WLI63" s="740"/>
      <c r="WLJ63" s="740"/>
      <c r="WLK63" s="740"/>
      <c r="WLL63" s="740"/>
      <c r="WLM63" s="740"/>
      <c r="WLN63" s="740"/>
      <c r="WLO63" s="740"/>
      <c r="WLP63" s="740"/>
      <c r="WLQ63" s="740"/>
      <c r="WLR63" s="740"/>
      <c r="WLS63" s="740"/>
      <c r="WLT63" s="740"/>
      <c r="WLU63" s="740"/>
      <c r="WLV63" s="740"/>
      <c r="WLW63" s="740"/>
      <c r="WLX63" s="740"/>
      <c r="WLY63" s="740"/>
      <c r="WLZ63" s="740"/>
      <c r="WMA63" s="740"/>
      <c r="WMB63" s="740"/>
      <c r="WMC63" s="740"/>
      <c r="WMD63" s="740"/>
      <c r="WME63" s="740"/>
      <c r="WMF63" s="740"/>
      <c r="WMG63" s="740"/>
      <c r="WMH63" s="740"/>
      <c r="WMI63" s="740"/>
      <c r="WMJ63" s="740"/>
      <c r="WMK63" s="740"/>
      <c r="WML63" s="740"/>
      <c r="WMM63" s="740"/>
      <c r="WMN63" s="740"/>
      <c r="WMO63" s="740"/>
      <c r="WMP63" s="740"/>
      <c r="WMQ63" s="740"/>
      <c r="WMR63" s="740"/>
      <c r="WMS63" s="740"/>
      <c r="WMT63" s="740"/>
      <c r="WMU63" s="740"/>
      <c r="WMV63" s="740"/>
      <c r="WMW63" s="740"/>
      <c r="WMX63" s="740"/>
      <c r="WMY63" s="740"/>
      <c r="WMZ63" s="740"/>
      <c r="WNA63" s="740"/>
      <c r="WNB63" s="740"/>
      <c r="WNC63" s="740"/>
      <c r="WND63" s="740"/>
      <c r="WNE63" s="740"/>
      <c r="WNF63" s="740"/>
      <c r="WNG63" s="740"/>
      <c r="WNH63" s="740"/>
      <c r="WNI63" s="740"/>
      <c r="WNJ63" s="740"/>
      <c r="WNK63" s="740"/>
      <c r="WNL63" s="740"/>
      <c r="WNM63" s="740"/>
      <c r="WNN63" s="740"/>
      <c r="WNO63" s="740"/>
      <c r="WNP63" s="740"/>
      <c r="WNQ63" s="740"/>
      <c r="WNR63" s="740"/>
      <c r="WNS63" s="740"/>
      <c r="WNT63" s="740"/>
      <c r="WNU63" s="740"/>
      <c r="WNV63" s="740"/>
      <c r="WNW63" s="740"/>
      <c r="WNX63" s="740"/>
      <c r="WNY63" s="740"/>
      <c r="WNZ63" s="740"/>
      <c r="WOA63" s="740"/>
      <c r="WOB63" s="740"/>
      <c r="WOC63" s="740"/>
      <c r="WOD63" s="740"/>
      <c r="WOE63" s="740"/>
      <c r="WOF63" s="740"/>
      <c r="WOG63" s="740"/>
      <c r="WOH63" s="740"/>
      <c r="WOI63" s="740"/>
      <c r="WOJ63" s="740"/>
      <c r="WOK63" s="740"/>
      <c r="WOL63" s="740"/>
      <c r="WOM63" s="740"/>
      <c r="WON63" s="740"/>
      <c r="WOO63" s="740"/>
      <c r="WOP63" s="740"/>
      <c r="WOQ63" s="740"/>
      <c r="WOR63" s="740"/>
      <c r="WOS63" s="740"/>
      <c r="WOT63" s="740"/>
      <c r="WOU63" s="740"/>
      <c r="WOV63" s="740"/>
      <c r="WOW63" s="740"/>
      <c r="WOX63" s="740"/>
      <c r="WOY63" s="740"/>
      <c r="WOZ63" s="740"/>
      <c r="WPA63" s="740"/>
      <c r="WPB63" s="740"/>
      <c r="WPC63" s="740"/>
      <c r="WPD63" s="740"/>
      <c r="WPE63" s="740"/>
      <c r="WPF63" s="740"/>
      <c r="WPG63" s="740"/>
      <c r="WPH63" s="740"/>
      <c r="WPI63" s="740"/>
      <c r="WPJ63" s="740"/>
      <c r="WPK63" s="740"/>
      <c r="WPL63" s="740"/>
      <c r="WPM63" s="740"/>
      <c r="WPN63" s="740"/>
      <c r="WPO63" s="740"/>
      <c r="WPP63" s="740"/>
      <c r="WPQ63" s="740"/>
      <c r="WPR63" s="740"/>
      <c r="WPS63" s="740"/>
      <c r="WPT63" s="740"/>
      <c r="WPU63" s="740"/>
      <c r="WPV63" s="740"/>
      <c r="WPW63" s="740"/>
      <c r="WPX63" s="740"/>
      <c r="WPY63" s="740"/>
      <c r="WPZ63" s="740"/>
      <c r="WQA63" s="740"/>
      <c r="WQB63" s="740"/>
      <c r="WQC63" s="740"/>
      <c r="WQD63" s="740"/>
      <c r="WQE63" s="740"/>
      <c r="WQF63" s="740"/>
      <c r="WQG63" s="740"/>
      <c r="WQH63" s="740"/>
      <c r="WQI63" s="740"/>
      <c r="WQJ63" s="740"/>
      <c r="WQK63" s="740"/>
      <c r="WQL63" s="740"/>
      <c r="WQM63" s="740"/>
      <c r="WQN63" s="740"/>
      <c r="WQO63" s="740"/>
      <c r="WQP63" s="740"/>
      <c r="WQQ63" s="740"/>
      <c r="WQR63" s="740"/>
      <c r="WQS63" s="740"/>
      <c r="WQT63" s="740"/>
      <c r="WQU63" s="740"/>
      <c r="WQV63" s="740"/>
      <c r="WQW63" s="740"/>
      <c r="WQX63" s="740"/>
      <c r="WQY63" s="740"/>
      <c r="WQZ63" s="740"/>
      <c r="WRA63" s="740"/>
      <c r="WRB63" s="740"/>
      <c r="WRC63" s="740"/>
      <c r="WRD63" s="740"/>
      <c r="WRE63" s="740"/>
      <c r="WRF63" s="740"/>
      <c r="WRG63" s="740"/>
      <c r="WRH63" s="740"/>
      <c r="WRI63" s="740"/>
      <c r="WRJ63" s="740"/>
      <c r="WRK63" s="740"/>
      <c r="WRL63" s="740"/>
      <c r="WRM63" s="740"/>
      <c r="WRN63" s="740"/>
      <c r="WRO63" s="740"/>
      <c r="WRP63" s="740"/>
      <c r="WRQ63" s="740"/>
      <c r="WRR63" s="740"/>
      <c r="WRS63" s="740"/>
      <c r="WRT63" s="740"/>
      <c r="WRU63" s="740"/>
      <c r="WRV63" s="740"/>
      <c r="WRW63" s="740"/>
      <c r="WRX63" s="740"/>
      <c r="WRY63" s="740"/>
      <c r="WRZ63" s="740"/>
      <c r="WSA63" s="740"/>
      <c r="WSB63" s="740"/>
      <c r="WSC63" s="740"/>
      <c r="WSD63" s="740"/>
      <c r="WSE63" s="740"/>
      <c r="WSF63" s="740"/>
      <c r="WSG63" s="740"/>
      <c r="WSH63" s="740"/>
      <c r="WSI63" s="740"/>
      <c r="WSJ63" s="740"/>
      <c r="WSK63" s="740"/>
      <c r="WSL63" s="740"/>
      <c r="WSM63" s="740"/>
      <c r="WSN63" s="740"/>
      <c r="WSO63" s="740"/>
      <c r="WSP63" s="740"/>
      <c r="WSQ63" s="740"/>
      <c r="WSR63" s="740"/>
      <c r="WSS63" s="740"/>
      <c r="WST63" s="740"/>
      <c r="WSU63" s="740"/>
      <c r="WSV63" s="740"/>
      <c r="WSW63" s="740"/>
      <c r="WSX63" s="740"/>
      <c r="WSY63" s="740"/>
      <c r="WSZ63" s="740"/>
      <c r="WTA63" s="740"/>
      <c r="WTB63" s="740"/>
      <c r="WTC63" s="740"/>
      <c r="WTD63" s="740"/>
      <c r="WTE63" s="740"/>
      <c r="WTF63" s="740"/>
      <c r="WTG63" s="740"/>
      <c r="WTH63" s="740"/>
      <c r="WTI63" s="740"/>
      <c r="WTJ63" s="740"/>
      <c r="WTK63" s="740"/>
      <c r="WTL63" s="740"/>
      <c r="WTM63" s="740"/>
      <c r="WTN63" s="740"/>
      <c r="WTO63" s="740"/>
      <c r="WTP63" s="740"/>
      <c r="WTQ63" s="740"/>
      <c r="WTR63" s="740"/>
      <c r="WTS63" s="740"/>
      <c r="WTT63" s="740"/>
      <c r="WTU63" s="740"/>
      <c r="WTV63" s="740"/>
      <c r="WTW63" s="740"/>
      <c r="WTX63" s="740"/>
      <c r="WTY63" s="740"/>
      <c r="WTZ63" s="740"/>
      <c r="WUA63" s="740"/>
      <c r="WUB63" s="740"/>
      <c r="WUC63" s="740"/>
      <c r="WUD63" s="740"/>
      <c r="WUE63" s="740"/>
      <c r="WUF63" s="740"/>
      <c r="WUG63" s="740"/>
      <c r="WUH63" s="740"/>
      <c r="WUI63" s="740"/>
      <c r="WUJ63" s="740"/>
      <c r="WUK63" s="740"/>
      <c r="WUL63" s="740"/>
      <c r="WUM63" s="740"/>
      <c r="WUN63" s="740"/>
      <c r="WUO63" s="740"/>
      <c r="WUP63" s="740"/>
      <c r="WUQ63" s="740"/>
      <c r="WUR63" s="740"/>
      <c r="WUS63" s="740"/>
      <c r="WUT63" s="740"/>
      <c r="WUU63" s="740"/>
      <c r="WUV63" s="740"/>
      <c r="WUW63" s="740"/>
      <c r="WUX63" s="740"/>
      <c r="WUY63" s="740"/>
      <c r="WUZ63" s="740"/>
      <c r="WVA63" s="740"/>
      <c r="WVB63" s="740"/>
      <c r="WVC63" s="740"/>
      <c r="WVD63" s="740"/>
      <c r="WVE63" s="740"/>
      <c r="WVF63" s="740"/>
      <c r="WVG63" s="740"/>
      <c r="WVH63" s="740"/>
      <c r="WVI63" s="740"/>
      <c r="WVJ63" s="740"/>
      <c r="WVK63" s="740"/>
      <c r="WVL63" s="740"/>
      <c r="WVM63" s="740"/>
      <c r="WVN63" s="740"/>
      <c r="WVO63" s="740"/>
      <c r="WVP63" s="740"/>
      <c r="WVQ63" s="740"/>
      <c r="WVR63" s="740"/>
      <c r="WVS63" s="740"/>
      <c r="WVT63" s="740"/>
      <c r="WVU63" s="740"/>
      <c r="WVV63" s="740"/>
      <c r="WVW63" s="740"/>
      <c r="WVX63" s="740"/>
      <c r="WVY63" s="740"/>
      <c r="WVZ63" s="740"/>
      <c r="WWA63" s="740"/>
      <c r="WWB63" s="740"/>
      <c r="WWC63" s="740"/>
      <c r="WWD63" s="740"/>
      <c r="WWE63" s="740"/>
      <c r="WWF63" s="740"/>
      <c r="WWG63" s="740"/>
      <c r="WWH63" s="740"/>
      <c r="WWI63" s="740"/>
      <c r="WWJ63" s="740"/>
      <c r="WWK63" s="740"/>
      <c r="WWL63" s="740"/>
      <c r="WWM63" s="740"/>
      <c r="WWN63" s="740"/>
      <c r="WWO63" s="740"/>
      <c r="WWP63" s="740"/>
      <c r="WWQ63" s="740"/>
      <c r="WWR63" s="740"/>
      <c r="WWS63" s="740"/>
      <c r="WWT63" s="740"/>
      <c r="WWU63" s="740"/>
      <c r="WWV63" s="740"/>
      <c r="WWW63" s="740"/>
      <c r="WWX63" s="740"/>
      <c r="WWY63" s="740"/>
      <c r="WWZ63" s="740"/>
      <c r="WXA63" s="740"/>
      <c r="WXB63" s="740"/>
      <c r="WXC63" s="740"/>
      <c r="WXD63" s="740"/>
      <c r="WXE63" s="740"/>
      <c r="WXF63" s="740"/>
      <c r="WXG63" s="740"/>
      <c r="WXH63" s="740"/>
      <c r="WXI63" s="740"/>
      <c r="WXJ63" s="740"/>
      <c r="WXK63" s="740"/>
      <c r="WXL63" s="740"/>
      <c r="WXM63" s="740"/>
      <c r="WXN63" s="740"/>
      <c r="WXO63" s="740"/>
      <c r="WXP63" s="740"/>
      <c r="WXQ63" s="740"/>
      <c r="WXR63" s="740"/>
      <c r="WXS63" s="740"/>
      <c r="WXT63" s="740"/>
      <c r="WXU63" s="740"/>
      <c r="WXV63" s="740"/>
      <c r="WXW63" s="740"/>
      <c r="WXX63" s="740"/>
      <c r="WXY63" s="740"/>
      <c r="WXZ63" s="740"/>
      <c r="WYA63" s="740"/>
      <c r="WYB63" s="740"/>
      <c r="WYC63" s="740"/>
      <c r="WYD63" s="740"/>
      <c r="WYE63" s="740"/>
      <c r="WYF63" s="740"/>
      <c r="WYG63" s="740"/>
      <c r="WYH63" s="740"/>
      <c r="WYI63" s="740"/>
      <c r="WYJ63" s="740"/>
      <c r="WYK63" s="740"/>
      <c r="WYL63" s="740"/>
      <c r="WYM63" s="740"/>
      <c r="WYN63" s="740"/>
      <c r="WYO63" s="740"/>
      <c r="WYP63" s="740"/>
      <c r="WYQ63" s="740"/>
      <c r="WYR63" s="740"/>
      <c r="WYS63" s="740"/>
      <c r="WYT63" s="740"/>
      <c r="WYU63" s="740"/>
      <c r="WYV63" s="740"/>
      <c r="WYW63" s="740"/>
      <c r="WYX63" s="740"/>
      <c r="WYY63" s="740"/>
      <c r="WYZ63" s="740"/>
      <c r="WZA63" s="740"/>
      <c r="WZB63" s="740"/>
      <c r="WZC63" s="740"/>
      <c r="WZD63" s="740"/>
      <c r="WZE63" s="740"/>
      <c r="WZF63" s="740"/>
      <c r="WZG63" s="740"/>
      <c r="WZH63" s="740"/>
      <c r="WZI63" s="740"/>
      <c r="WZJ63" s="740"/>
      <c r="WZK63" s="740"/>
      <c r="WZL63" s="740"/>
      <c r="WZM63" s="740"/>
      <c r="WZN63" s="740"/>
      <c r="WZO63" s="740"/>
      <c r="WZP63" s="740"/>
      <c r="WZQ63" s="740"/>
      <c r="WZR63" s="740"/>
      <c r="WZS63" s="740"/>
      <c r="WZT63" s="740"/>
      <c r="WZU63" s="740"/>
      <c r="WZV63" s="740"/>
      <c r="WZW63" s="740"/>
      <c r="WZX63" s="740"/>
      <c r="WZY63" s="740"/>
      <c r="WZZ63" s="740"/>
      <c r="XAA63" s="740"/>
      <c r="XAB63" s="740"/>
      <c r="XAC63" s="740"/>
      <c r="XAD63" s="740"/>
      <c r="XAE63" s="740"/>
      <c r="XAF63" s="740"/>
      <c r="XAG63" s="740"/>
      <c r="XAH63" s="740"/>
      <c r="XAI63" s="740"/>
      <c r="XAJ63" s="740"/>
      <c r="XAK63" s="740"/>
      <c r="XAL63" s="740"/>
      <c r="XAM63" s="740"/>
      <c r="XAN63" s="740"/>
      <c r="XAO63" s="740"/>
      <c r="XAP63" s="740"/>
      <c r="XAQ63" s="740"/>
      <c r="XAR63" s="740"/>
      <c r="XAS63" s="740"/>
      <c r="XAT63" s="740"/>
      <c r="XAU63" s="740"/>
      <c r="XAV63" s="740"/>
      <c r="XAW63" s="740"/>
      <c r="XAX63" s="740"/>
      <c r="XAY63" s="740"/>
      <c r="XAZ63" s="740"/>
      <c r="XBA63" s="740"/>
      <c r="XBB63" s="740"/>
      <c r="XBC63" s="740"/>
      <c r="XBD63" s="740"/>
      <c r="XBE63" s="740"/>
      <c r="XBF63" s="740"/>
      <c r="XBG63" s="740"/>
      <c r="XBH63" s="740"/>
      <c r="XBI63" s="740"/>
      <c r="XBJ63" s="740"/>
      <c r="XBK63" s="740"/>
      <c r="XBL63" s="740"/>
      <c r="XBM63" s="740"/>
      <c r="XBN63" s="740"/>
      <c r="XBO63" s="740"/>
      <c r="XBP63" s="740"/>
      <c r="XBQ63" s="740"/>
      <c r="XBR63" s="740"/>
      <c r="XBS63" s="740"/>
      <c r="XBT63" s="740"/>
      <c r="XBU63" s="740"/>
      <c r="XBV63" s="740"/>
      <c r="XBW63" s="740"/>
      <c r="XBX63" s="740"/>
      <c r="XBY63" s="740"/>
      <c r="XBZ63" s="740"/>
      <c r="XCA63" s="740"/>
      <c r="XCB63" s="740"/>
      <c r="XCC63" s="740"/>
      <c r="XCD63" s="740"/>
      <c r="XCE63" s="740"/>
      <c r="XCF63" s="740"/>
      <c r="XCG63" s="740"/>
      <c r="XCH63" s="740"/>
      <c r="XCI63" s="740"/>
      <c r="XCJ63" s="740"/>
      <c r="XCK63" s="740"/>
      <c r="XCL63" s="740"/>
      <c r="XCM63" s="740"/>
      <c r="XCN63" s="740"/>
      <c r="XCO63" s="740"/>
      <c r="XCP63" s="740"/>
      <c r="XCQ63" s="740"/>
      <c r="XCR63" s="740"/>
      <c r="XCS63" s="740"/>
      <c r="XCT63" s="740"/>
      <c r="XCU63" s="740"/>
      <c r="XCV63" s="740"/>
      <c r="XCW63" s="740"/>
      <c r="XCX63" s="740"/>
      <c r="XCY63" s="740"/>
      <c r="XCZ63" s="740"/>
      <c r="XDA63" s="740"/>
      <c r="XDB63" s="740"/>
      <c r="XDC63" s="740"/>
      <c r="XDD63" s="740"/>
      <c r="XDE63" s="740"/>
      <c r="XDF63" s="740"/>
      <c r="XDG63" s="740"/>
      <c r="XDH63" s="740"/>
      <c r="XDI63" s="740"/>
      <c r="XDJ63" s="740"/>
      <c r="XDK63" s="740"/>
      <c r="XDL63" s="740"/>
      <c r="XDM63" s="740"/>
      <c r="XDN63" s="740"/>
      <c r="XDO63" s="740"/>
      <c r="XDP63" s="740"/>
      <c r="XDQ63" s="740"/>
      <c r="XDR63" s="740"/>
      <c r="XDS63" s="740"/>
      <c r="XDT63" s="740"/>
      <c r="XDU63" s="740"/>
      <c r="XDV63" s="740"/>
      <c r="XDW63" s="740"/>
      <c r="XDX63" s="740"/>
      <c r="XDY63" s="740"/>
      <c r="XDZ63" s="740"/>
      <c r="XEA63" s="740"/>
      <c r="XEB63" s="740"/>
      <c r="XEC63" s="740"/>
      <c r="XED63" s="740"/>
      <c r="XEE63" s="740"/>
      <c r="XEF63" s="740"/>
      <c r="XEG63" s="740"/>
      <c r="XEH63" s="740"/>
      <c r="XEI63" s="740"/>
      <c r="XEJ63" s="740"/>
      <c r="XEK63" s="740"/>
      <c r="XEL63" s="740"/>
      <c r="XEM63" s="740"/>
      <c r="XEN63" s="740"/>
      <c r="XEO63" s="740"/>
      <c r="XEP63" s="740"/>
      <c r="XEQ63" s="740"/>
      <c r="XER63" s="740"/>
      <c r="XES63" s="740"/>
      <c r="XET63" s="740"/>
      <c r="XEU63" s="740"/>
      <c r="XEV63" s="740"/>
      <c r="XEW63" s="740"/>
      <c r="XEX63" s="740"/>
      <c r="XEY63" s="740"/>
      <c r="XEZ63" s="740"/>
      <c r="XFA63" s="740"/>
      <c r="XFB63" s="740"/>
      <c r="XFC63" s="740"/>
      <c r="XFD63" s="740"/>
    </row>
    <row r="64" spans="1:16384">
      <c r="F64" s="819"/>
    </row>
    <row r="65" spans="3:58">
      <c r="AO65" s="49"/>
    </row>
    <row r="67" spans="3:58">
      <c r="C67" s="736" t="s">
        <v>0</v>
      </c>
      <c r="D67" s="736" t="s">
        <v>31</v>
      </c>
      <c r="E67" s="736" t="s">
        <v>25</v>
      </c>
      <c r="F67" s="736" t="s">
        <v>44</v>
      </c>
      <c r="G67" s="736" t="s">
        <v>24</v>
      </c>
      <c r="H67" s="736" t="s">
        <v>38</v>
      </c>
      <c r="I67" s="736" t="s">
        <v>332</v>
      </c>
      <c r="J67" s="736" t="s">
        <v>333</v>
      </c>
      <c r="K67" s="736" t="s">
        <v>733</v>
      </c>
      <c r="L67" s="736" t="s">
        <v>338</v>
      </c>
      <c r="M67" s="736" t="s">
        <v>341</v>
      </c>
      <c r="N67" s="736" t="s">
        <v>343</v>
      </c>
      <c r="O67" s="736" t="s">
        <v>349</v>
      </c>
      <c r="P67" s="736" t="s">
        <v>352</v>
      </c>
      <c r="Q67" s="736" t="s">
        <v>353</v>
      </c>
      <c r="R67" s="736" t="s">
        <v>356</v>
      </c>
      <c r="S67" s="736" t="s">
        <v>735</v>
      </c>
      <c r="T67" s="736" t="s">
        <v>378</v>
      </c>
      <c r="U67" s="736" t="s">
        <v>379</v>
      </c>
      <c r="V67" s="736" t="s">
        <v>383</v>
      </c>
      <c r="W67" s="736" t="s">
        <v>740</v>
      </c>
      <c r="X67" s="738" t="s">
        <v>392</v>
      </c>
      <c r="Y67" s="736" t="s">
        <v>1</v>
      </c>
      <c r="Z67" s="737" t="s">
        <v>28</v>
      </c>
      <c r="AA67" s="736" t="s">
        <v>36</v>
      </c>
      <c r="AB67" s="737" t="s">
        <v>320</v>
      </c>
      <c r="AC67" s="736" t="s">
        <v>34</v>
      </c>
      <c r="AD67" s="736" t="s">
        <v>32</v>
      </c>
      <c r="AE67" s="736" t="s">
        <v>48</v>
      </c>
      <c r="AF67" s="737" t="s">
        <v>334</v>
      </c>
      <c r="AG67" s="736" t="s">
        <v>278</v>
      </c>
      <c r="AH67" s="736" t="s">
        <v>336</v>
      </c>
      <c r="AI67" s="736" t="s">
        <v>337</v>
      </c>
      <c r="AJ67" s="736" t="s">
        <v>339</v>
      </c>
      <c r="AK67" s="737" t="s">
        <v>340</v>
      </c>
      <c r="AL67" s="736" t="s">
        <v>41</v>
      </c>
      <c r="AM67" s="736" t="s">
        <v>342</v>
      </c>
      <c r="AN67" s="736" t="s">
        <v>35</v>
      </c>
      <c r="AO67" s="737" t="s">
        <v>346</v>
      </c>
      <c r="AP67" s="736" t="s">
        <v>354</v>
      </c>
      <c r="AQ67" s="736" t="s">
        <v>355</v>
      </c>
      <c r="AR67" s="737" t="s">
        <v>357</v>
      </c>
      <c r="AS67" s="736" t="s">
        <v>360</v>
      </c>
      <c r="AT67" s="736" t="s">
        <v>293</v>
      </c>
      <c r="AU67" s="736" t="s">
        <v>362</v>
      </c>
      <c r="AV67" s="736" t="s">
        <v>364</v>
      </c>
      <c r="AW67" s="737" t="s">
        <v>37</v>
      </c>
      <c r="AX67" s="736" t="s">
        <v>367</v>
      </c>
      <c r="AY67" s="736" t="s">
        <v>374</v>
      </c>
      <c r="AZ67" s="736" t="s">
        <v>43</v>
      </c>
      <c r="BA67" s="736" t="s">
        <v>47</v>
      </c>
      <c r="BB67" s="736" t="s">
        <v>377</v>
      </c>
      <c r="BC67" s="737" t="s">
        <v>40</v>
      </c>
      <c r="BD67" s="736" t="s">
        <v>381</v>
      </c>
      <c r="BE67" s="736" t="s">
        <v>385</v>
      </c>
      <c r="BF67" s="736" t="s">
        <v>730</v>
      </c>
    </row>
    <row r="68" spans="3:58">
      <c r="C68" s="732" t="s">
        <v>1186</v>
      </c>
      <c r="D68" s="732" t="s">
        <v>1186</v>
      </c>
      <c r="E68" s="732" t="s">
        <v>1186</v>
      </c>
      <c r="F68" s="732" t="s">
        <v>1185</v>
      </c>
      <c r="G68" s="732" t="s">
        <v>1190</v>
      </c>
      <c r="H68" s="732" t="s">
        <v>1185</v>
      </c>
      <c r="I68" s="732" t="s">
        <v>1185</v>
      </c>
      <c r="J68" s="732" t="s">
        <v>1185</v>
      </c>
      <c r="K68" s="732" t="s">
        <v>1190</v>
      </c>
      <c r="L68" s="732" t="s">
        <v>1190</v>
      </c>
      <c r="M68" s="732" t="s">
        <v>1190</v>
      </c>
      <c r="N68" s="732" t="s">
        <v>1190</v>
      </c>
      <c r="O68" s="732" t="s">
        <v>1185</v>
      </c>
      <c r="P68" s="732" t="s">
        <v>1190</v>
      </c>
      <c r="Q68" s="732" t="s">
        <v>1190</v>
      </c>
      <c r="R68" s="732" t="s">
        <v>1186</v>
      </c>
      <c r="S68" s="732" t="s">
        <v>1190</v>
      </c>
      <c r="T68" s="732" t="s">
        <v>1190</v>
      </c>
      <c r="U68" s="732" t="s">
        <v>1192</v>
      </c>
      <c r="V68" s="732" t="s">
        <v>1186</v>
      </c>
      <c r="W68" s="732" t="s">
        <v>1185</v>
      </c>
      <c r="X68" s="739" t="s">
        <v>1186</v>
      </c>
      <c r="Y68" s="732" t="s">
        <v>1186</v>
      </c>
      <c r="Z68" s="733" t="s">
        <v>1190</v>
      </c>
      <c r="AA68" s="732" t="s">
        <v>1185</v>
      </c>
      <c r="AB68" s="733" t="s">
        <v>1185</v>
      </c>
      <c r="AC68" s="732" t="s">
        <v>1185</v>
      </c>
      <c r="AD68" s="732" t="s">
        <v>1185</v>
      </c>
      <c r="AE68" s="732" t="s">
        <v>1186</v>
      </c>
      <c r="AF68" s="733" t="s">
        <v>1190</v>
      </c>
      <c r="AG68" s="732" t="s">
        <v>1190</v>
      </c>
      <c r="AH68" s="732" t="s">
        <v>1186</v>
      </c>
      <c r="AI68" s="732" t="s">
        <v>1192</v>
      </c>
      <c r="AJ68" s="732" t="s">
        <v>1190</v>
      </c>
      <c r="AK68" s="733" t="s">
        <v>1190</v>
      </c>
      <c r="AL68" s="732" t="s">
        <v>1190</v>
      </c>
      <c r="AM68" s="732" t="s">
        <v>1190</v>
      </c>
      <c r="AN68" s="732" t="s">
        <v>1185</v>
      </c>
      <c r="AO68" s="733" t="s">
        <v>1185</v>
      </c>
      <c r="AP68" s="732" t="s">
        <v>1185</v>
      </c>
      <c r="AQ68" s="732" t="s">
        <v>1190</v>
      </c>
      <c r="AR68" s="733" t="s">
        <v>1190</v>
      </c>
      <c r="AS68" s="732" t="s">
        <v>1190</v>
      </c>
      <c r="AT68" s="732" t="s">
        <v>1185</v>
      </c>
      <c r="AU68" s="732" t="s">
        <v>1192</v>
      </c>
      <c r="AV68" s="732" t="s">
        <v>1186</v>
      </c>
      <c r="AW68" s="733" t="s">
        <v>1190</v>
      </c>
      <c r="AX68" s="732" t="s">
        <v>1190</v>
      </c>
      <c r="AY68" s="732" t="s">
        <v>1185</v>
      </c>
      <c r="AZ68" s="732" t="s">
        <v>1185</v>
      </c>
      <c r="BA68" s="732" t="s">
        <v>1190</v>
      </c>
      <c r="BB68" s="732" t="s">
        <v>1190</v>
      </c>
      <c r="BC68" s="733" t="s">
        <v>1190</v>
      </c>
      <c r="BD68" s="732" t="s">
        <v>1186</v>
      </c>
      <c r="BE68" s="732" t="s">
        <v>1190</v>
      </c>
      <c r="BF68" s="732" t="s">
        <v>1185</v>
      </c>
    </row>
    <row r="69" spans="3:58">
      <c r="C69" s="720"/>
      <c r="D69" s="720"/>
      <c r="E69" s="720"/>
      <c r="F69" s="732" t="s">
        <v>1188</v>
      </c>
      <c r="G69" s="732" t="s">
        <v>1188</v>
      </c>
      <c r="H69" s="732" t="s">
        <v>1187</v>
      </c>
      <c r="I69" s="732" t="s">
        <v>1188</v>
      </c>
      <c r="J69" s="732" t="s">
        <v>1187</v>
      </c>
      <c r="K69" s="732" t="s">
        <v>1187</v>
      </c>
      <c r="L69" s="732" t="s">
        <v>1188</v>
      </c>
      <c r="M69" s="732" t="s">
        <v>1191</v>
      </c>
      <c r="N69" s="732" t="s">
        <v>1187</v>
      </c>
      <c r="O69" s="732" t="s">
        <v>1191</v>
      </c>
      <c r="P69" s="732" t="s">
        <v>1187</v>
      </c>
      <c r="Q69" s="732" t="s">
        <v>1187</v>
      </c>
      <c r="R69" s="732"/>
      <c r="S69" s="732" t="s">
        <v>1187</v>
      </c>
      <c r="T69" s="732" t="s">
        <v>1191</v>
      </c>
      <c r="U69" s="734"/>
      <c r="V69" s="732"/>
      <c r="W69" s="732" t="s">
        <v>1188</v>
      </c>
      <c r="X69" s="739"/>
      <c r="Y69" s="732"/>
      <c r="Z69" s="733" t="s">
        <v>1188</v>
      </c>
      <c r="AA69" s="732" t="s">
        <v>1188</v>
      </c>
      <c r="AB69" s="733" t="s">
        <v>1188</v>
      </c>
      <c r="AC69" s="732" t="s">
        <v>1188</v>
      </c>
      <c r="AD69" s="732" t="s">
        <v>1187</v>
      </c>
      <c r="AE69" s="732"/>
      <c r="AF69" s="733" t="s">
        <v>1188</v>
      </c>
      <c r="AG69" s="732" t="s">
        <v>1187</v>
      </c>
      <c r="AH69" s="732"/>
      <c r="AI69" s="734"/>
      <c r="AJ69" s="732" t="s">
        <v>1188</v>
      </c>
      <c r="AK69" s="733" t="s">
        <v>1188</v>
      </c>
      <c r="AL69" s="732" t="s">
        <v>1188</v>
      </c>
      <c r="AM69" s="732" t="s">
        <v>1188</v>
      </c>
      <c r="AN69" s="732" t="s">
        <v>1188</v>
      </c>
      <c r="AO69" s="733" t="s">
        <v>1188</v>
      </c>
      <c r="AP69" s="732" t="s">
        <v>1187</v>
      </c>
      <c r="AQ69" s="732" t="s">
        <v>1188</v>
      </c>
      <c r="AR69" s="733" t="s">
        <v>1188</v>
      </c>
      <c r="AS69" s="732" t="s">
        <v>1188</v>
      </c>
      <c r="AT69" s="732" t="s">
        <v>1188</v>
      </c>
      <c r="AU69" s="734"/>
      <c r="AV69" s="732"/>
      <c r="AW69" s="733" t="s">
        <v>1188</v>
      </c>
      <c r="AX69" s="732" t="s">
        <v>1188</v>
      </c>
      <c r="AY69" s="732" t="s">
        <v>1187</v>
      </c>
      <c r="AZ69" s="732" t="s">
        <v>1188</v>
      </c>
      <c r="BA69" s="732" t="s">
        <v>1188</v>
      </c>
      <c r="BB69" s="732" t="s">
        <v>1187</v>
      </c>
      <c r="BC69" s="733" t="s">
        <v>1188</v>
      </c>
      <c r="BD69" s="732"/>
      <c r="BE69" s="732" t="s">
        <v>1188</v>
      </c>
      <c r="BF69" s="732" t="s">
        <v>1188</v>
      </c>
    </row>
    <row r="70" spans="3:58">
      <c r="C70" s="720"/>
      <c r="D70" s="720"/>
      <c r="E70" s="720"/>
      <c r="F70" s="720"/>
      <c r="G70" s="725"/>
      <c r="H70" s="720"/>
      <c r="I70" s="720"/>
      <c r="J70" s="732" t="s">
        <v>1189</v>
      </c>
      <c r="K70" s="732" t="s">
        <v>1189</v>
      </c>
      <c r="L70" s="732"/>
      <c r="M70" s="732"/>
      <c r="N70" s="732"/>
      <c r="O70" s="732"/>
      <c r="P70" s="732"/>
      <c r="Q70" s="732"/>
      <c r="R70" s="732"/>
      <c r="S70" s="732"/>
      <c r="T70" s="732"/>
      <c r="U70" s="732"/>
      <c r="V70" s="732"/>
      <c r="W70" s="732"/>
      <c r="X70" s="820"/>
      <c r="Y70" s="732"/>
      <c r="Z70" s="733"/>
      <c r="AA70" s="732"/>
      <c r="AB70" s="733"/>
      <c r="AC70" s="732"/>
      <c r="AD70" s="732"/>
      <c r="AE70" s="732" t="s">
        <v>1189</v>
      </c>
      <c r="AF70" s="733"/>
      <c r="AG70" s="732"/>
      <c r="AH70" s="732"/>
      <c r="AI70" s="732"/>
      <c r="AJ70" s="732"/>
      <c r="AK70" s="733"/>
      <c r="AL70" s="732"/>
      <c r="AM70" s="732"/>
      <c r="AN70" s="732"/>
      <c r="AO70" s="733"/>
      <c r="AP70" s="732" t="s">
        <v>1189</v>
      </c>
      <c r="AQ70" s="720"/>
      <c r="AR70" s="728"/>
      <c r="AS70" s="720"/>
      <c r="AT70" s="720"/>
      <c r="AU70" s="720"/>
      <c r="AV70" s="720"/>
      <c r="AW70" s="728"/>
      <c r="AX70" s="720"/>
      <c r="AY70" s="720"/>
      <c r="AZ70" s="720"/>
      <c r="BA70" s="720"/>
      <c r="BB70" s="720"/>
      <c r="BC70" s="728"/>
      <c r="BD70" s="720"/>
      <c r="BE70" s="720"/>
      <c r="BF70" s="720"/>
    </row>
    <row r="71" spans="3:58">
      <c r="C71" s="720"/>
      <c r="D71" s="720"/>
      <c r="E71" s="720"/>
      <c r="F71" s="720"/>
      <c r="G71" s="732" t="s">
        <v>1189</v>
      </c>
      <c r="H71" s="732"/>
      <c r="I71" s="732"/>
      <c r="J71" s="732"/>
      <c r="K71" s="732"/>
      <c r="L71" s="732"/>
      <c r="M71" s="732"/>
      <c r="N71" s="732" t="s">
        <v>1189</v>
      </c>
      <c r="O71" s="732" t="s">
        <v>1189</v>
      </c>
      <c r="P71" s="732"/>
      <c r="Q71" s="732" t="s">
        <v>1189</v>
      </c>
      <c r="R71" s="732"/>
      <c r="S71" s="732"/>
      <c r="T71" s="732" t="s">
        <v>1189</v>
      </c>
      <c r="U71" s="734"/>
      <c r="V71" s="732"/>
      <c r="W71" s="732"/>
      <c r="X71" s="739" t="s">
        <v>1189</v>
      </c>
      <c r="Y71" s="732"/>
      <c r="Z71" s="733"/>
      <c r="AA71" s="732"/>
      <c r="AB71" s="733"/>
      <c r="AC71" s="732"/>
      <c r="AD71" s="732"/>
      <c r="AE71" s="732"/>
      <c r="AF71" s="733"/>
      <c r="AG71" s="732" t="s">
        <v>1189</v>
      </c>
      <c r="AH71" s="732" t="s">
        <v>1189</v>
      </c>
      <c r="AI71" s="734"/>
      <c r="AJ71" s="732"/>
      <c r="AK71" s="733"/>
      <c r="AL71" s="732"/>
      <c r="AM71" s="732"/>
      <c r="AN71" s="732"/>
      <c r="AO71" s="733"/>
      <c r="AP71" s="732"/>
      <c r="AQ71" s="732"/>
      <c r="AR71" s="733"/>
      <c r="AS71" s="732" t="s">
        <v>1189</v>
      </c>
      <c r="AT71" s="732" t="s">
        <v>1189</v>
      </c>
      <c r="AU71" s="734"/>
      <c r="AV71" s="732"/>
      <c r="AW71" s="733"/>
      <c r="AX71" s="732"/>
      <c r="AY71" s="732" t="s">
        <v>1189</v>
      </c>
      <c r="AZ71" s="732"/>
      <c r="BA71" s="732"/>
      <c r="BB71" s="732"/>
      <c r="BC71" s="733"/>
      <c r="BD71" s="732" t="s">
        <v>1189</v>
      </c>
      <c r="BE71" s="732"/>
      <c r="BF71" s="720"/>
    </row>
  </sheetData>
  <mergeCells count="2">
    <mergeCell ref="A2:A23"/>
    <mergeCell ref="A24:A57"/>
  </mergeCells>
  <hyperlinks>
    <hyperlink ref="H2" r:id="rId1"/>
    <hyperlink ref="D2" r:id="rId2"/>
    <hyperlink ref="H3" r:id="rId3"/>
    <hyperlink ref="D3" r:id="rId4"/>
    <hyperlink ref="D4" r:id="rId5"/>
    <hyperlink ref="H4" r:id="rId6"/>
    <hyperlink ref="H5" r:id="rId7"/>
    <hyperlink ref="D5" r:id="rId8"/>
    <hyperlink ref="H6" r:id="rId9"/>
    <hyperlink ref="D6" r:id="rId10"/>
    <hyperlink ref="D7" r:id="rId11"/>
    <hyperlink ref="H7" r:id="rId12"/>
    <hyperlink ref="H9" r:id="rId13"/>
    <hyperlink ref="D9" r:id="rId14"/>
    <hyperlink ref="H8" r:id="rId15"/>
    <hyperlink ref="D8" r:id="rId16"/>
    <hyperlink ref="D10" r:id="rId17"/>
    <hyperlink ref="H10" r:id="rId18"/>
    <hyperlink ref="H12" r:id="rId19"/>
    <hyperlink ref="D12" r:id="rId20"/>
    <hyperlink ref="D11" r:id="rId21"/>
    <hyperlink ref="H11" r:id="rId22"/>
    <hyperlink ref="H13" r:id="rId23"/>
    <hyperlink ref="D13" r:id="rId24"/>
    <hyperlink ref="D15" r:id="rId25"/>
    <hyperlink ref="H15" r:id="rId26"/>
    <hyperlink ref="H14" r:id="rId27"/>
    <hyperlink ref="D14" r:id="rId28"/>
    <hyperlink ref="D17" r:id="rId29"/>
    <hyperlink ref="H17" r:id="rId30"/>
    <hyperlink ref="D16" r:id="rId31"/>
    <hyperlink ref="H16" r:id="rId32"/>
    <hyperlink ref="D18" r:id="rId33"/>
    <hyperlink ref="H18" r:id="rId34"/>
    <hyperlink ref="H21" r:id="rId35"/>
    <hyperlink ref="D21" r:id="rId36"/>
    <hyperlink ref="D22" r:id="rId37"/>
    <hyperlink ref="H22" r:id="rId38"/>
    <hyperlink ref="D19" r:id="rId39"/>
    <hyperlink ref="H19" r:id="rId40"/>
    <hyperlink ref="H20" r:id="rId41"/>
    <hyperlink ref="D23" r:id="rId42"/>
    <hyperlink ref="H23" r:id="rId43"/>
    <hyperlink ref="H24" r:id="rId44" location="s774D98D6A1E053D995022229C35FD4F6"/>
    <hyperlink ref="D24" r:id="rId45"/>
    <hyperlink ref="H25" r:id="rId46"/>
    <hyperlink ref="D25" r:id="rId47"/>
    <hyperlink ref="D26" r:id="rId48"/>
    <hyperlink ref="H26" r:id="rId49"/>
    <hyperlink ref="H27" r:id="rId50"/>
    <hyperlink ref="D27" r:id="rId51"/>
    <hyperlink ref="D28" r:id="rId52"/>
    <hyperlink ref="H28" r:id="rId53"/>
    <hyperlink ref="D30" r:id="rId54"/>
    <hyperlink ref="H30" r:id="rId55" location="s5CAD1D7F2B2A048A74E4D488FC95690A"/>
    <hyperlink ref="H29" r:id="rId56"/>
    <hyperlink ref="D29" r:id="rId57" location="scroll=off"/>
    <hyperlink ref="H31" r:id="rId58"/>
    <hyperlink ref="D31" r:id="rId59"/>
    <hyperlink ref="H32" r:id="rId60"/>
    <hyperlink ref="D32" r:id="rId61"/>
    <hyperlink ref="D33" r:id="rId62"/>
    <hyperlink ref="H33" r:id="rId63"/>
    <hyperlink ref="H34" r:id="rId64"/>
    <hyperlink ref="D35" r:id="rId65"/>
    <hyperlink ref="H35" r:id="rId66"/>
    <hyperlink ref="D37" r:id="rId67"/>
    <hyperlink ref="H37" r:id="rId68"/>
    <hyperlink ref="D38" r:id="rId69"/>
    <hyperlink ref="H38" r:id="rId70"/>
    <hyperlink ref="D36" r:id="rId71"/>
    <hyperlink ref="H36" r:id="rId72"/>
    <hyperlink ref="H39" r:id="rId73"/>
    <hyperlink ref="D39" r:id="rId74"/>
    <hyperlink ref="H40" r:id="rId75"/>
    <hyperlink ref="D40" r:id="rId76"/>
    <hyperlink ref="D41" r:id="rId77"/>
    <hyperlink ref="H41" r:id="rId78"/>
    <hyperlink ref="H42" r:id="rId79"/>
    <hyperlink ref="D42" r:id="rId80"/>
    <hyperlink ref="D44" r:id="rId81"/>
    <hyperlink ref="H44" r:id="rId82" display="https://www.samsungsdi.com/upload/download/sustainable-management/2018_Samsung_SDI_Sustainability_Report_English.pdf"/>
    <hyperlink ref="H43" r:id="rId83"/>
    <hyperlink ref="D43" r:id="rId84"/>
    <hyperlink ref="H46" r:id="rId85"/>
    <hyperlink ref="D45" r:id="rId86"/>
    <hyperlink ref="H45" r:id="rId87"/>
    <hyperlink ref="D47" r:id="rId88"/>
    <hyperlink ref="H47" r:id="rId89"/>
    <hyperlink ref="D48" r:id="rId90"/>
    <hyperlink ref="H48" r:id="rId91" display="http://pegatroncorp.com/files/backend/csr_file/2018_CSR_Annual_Report.pdf;_x000a_"/>
    <hyperlink ref="D49" r:id="rId92"/>
    <hyperlink ref="D50" r:id="rId93"/>
    <hyperlink ref="H50" r:id="rId94"/>
    <hyperlink ref="H51" r:id="rId95"/>
    <hyperlink ref="D51" r:id="rId96"/>
    <hyperlink ref="D52" r:id="rId97"/>
    <hyperlink ref="H52" r:id="rId98" display="https://www.compal.com/CSR/Upload/ReportImages/2019081516454293.pdf;_x000a_"/>
    <hyperlink ref="D54" r:id="rId99"/>
    <hyperlink ref="H54" r:id="rId100" display="https://www.wistron.com/CMS/SocialResponsibility?pageId=234;_x000a_"/>
    <hyperlink ref="H53" r:id="rId101"/>
    <hyperlink ref="D53" r:id="rId102"/>
    <hyperlink ref="D55" r:id="rId103"/>
    <hyperlink ref="H55" r:id="rId104"/>
    <hyperlink ref="H56" r:id="rId105" display="http://www.annualreports.com/HostedData/AnnualReportArchive/a/NYSE_ANET_2018.pdf"/>
    <hyperlink ref="D56" r:id="rId106"/>
    <hyperlink ref="D57" r:id="rId107"/>
    <hyperlink ref="H57" r:id="rId108"/>
  </hyperlinks>
  <pageMargins left="0.7" right="0.7" top="0.78740157499999996" bottom="0.78740157499999996" header="0.3" footer="0.3"/>
  <pageSetup paperSize="9" orientation="portrait" r:id="rId10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zoomScale="90" zoomScaleNormal="90" workbookViewId="0">
      <pane xSplit="1" ySplit="1" topLeftCell="B2" activePane="bottomRight" state="frozen"/>
      <selection pane="topRight" activeCell="B1" sqref="B1"/>
      <selection pane="bottomLeft" activeCell="A2" sqref="A2"/>
      <selection pane="bottomRight" activeCell="H33" sqref="H33"/>
    </sheetView>
  </sheetViews>
  <sheetFormatPr defaultRowHeight="14.5"/>
  <cols>
    <col min="1" max="3" width="8.7265625" style="722"/>
    <col min="4" max="4" width="9.90625" style="722" bestFit="1" customWidth="1"/>
    <col min="5" max="16384" width="8.7265625" style="722"/>
  </cols>
  <sheetData>
    <row r="1" spans="1:16" s="42" customFormat="1">
      <c r="A1" s="42" t="s">
        <v>1205</v>
      </c>
      <c r="B1" s="42" t="s">
        <v>1206</v>
      </c>
      <c r="C1" s="42" t="s">
        <v>1663</v>
      </c>
      <c r="D1" s="42" t="s">
        <v>1664</v>
      </c>
      <c r="E1" s="42" t="s">
        <v>1665</v>
      </c>
      <c r="G1" s="42" t="s">
        <v>1666</v>
      </c>
      <c r="H1" s="42" t="s">
        <v>1667</v>
      </c>
      <c r="I1" s="42" t="s">
        <v>1668</v>
      </c>
      <c r="J1" s="42" t="s">
        <v>1669</v>
      </c>
      <c r="K1" s="42" t="s">
        <v>1670</v>
      </c>
      <c r="M1" s="42" t="s">
        <v>1671</v>
      </c>
      <c r="O1" s="42" t="s">
        <v>1672</v>
      </c>
      <c r="P1" s="42" t="s">
        <v>1673</v>
      </c>
    </row>
    <row r="2" spans="1:16">
      <c r="A2" s="722" t="s">
        <v>38</v>
      </c>
      <c r="B2" s="722" t="s">
        <v>74</v>
      </c>
      <c r="C2" s="722">
        <v>22183</v>
      </c>
      <c r="D2" s="722" t="s">
        <v>1207</v>
      </c>
      <c r="E2" s="722" t="s">
        <v>1208</v>
      </c>
      <c r="G2" s="722">
        <v>282026</v>
      </c>
      <c r="H2" s="722">
        <v>218855</v>
      </c>
      <c r="I2" s="722" t="s">
        <v>1207</v>
      </c>
      <c r="J2" s="722" t="s">
        <v>1208</v>
      </c>
      <c r="K2" s="722" t="s">
        <v>1209</v>
      </c>
      <c r="M2" s="722" t="s">
        <v>294</v>
      </c>
      <c r="O2" s="722">
        <v>377506</v>
      </c>
      <c r="P2" s="722">
        <v>488148</v>
      </c>
    </row>
    <row r="3" spans="1:16">
      <c r="A3" s="722" t="s">
        <v>1211</v>
      </c>
      <c r="B3" s="722" t="s">
        <v>74</v>
      </c>
      <c r="C3" s="722">
        <v>12119</v>
      </c>
      <c r="D3" s="722" t="s">
        <v>1212</v>
      </c>
      <c r="E3" s="722" t="s">
        <v>1213</v>
      </c>
      <c r="G3" s="722">
        <v>58874</v>
      </c>
      <c r="H3" s="722">
        <v>47871</v>
      </c>
      <c r="I3" s="722" t="s">
        <v>1212</v>
      </c>
      <c r="J3" s="722" t="s">
        <v>1213</v>
      </c>
      <c r="K3" s="722" t="s">
        <v>757</v>
      </c>
      <c r="M3" s="722" t="s">
        <v>294</v>
      </c>
      <c r="O3" s="722">
        <v>208422.56</v>
      </c>
      <c r="P3" s="722">
        <v>223248</v>
      </c>
    </row>
    <row r="4" spans="1:16">
      <c r="A4" s="722" t="s">
        <v>1214</v>
      </c>
      <c r="B4" s="722" t="s">
        <v>74</v>
      </c>
      <c r="C4" s="722">
        <v>63521</v>
      </c>
      <c r="D4" s="722" t="s">
        <v>1215</v>
      </c>
      <c r="E4" s="722" t="s">
        <v>1216</v>
      </c>
      <c r="G4" s="722">
        <v>4344686</v>
      </c>
      <c r="H4" s="722">
        <v>684236</v>
      </c>
      <c r="I4" s="722" t="s">
        <v>1215</v>
      </c>
      <c r="J4" s="722" t="s">
        <v>1216</v>
      </c>
      <c r="M4" s="722" t="s">
        <v>294</v>
      </c>
      <c r="O4" s="722">
        <v>1711294</v>
      </c>
      <c r="P4" s="722">
        <v>10572485</v>
      </c>
    </row>
    <row r="5" spans="1:16">
      <c r="A5" s="722" t="s">
        <v>1217</v>
      </c>
      <c r="B5" s="722" t="s">
        <v>74</v>
      </c>
      <c r="C5" s="722">
        <v>67197</v>
      </c>
      <c r="D5" s="722" t="s">
        <v>1215</v>
      </c>
      <c r="E5" s="722" t="s">
        <v>1216</v>
      </c>
      <c r="G5" s="722">
        <v>278920</v>
      </c>
      <c r="H5" s="722" t="s">
        <v>1210</v>
      </c>
      <c r="I5" s="722" t="s">
        <v>1215</v>
      </c>
      <c r="J5" s="722" t="s">
        <v>1216</v>
      </c>
      <c r="K5" s="722" t="s">
        <v>623</v>
      </c>
      <c r="M5" s="722" t="s">
        <v>625</v>
      </c>
      <c r="O5" s="722">
        <v>812441.69</v>
      </c>
      <c r="P5" s="722">
        <v>816563.69</v>
      </c>
    </row>
    <row r="6" spans="1:16">
      <c r="A6" s="722" t="s">
        <v>1218</v>
      </c>
      <c r="B6" s="722" t="s">
        <v>74</v>
      </c>
      <c r="C6" s="722">
        <v>54590</v>
      </c>
      <c r="D6" s="722" t="s">
        <v>1219</v>
      </c>
      <c r="E6" s="722" t="s">
        <v>1220</v>
      </c>
      <c r="G6" s="722" t="s">
        <v>1210</v>
      </c>
      <c r="H6" s="722">
        <v>8730</v>
      </c>
      <c r="I6" s="722" t="s">
        <v>1219</v>
      </c>
      <c r="J6" s="722" t="s">
        <v>1220</v>
      </c>
      <c r="K6" s="722" t="s">
        <v>1221</v>
      </c>
      <c r="M6" s="722" t="s">
        <v>294</v>
      </c>
      <c r="O6" s="722">
        <v>267062</v>
      </c>
      <c r="P6" s="722">
        <v>2555236</v>
      </c>
    </row>
    <row r="7" spans="1:16">
      <c r="A7" s="722" t="s">
        <v>385</v>
      </c>
      <c r="B7" s="722" t="s">
        <v>74</v>
      </c>
      <c r="C7" s="722">
        <v>801.23</v>
      </c>
      <c r="D7" s="722" t="s">
        <v>1215</v>
      </c>
      <c r="E7" s="722" t="s">
        <v>1216</v>
      </c>
      <c r="G7" s="722">
        <v>5872.79</v>
      </c>
      <c r="H7" s="722" t="s">
        <v>1210</v>
      </c>
      <c r="I7" s="722" t="s">
        <v>1215</v>
      </c>
      <c r="J7" s="722" t="s">
        <v>1216</v>
      </c>
      <c r="M7" s="722" t="s">
        <v>294</v>
      </c>
      <c r="O7" s="722">
        <v>17254.63</v>
      </c>
      <c r="P7" s="722">
        <v>22761.71</v>
      </c>
    </row>
    <row r="8" spans="1:16">
      <c r="A8" s="722" t="s">
        <v>1222</v>
      </c>
      <c r="B8" s="722" t="s">
        <v>74</v>
      </c>
      <c r="C8" s="722">
        <v>30383</v>
      </c>
      <c r="D8" s="722" t="s">
        <v>1215</v>
      </c>
      <c r="E8" s="722" t="s">
        <v>1216</v>
      </c>
      <c r="G8" s="722">
        <v>63675</v>
      </c>
      <c r="H8" s="722">
        <v>0</v>
      </c>
      <c r="I8" s="722" t="s">
        <v>1215</v>
      </c>
      <c r="J8" s="722" t="s">
        <v>1216</v>
      </c>
      <c r="K8" s="722" t="s">
        <v>488</v>
      </c>
      <c r="M8" s="722" t="s">
        <v>294</v>
      </c>
      <c r="O8" s="722">
        <v>358472</v>
      </c>
      <c r="P8" s="722">
        <v>602212</v>
      </c>
    </row>
    <row r="9" spans="1:16">
      <c r="A9" s="722" t="s">
        <v>1223</v>
      </c>
      <c r="B9" s="722" t="s">
        <v>74</v>
      </c>
      <c r="C9" s="722">
        <v>2655</v>
      </c>
      <c r="D9" s="722" t="s">
        <v>1224</v>
      </c>
      <c r="E9" s="722" t="s">
        <v>1225</v>
      </c>
      <c r="G9" s="722">
        <v>10956</v>
      </c>
      <c r="H9" s="722">
        <v>72</v>
      </c>
      <c r="I9" s="722" t="s">
        <v>1224</v>
      </c>
      <c r="J9" s="722" t="s">
        <v>1225</v>
      </c>
      <c r="M9" s="722" t="s">
        <v>294</v>
      </c>
      <c r="O9" s="722">
        <v>12843</v>
      </c>
      <c r="P9" s="722">
        <v>43202</v>
      </c>
    </row>
    <row r="10" spans="1:16">
      <c r="A10" s="722" t="s">
        <v>1226</v>
      </c>
      <c r="B10" s="722" t="s">
        <v>74</v>
      </c>
      <c r="C10" s="722">
        <v>6308208</v>
      </c>
      <c r="D10" s="722" t="s">
        <v>1215</v>
      </c>
      <c r="E10" s="722" t="s">
        <v>1216</v>
      </c>
      <c r="G10" s="722">
        <v>4719308</v>
      </c>
      <c r="H10" s="722" t="s">
        <v>1210</v>
      </c>
      <c r="I10" s="722" t="s">
        <v>1215</v>
      </c>
      <c r="J10" s="722" t="s">
        <v>1216</v>
      </c>
      <c r="K10" s="722" t="s">
        <v>1227</v>
      </c>
      <c r="O10" s="722">
        <v>5577204</v>
      </c>
      <c r="P10" s="722">
        <v>5622919</v>
      </c>
    </row>
    <row r="11" spans="1:16">
      <c r="A11" s="722" t="s">
        <v>1587</v>
      </c>
      <c r="B11" s="722" t="s">
        <v>74</v>
      </c>
      <c r="C11" s="722">
        <v>7343.41</v>
      </c>
      <c r="D11" s="722" t="s">
        <v>1215</v>
      </c>
      <c r="E11" s="722" t="s">
        <v>1216</v>
      </c>
      <c r="G11" s="722">
        <v>154642.98000000001</v>
      </c>
      <c r="H11" s="722">
        <v>128802.32</v>
      </c>
      <c r="I11" s="722" t="s">
        <v>1215</v>
      </c>
      <c r="J11" s="722" t="s">
        <v>1216</v>
      </c>
      <c r="K11" s="722" t="s">
        <v>473</v>
      </c>
      <c r="M11" s="722" t="s">
        <v>294</v>
      </c>
      <c r="O11" s="722">
        <v>294974.06</v>
      </c>
      <c r="P11" s="722">
        <v>376847.16</v>
      </c>
    </row>
    <row r="12" spans="1:16">
      <c r="A12" s="722" t="s">
        <v>1228</v>
      </c>
      <c r="B12" s="722" t="s">
        <v>74</v>
      </c>
      <c r="C12" s="722">
        <v>41171</v>
      </c>
      <c r="D12" s="722" t="s">
        <v>1229</v>
      </c>
      <c r="E12" s="722" t="s">
        <v>1230</v>
      </c>
      <c r="G12" s="722">
        <v>666708</v>
      </c>
      <c r="H12" s="722">
        <v>205141</v>
      </c>
      <c r="I12" s="722" t="s">
        <v>1229</v>
      </c>
      <c r="J12" s="722" t="s">
        <v>1230</v>
      </c>
      <c r="M12" s="722" t="s">
        <v>294</v>
      </c>
      <c r="O12" s="722">
        <v>470173.32</v>
      </c>
      <c r="P12" s="722">
        <v>1814626.28</v>
      </c>
    </row>
    <row r="13" spans="1:16">
      <c r="A13" s="722" t="s">
        <v>47</v>
      </c>
      <c r="B13" s="722" t="s">
        <v>74</v>
      </c>
      <c r="C13" s="722">
        <v>20068</v>
      </c>
      <c r="D13" s="722" t="s">
        <v>1215</v>
      </c>
      <c r="E13" s="722" t="s">
        <v>1216</v>
      </c>
      <c r="G13" s="722">
        <v>262728</v>
      </c>
      <c r="H13" s="722" t="s">
        <v>1210</v>
      </c>
      <c r="I13" s="722" t="s">
        <v>1215</v>
      </c>
      <c r="J13" s="722" t="s">
        <v>1216</v>
      </c>
      <c r="M13" s="722" t="s">
        <v>294</v>
      </c>
      <c r="O13" s="722">
        <v>315369</v>
      </c>
      <c r="P13" s="722">
        <v>325670</v>
      </c>
    </row>
    <row r="14" spans="1:16">
      <c r="A14" s="722" t="s">
        <v>1231</v>
      </c>
      <c r="B14" s="722" t="s">
        <v>74</v>
      </c>
      <c r="C14" s="722">
        <v>593561</v>
      </c>
      <c r="D14" s="722" t="s">
        <v>1232</v>
      </c>
      <c r="E14" s="722" t="s">
        <v>1233</v>
      </c>
      <c r="G14" s="722">
        <v>1815321</v>
      </c>
      <c r="H14" s="722" t="s">
        <v>1210</v>
      </c>
      <c r="I14" s="722" t="s">
        <v>1232</v>
      </c>
      <c r="J14" s="722" t="s">
        <v>1233</v>
      </c>
      <c r="M14" s="722" t="s">
        <v>568</v>
      </c>
      <c r="O14" s="722">
        <v>6134530</v>
      </c>
      <c r="P14" s="722">
        <v>6134530</v>
      </c>
    </row>
    <row r="15" spans="1:16">
      <c r="A15" s="722" t="s">
        <v>32</v>
      </c>
      <c r="B15" s="722" t="s">
        <v>74</v>
      </c>
      <c r="C15" s="722">
        <v>58965</v>
      </c>
      <c r="D15" s="722" t="s">
        <v>1224</v>
      </c>
      <c r="E15" s="722" t="s">
        <v>1225</v>
      </c>
      <c r="G15" s="722">
        <v>436381</v>
      </c>
      <c r="H15" s="722">
        <v>313836</v>
      </c>
      <c r="I15" s="722" t="s">
        <v>1224</v>
      </c>
      <c r="J15" s="722" t="s">
        <v>1225</v>
      </c>
      <c r="M15" s="722" t="s">
        <v>294</v>
      </c>
      <c r="O15" s="722">
        <v>914988</v>
      </c>
      <c r="P15" s="722">
        <v>1260555</v>
      </c>
    </row>
    <row r="16" spans="1:16">
      <c r="A16" s="722" t="s">
        <v>1234</v>
      </c>
      <c r="B16" s="722" t="s">
        <v>74</v>
      </c>
      <c r="C16" s="722">
        <v>25670</v>
      </c>
      <c r="D16" s="722" t="s">
        <v>1215</v>
      </c>
      <c r="E16" s="722" t="s">
        <v>1216</v>
      </c>
      <c r="G16" s="722">
        <v>370846</v>
      </c>
      <c r="H16" s="722">
        <v>298159</v>
      </c>
      <c r="I16" s="722" t="s">
        <v>1215</v>
      </c>
      <c r="J16" s="722" t="s">
        <v>1216</v>
      </c>
      <c r="K16" s="722" t="s">
        <v>1235</v>
      </c>
      <c r="M16" s="722" t="s">
        <v>294</v>
      </c>
      <c r="O16" s="722">
        <v>484847</v>
      </c>
      <c r="P16" s="722">
        <v>593967</v>
      </c>
    </row>
    <row r="17" spans="1:16">
      <c r="A17" s="722" t="s">
        <v>346</v>
      </c>
      <c r="B17" s="722" t="s">
        <v>74</v>
      </c>
      <c r="C17" s="722">
        <v>54000</v>
      </c>
      <c r="D17" s="722" t="s">
        <v>1215</v>
      </c>
      <c r="E17" s="722" t="s">
        <v>1216</v>
      </c>
      <c r="G17" s="722">
        <v>133910</v>
      </c>
      <c r="H17" s="722">
        <v>90</v>
      </c>
      <c r="I17" s="722" t="s">
        <v>1215</v>
      </c>
      <c r="J17" s="722" t="s">
        <v>1216</v>
      </c>
      <c r="M17" s="722" t="s">
        <v>294</v>
      </c>
      <c r="O17" s="722">
        <v>342787</v>
      </c>
      <c r="P17" s="722">
        <v>742787</v>
      </c>
    </row>
    <row r="18" spans="1:16">
      <c r="A18" s="722" t="s">
        <v>1236</v>
      </c>
      <c r="B18" s="722" t="s">
        <v>74</v>
      </c>
      <c r="C18" s="722">
        <v>82432</v>
      </c>
      <c r="D18" s="722" t="s">
        <v>1215</v>
      </c>
      <c r="E18" s="722" t="s">
        <v>1216</v>
      </c>
      <c r="G18" s="722">
        <v>822750</v>
      </c>
      <c r="H18" s="722">
        <v>784009</v>
      </c>
      <c r="I18" s="722" t="s">
        <v>1215</v>
      </c>
      <c r="J18" s="722" t="s">
        <v>1216</v>
      </c>
      <c r="K18" s="722" t="s">
        <v>754</v>
      </c>
      <c r="M18" s="722" t="s">
        <v>294</v>
      </c>
      <c r="O18" s="722">
        <v>1911270</v>
      </c>
      <c r="P18" s="722">
        <v>1945501</v>
      </c>
    </row>
    <row r="19" spans="1:16">
      <c r="A19" s="722" t="s">
        <v>1237</v>
      </c>
      <c r="B19" s="722" t="s">
        <v>74</v>
      </c>
      <c r="C19" s="722">
        <v>147000</v>
      </c>
      <c r="D19" s="722" t="s">
        <v>1238</v>
      </c>
      <c r="E19" s="722" t="s">
        <v>1239</v>
      </c>
      <c r="G19" s="722">
        <v>808000</v>
      </c>
      <c r="H19" s="722">
        <v>771000</v>
      </c>
      <c r="I19" s="722" t="s">
        <v>1238</v>
      </c>
      <c r="J19" s="722" t="s">
        <v>1239</v>
      </c>
      <c r="M19" s="722" t="s">
        <v>294</v>
      </c>
      <c r="O19" s="722">
        <v>2080200</v>
      </c>
      <c r="P19" s="722">
        <v>2147100</v>
      </c>
    </row>
    <row r="20" spans="1:16">
      <c r="A20" s="722" t="s">
        <v>356</v>
      </c>
      <c r="B20" s="722" t="s">
        <v>74</v>
      </c>
      <c r="C20" s="722">
        <v>10146.959999999999</v>
      </c>
      <c r="D20" s="722" t="s">
        <v>1240</v>
      </c>
      <c r="E20" s="722" t="s">
        <v>1241</v>
      </c>
      <c r="G20" s="722">
        <v>173541.76000000001</v>
      </c>
      <c r="H20" s="722" t="s">
        <v>1210</v>
      </c>
      <c r="I20" s="722" t="s">
        <v>1240</v>
      </c>
      <c r="J20" s="722" t="s">
        <v>1241</v>
      </c>
      <c r="K20" s="722" t="s">
        <v>527</v>
      </c>
      <c r="M20" s="722" t="s">
        <v>294</v>
      </c>
      <c r="O20" s="722">
        <v>261445.59</v>
      </c>
      <c r="P20" s="722">
        <v>277528.59000000003</v>
      </c>
    </row>
    <row r="21" spans="1:16">
      <c r="A21" s="722" t="s">
        <v>1242</v>
      </c>
      <c r="B21" s="722" t="s">
        <v>74</v>
      </c>
      <c r="C21" s="722">
        <v>67657</v>
      </c>
      <c r="D21" s="722" t="s">
        <v>1243</v>
      </c>
      <c r="E21" s="722" t="s">
        <v>1244</v>
      </c>
      <c r="G21" s="722">
        <v>335361</v>
      </c>
      <c r="H21" s="722">
        <v>204558</v>
      </c>
      <c r="I21" s="722" t="s">
        <v>1243</v>
      </c>
      <c r="J21" s="722" t="s">
        <v>1244</v>
      </c>
      <c r="M21" s="722" t="s">
        <v>310</v>
      </c>
      <c r="O21" s="722">
        <v>525796</v>
      </c>
      <c r="P21" s="722">
        <v>782151</v>
      </c>
    </row>
    <row r="22" spans="1:16">
      <c r="A22" s="722" t="s">
        <v>30</v>
      </c>
      <c r="B22" s="722" t="s">
        <v>74</v>
      </c>
      <c r="C22" s="722">
        <v>99499</v>
      </c>
      <c r="D22" s="722" t="s">
        <v>1215</v>
      </c>
      <c r="E22" s="722" t="s">
        <v>1216</v>
      </c>
      <c r="G22" s="722">
        <v>8301476.8099999996</v>
      </c>
      <c r="H22" s="722" t="s">
        <v>1210</v>
      </c>
      <c r="I22" s="722" t="s">
        <v>1215</v>
      </c>
      <c r="J22" s="722" t="s">
        <v>1216</v>
      </c>
      <c r="M22" s="722" t="s">
        <v>294</v>
      </c>
    </row>
    <row r="23" spans="1:16">
      <c r="A23" s="722" t="s">
        <v>1245</v>
      </c>
      <c r="B23" s="722" t="s">
        <v>74</v>
      </c>
      <c r="C23" s="722">
        <v>22379</v>
      </c>
      <c r="D23" s="722" t="s">
        <v>1238</v>
      </c>
      <c r="E23" s="722" t="s">
        <v>1239</v>
      </c>
      <c r="G23" s="722">
        <v>383391</v>
      </c>
      <c r="H23" s="722" t="s">
        <v>1210</v>
      </c>
      <c r="I23" s="722" t="s">
        <v>1238</v>
      </c>
      <c r="J23" s="722" t="s">
        <v>1239</v>
      </c>
    </row>
    <row r="24" spans="1:16">
      <c r="A24" s="722" t="s">
        <v>1246</v>
      </c>
      <c r="B24" s="722" t="s">
        <v>74</v>
      </c>
      <c r="C24" s="722">
        <v>65900</v>
      </c>
      <c r="D24" s="722" t="s">
        <v>1243</v>
      </c>
      <c r="E24" s="722" t="s">
        <v>1244</v>
      </c>
      <c r="G24" s="722">
        <v>252300</v>
      </c>
      <c r="H24" s="722">
        <v>163700</v>
      </c>
      <c r="I24" s="722" t="s">
        <v>1243</v>
      </c>
      <c r="J24" s="722" t="s">
        <v>1244</v>
      </c>
      <c r="K24" s="722" t="s">
        <v>1247</v>
      </c>
      <c r="M24" s="722" t="s">
        <v>311</v>
      </c>
      <c r="O24" s="722">
        <v>482954</v>
      </c>
      <c r="P24" s="722">
        <v>758898</v>
      </c>
    </row>
    <row r="25" spans="1:16">
      <c r="A25" s="722" t="s">
        <v>1248</v>
      </c>
      <c r="B25" s="722" t="s">
        <v>74</v>
      </c>
      <c r="C25" s="722">
        <v>12532</v>
      </c>
      <c r="D25" s="722" t="s">
        <v>1238</v>
      </c>
      <c r="E25" s="722" t="s">
        <v>1239</v>
      </c>
      <c r="G25" s="722">
        <v>124026</v>
      </c>
      <c r="H25" s="722">
        <v>0</v>
      </c>
      <c r="I25" s="722" t="s">
        <v>1238</v>
      </c>
      <c r="J25" s="722" t="s">
        <v>1239</v>
      </c>
      <c r="K25" s="722" t="s">
        <v>1249</v>
      </c>
      <c r="M25" s="722" t="s">
        <v>294</v>
      </c>
      <c r="O25" s="722">
        <v>157522.01</v>
      </c>
      <c r="P25" s="722">
        <v>278703.95</v>
      </c>
    </row>
    <row r="26" spans="1:16">
      <c r="A26" s="722" t="s">
        <v>1250</v>
      </c>
      <c r="B26" s="722" t="s">
        <v>74</v>
      </c>
      <c r="C26" s="722">
        <v>124633</v>
      </c>
      <c r="D26" s="722" t="s">
        <v>1215</v>
      </c>
      <c r="E26" s="722" t="s">
        <v>1216</v>
      </c>
      <c r="G26" s="722">
        <v>1133030</v>
      </c>
      <c r="H26" s="722">
        <v>963304</v>
      </c>
      <c r="I26" s="722" t="s">
        <v>1215</v>
      </c>
      <c r="J26" s="722" t="s">
        <v>1216</v>
      </c>
      <c r="K26" s="722" t="s">
        <v>96</v>
      </c>
      <c r="M26" s="722" t="s">
        <v>294</v>
      </c>
      <c r="O26" s="722">
        <v>3146099</v>
      </c>
      <c r="P26" s="722">
        <v>4666514</v>
      </c>
    </row>
    <row r="27" spans="1:16">
      <c r="A27" s="722" t="s">
        <v>1251</v>
      </c>
      <c r="B27" s="722" t="s">
        <v>74</v>
      </c>
      <c r="C27" s="722">
        <v>2045</v>
      </c>
      <c r="D27" s="722" t="s">
        <v>1229</v>
      </c>
      <c r="E27" s="722" t="s">
        <v>1230</v>
      </c>
      <c r="G27" s="722">
        <v>18883</v>
      </c>
      <c r="H27" s="722">
        <v>7622</v>
      </c>
      <c r="I27" s="722" t="s">
        <v>1229</v>
      </c>
      <c r="J27" s="722" t="s">
        <v>1230</v>
      </c>
      <c r="M27" s="722" t="s">
        <v>294</v>
      </c>
      <c r="O27" s="722">
        <v>41082</v>
      </c>
      <c r="P27" s="722">
        <v>91432</v>
      </c>
    </row>
    <row r="28" spans="1:16">
      <c r="A28" s="722" t="s">
        <v>1252</v>
      </c>
      <c r="B28" s="722" t="s">
        <v>74</v>
      </c>
      <c r="C28" s="722">
        <v>46351</v>
      </c>
      <c r="D28" s="722" t="s">
        <v>1207</v>
      </c>
      <c r="E28" s="722" t="s">
        <v>1208</v>
      </c>
      <c r="G28" s="722">
        <v>685071</v>
      </c>
      <c r="H28" s="722" t="s">
        <v>1210</v>
      </c>
      <c r="I28" s="722" t="s">
        <v>1207</v>
      </c>
      <c r="J28" s="722" t="s">
        <v>1208</v>
      </c>
      <c r="K28" s="722" t="s">
        <v>1253</v>
      </c>
      <c r="M28" s="722" t="s">
        <v>311</v>
      </c>
      <c r="O28" s="722">
        <v>1404432.95</v>
      </c>
      <c r="P28" s="722">
        <v>2513837</v>
      </c>
    </row>
    <row r="29" spans="1:16">
      <c r="A29" s="722" t="s">
        <v>1254</v>
      </c>
      <c r="B29" s="722" t="s">
        <v>74</v>
      </c>
      <c r="C29" s="722">
        <v>7446.3</v>
      </c>
      <c r="D29" s="722" t="s">
        <v>1243</v>
      </c>
      <c r="E29" s="722" t="s">
        <v>1244</v>
      </c>
      <c r="G29" s="722">
        <v>67089.3</v>
      </c>
      <c r="H29" s="722" t="s">
        <v>1210</v>
      </c>
      <c r="I29" s="722" t="s">
        <v>1243</v>
      </c>
      <c r="J29" s="722" t="s">
        <v>1244</v>
      </c>
      <c r="K29" s="722" t="s">
        <v>787</v>
      </c>
      <c r="M29" s="722" t="s">
        <v>294</v>
      </c>
      <c r="O29" s="722">
        <v>165824.88</v>
      </c>
      <c r="P29" s="722">
        <v>167576.20000000001</v>
      </c>
    </row>
    <row r="30" spans="1:16">
      <c r="A30" s="722" t="s">
        <v>1255</v>
      </c>
      <c r="B30" s="722" t="s">
        <v>74</v>
      </c>
      <c r="C30" s="722">
        <v>135747</v>
      </c>
      <c r="D30" s="722" t="s">
        <v>1238</v>
      </c>
      <c r="E30" s="722" t="s">
        <v>1239</v>
      </c>
      <c r="G30" s="722">
        <v>897555</v>
      </c>
      <c r="H30" s="722">
        <v>875349</v>
      </c>
      <c r="I30" s="722" t="s">
        <v>1238</v>
      </c>
      <c r="J30" s="722" t="s">
        <v>1239</v>
      </c>
      <c r="K30" s="722" t="s">
        <v>26</v>
      </c>
      <c r="M30" s="722" t="s">
        <v>294</v>
      </c>
      <c r="O30" s="722">
        <v>2076020</v>
      </c>
      <c r="P30" s="722">
        <v>2496594</v>
      </c>
    </row>
    <row r="31" spans="1:16">
      <c r="A31" s="722" t="s">
        <v>35</v>
      </c>
      <c r="B31" s="722" t="s">
        <v>74</v>
      </c>
      <c r="C31" s="722">
        <v>6031</v>
      </c>
      <c r="D31" s="722" t="s">
        <v>1238</v>
      </c>
      <c r="E31" s="722" t="s">
        <v>1239</v>
      </c>
      <c r="G31" s="722">
        <v>201321</v>
      </c>
      <c r="H31" s="722">
        <v>26029</v>
      </c>
      <c r="I31" s="722" t="s">
        <v>1238</v>
      </c>
      <c r="J31" s="722" t="s">
        <v>1239</v>
      </c>
      <c r="M31" s="722" t="s">
        <v>294</v>
      </c>
      <c r="O31" s="722">
        <v>116084.65</v>
      </c>
      <c r="P31" s="722">
        <v>347387.5</v>
      </c>
    </row>
    <row r="32" spans="1:16">
      <c r="A32" s="722" t="s">
        <v>21</v>
      </c>
      <c r="B32" s="722" t="s">
        <v>74</v>
      </c>
      <c r="C32" s="722">
        <v>90723</v>
      </c>
      <c r="D32" s="722" t="s">
        <v>1256</v>
      </c>
      <c r="E32" s="722" t="s">
        <v>1257</v>
      </c>
      <c r="G32" s="722">
        <v>3000523</v>
      </c>
      <c r="H32" s="722">
        <v>183329</v>
      </c>
      <c r="I32" s="722" t="s">
        <v>1256</v>
      </c>
      <c r="J32" s="722" t="s">
        <v>1257</v>
      </c>
      <c r="K32" s="722" t="s">
        <v>158</v>
      </c>
      <c r="M32" s="722" t="s">
        <v>294</v>
      </c>
      <c r="O32" s="722">
        <v>680015</v>
      </c>
      <c r="P32" s="722">
        <v>7955318</v>
      </c>
    </row>
    <row r="33" spans="1:16">
      <c r="A33" s="722" t="s">
        <v>1258</v>
      </c>
      <c r="B33" s="722" t="s">
        <v>74</v>
      </c>
      <c r="C33" s="722">
        <v>311647</v>
      </c>
      <c r="D33" s="722" t="s">
        <v>1238</v>
      </c>
      <c r="E33" s="722" t="s">
        <v>1239</v>
      </c>
      <c r="G33" s="722">
        <v>1319997</v>
      </c>
      <c r="H33" s="722">
        <v>1287752</v>
      </c>
      <c r="I33" s="722" t="s">
        <v>1238</v>
      </c>
      <c r="J33" s="722" t="s">
        <v>1239</v>
      </c>
      <c r="M33" s="722" t="s">
        <v>294</v>
      </c>
      <c r="O33" s="722">
        <v>3539162.12</v>
      </c>
      <c r="P33" s="722">
        <v>3552577.36</v>
      </c>
    </row>
    <row r="34" spans="1:16">
      <c r="A34" s="722" t="s">
        <v>1259</v>
      </c>
      <c r="B34" s="722" t="s">
        <v>74</v>
      </c>
      <c r="C34" s="722">
        <v>53923</v>
      </c>
      <c r="D34" s="722" t="s">
        <v>1238</v>
      </c>
      <c r="E34" s="722" t="s">
        <v>1239</v>
      </c>
      <c r="G34" s="722">
        <v>403535</v>
      </c>
      <c r="H34" s="722">
        <v>384494</v>
      </c>
      <c r="I34" s="722" t="s">
        <v>1238</v>
      </c>
      <c r="J34" s="722" t="s">
        <v>1239</v>
      </c>
      <c r="M34" s="722" t="s">
        <v>294</v>
      </c>
      <c r="O34" s="722">
        <v>1080720</v>
      </c>
      <c r="P34" s="722">
        <v>1081146</v>
      </c>
    </row>
    <row r="35" spans="1:16">
      <c r="A35" s="722" t="s">
        <v>1260</v>
      </c>
      <c r="B35" s="722" t="s">
        <v>74</v>
      </c>
      <c r="C35" s="722">
        <v>5354</v>
      </c>
      <c r="D35" s="722" t="s">
        <v>1215</v>
      </c>
      <c r="E35" s="722" t="s">
        <v>1216</v>
      </c>
      <c r="G35" s="722">
        <v>96532</v>
      </c>
      <c r="H35" s="722" t="s">
        <v>1210</v>
      </c>
      <c r="I35" s="722" t="s">
        <v>1215</v>
      </c>
      <c r="J35" s="722" t="s">
        <v>1216</v>
      </c>
      <c r="K35" s="722" t="s">
        <v>1261</v>
      </c>
      <c r="M35" s="722" t="s">
        <v>294</v>
      </c>
      <c r="O35" s="722">
        <v>204497</v>
      </c>
      <c r="P35" s="722">
        <v>220486</v>
      </c>
    </row>
    <row r="36" spans="1:16">
      <c r="A36" s="722" t="s">
        <v>1262</v>
      </c>
      <c r="B36" s="722" t="s">
        <v>74</v>
      </c>
      <c r="C36" s="722">
        <v>135012.28</v>
      </c>
      <c r="D36" s="722" t="s">
        <v>1215</v>
      </c>
      <c r="E36" s="722" t="s">
        <v>1216</v>
      </c>
      <c r="G36" s="722">
        <v>436944.31</v>
      </c>
      <c r="H36" s="722">
        <v>364914.69</v>
      </c>
      <c r="I36" s="722" t="s">
        <v>1215</v>
      </c>
      <c r="J36" s="722" t="s">
        <v>1216</v>
      </c>
      <c r="M36" s="722" t="s">
        <v>294</v>
      </c>
      <c r="O36" s="722">
        <v>1227264.78</v>
      </c>
      <c r="P36" s="722">
        <v>1495781.67</v>
      </c>
    </row>
    <row r="37" spans="1:16">
      <c r="A37" s="722" t="s">
        <v>1263</v>
      </c>
      <c r="B37" s="722" t="s">
        <v>74</v>
      </c>
      <c r="C37" s="722">
        <v>1704.88</v>
      </c>
      <c r="D37" s="722" t="s">
        <v>1238</v>
      </c>
      <c r="E37" s="722" t="s">
        <v>1239</v>
      </c>
      <c r="G37" s="722">
        <v>65047.03</v>
      </c>
      <c r="H37" s="722">
        <v>64694.1</v>
      </c>
      <c r="I37" s="722" t="s">
        <v>1238</v>
      </c>
      <c r="J37" s="722" t="s">
        <v>1239</v>
      </c>
      <c r="K37" s="722" t="s">
        <v>580</v>
      </c>
      <c r="M37" s="722" t="s">
        <v>294</v>
      </c>
      <c r="O37" s="722">
        <v>160194</v>
      </c>
      <c r="P37" s="722">
        <v>160937</v>
      </c>
    </row>
    <row r="38" spans="1:16">
      <c r="A38" s="722" t="s">
        <v>1264</v>
      </c>
      <c r="B38" s="722" t="s">
        <v>74</v>
      </c>
      <c r="C38" s="722">
        <v>16211</v>
      </c>
      <c r="D38" s="722" t="s">
        <v>1238</v>
      </c>
      <c r="E38" s="722" t="s">
        <v>1239</v>
      </c>
      <c r="G38" s="722">
        <v>84703</v>
      </c>
      <c r="H38" s="722">
        <v>77541</v>
      </c>
      <c r="I38" s="722" t="s">
        <v>1238</v>
      </c>
      <c r="J38" s="722" t="s">
        <v>1239</v>
      </c>
      <c r="M38" s="722" t="s">
        <v>294</v>
      </c>
      <c r="O38" s="722">
        <v>251990</v>
      </c>
      <c r="P38" s="722">
        <v>269229</v>
      </c>
    </row>
    <row r="39" spans="1:16">
      <c r="A39" s="722" t="s">
        <v>1265</v>
      </c>
      <c r="B39" s="722" t="s">
        <v>74</v>
      </c>
      <c r="C39" s="722">
        <v>43826</v>
      </c>
      <c r="D39" s="722" t="s">
        <v>1238</v>
      </c>
      <c r="E39" s="722" t="s">
        <v>1239</v>
      </c>
      <c r="G39" s="722">
        <v>56727</v>
      </c>
      <c r="H39" s="722">
        <v>134004</v>
      </c>
      <c r="I39" s="722" t="s">
        <v>1238</v>
      </c>
      <c r="J39" s="722" t="s">
        <v>1239</v>
      </c>
      <c r="M39" s="722" t="s">
        <v>294</v>
      </c>
      <c r="O39" s="722">
        <v>418808</v>
      </c>
      <c r="P39" s="722">
        <v>439222</v>
      </c>
    </row>
    <row r="40" spans="1:16">
      <c r="A40" s="722" t="s">
        <v>1266</v>
      </c>
      <c r="B40" s="722" t="s">
        <v>74</v>
      </c>
      <c r="C40" s="722">
        <v>17084</v>
      </c>
      <c r="D40" s="722" t="s">
        <v>1215</v>
      </c>
      <c r="E40" s="722" t="s">
        <v>1216</v>
      </c>
      <c r="G40" s="722">
        <v>489917</v>
      </c>
      <c r="H40" s="722">
        <v>362448</v>
      </c>
      <c r="I40" s="722" t="s">
        <v>1215</v>
      </c>
      <c r="J40" s="722" t="s">
        <v>1216</v>
      </c>
      <c r="M40" s="722" t="s">
        <v>294</v>
      </c>
      <c r="O40" s="722">
        <v>948824</v>
      </c>
      <c r="P40" s="722">
        <v>1202315</v>
      </c>
    </row>
    <row r="41" spans="1:16">
      <c r="A41" s="722" t="s">
        <v>1267</v>
      </c>
      <c r="B41" s="722" t="s">
        <v>74</v>
      </c>
      <c r="C41" s="722">
        <v>38828.61</v>
      </c>
      <c r="D41" s="722" t="s">
        <v>1215</v>
      </c>
      <c r="E41" s="722" t="s">
        <v>1216</v>
      </c>
      <c r="G41" s="722">
        <v>638582.53</v>
      </c>
      <c r="H41" s="722" t="s">
        <v>1210</v>
      </c>
      <c r="I41" s="722" t="s">
        <v>1215</v>
      </c>
      <c r="J41" s="722" t="s">
        <v>1216</v>
      </c>
      <c r="K41" s="722" t="s">
        <v>208</v>
      </c>
      <c r="M41" s="722" t="s">
        <v>294</v>
      </c>
      <c r="O41" s="722">
        <v>889293.58</v>
      </c>
      <c r="P41" s="722">
        <v>889293.58</v>
      </c>
    </row>
    <row r="42" spans="1:16" s="735" customFormat="1">
      <c r="A42" s="735" t="s">
        <v>1588</v>
      </c>
      <c r="C42" s="735">
        <v>4701</v>
      </c>
      <c r="D42" s="742" t="s">
        <v>1224</v>
      </c>
      <c r="E42" s="742" t="s">
        <v>1225</v>
      </c>
      <c r="G42" s="735">
        <v>280961</v>
      </c>
      <c r="H42" s="735">
        <v>157967</v>
      </c>
      <c r="I42" s="742" t="s">
        <v>1224</v>
      </c>
      <c r="J42" s="742" t="s">
        <v>1225</v>
      </c>
      <c r="M42" s="735" t="s">
        <v>294</v>
      </c>
      <c r="O42" s="735">
        <v>343759</v>
      </c>
      <c r="P42" s="735">
        <v>690757</v>
      </c>
    </row>
    <row r="43" spans="1:16">
      <c r="A43" s="722" t="s">
        <v>28</v>
      </c>
      <c r="B43" s="722" t="s">
        <v>74</v>
      </c>
      <c r="C43" s="722">
        <v>4855000</v>
      </c>
      <c r="D43" s="722" t="s">
        <v>1215</v>
      </c>
      <c r="E43" s="722" t="s">
        <v>1216</v>
      </c>
      <c r="G43" s="722">
        <v>10318000</v>
      </c>
      <c r="H43" s="722" t="s">
        <v>1210</v>
      </c>
      <c r="I43" s="722" t="s">
        <v>1215</v>
      </c>
      <c r="J43" s="722" t="s">
        <v>1216</v>
      </c>
      <c r="M43" s="722" t="s">
        <v>294</v>
      </c>
      <c r="O43" s="722">
        <v>24819300</v>
      </c>
      <c r="P43" s="722">
        <v>26149300</v>
      </c>
    </row>
    <row r="44" spans="1:16">
      <c r="A44" s="722" t="s">
        <v>360</v>
      </c>
      <c r="B44" s="722" t="s">
        <v>74</v>
      </c>
      <c r="C44" s="722">
        <v>154704</v>
      </c>
      <c r="D44" s="722" t="s">
        <v>1215</v>
      </c>
      <c r="E44" s="722" t="s">
        <v>1216</v>
      </c>
      <c r="G44" s="722">
        <v>947860</v>
      </c>
      <c r="H44" s="722">
        <v>0</v>
      </c>
      <c r="I44" s="722" t="s">
        <v>1215</v>
      </c>
      <c r="J44" s="722" t="s">
        <v>1216</v>
      </c>
      <c r="K44" s="722" t="s">
        <v>639</v>
      </c>
      <c r="M44" s="722" t="s">
        <v>631</v>
      </c>
      <c r="O44" s="722">
        <v>1970771</v>
      </c>
      <c r="P44" s="722">
        <v>1974169</v>
      </c>
    </row>
    <row r="45" spans="1:16">
      <c r="A45" s="722" t="s">
        <v>1268</v>
      </c>
      <c r="B45" s="722" t="s">
        <v>74</v>
      </c>
      <c r="C45" s="722">
        <v>144163</v>
      </c>
      <c r="D45" s="722" t="s">
        <v>1215</v>
      </c>
      <c r="E45" s="722" t="s">
        <v>1216</v>
      </c>
      <c r="G45" s="722">
        <v>157086</v>
      </c>
      <c r="H45" s="722">
        <v>82538</v>
      </c>
      <c r="I45" s="722" t="s">
        <v>1215</v>
      </c>
      <c r="J45" s="722" t="s">
        <v>1216</v>
      </c>
      <c r="M45" s="722" t="s">
        <v>294</v>
      </c>
      <c r="O45" s="722">
        <v>571006</v>
      </c>
      <c r="P45" s="722">
        <v>917968</v>
      </c>
    </row>
    <row r="46" spans="1:16">
      <c r="A46" s="722" t="s">
        <v>1269</v>
      </c>
      <c r="B46" s="722" t="s">
        <v>74</v>
      </c>
      <c r="C46" s="722">
        <v>259307</v>
      </c>
      <c r="D46" s="722" t="s">
        <v>1215</v>
      </c>
      <c r="E46" s="722" t="s">
        <v>1216</v>
      </c>
      <c r="G46" s="722">
        <v>890010</v>
      </c>
      <c r="H46" s="722">
        <v>902266</v>
      </c>
      <c r="I46" s="722" t="s">
        <v>1215</v>
      </c>
      <c r="J46" s="722" t="s">
        <v>1216</v>
      </c>
      <c r="M46" s="722" t="s">
        <v>631</v>
      </c>
      <c r="O46" s="722">
        <v>1670479</v>
      </c>
      <c r="P46" s="722">
        <v>1671480</v>
      </c>
    </row>
    <row r="47" spans="1:16">
      <c r="A47" s="722" t="s">
        <v>1270</v>
      </c>
      <c r="B47" s="722" t="s">
        <v>74</v>
      </c>
      <c r="C47" s="722">
        <v>0</v>
      </c>
      <c r="D47" s="722" t="s">
        <v>1215</v>
      </c>
      <c r="E47" s="722" t="s">
        <v>1216</v>
      </c>
      <c r="G47" s="722">
        <v>13550</v>
      </c>
      <c r="H47" s="722" t="s">
        <v>1210</v>
      </c>
      <c r="I47" s="722" t="s">
        <v>1215</v>
      </c>
      <c r="J47" s="722" t="s">
        <v>1216</v>
      </c>
      <c r="M47" s="722" t="s">
        <v>568</v>
      </c>
      <c r="P47" s="722">
        <v>37698</v>
      </c>
    </row>
    <row r="48" spans="1:16">
      <c r="A48" s="722" t="s">
        <v>1271</v>
      </c>
      <c r="B48" s="722" t="s">
        <v>74</v>
      </c>
      <c r="C48" s="722">
        <v>1081.22</v>
      </c>
      <c r="D48" s="722" t="s">
        <v>1215</v>
      </c>
      <c r="E48" s="722" t="s">
        <v>1216</v>
      </c>
      <c r="G48" s="722">
        <v>1006.61</v>
      </c>
      <c r="H48" s="722" t="s">
        <v>1210</v>
      </c>
      <c r="I48" s="722" t="s">
        <v>1215</v>
      </c>
      <c r="J48" s="722" t="s">
        <v>1216</v>
      </c>
      <c r="K48" s="722" t="s">
        <v>1272</v>
      </c>
      <c r="O48" s="722" t="s">
        <v>1210</v>
      </c>
      <c r="P48" s="722" t="s">
        <v>1210</v>
      </c>
    </row>
    <row r="49" spans="1:16">
      <c r="A49" s="722" t="s">
        <v>1273</v>
      </c>
      <c r="B49" s="722" t="s">
        <v>74</v>
      </c>
      <c r="C49" s="722">
        <v>4739.3100000000004</v>
      </c>
      <c r="D49" s="722" t="s">
        <v>1215</v>
      </c>
      <c r="E49" s="722" t="s">
        <v>1216</v>
      </c>
      <c r="G49" s="722">
        <v>54035.15</v>
      </c>
      <c r="H49" s="722">
        <v>51171.74</v>
      </c>
      <c r="I49" s="722" t="s">
        <v>1215</v>
      </c>
      <c r="J49" s="722" t="s">
        <v>1216</v>
      </c>
      <c r="M49" s="722" t="s">
        <v>294</v>
      </c>
      <c r="O49" s="722">
        <v>138703.51</v>
      </c>
      <c r="P49" s="722">
        <v>150494</v>
      </c>
    </row>
    <row r="50" spans="1:16">
      <c r="A50" s="722" t="s">
        <v>332</v>
      </c>
      <c r="B50" s="722" t="s">
        <v>74</v>
      </c>
      <c r="C50" s="722">
        <v>27375</v>
      </c>
      <c r="D50" s="722" t="s">
        <v>1238</v>
      </c>
      <c r="E50" s="722" t="s">
        <v>1239</v>
      </c>
      <c r="G50" s="722">
        <v>453391</v>
      </c>
      <c r="H50" s="722">
        <v>409991</v>
      </c>
      <c r="I50" s="722" t="s">
        <v>1238</v>
      </c>
      <c r="J50" s="722" t="s">
        <v>1239</v>
      </c>
      <c r="M50" s="722" t="s">
        <v>294</v>
      </c>
      <c r="O50" s="722">
        <v>561124</v>
      </c>
      <c r="P50" s="722">
        <v>620067</v>
      </c>
    </row>
    <row r="51" spans="1:16">
      <c r="A51" s="722" t="s">
        <v>1274</v>
      </c>
      <c r="B51" s="722" t="s">
        <v>74</v>
      </c>
      <c r="C51" s="722">
        <v>120978</v>
      </c>
      <c r="D51" s="722" t="s">
        <v>1238</v>
      </c>
      <c r="E51" s="722" t="s">
        <v>1239</v>
      </c>
      <c r="G51" s="722">
        <v>1566113</v>
      </c>
      <c r="H51" s="722">
        <v>1548755</v>
      </c>
      <c r="I51" s="722" t="s">
        <v>1238</v>
      </c>
      <c r="J51" s="722" t="s">
        <v>1239</v>
      </c>
      <c r="M51" s="722" t="s">
        <v>294</v>
      </c>
      <c r="O51" s="722">
        <v>3140603</v>
      </c>
      <c r="P51" s="722">
        <v>3800281</v>
      </c>
    </row>
    <row r="52" spans="1:16">
      <c r="A52" s="722" t="s">
        <v>334</v>
      </c>
      <c r="B52" s="722" t="s">
        <v>74</v>
      </c>
      <c r="C52" s="722">
        <v>148227</v>
      </c>
      <c r="D52" s="722" t="s">
        <v>1275</v>
      </c>
      <c r="E52" s="722" t="s">
        <v>1220</v>
      </c>
      <c r="G52" s="722">
        <v>504972</v>
      </c>
      <c r="H52" s="722" t="s">
        <v>1210</v>
      </c>
      <c r="I52" s="722" t="s">
        <v>1275</v>
      </c>
      <c r="J52" s="722" t="s">
        <v>1220</v>
      </c>
      <c r="M52" s="722" t="s">
        <v>294</v>
      </c>
      <c r="O52" s="722">
        <v>1591623</v>
      </c>
      <c r="P52" s="722">
        <v>1610469</v>
      </c>
    </row>
    <row r="53" spans="1:16">
      <c r="A53" s="722" t="s">
        <v>378</v>
      </c>
      <c r="B53" s="722" t="s">
        <v>74</v>
      </c>
      <c r="C53" s="722">
        <v>2561.04</v>
      </c>
      <c r="D53" s="722" t="s">
        <v>1238</v>
      </c>
      <c r="E53" s="722" t="s">
        <v>1239</v>
      </c>
      <c r="G53" s="722">
        <v>108418.24000000001</v>
      </c>
      <c r="H53" s="722">
        <v>0</v>
      </c>
      <c r="I53" s="722" t="s">
        <v>1238</v>
      </c>
      <c r="J53" s="722" t="s">
        <v>1239</v>
      </c>
      <c r="K53" s="722" t="s">
        <v>1276</v>
      </c>
      <c r="M53" s="722" t="s">
        <v>294</v>
      </c>
      <c r="O53" s="722">
        <v>142452.01</v>
      </c>
      <c r="P53" s="722">
        <v>166497.54</v>
      </c>
    </row>
    <row r="54" spans="1:16">
      <c r="A54" s="722" t="s">
        <v>1277</v>
      </c>
      <c r="B54" s="722" t="s">
        <v>74</v>
      </c>
      <c r="C54" s="722">
        <v>4454</v>
      </c>
      <c r="D54" s="722" t="s">
        <v>1224</v>
      </c>
      <c r="E54" s="722" t="s">
        <v>1225</v>
      </c>
      <c r="G54" s="722">
        <v>67524</v>
      </c>
      <c r="H54" s="722">
        <v>15237</v>
      </c>
      <c r="I54" s="722" t="s">
        <v>1224</v>
      </c>
      <c r="J54" s="722" t="s">
        <v>1225</v>
      </c>
      <c r="K54" s="722" t="s">
        <v>442</v>
      </c>
      <c r="M54" s="722" t="s">
        <v>294</v>
      </c>
      <c r="O54" s="722">
        <v>23574</v>
      </c>
      <c r="P54" s="722">
        <v>155181</v>
      </c>
    </row>
    <row r="55" spans="1:16">
      <c r="A55" s="722" t="s">
        <v>1278</v>
      </c>
      <c r="B55" s="722" t="s">
        <v>74</v>
      </c>
      <c r="C55" s="722">
        <v>46269.3</v>
      </c>
      <c r="D55" s="722" t="s">
        <v>1215</v>
      </c>
      <c r="E55" s="722" t="s">
        <v>1216</v>
      </c>
      <c r="G55" s="722">
        <v>1110284.6000000001</v>
      </c>
      <c r="H55" s="722">
        <v>1107529.3</v>
      </c>
      <c r="I55" s="722" t="s">
        <v>1215</v>
      </c>
      <c r="J55" s="722" t="s">
        <v>1216</v>
      </c>
      <c r="M55" s="722" t="s">
        <v>568</v>
      </c>
      <c r="O55" s="722">
        <v>2135236.2000000002</v>
      </c>
      <c r="P55" s="722">
        <v>22147136</v>
      </c>
    </row>
    <row r="56" spans="1:16">
      <c r="A56" s="722" t="s">
        <v>353</v>
      </c>
      <c r="B56" s="722" t="s">
        <v>74</v>
      </c>
      <c r="C56" s="722">
        <v>13424</v>
      </c>
      <c r="D56" s="722" t="s">
        <v>1238</v>
      </c>
      <c r="E56" s="722" t="s">
        <v>1239</v>
      </c>
      <c r="G56" s="722">
        <v>103866</v>
      </c>
      <c r="H56" s="722" t="s">
        <v>1210</v>
      </c>
      <c r="I56" s="722" t="s">
        <v>1238</v>
      </c>
      <c r="J56" s="722" t="s">
        <v>1239</v>
      </c>
      <c r="K56" s="722" t="s">
        <v>1279</v>
      </c>
      <c r="M56" s="722" t="s">
        <v>294</v>
      </c>
      <c r="O56" s="722">
        <v>145733</v>
      </c>
      <c r="P56" s="722">
        <v>239239</v>
      </c>
    </row>
    <row r="57" spans="1:16">
      <c r="A57" s="722" t="s">
        <v>1280</v>
      </c>
      <c r="B57" s="722" t="s">
        <v>74</v>
      </c>
      <c r="C57" s="722">
        <v>27308.29</v>
      </c>
      <c r="D57" s="722" t="s">
        <v>1215</v>
      </c>
      <c r="E57" s="722" t="s">
        <v>1216</v>
      </c>
      <c r="G57" s="722">
        <v>402983.06</v>
      </c>
      <c r="H57" s="722" t="s">
        <v>1210</v>
      </c>
      <c r="I57" s="722" t="s">
        <v>1215</v>
      </c>
      <c r="J57" s="722" t="s">
        <v>1216</v>
      </c>
      <c r="M57" s="722" t="s">
        <v>294</v>
      </c>
      <c r="O57" s="722">
        <v>546815.54</v>
      </c>
      <c r="P57" s="722">
        <v>549195.31999999995</v>
      </c>
    </row>
    <row r="58" spans="1:16">
      <c r="D58" s="741"/>
    </row>
  </sheetData>
  <autoFilter ref="A1:E57"/>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3"/>
  <sheetViews>
    <sheetView showGridLines="0" workbookViewId="0">
      <pane xSplit="1" ySplit="1" topLeftCell="B2" activePane="bottomRight" state="frozen"/>
      <selection pane="topRight" activeCell="B1" sqref="B1"/>
      <selection pane="bottomLeft" activeCell="A2" sqref="A2"/>
      <selection pane="bottomRight" activeCell="I5" sqref="I5"/>
    </sheetView>
  </sheetViews>
  <sheetFormatPr defaultRowHeight="14.5"/>
  <cols>
    <col min="1" max="3" width="8.7265625" style="722"/>
    <col min="4" max="4" width="31.6328125" style="722" customWidth="1"/>
    <col min="5" max="5" width="15.08984375" style="722" customWidth="1"/>
    <col min="6" max="16384" width="8.7265625" style="722"/>
  </cols>
  <sheetData>
    <row r="1" spans="1:8" s="42" customFormat="1">
      <c r="A1" s="42" t="s">
        <v>1205</v>
      </c>
      <c r="B1" s="42" t="s">
        <v>1281</v>
      </c>
      <c r="C1" s="42" t="s">
        <v>1206</v>
      </c>
      <c r="D1" s="42" t="s">
        <v>1674</v>
      </c>
      <c r="E1" s="42" t="s">
        <v>1675</v>
      </c>
      <c r="F1" s="42" t="s">
        <v>1676</v>
      </c>
      <c r="G1" s="42" t="s">
        <v>1677</v>
      </c>
      <c r="H1" s="42" t="s">
        <v>1678</v>
      </c>
    </row>
    <row r="2" spans="1:8">
      <c r="A2" s="722" t="s">
        <v>38</v>
      </c>
      <c r="B2" s="722">
        <v>1</v>
      </c>
      <c r="C2" s="722" t="s">
        <v>4</v>
      </c>
      <c r="D2" s="722" t="s">
        <v>79</v>
      </c>
      <c r="E2" s="722">
        <v>453828</v>
      </c>
      <c r="F2" s="722" t="s">
        <v>1282</v>
      </c>
      <c r="G2" s="722">
        <v>35</v>
      </c>
    </row>
    <row r="3" spans="1:8">
      <c r="A3" s="722" t="s">
        <v>38</v>
      </c>
      <c r="B3" s="722">
        <v>2</v>
      </c>
      <c r="C3" s="722" t="s">
        <v>5</v>
      </c>
      <c r="D3" s="722" t="s">
        <v>82</v>
      </c>
      <c r="E3" s="722" t="s">
        <v>1210</v>
      </c>
      <c r="F3" s="722" t="s">
        <v>1210</v>
      </c>
      <c r="G3" s="722" t="s">
        <v>1210</v>
      </c>
      <c r="H3" s="722" t="s">
        <v>212</v>
      </c>
    </row>
    <row r="4" spans="1:8">
      <c r="A4" s="722" t="s">
        <v>38</v>
      </c>
      <c r="B4" s="722">
        <v>3</v>
      </c>
      <c r="C4" s="722" t="s">
        <v>80</v>
      </c>
      <c r="D4" s="722" t="s">
        <v>82</v>
      </c>
      <c r="E4" s="722" t="s">
        <v>1210</v>
      </c>
      <c r="F4" s="722" t="s">
        <v>1210</v>
      </c>
      <c r="G4" s="722" t="s">
        <v>1210</v>
      </c>
      <c r="H4" s="722" t="s">
        <v>1283</v>
      </c>
    </row>
    <row r="5" spans="1:8">
      <c r="A5" s="722" t="s">
        <v>38</v>
      </c>
      <c r="B5" s="722">
        <v>4</v>
      </c>
      <c r="C5" s="722" t="s">
        <v>6</v>
      </c>
      <c r="D5" s="722" t="s">
        <v>82</v>
      </c>
      <c r="E5" s="722" t="s">
        <v>1210</v>
      </c>
      <c r="F5" s="722" t="s">
        <v>1210</v>
      </c>
      <c r="G5" s="722" t="s">
        <v>1210</v>
      </c>
      <c r="H5" s="722" t="s">
        <v>213</v>
      </c>
    </row>
    <row r="6" spans="1:8">
      <c r="A6" s="722" t="s">
        <v>38</v>
      </c>
      <c r="B6" s="722">
        <v>5</v>
      </c>
      <c r="C6" s="722" t="s">
        <v>7</v>
      </c>
      <c r="D6" s="722" t="s">
        <v>82</v>
      </c>
      <c r="E6" s="722" t="s">
        <v>1210</v>
      </c>
      <c r="F6" s="722" t="s">
        <v>1210</v>
      </c>
      <c r="G6" s="722" t="s">
        <v>1210</v>
      </c>
      <c r="H6" s="722" t="s">
        <v>214</v>
      </c>
    </row>
    <row r="7" spans="1:8">
      <c r="A7" s="722" t="s">
        <v>38</v>
      </c>
      <c r="B7" s="722">
        <v>6</v>
      </c>
      <c r="C7" s="722" t="s">
        <v>8</v>
      </c>
      <c r="D7" s="722" t="s">
        <v>79</v>
      </c>
      <c r="E7" s="722">
        <v>494928</v>
      </c>
      <c r="F7" s="722" t="s">
        <v>1284</v>
      </c>
      <c r="G7" s="722">
        <v>91</v>
      </c>
    </row>
    <row r="8" spans="1:8">
      <c r="A8" s="722" t="s">
        <v>38</v>
      </c>
      <c r="B8" s="722">
        <v>7</v>
      </c>
      <c r="C8" s="722" t="s">
        <v>9</v>
      </c>
      <c r="D8" s="722" t="s">
        <v>82</v>
      </c>
      <c r="E8" s="722" t="s">
        <v>1210</v>
      </c>
      <c r="F8" s="722" t="s">
        <v>1210</v>
      </c>
      <c r="G8" s="722" t="s">
        <v>1210</v>
      </c>
      <c r="H8" s="722" t="s">
        <v>1285</v>
      </c>
    </row>
    <row r="9" spans="1:8">
      <c r="A9" s="722" t="s">
        <v>38</v>
      </c>
      <c r="B9" s="722">
        <v>8</v>
      </c>
      <c r="C9" s="722" t="s">
        <v>10</v>
      </c>
      <c r="D9" s="722" t="s">
        <v>82</v>
      </c>
      <c r="E9" s="722" t="s">
        <v>1210</v>
      </c>
      <c r="F9" s="722" t="s">
        <v>1210</v>
      </c>
      <c r="G9" s="722" t="s">
        <v>1210</v>
      </c>
      <c r="H9" s="722" t="s">
        <v>215</v>
      </c>
    </row>
    <row r="10" spans="1:8">
      <c r="A10" s="722" t="s">
        <v>38</v>
      </c>
      <c r="B10" s="722">
        <v>9</v>
      </c>
      <c r="C10" s="722" t="s">
        <v>11</v>
      </c>
      <c r="D10" s="722" t="s">
        <v>82</v>
      </c>
      <c r="E10" s="722" t="s">
        <v>1210</v>
      </c>
      <c r="F10" s="722" t="s">
        <v>1210</v>
      </c>
      <c r="G10" s="722" t="s">
        <v>1210</v>
      </c>
      <c r="H10" s="722" t="s">
        <v>216</v>
      </c>
    </row>
    <row r="11" spans="1:8">
      <c r="A11" s="722" t="s">
        <v>38</v>
      </c>
      <c r="B11" s="722">
        <v>10</v>
      </c>
      <c r="C11" s="722" t="s">
        <v>12</v>
      </c>
      <c r="D11" s="722" t="s">
        <v>82</v>
      </c>
      <c r="E11" s="722" t="s">
        <v>1210</v>
      </c>
      <c r="F11" s="722" t="s">
        <v>1210</v>
      </c>
      <c r="G11" s="722" t="s">
        <v>1210</v>
      </c>
      <c r="H11" s="722" t="s">
        <v>1286</v>
      </c>
    </row>
    <row r="12" spans="1:8">
      <c r="A12" s="722" t="s">
        <v>38</v>
      </c>
      <c r="B12" s="722">
        <v>11</v>
      </c>
      <c r="C12" s="722" t="s">
        <v>13</v>
      </c>
      <c r="D12" s="722" t="s">
        <v>82</v>
      </c>
      <c r="E12" s="722" t="s">
        <v>1210</v>
      </c>
      <c r="F12" s="722" t="s">
        <v>1210</v>
      </c>
      <c r="G12" s="722" t="s">
        <v>1210</v>
      </c>
      <c r="H12" s="722" t="s">
        <v>1287</v>
      </c>
    </row>
    <row r="13" spans="1:8">
      <c r="A13" s="722" t="s">
        <v>38</v>
      </c>
      <c r="B13" s="722">
        <v>12</v>
      </c>
      <c r="C13" s="722" t="s">
        <v>81</v>
      </c>
      <c r="D13" s="722" t="s">
        <v>82</v>
      </c>
      <c r="E13" s="722" t="s">
        <v>1210</v>
      </c>
      <c r="F13" s="722" t="s">
        <v>1210</v>
      </c>
      <c r="G13" s="722" t="s">
        <v>1210</v>
      </c>
      <c r="H13" s="722" t="s">
        <v>217</v>
      </c>
    </row>
    <row r="14" spans="1:8">
      <c r="A14" s="722" t="s">
        <v>38</v>
      </c>
      <c r="B14" s="722">
        <v>13</v>
      </c>
      <c r="C14" s="722" t="s">
        <v>14</v>
      </c>
      <c r="D14" s="722" t="s">
        <v>82</v>
      </c>
      <c r="E14" s="722" t="s">
        <v>1210</v>
      </c>
      <c r="F14" s="722" t="s">
        <v>1210</v>
      </c>
      <c r="G14" s="722" t="s">
        <v>1210</v>
      </c>
      <c r="H14" s="722" t="s">
        <v>218</v>
      </c>
    </row>
    <row r="15" spans="1:8">
      <c r="A15" s="722" t="s">
        <v>38</v>
      </c>
      <c r="B15" s="722">
        <v>14</v>
      </c>
      <c r="C15" s="722" t="s">
        <v>15</v>
      </c>
      <c r="D15" s="722" t="s">
        <v>82</v>
      </c>
      <c r="E15" s="722" t="s">
        <v>1210</v>
      </c>
      <c r="F15" s="722" t="s">
        <v>1210</v>
      </c>
      <c r="G15" s="722" t="s">
        <v>1210</v>
      </c>
      <c r="H15" s="722" t="s">
        <v>219</v>
      </c>
    </row>
    <row r="16" spans="1:8">
      <c r="A16" s="722" t="s">
        <v>38</v>
      </c>
      <c r="B16" s="722">
        <v>15</v>
      </c>
      <c r="C16" s="722" t="s">
        <v>16</v>
      </c>
      <c r="D16" s="722" t="s">
        <v>82</v>
      </c>
      <c r="E16" s="722" t="s">
        <v>1210</v>
      </c>
      <c r="F16" s="722" t="s">
        <v>1210</v>
      </c>
      <c r="G16" s="722" t="s">
        <v>1210</v>
      </c>
      <c r="H16" s="722" t="s">
        <v>1288</v>
      </c>
    </row>
    <row r="17" spans="1:8">
      <c r="A17" s="722" t="s">
        <v>38</v>
      </c>
      <c r="B17" s="722">
        <v>16</v>
      </c>
      <c r="C17" s="722" t="s">
        <v>23</v>
      </c>
      <c r="E17" s="722" t="s">
        <v>1210</v>
      </c>
      <c r="F17" s="722" t="s">
        <v>1210</v>
      </c>
      <c r="G17" s="722" t="s">
        <v>1210</v>
      </c>
    </row>
    <row r="18" spans="1:8">
      <c r="A18" s="722" t="s">
        <v>38</v>
      </c>
      <c r="B18" s="722">
        <v>17</v>
      </c>
      <c r="C18" s="722" t="s">
        <v>83</v>
      </c>
      <c r="E18" s="722" t="s">
        <v>1210</v>
      </c>
      <c r="F18" s="722" t="s">
        <v>1210</v>
      </c>
      <c r="G18" s="722" t="s">
        <v>1210</v>
      </c>
    </row>
    <row r="19" spans="1:8">
      <c r="A19" s="722" t="s">
        <v>1211</v>
      </c>
      <c r="B19" s="722">
        <v>1</v>
      </c>
      <c r="C19" s="722" t="s">
        <v>4</v>
      </c>
      <c r="D19" s="722" t="s">
        <v>79</v>
      </c>
      <c r="E19" s="722">
        <v>448050.94</v>
      </c>
      <c r="F19" s="722" t="s">
        <v>1289</v>
      </c>
      <c r="G19" s="722">
        <v>100</v>
      </c>
      <c r="H19" s="722" t="s">
        <v>1290</v>
      </c>
    </row>
    <row r="20" spans="1:8">
      <c r="A20" s="722" t="s">
        <v>1211</v>
      </c>
      <c r="B20" s="722">
        <v>2</v>
      </c>
      <c r="C20" s="722" t="s">
        <v>5</v>
      </c>
      <c r="D20" s="722" t="s">
        <v>82</v>
      </c>
      <c r="E20" s="722" t="s">
        <v>1210</v>
      </c>
      <c r="F20" s="722" t="s">
        <v>1210</v>
      </c>
      <c r="G20" s="722" t="s">
        <v>1210</v>
      </c>
      <c r="H20" s="722" t="s">
        <v>1291</v>
      </c>
    </row>
    <row r="21" spans="1:8">
      <c r="A21" s="722" t="s">
        <v>1211</v>
      </c>
      <c r="B21" s="722">
        <v>3</v>
      </c>
      <c r="C21" s="722" t="s">
        <v>80</v>
      </c>
      <c r="D21" s="722" t="s">
        <v>79</v>
      </c>
      <c r="E21" s="722">
        <v>14804.55</v>
      </c>
      <c r="F21" s="722" t="s">
        <v>758</v>
      </c>
      <c r="G21" s="722">
        <v>0</v>
      </c>
      <c r="H21" s="722" t="s">
        <v>759</v>
      </c>
    </row>
    <row r="22" spans="1:8">
      <c r="A22" s="722" t="s">
        <v>1211</v>
      </c>
      <c r="B22" s="722">
        <v>4</v>
      </c>
      <c r="C22" s="722" t="s">
        <v>6</v>
      </c>
      <c r="D22" s="722" t="s">
        <v>82</v>
      </c>
      <c r="E22" s="722" t="s">
        <v>1210</v>
      </c>
      <c r="F22" s="722" t="s">
        <v>1210</v>
      </c>
      <c r="G22" s="722" t="s">
        <v>1210</v>
      </c>
      <c r="H22" s="722" t="s">
        <v>1292</v>
      </c>
    </row>
    <row r="23" spans="1:8">
      <c r="A23" s="722" t="s">
        <v>1211</v>
      </c>
      <c r="B23" s="722">
        <v>5</v>
      </c>
      <c r="C23" s="722" t="s">
        <v>7</v>
      </c>
      <c r="D23" s="722" t="s">
        <v>79</v>
      </c>
      <c r="E23" s="722">
        <v>87.21</v>
      </c>
      <c r="F23" s="722" t="s">
        <v>760</v>
      </c>
      <c r="G23" s="722">
        <v>100</v>
      </c>
      <c r="H23" s="722" t="s">
        <v>1293</v>
      </c>
    </row>
    <row r="24" spans="1:8">
      <c r="A24" s="722" t="s">
        <v>1211</v>
      </c>
      <c r="B24" s="722">
        <v>6</v>
      </c>
      <c r="C24" s="722" t="s">
        <v>8</v>
      </c>
      <c r="D24" s="722" t="s">
        <v>79</v>
      </c>
      <c r="E24" s="722">
        <v>40498</v>
      </c>
      <c r="F24" s="722" t="s">
        <v>1294</v>
      </c>
      <c r="G24" s="722">
        <v>100</v>
      </c>
      <c r="H24" s="722" t="s">
        <v>1295</v>
      </c>
    </row>
    <row r="25" spans="1:8">
      <c r="A25" s="722" t="s">
        <v>1211</v>
      </c>
      <c r="B25" s="722">
        <v>7</v>
      </c>
      <c r="C25" s="722" t="s">
        <v>9</v>
      </c>
      <c r="D25" s="722" t="s">
        <v>79</v>
      </c>
      <c r="E25" s="722">
        <v>10603</v>
      </c>
      <c r="F25" s="722" t="s">
        <v>761</v>
      </c>
      <c r="G25" s="722">
        <v>0</v>
      </c>
      <c r="H25" s="722" t="s">
        <v>762</v>
      </c>
    </row>
    <row r="26" spans="1:8">
      <c r="A26" s="722" t="s">
        <v>1211</v>
      </c>
      <c r="B26" s="722">
        <v>8</v>
      </c>
      <c r="C26" s="722" t="s">
        <v>10</v>
      </c>
      <c r="D26" s="722" t="s">
        <v>82</v>
      </c>
      <c r="E26" s="722" t="s">
        <v>1210</v>
      </c>
      <c r="F26" s="722" t="s">
        <v>1210</v>
      </c>
      <c r="G26" s="722" t="s">
        <v>1210</v>
      </c>
      <c r="H26" s="722" t="s">
        <v>1296</v>
      </c>
    </row>
    <row r="27" spans="1:8">
      <c r="A27" s="722" t="s">
        <v>1211</v>
      </c>
      <c r="B27" s="722">
        <v>9</v>
      </c>
      <c r="C27" s="722" t="s">
        <v>11</v>
      </c>
      <c r="D27" s="722" t="s">
        <v>82</v>
      </c>
      <c r="E27" s="722" t="s">
        <v>1210</v>
      </c>
      <c r="F27" s="722" t="s">
        <v>1210</v>
      </c>
      <c r="G27" s="722" t="s">
        <v>1210</v>
      </c>
      <c r="H27" s="722" t="s">
        <v>1297</v>
      </c>
    </row>
    <row r="28" spans="1:8">
      <c r="A28" s="722" t="s">
        <v>1211</v>
      </c>
      <c r="B28" s="722">
        <v>10</v>
      </c>
      <c r="C28" s="722" t="s">
        <v>12</v>
      </c>
      <c r="D28" s="722" t="s">
        <v>82</v>
      </c>
      <c r="E28" s="722" t="s">
        <v>1210</v>
      </c>
      <c r="F28" s="722" t="s">
        <v>1210</v>
      </c>
      <c r="G28" s="722" t="s">
        <v>1210</v>
      </c>
      <c r="H28" s="722" t="s">
        <v>763</v>
      </c>
    </row>
    <row r="29" spans="1:8">
      <c r="A29" s="722" t="s">
        <v>1211</v>
      </c>
      <c r="B29" s="722">
        <v>11</v>
      </c>
      <c r="C29" s="722" t="s">
        <v>13</v>
      </c>
      <c r="D29" s="722" t="s">
        <v>82</v>
      </c>
      <c r="E29" s="722" t="s">
        <v>1210</v>
      </c>
      <c r="F29" s="722" t="s">
        <v>1210</v>
      </c>
      <c r="G29" s="722" t="s">
        <v>1210</v>
      </c>
      <c r="H29" s="722" t="s">
        <v>764</v>
      </c>
    </row>
    <row r="30" spans="1:8">
      <c r="A30" s="722" t="s">
        <v>1211</v>
      </c>
      <c r="B30" s="722">
        <v>12</v>
      </c>
      <c r="C30" s="722" t="s">
        <v>81</v>
      </c>
      <c r="D30" s="722" t="s">
        <v>82</v>
      </c>
      <c r="E30" s="722" t="s">
        <v>1210</v>
      </c>
      <c r="F30" s="722" t="s">
        <v>1210</v>
      </c>
      <c r="G30" s="722" t="s">
        <v>1210</v>
      </c>
      <c r="H30" s="722" t="s">
        <v>765</v>
      </c>
    </row>
    <row r="31" spans="1:8">
      <c r="A31" s="722" t="s">
        <v>1211</v>
      </c>
      <c r="B31" s="722">
        <v>13</v>
      </c>
      <c r="C31" s="722" t="s">
        <v>14</v>
      </c>
      <c r="D31" s="722" t="s">
        <v>82</v>
      </c>
      <c r="E31" s="722" t="s">
        <v>1210</v>
      </c>
      <c r="F31" s="722" t="s">
        <v>1210</v>
      </c>
      <c r="G31" s="722" t="s">
        <v>1210</v>
      </c>
      <c r="H31" s="722" t="s">
        <v>766</v>
      </c>
    </row>
    <row r="32" spans="1:8">
      <c r="A32" s="722" t="s">
        <v>1211</v>
      </c>
      <c r="B32" s="722">
        <v>14</v>
      </c>
      <c r="C32" s="722" t="s">
        <v>15</v>
      </c>
      <c r="D32" s="722" t="s">
        <v>82</v>
      </c>
      <c r="E32" s="722" t="s">
        <v>1210</v>
      </c>
      <c r="F32" s="722" t="s">
        <v>1210</v>
      </c>
      <c r="G32" s="722" t="s">
        <v>1210</v>
      </c>
      <c r="H32" s="722" t="s">
        <v>767</v>
      </c>
    </row>
    <row r="33" spans="1:8">
      <c r="A33" s="722" t="s">
        <v>1211</v>
      </c>
      <c r="B33" s="722">
        <v>15</v>
      </c>
      <c r="C33" s="722" t="s">
        <v>16</v>
      </c>
      <c r="D33" s="722" t="s">
        <v>82</v>
      </c>
      <c r="E33" s="722" t="s">
        <v>1210</v>
      </c>
      <c r="F33" s="722" t="s">
        <v>1210</v>
      </c>
      <c r="G33" s="722" t="s">
        <v>1210</v>
      </c>
      <c r="H33" s="722" t="s">
        <v>768</v>
      </c>
    </row>
    <row r="34" spans="1:8">
      <c r="A34" s="722" t="s">
        <v>1211</v>
      </c>
      <c r="B34" s="722">
        <v>16</v>
      </c>
      <c r="C34" s="722" t="s">
        <v>23</v>
      </c>
      <c r="D34" s="722" t="s">
        <v>82</v>
      </c>
      <c r="E34" s="722" t="s">
        <v>1210</v>
      </c>
      <c r="F34" s="722" t="s">
        <v>1210</v>
      </c>
      <c r="G34" s="722" t="s">
        <v>1210</v>
      </c>
      <c r="H34" s="722" t="s">
        <v>769</v>
      </c>
    </row>
    <row r="35" spans="1:8">
      <c r="A35" s="722" t="s">
        <v>1211</v>
      </c>
      <c r="B35" s="722">
        <v>17</v>
      </c>
      <c r="C35" s="722" t="s">
        <v>83</v>
      </c>
      <c r="D35" s="722" t="s">
        <v>82</v>
      </c>
      <c r="E35" s="722" t="s">
        <v>1210</v>
      </c>
      <c r="F35" s="722" t="s">
        <v>1210</v>
      </c>
      <c r="G35" s="722" t="s">
        <v>1210</v>
      </c>
      <c r="H35" s="722" t="s">
        <v>770</v>
      </c>
    </row>
    <row r="36" spans="1:8">
      <c r="A36" s="722" t="s">
        <v>1214</v>
      </c>
      <c r="B36" s="722">
        <v>1</v>
      </c>
      <c r="C36" s="722" t="s">
        <v>4</v>
      </c>
      <c r="D36" s="722" t="s">
        <v>79</v>
      </c>
      <c r="E36" s="722">
        <v>0</v>
      </c>
      <c r="F36" s="722" t="s">
        <v>1298</v>
      </c>
    </row>
    <row r="37" spans="1:8">
      <c r="A37" s="722" t="s">
        <v>1214</v>
      </c>
      <c r="B37" s="722">
        <v>2</v>
      </c>
      <c r="C37" s="722" t="s">
        <v>5</v>
      </c>
      <c r="D37" s="722" t="s">
        <v>79</v>
      </c>
      <c r="E37" s="722">
        <v>2422000</v>
      </c>
      <c r="F37" s="722" t="s">
        <v>1299</v>
      </c>
      <c r="G37" s="722">
        <v>35</v>
      </c>
    </row>
    <row r="38" spans="1:8">
      <c r="A38" s="722" t="s">
        <v>1214</v>
      </c>
      <c r="B38" s="722">
        <v>3</v>
      </c>
      <c r="C38" s="722" t="s">
        <v>80</v>
      </c>
      <c r="D38" s="722" t="s">
        <v>121</v>
      </c>
      <c r="E38" s="722">
        <v>0</v>
      </c>
      <c r="F38" s="722" t="s">
        <v>1300</v>
      </c>
      <c r="H38" s="722" t="s">
        <v>144</v>
      </c>
    </row>
    <row r="39" spans="1:8">
      <c r="A39" s="722" t="s">
        <v>1214</v>
      </c>
      <c r="B39" s="722">
        <v>4</v>
      </c>
      <c r="C39" s="722" t="s">
        <v>6</v>
      </c>
      <c r="D39" s="722" t="s">
        <v>79</v>
      </c>
      <c r="E39" s="722">
        <v>475000</v>
      </c>
      <c r="F39" s="722" t="s">
        <v>145</v>
      </c>
      <c r="G39" s="722">
        <v>95</v>
      </c>
    </row>
    <row r="40" spans="1:8">
      <c r="A40" s="722" t="s">
        <v>1214</v>
      </c>
      <c r="B40" s="722">
        <v>5</v>
      </c>
      <c r="C40" s="722" t="s">
        <v>7</v>
      </c>
      <c r="D40" s="722" t="s">
        <v>82</v>
      </c>
      <c r="E40" s="722" t="s">
        <v>1210</v>
      </c>
      <c r="F40" s="722" t="s">
        <v>1210</v>
      </c>
      <c r="G40" s="722" t="s">
        <v>1210</v>
      </c>
      <c r="H40" s="722" t="s">
        <v>1301</v>
      </c>
    </row>
    <row r="41" spans="1:8">
      <c r="A41" s="722" t="s">
        <v>1214</v>
      </c>
      <c r="B41" s="722">
        <v>6</v>
      </c>
      <c r="C41" s="722" t="s">
        <v>8</v>
      </c>
      <c r="D41" s="722" t="s">
        <v>79</v>
      </c>
      <c r="E41" s="722">
        <v>313000</v>
      </c>
      <c r="F41" s="722" t="s">
        <v>1302</v>
      </c>
    </row>
    <row r="42" spans="1:8">
      <c r="A42" s="722" t="s">
        <v>1214</v>
      </c>
      <c r="B42" s="722">
        <v>7</v>
      </c>
      <c r="C42" s="722" t="s">
        <v>9</v>
      </c>
      <c r="D42" s="722" t="s">
        <v>79</v>
      </c>
      <c r="E42" s="722">
        <v>150467</v>
      </c>
      <c r="F42" s="722" t="s">
        <v>146</v>
      </c>
    </row>
    <row r="43" spans="1:8">
      <c r="A43" s="722" t="s">
        <v>1214</v>
      </c>
      <c r="B43" s="722">
        <v>8</v>
      </c>
      <c r="C43" s="722" t="s">
        <v>10</v>
      </c>
      <c r="D43" s="722" t="s">
        <v>82</v>
      </c>
      <c r="E43" s="722" t="s">
        <v>1210</v>
      </c>
      <c r="F43" s="722" t="s">
        <v>1210</v>
      </c>
      <c r="G43" s="722" t="s">
        <v>1210</v>
      </c>
      <c r="H43" s="722" t="s">
        <v>147</v>
      </c>
    </row>
    <row r="44" spans="1:8">
      <c r="A44" s="722" t="s">
        <v>1214</v>
      </c>
      <c r="B44" s="722">
        <v>9</v>
      </c>
      <c r="C44" s="722" t="s">
        <v>11</v>
      </c>
      <c r="D44" s="722" t="s">
        <v>79</v>
      </c>
      <c r="E44" s="722">
        <v>0</v>
      </c>
      <c r="F44" s="722" t="s">
        <v>148</v>
      </c>
      <c r="H44" s="722" t="s">
        <v>149</v>
      </c>
    </row>
    <row r="45" spans="1:8">
      <c r="A45" s="722" t="s">
        <v>1214</v>
      </c>
      <c r="B45" s="722">
        <v>10</v>
      </c>
      <c r="C45" s="722" t="s">
        <v>12</v>
      </c>
      <c r="D45" s="722" t="s">
        <v>82</v>
      </c>
      <c r="E45" s="722" t="s">
        <v>1210</v>
      </c>
      <c r="F45" s="722" t="s">
        <v>1210</v>
      </c>
      <c r="G45" s="722" t="s">
        <v>1210</v>
      </c>
      <c r="H45" s="722" t="s">
        <v>150</v>
      </c>
    </row>
    <row r="46" spans="1:8">
      <c r="A46" s="722" t="s">
        <v>1214</v>
      </c>
      <c r="B46" s="722">
        <v>11</v>
      </c>
      <c r="C46" s="722" t="s">
        <v>13</v>
      </c>
      <c r="D46" s="722" t="s">
        <v>79</v>
      </c>
      <c r="E46" s="722">
        <v>0</v>
      </c>
      <c r="F46" s="722" t="s">
        <v>151</v>
      </c>
      <c r="H46" s="722" t="s">
        <v>1303</v>
      </c>
    </row>
    <row r="47" spans="1:8">
      <c r="A47" s="722" t="s">
        <v>1214</v>
      </c>
      <c r="B47" s="722">
        <v>12</v>
      </c>
      <c r="C47" s="722" t="s">
        <v>81</v>
      </c>
      <c r="D47" s="722" t="s">
        <v>79</v>
      </c>
      <c r="E47" s="722">
        <v>0</v>
      </c>
      <c r="F47" s="722" t="s">
        <v>152</v>
      </c>
    </row>
    <row r="48" spans="1:8">
      <c r="A48" s="722" t="s">
        <v>1214</v>
      </c>
      <c r="B48" s="722">
        <v>13</v>
      </c>
      <c r="C48" s="722" t="s">
        <v>14</v>
      </c>
      <c r="D48" s="722" t="s">
        <v>82</v>
      </c>
      <c r="E48" s="722" t="s">
        <v>1210</v>
      </c>
      <c r="F48" s="722" t="s">
        <v>1210</v>
      </c>
      <c r="G48" s="722" t="s">
        <v>1210</v>
      </c>
      <c r="H48" s="722" t="s">
        <v>153</v>
      </c>
    </row>
    <row r="49" spans="1:8">
      <c r="A49" s="722" t="s">
        <v>1214</v>
      </c>
      <c r="B49" s="722">
        <v>14</v>
      </c>
      <c r="C49" s="722" t="s">
        <v>15</v>
      </c>
      <c r="D49" s="722" t="s">
        <v>82</v>
      </c>
      <c r="E49" s="722" t="s">
        <v>1210</v>
      </c>
      <c r="F49" s="722" t="s">
        <v>1210</v>
      </c>
      <c r="G49" s="722" t="s">
        <v>1210</v>
      </c>
      <c r="H49" s="722" t="s">
        <v>154</v>
      </c>
    </row>
    <row r="50" spans="1:8">
      <c r="A50" s="722" t="s">
        <v>1214</v>
      </c>
      <c r="B50" s="722">
        <v>15</v>
      </c>
      <c r="C50" s="722" t="s">
        <v>16</v>
      </c>
      <c r="D50" s="722" t="s">
        <v>82</v>
      </c>
      <c r="E50" s="722" t="s">
        <v>1210</v>
      </c>
      <c r="F50" s="722" t="s">
        <v>1210</v>
      </c>
      <c r="G50" s="722" t="s">
        <v>1210</v>
      </c>
      <c r="H50" s="722" t="s">
        <v>155</v>
      </c>
    </row>
    <row r="51" spans="1:8">
      <c r="A51" s="722" t="s">
        <v>1214</v>
      </c>
      <c r="B51" s="722">
        <v>16</v>
      </c>
      <c r="C51" s="722" t="s">
        <v>23</v>
      </c>
      <c r="D51" s="722" t="s">
        <v>79</v>
      </c>
      <c r="E51" s="722">
        <v>10919000</v>
      </c>
      <c r="F51" s="722" t="s">
        <v>1304</v>
      </c>
    </row>
    <row r="52" spans="1:8">
      <c r="A52" s="722" t="s">
        <v>1214</v>
      </c>
      <c r="B52" s="722">
        <v>17</v>
      </c>
      <c r="C52" s="722" t="s">
        <v>83</v>
      </c>
      <c r="D52" s="722" t="s">
        <v>82</v>
      </c>
      <c r="E52" s="722" t="s">
        <v>1210</v>
      </c>
      <c r="F52" s="722" t="s">
        <v>1210</v>
      </c>
      <c r="G52" s="722" t="s">
        <v>1210</v>
      </c>
      <c r="H52" s="722" t="s">
        <v>1305</v>
      </c>
    </row>
    <row r="53" spans="1:8">
      <c r="A53" s="722" t="s">
        <v>1217</v>
      </c>
      <c r="B53" s="722">
        <v>1</v>
      </c>
      <c r="C53" s="722" t="s">
        <v>4</v>
      </c>
      <c r="D53" s="722" t="s">
        <v>56</v>
      </c>
      <c r="E53" s="722" t="s">
        <v>1210</v>
      </c>
      <c r="F53" s="722" t="s">
        <v>1210</v>
      </c>
      <c r="G53" s="722" t="s">
        <v>1210</v>
      </c>
      <c r="H53" s="722" t="s">
        <v>1306</v>
      </c>
    </row>
    <row r="54" spans="1:8">
      <c r="A54" s="722" t="s">
        <v>1217</v>
      </c>
      <c r="B54" s="722">
        <v>2</v>
      </c>
      <c r="C54" s="722" t="s">
        <v>5</v>
      </c>
      <c r="D54" s="722" t="s">
        <v>56</v>
      </c>
      <c r="E54" s="722" t="s">
        <v>1210</v>
      </c>
      <c r="F54" s="722" t="s">
        <v>1210</v>
      </c>
      <c r="G54" s="722" t="s">
        <v>1210</v>
      </c>
      <c r="H54" s="722" t="s">
        <v>1307</v>
      </c>
    </row>
    <row r="55" spans="1:8">
      <c r="A55" s="722" t="s">
        <v>1217</v>
      </c>
      <c r="B55" s="722">
        <v>3</v>
      </c>
      <c r="C55" s="722" t="s">
        <v>80</v>
      </c>
      <c r="D55" s="722" t="s">
        <v>56</v>
      </c>
      <c r="E55" s="722" t="s">
        <v>1210</v>
      </c>
      <c r="F55" s="722" t="s">
        <v>1210</v>
      </c>
      <c r="G55" s="722" t="s">
        <v>1210</v>
      </c>
      <c r="H55" s="722" t="s">
        <v>1308</v>
      </c>
    </row>
    <row r="56" spans="1:8">
      <c r="A56" s="722" t="s">
        <v>1217</v>
      </c>
      <c r="B56" s="722">
        <v>4</v>
      </c>
      <c r="C56" s="722" t="s">
        <v>6</v>
      </c>
      <c r="D56" s="722" t="s">
        <v>56</v>
      </c>
      <c r="E56" s="722" t="s">
        <v>1210</v>
      </c>
      <c r="F56" s="722" t="s">
        <v>1210</v>
      </c>
      <c r="G56" s="722" t="s">
        <v>1210</v>
      </c>
      <c r="H56" s="722" t="s">
        <v>1309</v>
      </c>
    </row>
    <row r="57" spans="1:8">
      <c r="A57" s="722" t="s">
        <v>1217</v>
      </c>
      <c r="B57" s="722">
        <v>5</v>
      </c>
      <c r="C57" s="722" t="s">
        <v>7</v>
      </c>
      <c r="D57" s="722" t="s">
        <v>56</v>
      </c>
      <c r="E57" s="722" t="s">
        <v>1210</v>
      </c>
      <c r="F57" s="722" t="s">
        <v>1210</v>
      </c>
      <c r="G57" s="722" t="s">
        <v>1210</v>
      </c>
      <c r="H57" s="722" t="s">
        <v>1310</v>
      </c>
    </row>
    <row r="58" spans="1:8">
      <c r="A58" s="722" t="s">
        <v>1217</v>
      </c>
      <c r="B58" s="722">
        <v>6</v>
      </c>
      <c r="C58" s="722" t="s">
        <v>8</v>
      </c>
      <c r="D58" s="722" t="s">
        <v>56</v>
      </c>
      <c r="E58" s="722" t="s">
        <v>1210</v>
      </c>
      <c r="F58" s="722" t="s">
        <v>1210</v>
      </c>
      <c r="G58" s="722" t="s">
        <v>1210</v>
      </c>
      <c r="H58" s="722" t="s">
        <v>1311</v>
      </c>
    </row>
    <row r="59" spans="1:8">
      <c r="A59" s="722" t="s">
        <v>1217</v>
      </c>
      <c r="B59" s="722">
        <v>7</v>
      </c>
      <c r="C59" s="722" t="s">
        <v>9</v>
      </c>
      <c r="D59" s="722" t="s">
        <v>56</v>
      </c>
      <c r="E59" s="722" t="s">
        <v>1210</v>
      </c>
      <c r="F59" s="722" t="s">
        <v>1210</v>
      </c>
      <c r="G59" s="722" t="s">
        <v>1210</v>
      </c>
      <c r="H59" s="722" t="s">
        <v>1312</v>
      </c>
    </row>
    <row r="60" spans="1:8">
      <c r="A60" s="722" t="s">
        <v>1217</v>
      </c>
      <c r="B60" s="722">
        <v>8</v>
      </c>
      <c r="C60" s="722" t="s">
        <v>10</v>
      </c>
      <c r="D60" s="722" t="s">
        <v>115</v>
      </c>
      <c r="E60" s="722" t="s">
        <v>1210</v>
      </c>
      <c r="F60" s="722" t="s">
        <v>1210</v>
      </c>
      <c r="G60" s="722" t="s">
        <v>1210</v>
      </c>
      <c r="H60" s="722" t="s">
        <v>1313</v>
      </c>
    </row>
    <row r="61" spans="1:8">
      <c r="A61" s="722" t="s">
        <v>1217</v>
      </c>
      <c r="B61" s="722">
        <v>9</v>
      </c>
      <c r="C61" s="722" t="s">
        <v>11</v>
      </c>
      <c r="D61" s="722" t="s">
        <v>56</v>
      </c>
      <c r="E61" s="722" t="s">
        <v>1210</v>
      </c>
      <c r="F61" s="722" t="s">
        <v>1210</v>
      </c>
      <c r="G61" s="722" t="s">
        <v>1210</v>
      </c>
      <c r="H61" s="722" t="s">
        <v>1314</v>
      </c>
    </row>
    <row r="62" spans="1:8">
      <c r="A62" s="722" t="s">
        <v>1217</v>
      </c>
      <c r="B62" s="722">
        <v>10</v>
      </c>
      <c r="C62" s="722" t="s">
        <v>12</v>
      </c>
      <c r="D62" s="722" t="s">
        <v>56</v>
      </c>
      <c r="E62" s="722" t="s">
        <v>1210</v>
      </c>
      <c r="F62" s="722" t="s">
        <v>1210</v>
      </c>
      <c r="G62" s="722" t="s">
        <v>1210</v>
      </c>
      <c r="H62" s="722" t="s">
        <v>1315</v>
      </c>
    </row>
    <row r="63" spans="1:8">
      <c r="A63" s="722" t="s">
        <v>1217</v>
      </c>
      <c r="B63" s="722">
        <v>11</v>
      </c>
      <c r="C63" s="722" t="s">
        <v>13</v>
      </c>
      <c r="D63" s="722" t="s">
        <v>56</v>
      </c>
      <c r="E63" s="722" t="s">
        <v>1210</v>
      </c>
      <c r="F63" s="722" t="s">
        <v>1210</v>
      </c>
      <c r="G63" s="722" t="s">
        <v>1210</v>
      </c>
      <c r="H63" s="722" t="s">
        <v>1316</v>
      </c>
    </row>
    <row r="64" spans="1:8">
      <c r="A64" s="722" t="s">
        <v>1217</v>
      </c>
      <c r="B64" s="722">
        <v>12</v>
      </c>
      <c r="C64" s="722" t="s">
        <v>81</v>
      </c>
      <c r="D64" s="722" t="s">
        <v>56</v>
      </c>
      <c r="E64" s="722" t="s">
        <v>1210</v>
      </c>
      <c r="F64" s="722" t="s">
        <v>1210</v>
      </c>
      <c r="G64" s="722" t="s">
        <v>1210</v>
      </c>
      <c r="H64" s="722" t="s">
        <v>1317</v>
      </c>
    </row>
    <row r="65" spans="1:8">
      <c r="A65" s="722" t="s">
        <v>1217</v>
      </c>
      <c r="B65" s="722">
        <v>13</v>
      </c>
      <c r="C65" s="722" t="s">
        <v>14</v>
      </c>
      <c r="D65" s="722" t="s">
        <v>115</v>
      </c>
      <c r="E65" s="722" t="s">
        <v>1210</v>
      </c>
      <c r="F65" s="722" t="s">
        <v>1210</v>
      </c>
      <c r="G65" s="722" t="s">
        <v>1210</v>
      </c>
      <c r="H65" s="722" t="s">
        <v>1313</v>
      </c>
    </row>
    <row r="66" spans="1:8">
      <c r="A66" s="722" t="s">
        <v>1217</v>
      </c>
      <c r="B66" s="722">
        <v>14</v>
      </c>
      <c r="C66" s="722" t="s">
        <v>15</v>
      </c>
      <c r="D66" s="722" t="s">
        <v>115</v>
      </c>
      <c r="E66" s="722" t="s">
        <v>1210</v>
      </c>
      <c r="F66" s="722" t="s">
        <v>1210</v>
      </c>
      <c r="G66" s="722" t="s">
        <v>1210</v>
      </c>
      <c r="H66" s="722" t="s">
        <v>1313</v>
      </c>
    </row>
    <row r="67" spans="1:8">
      <c r="A67" s="722" t="s">
        <v>1217</v>
      </c>
      <c r="B67" s="722">
        <v>15</v>
      </c>
      <c r="C67" s="722" t="s">
        <v>16</v>
      </c>
      <c r="D67" s="722" t="s">
        <v>115</v>
      </c>
      <c r="E67" s="722" t="s">
        <v>1210</v>
      </c>
      <c r="F67" s="722" t="s">
        <v>1210</v>
      </c>
      <c r="G67" s="722" t="s">
        <v>1210</v>
      </c>
      <c r="H67" s="722" t="s">
        <v>1313</v>
      </c>
    </row>
    <row r="68" spans="1:8">
      <c r="A68" s="722" t="s">
        <v>1217</v>
      </c>
      <c r="B68" s="722">
        <v>16</v>
      </c>
      <c r="C68" s="722" t="s">
        <v>23</v>
      </c>
      <c r="D68" s="722" t="s">
        <v>82</v>
      </c>
      <c r="E68" s="722" t="s">
        <v>1210</v>
      </c>
      <c r="F68" s="722" t="s">
        <v>1210</v>
      </c>
      <c r="G68" s="722" t="s">
        <v>1210</v>
      </c>
      <c r="H68" s="722" t="s">
        <v>624</v>
      </c>
    </row>
    <row r="69" spans="1:8">
      <c r="A69" s="722" t="s">
        <v>1217</v>
      </c>
      <c r="B69" s="722">
        <v>17</v>
      </c>
      <c r="C69" s="722" t="s">
        <v>83</v>
      </c>
      <c r="D69" s="722" t="s">
        <v>82</v>
      </c>
      <c r="E69" s="722" t="s">
        <v>1210</v>
      </c>
      <c r="F69" s="722" t="s">
        <v>1210</v>
      </c>
      <c r="G69" s="722" t="s">
        <v>1210</v>
      </c>
      <c r="H69" s="722" t="s">
        <v>624</v>
      </c>
    </row>
    <row r="70" spans="1:8">
      <c r="A70" s="722" t="s">
        <v>1218</v>
      </c>
      <c r="B70" s="722">
        <v>1</v>
      </c>
      <c r="C70" s="722" t="s">
        <v>4</v>
      </c>
      <c r="D70" s="722" t="s">
        <v>79</v>
      </c>
      <c r="E70" s="722">
        <v>18500000</v>
      </c>
      <c r="F70" s="722" t="s">
        <v>1318</v>
      </c>
      <c r="G70" s="722">
        <v>50</v>
      </c>
      <c r="H70" s="722" t="s">
        <v>1319</v>
      </c>
    </row>
    <row r="71" spans="1:8">
      <c r="A71" s="722" t="s">
        <v>1218</v>
      </c>
      <c r="B71" s="722">
        <v>2</v>
      </c>
      <c r="C71" s="722" t="s">
        <v>5</v>
      </c>
      <c r="D71" s="722" t="s">
        <v>82</v>
      </c>
      <c r="E71" s="722" t="s">
        <v>1210</v>
      </c>
      <c r="F71" s="722" t="s">
        <v>1210</v>
      </c>
      <c r="G71" s="722" t="s">
        <v>1210</v>
      </c>
      <c r="H71" s="722" t="s">
        <v>1320</v>
      </c>
    </row>
    <row r="72" spans="1:8">
      <c r="A72" s="722" t="s">
        <v>1218</v>
      </c>
      <c r="B72" s="722">
        <v>3</v>
      </c>
      <c r="C72" s="722" t="s">
        <v>80</v>
      </c>
      <c r="D72" s="722" t="s">
        <v>82</v>
      </c>
      <c r="E72" s="722" t="s">
        <v>1210</v>
      </c>
      <c r="F72" s="722" t="s">
        <v>1210</v>
      </c>
      <c r="G72" s="722" t="s">
        <v>1210</v>
      </c>
      <c r="H72" s="722" t="s">
        <v>86</v>
      </c>
    </row>
    <row r="73" spans="1:8">
      <c r="A73" s="722" t="s">
        <v>1218</v>
      </c>
      <c r="B73" s="722">
        <v>4</v>
      </c>
      <c r="C73" s="722" t="s">
        <v>6</v>
      </c>
      <c r="D73" s="722" t="s">
        <v>79</v>
      </c>
      <c r="E73" s="722">
        <v>400000</v>
      </c>
      <c r="F73" s="722" t="s">
        <v>87</v>
      </c>
      <c r="G73" s="722">
        <v>80</v>
      </c>
      <c r="H73" s="722" t="s">
        <v>1321</v>
      </c>
    </row>
    <row r="74" spans="1:8">
      <c r="A74" s="722" t="s">
        <v>1218</v>
      </c>
      <c r="B74" s="722">
        <v>5</v>
      </c>
      <c r="C74" s="722" t="s">
        <v>7</v>
      </c>
      <c r="D74" s="722" t="s">
        <v>82</v>
      </c>
      <c r="E74" s="722" t="s">
        <v>1210</v>
      </c>
      <c r="F74" s="722" t="s">
        <v>1210</v>
      </c>
      <c r="G74" s="722" t="s">
        <v>1210</v>
      </c>
      <c r="H74" s="722" t="s">
        <v>1322</v>
      </c>
    </row>
    <row r="75" spans="1:8">
      <c r="A75" s="722" t="s">
        <v>1218</v>
      </c>
      <c r="B75" s="722">
        <v>6</v>
      </c>
      <c r="C75" s="722" t="s">
        <v>8</v>
      </c>
      <c r="D75" s="722" t="s">
        <v>79</v>
      </c>
      <c r="E75" s="722">
        <v>337300</v>
      </c>
      <c r="F75" s="722" t="s">
        <v>1323</v>
      </c>
      <c r="G75" s="722">
        <v>90</v>
      </c>
      <c r="H75" s="722" t="s">
        <v>88</v>
      </c>
    </row>
    <row r="76" spans="1:8">
      <c r="A76" s="722" t="s">
        <v>1218</v>
      </c>
      <c r="B76" s="722">
        <v>7</v>
      </c>
      <c r="C76" s="722" t="s">
        <v>9</v>
      </c>
      <c r="D76" s="722" t="s">
        <v>79</v>
      </c>
      <c r="E76" s="722">
        <v>183200</v>
      </c>
      <c r="F76" s="722" t="s">
        <v>1324</v>
      </c>
      <c r="G76" s="722">
        <v>0</v>
      </c>
      <c r="H76" s="722" t="s">
        <v>89</v>
      </c>
    </row>
    <row r="77" spans="1:8">
      <c r="A77" s="722" t="s">
        <v>1218</v>
      </c>
      <c r="B77" s="722">
        <v>8</v>
      </c>
      <c r="C77" s="722" t="s">
        <v>10</v>
      </c>
      <c r="D77" s="722" t="s">
        <v>82</v>
      </c>
      <c r="E77" s="722" t="s">
        <v>1210</v>
      </c>
      <c r="F77" s="722" t="s">
        <v>1210</v>
      </c>
      <c r="G77" s="722" t="s">
        <v>1210</v>
      </c>
      <c r="H77" s="722" t="s">
        <v>90</v>
      </c>
    </row>
    <row r="78" spans="1:8">
      <c r="A78" s="722" t="s">
        <v>1218</v>
      </c>
      <c r="B78" s="722">
        <v>9</v>
      </c>
      <c r="C78" s="722" t="s">
        <v>11</v>
      </c>
      <c r="D78" s="722" t="s">
        <v>79</v>
      </c>
      <c r="E78" s="722">
        <v>900000</v>
      </c>
      <c r="F78" s="722" t="s">
        <v>1325</v>
      </c>
      <c r="G78" s="722">
        <v>50</v>
      </c>
      <c r="H78" s="722" t="s">
        <v>1326</v>
      </c>
    </row>
    <row r="79" spans="1:8">
      <c r="A79" s="722" t="s">
        <v>1218</v>
      </c>
      <c r="B79" s="722">
        <v>10</v>
      </c>
      <c r="C79" s="722" t="s">
        <v>12</v>
      </c>
      <c r="D79" s="722" t="s">
        <v>82</v>
      </c>
      <c r="E79" s="722" t="s">
        <v>1210</v>
      </c>
      <c r="F79" s="722" t="s">
        <v>1210</v>
      </c>
      <c r="G79" s="722" t="s">
        <v>1210</v>
      </c>
      <c r="H79" s="722" t="s">
        <v>91</v>
      </c>
    </row>
    <row r="80" spans="1:8">
      <c r="A80" s="722" t="s">
        <v>1218</v>
      </c>
      <c r="B80" s="722">
        <v>11</v>
      </c>
      <c r="C80" s="722" t="s">
        <v>13</v>
      </c>
      <c r="D80" s="722" t="s">
        <v>79</v>
      </c>
      <c r="E80" s="722">
        <v>4700000</v>
      </c>
      <c r="F80" s="722" t="s">
        <v>1327</v>
      </c>
      <c r="G80" s="722">
        <v>80</v>
      </c>
      <c r="H80" s="722" t="s">
        <v>92</v>
      </c>
    </row>
    <row r="81" spans="1:8">
      <c r="A81" s="722" t="s">
        <v>1218</v>
      </c>
      <c r="B81" s="722">
        <v>12</v>
      </c>
      <c r="C81" s="722" t="s">
        <v>81</v>
      </c>
      <c r="D81" s="722" t="s">
        <v>79</v>
      </c>
      <c r="E81" s="722">
        <v>50000</v>
      </c>
      <c r="F81" s="722" t="s">
        <v>1328</v>
      </c>
      <c r="G81" s="722">
        <v>50</v>
      </c>
      <c r="H81" s="722" t="s">
        <v>1329</v>
      </c>
    </row>
    <row r="82" spans="1:8">
      <c r="A82" s="722" t="s">
        <v>1218</v>
      </c>
      <c r="B82" s="722">
        <v>13</v>
      </c>
      <c r="C82" s="722" t="s">
        <v>14</v>
      </c>
      <c r="D82" s="722" t="s">
        <v>82</v>
      </c>
      <c r="E82" s="722" t="s">
        <v>1210</v>
      </c>
      <c r="F82" s="722" t="s">
        <v>1210</v>
      </c>
      <c r="G82" s="722" t="s">
        <v>1210</v>
      </c>
      <c r="H82" s="722" t="s">
        <v>93</v>
      </c>
    </row>
    <row r="83" spans="1:8">
      <c r="A83" s="722" t="s">
        <v>1218</v>
      </c>
      <c r="B83" s="722">
        <v>14</v>
      </c>
      <c r="C83" s="722" t="s">
        <v>15</v>
      </c>
      <c r="D83" s="722" t="s">
        <v>82</v>
      </c>
      <c r="E83" s="722" t="s">
        <v>1210</v>
      </c>
      <c r="F83" s="722" t="s">
        <v>1210</v>
      </c>
      <c r="G83" s="722" t="s">
        <v>1210</v>
      </c>
      <c r="H83" s="722" t="s">
        <v>1330</v>
      </c>
    </row>
    <row r="84" spans="1:8">
      <c r="A84" s="722" t="s">
        <v>1218</v>
      </c>
      <c r="B84" s="722">
        <v>15</v>
      </c>
      <c r="C84" s="722" t="s">
        <v>16</v>
      </c>
      <c r="D84" s="722" t="s">
        <v>82</v>
      </c>
      <c r="E84" s="722" t="s">
        <v>1210</v>
      </c>
      <c r="F84" s="722" t="s">
        <v>1210</v>
      </c>
      <c r="G84" s="722" t="s">
        <v>1210</v>
      </c>
      <c r="H84" s="722" t="s">
        <v>1331</v>
      </c>
    </row>
    <row r="85" spans="1:8">
      <c r="A85" s="722" t="s">
        <v>1218</v>
      </c>
      <c r="B85" s="722">
        <v>16</v>
      </c>
      <c r="C85" s="722" t="s">
        <v>23</v>
      </c>
      <c r="E85" s="722" t="s">
        <v>1210</v>
      </c>
      <c r="F85" s="722" t="s">
        <v>1210</v>
      </c>
      <c r="G85" s="722" t="s">
        <v>1210</v>
      </c>
    </row>
    <row r="86" spans="1:8">
      <c r="A86" s="722" t="s">
        <v>1218</v>
      </c>
      <c r="B86" s="722">
        <v>17</v>
      </c>
      <c r="C86" s="722" t="s">
        <v>83</v>
      </c>
      <c r="E86" s="722" t="s">
        <v>1210</v>
      </c>
      <c r="F86" s="722" t="s">
        <v>1210</v>
      </c>
      <c r="G86" s="722" t="s">
        <v>1210</v>
      </c>
    </row>
    <row r="87" spans="1:8">
      <c r="A87" s="722" t="s">
        <v>385</v>
      </c>
      <c r="B87" s="722">
        <v>1</v>
      </c>
      <c r="C87" s="722" t="s">
        <v>4</v>
      </c>
      <c r="D87" s="722" t="s">
        <v>79</v>
      </c>
      <c r="E87" s="722">
        <v>106760</v>
      </c>
      <c r="F87" s="722" t="s">
        <v>713</v>
      </c>
      <c r="G87" s="722">
        <v>100</v>
      </c>
    </row>
    <row r="88" spans="1:8">
      <c r="A88" s="722" t="s">
        <v>385</v>
      </c>
      <c r="B88" s="722">
        <v>2</v>
      </c>
      <c r="C88" s="722" t="s">
        <v>5</v>
      </c>
      <c r="D88" s="722" t="s">
        <v>79</v>
      </c>
      <c r="E88" s="722">
        <v>3038</v>
      </c>
      <c r="F88" s="722" t="s">
        <v>714</v>
      </c>
      <c r="G88" s="722">
        <v>0</v>
      </c>
      <c r="H88" s="722" t="s">
        <v>715</v>
      </c>
    </row>
    <row r="89" spans="1:8">
      <c r="A89" s="722" t="s">
        <v>385</v>
      </c>
      <c r="B89" s="722">
        <v>3</v>
      </c>
      <c r="C89" s="722" t="s">
        <v>80</v>
      </c>
      <c r="D89" s="722" t="s">
        <v>82</v>
      </c>
      <c r="E89" s="722" t="s">
        <v>1210</v>
      </c>
      <c r="F89" s="722" t="s">
        <v>1210</v>
      </c>
      <c r="G89" s="722" t="s">
        <v>1210</v>
      </c>
      <c r="H89" s="722" t="s">
        <v>309</v>
      </c>
    </row>
    <row r="90" spans="1:8">
      <c r="A90" s="722" t="s">
        <v>385</v>
      </c>
      <c r="B90" s="722">
        <v>4</v>
      </c>
      <c r="C90" s="722" t="s">
        <v>6</v>
      </c>
      <c r="D90" s="722" t="s">
        <v>79</v>
      </c>
      <c r="E90" s="722">
        <v>38784</v>
      </c>
      <c r="F90" s="722" t="s">
        <v>716</v>
      </c>
      <c r="G90" s="722">
        <v>100</v>
      </c>
      <c r="H90" s="722" t="s">
        <v>716</v>
      </c>
    </row>
    <row r="91" spans="1:8">
      <c r="A91" s="722" t="s">
        <v>385</v>
      </c>
      <c r="B91" s="722">
        <v>5</v>
      </c>
      <c r="C91" s="722" t="s">
        <v>7</v>
      </c>
      <c r="D91" s="722" t="s">
        <v>79</v>
      </c>
      <c r="E91" s="722">
        <v>34</v>
      </c>
      <c r="F91" s="722" t="s">
        <v>717</v>
      </c>
      <c r="G91" s="722">
        <v>50</v>
      </c>
      <c r="H91" s="722" t="s">
        <v>718</v>
      </c>
    </row>
    <row r="92" spans="1:8">
      <c r="A92" s="722" t="s">
        <v>385</v>
      </c>
      <c r="B92" s="722">
        <v>6</v>
      </c>
      <c r="C92" s="722" t="s">
        <v>8</v>
      </c>
      <c r="D92" s="722" t="s">
        <v>79</v>
      </c>
      <c r="E92" s="722">
        <v>263</v>
      </c>
      <c r="F92" s="722" t="s">
        <v>1332</v>
      </c>
      <c r="G92" s="722">
        <v>0</v>
      </c>
      <c r="H92" s="722" t="s">
        <v>719</v>
      </c>
    </row>
    <row r="93" spans="1:8">
      <c r="A93" s="722" t="s">
        <v>385</v>
      </c>
      <c r="B93" s="722">
        <v>7</v>
      </c>
      <c r="C93" s="722" t="s">
        <v>9</v>
      </c>
      <c r="D93" s="722" t="s">
        <v>79</v>
      </c>
      <c r="E93" s="722">
        <v>2243</v>
      </c>
      <c r="F93" s="722" t="s">
        <v>1333</v>
      </c>
      <c r="G93" s="722">
        <v>0</v>
      </c>
      <c r="H93" s="722" t="s">
        <v>1333</v>
      </c>
    </row>
    <row r="94" spans="1:8">
      <c r="A94" s="722" t="s">
        <v>385</v>
      </c>
      <c r="B94" s="722">
        <v>8</v>
      </c>
      <c r="C94" s="722" t="s">
        <v>10</v>
      </c>
      <c r="D94" s="722" t="s">
        <v>79</v>
      </c>
      <c r="E94" s="722">
        <v>4175</v>
      </c>
      <c r="F94" s="722" t="s">
        <v>720</v>
      </c>
      <c r="G94" s="722">
        <v>100</v>
      </c>
      <c r="H94" s="722" t="s">
        <v>720</v>
      </c>
    </row>
    <row r="95" spans="1:8">
      <c r="A95" s="722" t="s">
        <v>385</v>
      </c>
      <c r="B95" s="722">
        <v>9</v>
      </c>
      <c r="C95" s="722" t="s">
        <v>11</v>
      </c>
      <c r="D95" s="722" t="s">
        <v>79</v>
      </c>
      <c r="E95" s="722">
        <v>2641</v>
      </c>
      <c r="F95" s="722" t="s">
        <v>721</v>
      </c>
      <c r="G95" s="722">
        <v>0</v>
      </c>
      <c r="H95" s="722" t="s">
        <v>721</v>
      </c>
    </row>
    <row r="96" spans="1:8">
      <c r="A96" s="722" t="s">
        <v>385</v>
      </c>
      <c r="B96" s="722">
        <v>10</v>
      </c>
      <c r="C96" s="722" t="s">
        <v>12</v>
      </c>
      <c r="D96" s="722" t="s">
        <v>82</v>
      </c>
      <c r="E96" s="722" t="s">
        <v>1210</v>
      </c>
      <c r="F96" s="722" t="s">
        <v>1210</v>
      </c>
      <c r="G96" s="722" t="s">
        <v>1210</v>
      </c>
      <c r="H96" s="722" t="s">
        <v>722</v>
      </c>
    </row>
    <row r="97" spans="1:8">
      <c r="A97" s="722" t="s">
        <v>385</v>
      </c>
      <c r="B97" s="722">
        <v>11</v>
      </c>
      <c r="C97" s="722" t="s">
        <v>13</v>
      </c>
      <c r="D97" s="722" t="s">
        <v>79</v>
      </c>
      <c r="E97" s="722">
        <v>1336063</v>
      </c>
      <c r="F97" s="722" t="s">
        <v>723</v>
      </c>
      <c r="G97" s="722">
        <v>0</v>
      </c>
      <c r="H97" s="722" t="s">
        <v>724</v>
      </c>
    </row>
    <row r="98" spans="1:8">
      <c r="A98" s="722" t="s">
        <v>385</v>
      </c>
      <c r="B98" s="722">
        <v>12</v>
      </c>
      <c r="C98" s="722" t="s">
        <v>81</v>
      </c>
      <c r="D98" s="722" t="s">
        <v>79</v>
      </c>
      <c r="E98" s="722">
        <v>16073</v>
      </c>
      <c r="F98" s="722" t="s">
        <v>725</v>
      </c>
      <c r="G98" s="722">
        <v>0</v>
      </c>
      <c r="H98" s="722" t="s">
        <v>725</v>
      </c>
    </row>
    <row r="99" spans="1:8">
      <c r="A99" s="722" t="s">
        <v>385</v>
      </c>
      <c r="B99" s="722">
        <v>13</v>
      </c>
      <c r="C99" s="722" t="s">
        <v>14</v>
      </c>
      <c r="D99" s="722" t="s">
        <v>82</v>
      </c>
      <c r="E99" s="722" t="s">
        <v>1210</v>
      </c>
      <c r="F99" s="722" t="s">
        <v>1210</v>
      </c>
      <c r="G99" s="722" t="s">
        <v>1210</v>
      </c>
      <c r="H99" s="722" t="s">
        <v>726</v>
      </c>
    </row>
    <row r="100" spans="1:8">
      <c r="A100" s="722" t="s">
        <v>385</v>
      </c>
      <c r="B100" s="722">
        <v>14</v>
      </c>
      <c r="C100" s="722" t="s">
        <v>15</v>
      </c>
      <c r="D100" s="722" t="s">
        <v>82</v>
      </c>
      <c r="E100" s="722" t="s">
        <v>1210</v>
      </c>
      <c r="F100" s="722" t="s">
        <v>1210</v>
      </c>
      <c r="G100" s="722" t="s">
        <v>1210</v>
      </c>
      <c r="H100" s="722" t="s">
        <v>727</v>
      </c>
    </row>
    <row r="101" spans="1:8">
      <c r="A101" s="722" t="s">
        <v>385</v>
      </c>
      <c r="B101" s="722">
        <v>15</v>
      </c>
      <c r="C101" s="722" t="s">
        <v>16</v>
      </c>
      <c r="D101" s="722" t="s">
        <v>82</v>
      </c>
      <c r="E101" s="722" t="s">
        <v>1210</v>
      </c>
      <c r="F101" s="722" t="s">
        <v>1210</v>
      </c>
      <c r="G101" s="722" t="s">
        <v>1210</v>
      </c>
      <c r="H101" s="722" t="s">
        <v>727</v>
      </c>
    </row>
    <row r="102" spans="1:8">
      <c r="A102" s="722" t="s">
        <v>385</v>
      </c>
      <c r="B102" s="722">
        <v>16</v>
      </c>
      <c r="C102" s="722" t="s">
        <v>23</v>
      </c>
      <c r="D102" s="722" t="s">
        <v>82</v>
      </c>
      <c r="E102" s="722" t="s">
        <v>1210</v>
      </c>
      <c r="F102" s="722" t="s">
        <v>1210</v>
      </c>
      <c r="G102" s="722" t="s">
        <v>1210</v>
      </c>
      <c r="H102" s="722" t="s">
        <v>727</v>
      </c>
    </row>
    <row r="103" spans="1:8">
      <c r="A103" s="722" t="s">
        <v>385</v>
      </c>
      <c r="B103" s="722">
        <v>17</v>
      </c>
      <c r="C103" s="722" t="s">
        <v>83</v>
      </c>
      <c r="D103" s="722" t="s">
        <v>82</v>
      </c>
      <c r="E103" s="722" t="s">
        <v>1210</v>
      </c>
      <c r="F103" s="722" t="s">
        <v>1210</v>
      </c>
      <c r="G103" s="722" t="s">
        <v>1210</v>
      </c>
      <c r="H103" s="722" t="s">
        <v>727</v>
      </c>
    </row>
    <row r="104" spans="1:8">
      <c r="A104" s="722" t="s">
        <v>1222</v>
      </c>
      <c r="B104" s="722">
        <v>1</v>
      </c>
      <c r="C104" s="722" t="s">
        <v>4</v>
      </c>
      <c r="D104" s="722" t="s">
        <v>79</v>
      </c>
      <c r="E104" s="722">
        <v>4070624</v>
      </c>
      <c r="F104" s="722" t="s">
        <v>489</v>
      </c>
      <c r="G104" s="722">
        <v>0</v>
      </c>
      <c r="H104" s="722" t="s">
        <v>490</v>
      </c>
    </row>
    <row r="105" spans="1:8">
      <c r="A105" s="722" t="s">
        <v>1222</v>
      </c>
      <c r="B105" s="722">
        <v>2</v>
      </c>
      <c r="C105" s="722" t="s">
        <v>5</v>
      </c>
      <c r="D105" s="722" t="s">
        <v>79</v>
      </c>
      <c r="E105" s="722">
        <v>0</v>
      </c>
      <c r="F105" s="722" t="s">
        <v>489</v>
      </c>
      <c r="G105" s="722">
        <v>0</v>
      </c>
      <c r="H105" s="722" t="s">
        <v>491</v>
      </c>
    </row>
    <row r="106" spans="1:8">
      <c r="A106" s="722" t="s">
        <v>1222</v>
      </c>
      <c r="B106" s="722">
        <v>3</v>
      </c>
      <c r="C106" s="722" t="s">
        <v>80</v>
      </c>
      <c r="D106" s="722" t="s">
        <v>79</v>
      </c>
      <c r="E106" s="722">
        <v>91073</v>
      </c>
      <c r="F106" s="722" t="s">
        <v>1334</v>
      </c>
      <c r="G106" s="722">
        <v>100</v>
      </c>
      <c r="H106" s="722" t="s">
        <v>492</v>
      </c>
    </row>
    <row r="107" spans="1:8">
      <c r="A107" s="722" t="s">
        <v>1222</v>
      </c>
      <c r="B107" s="722">
        <v>4</v>
      </c>
      <c r="C107" s="722" t="s">
        <v>6</v>
      </c>
      <c r="D107" s="722" t="s">
        <v>121</v>
      </c>
      <c r="E107" s="722">
        <v>18356</v>
      </c>
      <c r="F107" s="722" t="s">
        <v>491</v>
      </c>
      <c r="G107" s="722">
        <v>0</v>
      </c>
      <c r="H107" s="722" t="s">
        <v>493</v>
      </c>
    </row>
    <row r="108" spans="1:8">
      <c r="A108" s="722" t="s">
        <v>1222</v>
      </c>
      <c r="B108" s="722">
        <v>5</v>
      </c>
      <c r="C108" s="722" t="s">
        <v>7</v>
      </c>
      <c r="D108" s="722" t="s">
        <v>121</v>
      </c>
      <c r="E108" s="722">
        <v>3475</v>
      </c>
      <c r="F108" s="722" t="s">
        <v>489</v>
      </c>
      <c r="G108" s="722">
        <v>0</v>
      </c>
      <c r="H108" s="722" t="s">
        <v>493</v>
      </c>
    </row>
    <row r="109" spans="1:8">
      <c r="A109" s="722" t="s">
        <v>1222</v>
      </c>
      <c r="B109" s="722">
        <v>6</v>
      </c>
      <c r="C109" s="722" t="s">
        <v>8</v>
      </c>
      <c r="D109" s="722" t="s">
        <v>79</v>
      </c>
      <c r="E109" s="722">
        <v>37005</v>
      </c>
      <c r="F109" s="722" t="s">
        <v>494</v>
      </c>
      <c r="G109" s="722">
        <v>100</v>
      </c>
      <c r="H109" s="722" t="s">
        <v>495</v>
      </c>
    </row>
    <row r="110" spans="1:8">
      <c r="A110" s="722" t="s">
        <v>1222</v>
      </c>
      <c r="B110" s="722">
        <v>7</v>
      </c>
      <c r="C110" s="722" t="s">
        <v>9</v>
      </c>
      <c r="D110" s="722" t="s">
        <v>121</v>
      </c>
      <c r="E110" s="722">
        <v>107383</v>
      </c>
      <c r="F110" s="722" t="s">
        <v>489</v>
      </c>
      <c r="G110" s="722">
        <v>0</v>
      </c>
      <c r="H110" s="722" t="s">
        <v>493</v>
      </c>
    </row>
    <row r="111" spans="1:8">
      <c r="A111" s="722" t="s">
        <v>1222</v>
      </c>
      <c r="B111" s="722">
        <v>8</v>
      </c>
      <c r="C111" s="722" t="s">
        <v>10</v>
      </c>
      <c r="D111" s="722" t="s">
        <v>82</v>
      </c>
      <c r="E111" s="722" t="s">
        <v>1210</v>
      </c>
      <c r="F111" s="722" t="s">
        <v>1210</v>
      </c>
      <c r="G111" s="722" t="s">
        <v>1210</v>
      </c>
      <c r="H111" s="722" t="s">
        <v>493</v>
      </c>
    </row>
    <row r="112" spans="1:8">
      <c r="A112" s="722" t="s">
        <v>1222</v>
      </c>
      <c r="B112" s="722">
        <v>9</v>
      </c>
      <c r="C112" s="722" t="s">
        <v>11</v>
      </c>
      <c r="D112" s="722" t="s">
        <v>82</v>
      </c>
      <c r="E112" s="722" t="s">
        <v>1210</v>
      </c>
      <c r="F112" s="722" t="s">
        <v>1210</v>
      </c>
      <c r="G112" s="722" t="s">
        <v>1210</v>
      </c>
      <c r="H112" s="722" t="s">
        <v>496</v>
      </c>
    </row>
    <row r="113" spans="1:8">
      <c r="A113" s="722" t="s">
        <v>1222</v>
      </c>
      <c r="B113" s="722">
        <v>10</v>
      </c>
      <c r="C113" s="722" t="s">
        <v>12</v>
      </c>
      <c r="D113" s="722" t="s">
        <v>82</v>
      </c>
      <c r="E113" s="722" t="s">
        <v>1210</v>
      </c>
      <c r="F113" s="722" t="s">
        <v>1210</v>
      </c>
      <c r="G113" s="722" t="s">
        <v>1210</v>
      </c>
      <c r="H113" s="722" t="s">
        <v>497</v>
      </c>
    </row>
    <row r="114" spans="1:8">
      <c r="A114" s="722" t="s">
        <v>1222</v>
      </c>
      <c r="B114" s="722">
        <v>11</v>
      </c>
      <c r="C114" s="722" t="s">
        <v>13</v>
      </c>
      <c r="D114" s="722" t="s">
        <v>79</v>
      </c>
      <c r="E114" s="722">
        <v>900463</v>
      </c>
      <c r="F114" s="722" t="s">
        <v>498</v>
      </c>
      <c r="G114" s="722">
        <v>100</v>
      </c>
      <c r="H114" s="722" t="s">
        <v>1335</v>
      </c>
    </row>
    <row r="115" spans="1:8">
      <c r="A115" s="722" t="s">
        <v>1222</v>
      </c>
      <c r="B115" s="722">
        <v>12</v>
      </c>
      <c r="C115" s="722" t="s">
        <v>81</v>
      </c>
      <c r="D115" s="722" t="s">
        <v>82</v>
      </c>
      <c r="E115" s="722" t="s">
        <v>1210</v>
      </c>
      <c r="F115" s="722" t="s">
        <v>1210</v>
      </c>
      <c r="G115" s="722" t="s">
        <v>1210</v>
      </c>
      <c r="H115" s="722" t="s">
        <v>493</v>
      </c>
    </row>
    <row r="116" spans="1:8">
      <c r="A116" s="722" t="s">
        <v>1222</v>
      </c>
      <c r="B116" s="722">
        <v>13</v>
      </c>
      <c r="C116" s="722" t="s">
        <v>14</v>
      </c>
      <c r="D116" s="722" t="s">
        <v>82</v>
      </c>
      <c r="E116" s="722" t="s">
        <v>1210</v>
      </c>
      <c r="F116" s="722" t="s">
        <v>1210</v>
      </c>
      <c r="G116" s="722" t="s">
        <v>1210</v>
      </c>
      <c r="H116" s="722" t="s">
        <v>493</v>
      </c>
    </row>
    <row r="117" spans="1:8">
      <c r="A117" s="722" t="s">
        <v>1222</v>
      </c>
      <c r="B117" s="722">
        <v>14</v>
      </c>
      <c r="C117" s="722" t="s">
        <v>15</v>
      </c>
      <c r="D117" s="722" t="s">
        <v>82</v>
      </c>
      <c r="E117" s="722" t="s">
        <v>1210</v>
      </c>
      <c r="F117" s="722" t="s">
        <v>1210</v>
      </c>
      <c r="G117" s="722" t="s">
        <v>1210</v>
      </c>
      <c r="H117" s="722" t="s">
        <v>499</v>
      </c>
    </row>
    <row r="118" spans="1:8">
      <c r="A118" s="722" t="s">
        <v>1222</v>
      </c>
      <c r="B118" s="722">
        <v>15</v>
      </c>
      <c r="C118" s="722" t="s">
        <v>16</v>
      </c>
      <c r="D118" s="722" t="s">
        <v>82</v>
      </c>
      <c r="E118" s="722" t="s">
        <v>1210</v>
      </c>
      <c r="F118" s="722" t="s">
        <v>1210</v>
      </c>
      <c r="G118" s="722" t="s">
        <v>1210</v>
      </c>
      <c r="H118" s="722" t="s">
        <v>500</v>
      </c>
    </row>
    <row r="119" spans="1:8">
      <c r="A119" s="722" t="s">
        <v>1222</v>
      </c>
      <c r="B119" s="722">
        <v>16</v>
      </c>
      <c r="C119" s="722" t="s">
        <v>23</v>
      </c>
      <c r="D119" s="722" t="s">
        <v>82</v>
      </c>
      <c r="E119" s="722" t="s">
        <v>1210</v>
      </c>
      <c r="F119" s="722" t="s">
        <v>1210</v>
      </c>
      <c r="G119" s="722" t="s">
        <v>1210</v>
      </c>
      <c r="H119" s="722" t="s">
        <v>501</v>
      </c>
    </row>
    <row r="120" spans="1:8">
      <c r="A120" s="722" t="s">
        <v>1222</v>
      </c>
      <c r="B120" s="722">
        <v>17</v>
      </c>
      <c r="C120" s="722" t="s">
        <v>83</v>
      </c>
      <c r="D120" s="722" t="s">
        <v>82</v>
      </c>
      <c r="E120" s="722" t="s">
        <v>1210</v>
      </c>
      <c r="F120" s="722" t="s">
        <v>1210</v>
      </c>
      <c r="G120" s="722" t="s">
        <v>1210</v>
      </c>
      <c r="H120" s="722" t="s">
        <v>502</v>
      </c>
    </row>
    <row r="121" spans="1:8">
      <c r="A121" s="722" t="s">
        <v>1223</v>
      </c>
      <c r="B121" s="722">
        <v>1</v>
      </c>
      <c r="C121" s="722" t="s">
        <v>4</v>
      </c>
      <c r="D121" s="722" t="s">
        <v>79</v>
      </c>
      <c r="E121" s="722">
        <v>104637</v>
      </c>
      <c r="F121" s="722" t="s">
        <v>1336</v>
      </c>
      <c r="G121" s="722">
        <v>6</v>
      </c>
    </row>
    <row r="122" spans="1:8">
      <c r="A122" s="722" t="s">
        <v>1223</v>
      </c>
      <c r="B122" s="722">
        <v>2</v>
      </c>
      <c r="C122" s="722" t="s">
        <v>5</v>
      </c>
      <c r="D122" s="722" t="s">
        <v>79</v>
      </c>
      <c r="E122" s="722">
        <v>23213</v>
      </c>
      <c r="F122" s="722" t="s">
        <v>569</v>
      </c>
      <c r="G122" s="722">
        <v>0</v>
      </c>
    </row>
    <row r="123" spans="1:8">
      <c r="A123" s="722" t="s">
        <v>1223</v>
      </c>
      <c r="B123" s="722">
        <v>3</v>
      </c>
      <c r="C123" s="722" t="s">
        <v>80</v>
      </c>
      <c r="D123" s="722" t="s">
        <v>79</v>
      </c>
      <c r="E123" s="722">
        <v>3849</v>
      </c>
      <c r="F123" s="722" t="s">
        <v>1337</v>
      </c>
      <c r="G123" s="722">
        <v>100</v>
      </c>
    </row>
    <row r="124" spans="1:8">
      <c r="A124" s="722" t="s">
        <v>1223</v>
      </c>
      <c r="B124" s="722">
        <v>4</v>
      </c>
      <c r="C124" s="722" t="s">
        <v>6</v>
      </c>
      <c r="D124" s="722" t="s">
        <v>79</v>
      </c>
      <c r="E124" s="722">
        <v>7942</v>
      </c>
      <c r="F124" s="722" t="s">
        <v>570</v>
      </c>
      <c r="G124" s="722">
        <v>1</v>
      </c>
    </row>
    <row r="125" spans="1:8">
      <c r="A125" s="722" t="s">
        <v>1223</v>
      </c>
      <c r="B125" s="722">
        <v>5</v>
      </c>
      <c r="C125" s="722" t="s">
        <v>7</v>
      </c>
      <c r="D125" s="722" t="s">
        <v>79</v>
      </c>
      <c r="E125" s="722">
        <v>684</v>
      </c>
      <c r="F125" s="722" t="s">
        <v>1338</v>
      </c>
      <c r="G125" s="722">
        <v>100</v>
      </c>
    </row>
    <row r="126" spans="1:8">
      <c r="A126" s="722" t="s">
        <v>1223</v>
      </c>
      <c r="B126" s="722">
        <v>6</v>
      </c>
      <c r="C126" s="722" t="s">
        <v>8</v>
      </c>
      <c r="D126" s="722" t="s">
        <v>79</v>
      </c>
      <c r="E126" s="722">
        <v>92937</v>
      </c>
      <c r="F126" s="722" t="s">
        <v>1339</v>
      </c>
      <c r="G126" s="722">
        <v>100</v>
      </c>
    </row>
    <row r="127" spans="1:8">
      <c r="A127" s="722" t="s">
        <v>1223</v>
      </c>
      <c r="B127" s="722">
        <v>7</v>
      </c>
      <c r="C127" s="722" t="s">
        <v>9</v>
      </c>
      <c r="D127" s="722" t="s">
        <v>79</v>
      </c>
      <c r="E127" s="722">
        <v>13090</v>
      </c>
      <c r="F127" s="722" t="s">
        <v>571</v>
      </c>
      <c r="G127" s="722">
        <v>100</v>
      </c>
    </row>
    <row r="128" spans="1:8">
      <c r="A128" s="722" t="s">
        <v>1223</v>
      </c>
      <c r="B128" s="722">
        <v>8</v>
      </c>
      <c r="C128" s="722" t="s">
        <v>10</v>
      </c>
      <c r="D128" s="722" t="s">
        <v>79</v>
      </c>
      <c r="E128" s="722">
        <v>21</v>
      </c>
      <c r="F128" s="722" t="s">
        <v>572</v>
      </c>
      <c r="G128" s="722">
        <v>0</v>
      </c>
    </row>
    <row r="129" spans="1:8">
      <c r="A129" s="722" t="s">
        <v>1223</v>
      </c>
      <c r="B129" s="722">
        <v>9</v>
      </c>
      <c r="C129" s="722" t="s">
        <v>11</v>
      </c>
      <c r="D129" s="722" t="s">
        <v>79</v>
      </c>
      <c r="E129" s="722">
        <v>7</v>
      </c>
      <c r="F129" s="722" t="s">
        <v>573</v>
      </c>
      <c r="G129" s="722">
        <v>100</v>
      </c>
    </row>
    <row r="130" spans="1:8">
      <c r="A130" s="722" t="s">
        <v>1223</v>
      </c>
      <c r="B130" s="722">
        <v>10</v>
      </c>
      <c r="C130" s="722" t="s">
        <v>12</v>
      </c>
      <c r="D130" s="722" t="s">
        <v>82</v>
      </c>
      <c r="E130" s="722" t="s">
        <v>1210</v>
      </c>
      <c r="F130" s="722" t="s">
        <v>1210</v>
      </c>
      <c r="G130" s="722" t="s">
        <v>1210</v>
      </c>
      <c r="H130" s="722" t="s">
        <v>1340</v>
      </c>
    </row>
    <row r="131" spans="1:8">
      <c r="A131" s="722" t="s">
        <v>1223</v>
      </c>
      <c r="B131" s="722">
        <v>11</v>
      </c>
      <c r="C131" s="722" t="s">
        <v>13</v>
      </c>
      <c r="D131" s="722" t="s">
        <v>82</v>
      </c>
      <c r="E131" s="722" t="s">
        <v>1210</v>
      </c>
      <c r="F131" s="722" t="s">
        <v>1210</v>
      </c>
      <c r="G131" s="722" t="s">
        <v>1210</v>
      </c>
      <c r="H131" s="722" t="s">
        <v>1341</v>
      </c>
    </row>
    <row r="132" spans="1:8">
      <c r="A132" s="722" t="s">
        <v>1223</v>
      </c>
      <c r="B132" s="722">
        <v>12</v>
      </c>
      <c r="C132" s="722" t="s">
        <v>81</v>
      </c>
      <c r="D132" s="722" t="s">
        <v>79</v>
      </c>
      <c r="E132" s="722">
        <v>2</v>
      </c>
      <c r="F132" s="722" t="s">
        <v>574</v>
      </c>
      <c r="G132" s="722">
        <v>100</v>
      </c>
    </row>
    <row r="133" spans="1:8">
      <c r="A133" s="722" t="s">
        <v>1223</v>
      </c>
      <c r="B133" s="722">
        <v>13</v>
      </c>
      <c r="C133" s="722" t="s">
        <v>14</v>
      </c>
      <c r="D133" s="722" t="s">
        <v>82</v>
      </c>
      <c r="E133" s="722" t="s">
        <v>1210</v>
      </c>
      <c r="F133" s="722" t="s">
        <v>1210</v>
      </c>
      <c r="G133" s="722" t="s">
        <v>1210</v>
      </c>
      <c r="H133" s="722" t="s">
        <v>575</v>
      </c>
    </row>
    <row r="134" spans="1:8">
      <c r="A134" s="722" t="s">
        <v>1223</v>
      </c>
      <c r="B134" s="722">
        <v>14</v>
      </c>
      <c r="C134" s="722" t="s">
        <v>15</v>
      </c>
      <c r="D134" s="722" t="s">
        <v>82</v>
      </c>
      <c r="E134" s="722" t="s">
        <v>1210</v>
      </c>
      <c r="F134" s="722" t="s">
        <v>1210</v>
      </c>
      <c r="G134" s="722" t="s">
        <v>1210</v>
      </c>
      <c r="H134" s="722" t="s">
        <v>576</v>
      </c>
    </row>
    <row r="135" spans="1:8">
      <c r="A135" s="722" t="s">
        <v>1223</v>
      </c>
      <c r="B135" s="722">
        <v>15</v>
      </c>
      <c r="C135" s="722" t="s">
        <v>16</v>
      </c>
      <c r="D135" s="722" t="s">
        <v>82</v>
      </c>
      <c r="E135" s="722" t="s">
        <v>1210</v>
      </c>
      <c r="F135" s="722" t="s">
        <v>1210</v>
      </c>
      <c r="G135" s="722" t="s">
        <v>1210</v>
      </c>
      <c r="H135" s="722" t="s">
        <v>577</v>
      </c>
    </row>
    <row r="136" spans="1:8">
      <c r="A136" s="722" t="s">
        <v>1223</v>
      </c>
      <c r="B136" s="722">
        <v>16</v>
      </c>
      <c r="C136" s="722" t="s">
        <v>23</v>
      </c>
      <c r="D136" s="722" t="s">
        <v>82</v>
      </c>
      <c r="E136" s="722" t="s">
        <v>1210</v>
      </c>
      <c r="F136" s="722" t="s">
        <v>1210</v>
      </c>
      <c r="G136" s="722" t="s">
        <v>1210</v>
      </c>
      <c r="H136" s="722" t="s">
        <v>578</v>
      </c>
    </row>
    <row r="137" spans="1:8">
      <c r="A137" s="722" t="s">
        <v>1223</v>
      </c>
      <c r="B137" s="722">
        <v>17</v>
      </c>
      <c r="C137" s="722" t="s">
        <v>83</v>
      </c>
      <c r="D137" s="722" t="s">
        <v>82</v>
      </c>
      <c r="E137" s="722" t="s">
        <v>1210</v>
      </c>
      <c r="F137" s="722" t="s">
        <v>1210</v>
      </c>
      <c r="G137" s="722" t="s">
        <v>1210</v>
      </c>
      <c r="H137" s="722" t="s">
        <v>579</v>
      </c>
    </row>
    <row r="138" spans="1:8">
      <c r="A138" s="722" t="s">
        <v>1226</v>
      </c>
      <c r="B138" s="722">
        <v>1</v>
      </c>
      <c r="C138" s="722" t="s">
        <v>4</v>
      </c>
      <c r="E138" s="722">
        <v>1655</v>
      </c>
      <c r="F138" s="722" t="s">
        <v>1342</v>
      </c>
      <c r="G138" s="722">
        <v>100</v>
      </c>
      <c r="H138" s="722" t="s">
        <v>1343</v>
      </c>
    </row>
    <row r="139" spans="1:8">
      <c r="A139" s="722" t="s">
        <v>1226</v>
      </c>
      <c r="B139" s="722">
        <v>2</v>
      </c>
      <c r="C139" s="722" t="s">
        <v>5</v>
      </c>
      <c r="E139" s="722" t="s">
        <v>1210</v>
      </c>
      <c r="F139" s="722" t="s">
        <v>1210</v>
      </c>
      <c r="G139" s="722" t="s">
        <v>1210</v>
      </c>
      <c r="H139" s="722" t="s">
        <v>1344</v>
      </c>
    </row>
    <row r="140" spans="1:8">
      <c r="A140" s="722" t="s">
        <v>1226</v>
      </c>
      <c r="B140" s="722">
        <v>3</v>
      </c>
      <c r="C140" s="722" t="s">
        <v>80</v>
      </c>
      <c r="E140" s="722">
        <v>3057</v>
      </c>
      <c r="F140" s="722" t="s">
        <v>1345</v>
      </c>
      <c r="G140" s="722">
        <v>100</v>
      </c>
      <c r="H140" s="722" t="s">
        <v>1346</v>
      </c>
    </row>
    <row r="141" spans="1:8">
      <c r="A141" s="722" t="s">
        <v>1226</v>
      </c>
      <c r="B141" s="722">
        <v>4</v>
      </c>
      <c r="C141" s="722" t="s">
        <v>6</v>
      </c>
      <c r="E141" s="722" t="s">
        <v>1210</v>
      </c>
      <c r="F141" s="722" t="s">
        <v>1210</v>
      </c>
      <c r="G141" s="722" t="s">
        <v>1210</v>
      </c>
      <c r="H141" s="722" t="s">
        <v>1347</v>
      </c>
    </row>
    <row r="142" spans="1:8">
      <c r="A142" s="722" t="s">
        <v>1226</v>
      </c>
      <c r="B142" s="722">
        <v>5</v>
      </c>
      <c r="C142" s="722" t="s">
        <v>7</v>
      </c>
      <c r="E142" s="722" t="s">
        <v>1210</v>
      </c>
      <c r="F142" s="722" t="s">
        <v>1210</v>
      </c>
      <c r="G142" s="722" t="s">
        <v>1210</v>
      </c>
      <c r="H142" s="722" t="s">
        <v>1348</v>
      </c>
    </row>
    <row r="143" spans="1:8">
      <c r="A143" s="722" t="s">
        <v>1226</v>
      </c>
      <c r="B143" s="722">
        <v>6</v>
      </c>
      <c r="C143" s="722" t="s">
        <v>8</v>
      </c>
      <c r="E143" s="722">
        <v>28247</v>
      </c>
      <c r="F143" s="722" t="s">
        <v>1349</v>
      </c>
      <c r="G143" s="722">
        <v>0</v>
      </c>
      <c r="H143" s="722" t="s">
        <v>1350</v>
      </c>
    </row>
    <row r="144" spans="1:8">
      <c r="A144" s="722" t="s">
        <v>1226</v>
      </c>
      <c r="B144" s="722">
        <v>7</v>
      </c>
      <c r="C144" s="722" t="s">
        <v>9</v>
      </c>
      <c r="E144" s="722">
        <v>659</v>
      </c>
      <c r="F144" s="722" t="s">
        <v>1351</v>
      </c>
      <c r="G144" s="722">
        <v>0</v>
      </c>
      <c r="H144" s="722" t="s">
        <v>1352</v>
      </c>
    </row>
    <row r="145" spans="1:8">
      <c r="A145" s="722" t="s">
        <v>1226</v>
      </c>
      <c r="B145" s="722">
        <v>8</v>
      </c>
      <c r="C145" s="722" t="s">
        <v>10</v>
      </c>
      <c r="E145" s="722" t="s">
        <v>1210</v>
      </c>
      <c r="F145" s="722" t="s">
        <v>1210</v>
      </c>
      <c r="G145" s="722" t="s">
        <v>1210</v>
      </c>
      <c r="H145" s="722" t="s">
        <v>1353</v>
      </c>
    </row>
    <row r="146" spans="1:8">
      <c r="A146" s="722" t="s">
        <v>1226</v>
      </c>
      <c r="B146" s="722">
        <v>9</v>
      </c>
      <c r="C146" s="722" t="s">
        <v>11</v>
      </c>
      <c r="E146" s="722">
        <v>269</v>
      </c>
      <c r="F146" s="722" t="s">
        <v>1354</v>
      </c>
      <c r="G146" s="722">
        <v>50</v>
      </c>
      <c r="H146" s="722" t="s">
        <v>1355</v>
      </c>
    </row>
    <row r="147" spans="1:8">
      <c r="A147" s="722" t="s">
        <v>1226</v>
      </c>
      <c r="B147" s="722">
        <v>10</v>
      </c>
      <c r="C147" s="722" t="s">
        <v>12</v>
      </c>
      <c r="E147" s="722" t="s">
        <v>1210</v>
      </c>
      <c r="F147" s="722" t="s">
        <v>1210</v>
      </c>
      <c r="G147" s="722" t="s">
        <v>1210</v>
      </c>
      <c r="H147" s="722" t="s">
        <v>1356</v>
      </c>
    </row>
    <row r="148" spans="1:8">
      <c r="A148" s="722" t="s">
        <v>1226</v>
      </c>
      <c r="B148" s="722">
        <v>11</v>
      </c>
      <c r="C148" s="722" t="s">
        <v>13</v>
      </c>
      <c r="E148" s="722" t="s">
        <v>1210</v>
      </c>
      <c r="F148" s="722" t="s">
        <v>1210</v>
      </c>
      <c r="G148" s="722" t="s">
        <v>1210</v>
      </c>
      <c r="H148" s="722" t="s">
        <v>1357</v>
      </c>
    </row>
    <row r="149" spans="1:8">
      <c r="A149" s="722" t="s">
        <v>1226</v>
      </c>
      <c r="B149" s="722">
        <v>12</v>
      </c>
      <c r="C149" s="722" t="s">
        <v>81</v>
      </c>
      <c r="E149" s="722" t="s">
        <v>1210</v>
      </c>
      <c r="F149" s="722" t="s">
        <v>1210</v>
      </c>
      <c r="G149" s="722" t="s">
        <v>1210</v>
      </c>
      <c r="H149" s="722" t="s">
        <v>1358</v>
      </c>
    </row>
    <row r="150" spans="1:8">
      <c r="A150" s="722" t="s">
        <v>1226</v>
      </c>
      <c r="B150" s="722">
        <v>13</v>
      </c>
      <c r="C150" s="722" t="s">
        <v>14</v>
      </c>
      <c r="E150" s="722" t="s">
        <v>1210</v>
      </c>
      <c r="F150" s="722" t="s">
        <v>1210</v>
      </c>
      <c r="G150" s="722" t="s">
        <v>1210</v>
      </c>
      <c r="H150" s="722" t="s">
        <v>1359</v>
      </c>
    </row>
    <row r="151" spans="1:8">
      <c r="A151" s="722" t="s">
        <v>1226</v>
      </c>
      <c r="B151" s="722">
        <v>14</v>
      </c>
      <c r="C151" s="722" t="s">
        <v>15</v>
      </c>
      <c r="E151" s="722" t="s">
        <v>1210</v>
      </c>
      <c r="F151" s="722" t="s">
        <v>1210</v>
      </c>
      <c r="G151" s="722" t="s">
        <v>1210</v>
      </c>
      <c r="H151" s="722" t="s">
        <v>1360</v>
      </c>
    </row>
    <row r="152" spans="1:8">
      <c r="A152" s="722" t="s">
        <v>1226</v>
      </c>
      <c r="B152" s="722">
        <v>15</v>
      </c>
      <c r="C152" s="722" t="s">
        <v>16</v>
      </c>
      <c r="E152" s="722" t="s">
        <v>1210</v>
      </c>
      <c r="F152" s="722" t="s">
        <v>1210</v>
      </c>
      <c r="G152" s="722" t="s">
        <v>1210</v>
      </c>
      <c r="H152" s="722" t="s">
        <v>1361</v>
      </c>
    </row>
    <row r="153" spans="1:8">
      <c r="A153" s="722" t="s">
        <v>1226</v>
      </c>
      <c r="B153" s="722">
        <v>16</v>
      </c>
      <c r="C153" s="722" t="s">
        <v>23</v>
      </c>
      <c r="E153" s="722" t="s">
        <v>1210</v>
      </c>
      <c r="F153" s="722" t="s">
        <v>1210</v>
      </c>
      <c r="G153" s="722" t="s">
        <v>1210</v>
      </c>
      <c r="H153" s="722" t="s">
        <v>1362</v>
      </c>
    </row>
    <row r="154" spans="1:8">
      <c r="A154" s="722" t="s">
        <v>1226</v>
      </c>
      <c r="B154" s="722">
        <v>17</v>
      </c>
      <c r="C154" s="722" t="s">
        <v>83</v>
      </c>
      <c r="E154" s="722" t="s">
        <v>1210</v>
      </c>
      <c r="F154" s="722" t="s">
        <v>1210</v>
      </c>
      <c r="G154" s="722" t="s">
        <v>1210</v>
      </c>
      <c r="H154" s="722" t="s">
        <v>1363</v>
      </c>
    </row>
    <row r="155" spans="1:8">
      <c r="A155" s="722" t="s">
        <v>1587</v>
      </c>
      <c r="B155" s="722">
        <v>1</v>
      </c>
      <c r="C155" s="722" t="s">
        <v>4</v>
      </c>
      <c r="D155" s="722" t="s">
        <v>79</v>
      </c>
      <c r="E155" s="722">
        <v>179665</v>
      </c>
      <c r="F155" s="722" t="s">
        <v>474</v>
      </c>
      <c r="G155" s="722">
        <v>0</v>
      </c>
      <c r="H155" s="722" t="s">
        <v>475</v>
      </c>
    </row>
    <row r="156" spans="1:8">
      <c r="A156" s="735" t="s">
        <v>1587</v>
      </c>
      <c r="B156" s="722">
        <v>2</v>
      </c>
      <c r="C156" s="722" t="s">
        <v>5</v>
      </c>
      <c r="D156" s="722" t="s">
        <v>82</v>
      </c>
      <c r="E156" s="722" t="s">
        <v>1210</v>
      </c>
      <c r="F156" s="722" t="s">
        <v>1210</v>
      </c>
      <c r="G156" s="722" t="s">
        <v>1210</v>
      </c>
      <c r="H156" s="722" t="s">
        <v>1364</v>
      </c>
    </row>
    <row r="157" spans="1:8">
      <c r="A157" s="735" t="s">
        <v>1587</v>
      </c>
      <c r="B157" s="722">
        <v>3</v>
      </c>
      <c r="C157" s="722" t="s">
        <v>80</v>
      </c>
      <c r="D157" s="722" t="s">
        <v>79</v>
      </c>
      <c r="E157" s="722">
        <v>22373.55</v>
      </c>
      <c r="F157" s="722" t="s">
        <v>476</v>
      </c>
      <c r="G157" s="722">
        <v>96</v>
      </c>
      <c r="H157" s="722" t="s">
        <v>1365</v>
      </c>
    </row>
    <row r="158" spans="1:8">
      <c r="A158" s="735" t="s">
        <v>1587</v>
      </c>
      <c r="B158" s="722">
        <v>4</v>
      </c>
      <c r="C158" s="722" t="s">
        <v>6</v>
      </c>
      <c r="D158" s="722" t="s">
        <v>82</v>
      </c>
      <c r="E158" s="722" t="s">
        <v>1210</v>
      </c>
      <c r="F158" s="722" t="s">
        <v>1210</v>
      </c>
      <c r="G158" s="722" t="s">
        <v>1210</v>
      </c>
      <c r="H158" s="722" t="s">
        <v>477</v>
      </c>
    </row>
    <row r="159" spans="1:8">
      <c r="A159" s="735" t="s">
        <v>1587</v>
      </c>
      <c r="B159" s="722">
        <v>5</v>
      </c>
      <c r="C159" s="722" t="s">
        <v>7</v>
      </c>
      <c r="D159" s="722" t="s">
        <v>79</v>
      </c>
      <c r="E159" s="722">
        <v>399.53</v>
      </c>
      <c r="F159" s="722" t="s">
        <v>478</v>
      </c>
      <c r="G159" s="722">
        <v>48.58</v>
      </c>
      <c r="H159" s="722" t="s">
        <v>479</v>
      </c>
    </row>
    <row r="160" spans="1:8">
      <c r="A160" s="735" t="s">
        <v>1587</v>
      </c>
      <c r="B160" s="722">
        <v>6</v>
      </c>
      <c r="C160" s="722" t="s">
        <v>8</v>
      </c>
      <c r="D160" s="722" t="s">
        <v>79</v>
      </c>
      <c r="E160" s="722">
        <v>315428.07</v>
      </c>
      <c r="F160" s="722" t="s">
        <v>480</v>
      </c>
      <c r="G160" s="722">
        <v>92.79</v>
      </c>
      <c r="H160" s="722" t="s">
        <v>481</v>
      </c>
    </row>
    <row r="161" spans="1:8">
      <c r="A161" s="735" t="s">
        <v>1587</v>
      </c>
      <c r="B161" s="722">
        <v>7</v>
      </c>
      <c r="C161" s="722" t="s">
        <v>9</v>
      </c>
      <c r="D161" s="722" t="s">
        <v>79</v>
      </c>
      <c r="E161" s="722">
        <v>225687</v>
      </c>
      <c r="F161" s="722" t="s">
        <v>1366</v>
      </c>
      <c r="G161" s="722">
        <v>0</v>
      </c>
      <c r="H161" s="722" t="s">
        <v>482</v>
      </c>
    </row>
    <row r="162" spans="1:8">
      <c r="A162" s="735" t="s">
        <v>1587</v>
      </c>
      <c r="B162" s="722">
        <v>8</v>
      </c>
      <c r="C162" s="722" t="s">
        <v>10</v>
      </c>
      <c r="D162" s="722" t="s">
        <v>82</v>
      </c>
      <c r="E162" s="722" t="s">
        <v>1210</v>
      </c>
      <c r="F162" s="722" t="s">
        <v>1210</v>
      </c>
      <c r="G162" s="722" t="s">
        <v>1210</v>
      </c>
      <c r="H162" s="722" t="s">
        <v>483</v>
      </c>
    </row>
    <row r="163" spans="1:8">
      <c r="A163" s="735" t="s">
        <v>1587</v>
      </c>
      <c r="B163" s="722">
        <v>9</v>
      </c>
      <c r="C163" s="722" t="s">
        <v>11</v>
      </c>
      <c r="D163" s="722" t="s">
        <v>82</v>
      </c>
      <c r="E163" s="722" t="s">
        <v>1210</v>
      </c>
      <c r="F163" s="722" t="s">
        <v>1210</v>
      </c>
      <c r="G163" s="722" t="s">
        <v>1210</v>
      </c>
      <c r="H163" s="722" t="s">
        <v>484</v>
      </c>
    </row>
    <row r="164" spans="1:8">
      <c r="A164" s="735" t="s">
        <v>1587</v>
      </c>
      <c r="B164" s="722">
        <v>10</v>
      </c>
      <c r="C164" s="722" t="s">
        <v>12</v>
      </c>
      <c r="D164" s="722" t="s">
        <v>82</v>
      </c>
      <c r="E164" s="722" t="s">
        <v>1210</v>
      </c>
      <c r="F164" s="722" t="s">
        <v>1210</v>
      </c>
      <c r="G164" s="722" t="s">
        <v>1210</v>
      </c>
      <c r="H164" s="722" t="s">
        <v>485</v>
      </c>
    </row>
    <row r="165" spans="1:8">
      <c r="A165" s="735" t="s">
        <v>1587</v>
      </c>
      <c r="B165" s="722">
        <v>11</v>
      </c>
      <c r="C165" s="722" t="s">
        <v>13</v>
      </c>
      <c r="D165" s="722" t="s">
        <v>82</v>
      </c>
      <c r="E165" s="722" t="s">
        <v>1210</v>
      </c>
      <c r="F165" s="722" t="s">
        <v>1210</v>
      </c>
      <c r="G165" s="722" t="s">
        <v>1210</v>
      </c>
      <c r="H165" s="722" t="s">
        <v>1367</v>
      </c>
    </row>
    <row r="166" spans="1:8">
      <c r="A166" s="735" t="s">
        <v>1587</v>
      </c>
      <c r="B166" s="722">
        <v>12</v>
      </c>
      <c r="C166" s="722" t="s">
        <v>81</v>
      </c>
      <c r="D166" s="722" t="s">
        <v>82</v>
      </c>
      <c r="E166" s="722" t="s">
        <v>1210</v>
      </c>
      <c r="F166" s="722" t="s">
        <v>1210</v>
      </c>
      <c r="G166" s="722" t="s">
        <v>1210</v>
      </c>
      <c r="H166" s="722" t="s">
        <v>1367</v>
      </c>
    </row>
    <row r="167" spans="1:8">
      <c r="A167" s="735" t="s">
        <v>1587</v>
      </c>
      <c r="B167" s="722">
        <v>13</v>
      </c>
      <c r="C167" s="722" t="s">
        <v>14</v>
      </c>
      <c r="D167" s="722" t="s">
        <v>82</v>
      </c>
      <c r="E167" s="722" t="s">
        <v>1210</v>
      </c>
      <c r="F167" s="722" t="s">
        <v>1210</v>
      </c>
      <c r="G167" s="722" t="s">
        <v>1210</v>
      </c>
      <c r="H167" s="722" t="s">
        <v>1368</v>
      </c>
    </row>
    <row r="168" spans="1:8">
      <c r="A168" s="735" t="s">
        <v>1587</v>
      </c>
      <c r="B168" s="722">
        <v>14</v>
      </c>
      <c r="C168" s="722" t="s">
        <v>15</v>
      </c>
      <c r="D168" s="722" t="s">
        <v>82</v>
      </c>
      <c r="E168" s="722" t="s">
        <v>1210</v>
      </c>
      <c r="F168" s="722" t="s">
        <v>1210</v>
      </c>
      <c r="G168" s="722" t="s">
        <v>1210</v>
      </c>
      <c r="H168" s="722" t="s">
        <v>1369</v>
      </c>
    </row>
    <row r="169" spans="1:8">
      <c r="A169" s="735" t="s">
        <v>1587</v>
      </c>
      <c r="B169" s="722">
        <v>15</v>
      </c>
      <c r="C169" s="722" t="s">
        <v>16</v>
      </c>
      <c r="D169" s="722" t="s">
        <v>82</v>
      </c>
      <c r="E169" s="722" t="s">
        <v>1210</v>
      </c>
      <c r="F169" s="722" t="s">
        <v>1210</v>
      </c>
      <c r="G169" s="722" t="s">
        <v>1210</v>
      </c>
      <c r="H169" s="722" t="s">
        <v>1370</v>
      </c>
    </row>
    <row r="170" spans="1:8">
      <c r="A170" s="735" t="s">
        <v>1587</v>
      </c>
      <c r="B170" s="722">
        <v>16</v>
      </c>
      <c r="C170" s="722" t="s">
        <v>23</v>
      </c>
      <c r="D170" s="722" t="s">
        <v>79</v>
      </c>
      <c r="F170" s="722" t="s">
        <v>486</v>
      </c>
      <c r="G170" s="722">
        <v>82.72</v>
      </c>
      <c r="H170" s="722" t="s">
        <v>487</v>
      </c>
    </row>
    <row r="171" spans="1:8">
      <c r="A171" s="735" t="s">
        <v>1587</v>
      </c>
      <c r="B171" s="722">
        <v>17</v>
      </c>
      <c r="C171" s="722" t="s">
        <v>83</v>
      </c>
      <c r="D171" s="722" t="s">
        <v>82</v>
      </c>
      <c r="E171" s="722" t="s">
        <v>1210</v>
      </c>
      <c r="F171" s="722" t="s">
        <v>1210</v>
      </c>
      <c r="G171" s="722" t="s">
        <v>1210</v>
      </c>
      <c r="H171" s="722" t="s">
        <v>1371</v>
      </c>
    </row>
    <row r="172" spans="1:8">
      <c r="A172" s="722" t="s">
        <v>1228</v>
      </c>
      <c r="B172" s="722">
        <v>1</v>
      </c>
      <c r="C172" s="722" t="s">
        <v>4</v>
      </c>
      <c r="D172" s="722" t="s">
        <v>79</v>
      </c>
      <c r="E172" s="722">
        <v>1154682</v>
      </c>
      <c r="F172" s="722" t="s">
        <v>1372</v>
      </c>
      <c r="G172" s="722">
        <v>94</v>
      </c>
    </row>
    <row r="173" spans="1:8">
      <c r="A173" s="722" t="s">
        <v>1228</v>
      </c>
      <c r="B173" s="722">
        <v>2</v>
      </c>
      <c r="C173" s="722" t="s">
        <v>5</v>
      </c>
      <c r="D173" s="722" t="s">
        <v>79</v>
      </c>
      <c r="E173" s="722">
        <v>40020</v>
      </c>
      <c r="F173" s="722" t="s">
        <v>1373</v>
      </c>
      <c r="G173" s="722">
        <v>0</v>
      </c>
    </row>
    <row r="174" spans="1:8">
      <c r="A174" s="722" t="s">
        <v>1228</v>
      </c>
      <c r="B174" s="722">
        <v>3</v>
      </c>
      <c r="C174" s="722" t="s">
        <v>80</v>
      </c>
      <c r="D174" s="722" t="s">
        <v>121</v>
      </c>
      <c r="E174" s="722">
        <v>40002</v>
      </c>
      <c r="F174" s="722" t="s">
        <v>137</v>
      </c>
      <c r="G174" s="722">
        <v>0</v>
      </c>
    </row>
    <row r="175" spans="1:8">
      <c r="A175" s="722" t="s">
        <v>1228</v>
      </c>
      <c r="B175" s="722">
        <v>4</v>
      </c>
      <c r="C175" s="722" t="s">
        <v>6</v>
      </c>
      <c r="D175" s="722" t="s">
        <v>79</v>
      </c>
      <c r="E175" s="722">
        <v>36598</v>
      </c>
      <c r="F175" s="722" t="s">
        <v>1374</v>
      </c>
      <c r="G175" s="722">
        <v>94</v>
      </c>
    </row>
    <row r="176" spans="1:8">
      <c r="A176" s="722" t="s">
        <v>1228</v>
      </c>
      <c r="B176" s="722">
        <v>5</v>
      </c>
      <c r="C176" s="722" t="s">
        <v>7</v>
      </c>
      <c r="D176" s="722" t="s">
        <v>121</v>
      </c>
      <c r="E176" s="722">
        <v>1096</v>
      </c>
      <c r="F176" s="722" t="s">
        <v>1375</v>
      </c>
      <c r="G176" s="722">
        <v>0</v>
      </c>
    </row>
    <row r="177" spans="1:8">
      <c r="A177" s="722" t="s">
        <v>1228</v>
      </c>
      <c r="B177" s="722">
        <v>6</v>
      </c>
      <c r="C177" s="722" t="s">
        <v>8</v>
      </c>
      <c r="D177" s="722" t="s">
        <v>79</v>
      </c>
      <c r="E177" s="722">
        <v>217500</v>
      </c>
      <c r="F177" s="722" t="s">
        <v>1376</v>
      </c>
      <c r="G177" s="722">
        <v>0</v>
      </c>
      <c r="H177" s="722" t="s">
        <v>1377</v>
      </c>
    </row>
    <row r="178" spans="1:8">
      <c r="A178" s="722" t="s">
        <v>1228</v>
      </c>
      <c r="B178" s="722">
        <v>7</v>
      </c>
      <c r="C178" s="722" t="s">
        <v>9</v>
      </c>
      <c r="D178" s="722" t="s">
        <v>79</v>
      </c>
      <c r="E178" s="722">
        <v>81394</v>
      </c>
      <c r="F178" s="722" t="s">
        <v>138</v>
      </c>
      <c r="G178" s="722">
        <v>0</v>
      </c>
    </row>
    <row r="179" spans="1:8">
      <c r="A179" s="722" t="s">
        <v>1228</v>
      </c>
      <c r="B179" s="722">
        <v>8</v>
      </c>
      <c r="C179" s="722" t="s">
        <v>10</v>
      </c>
      <c r="D179" s="722" t="s">
        <v>82</v>
      </c>
      <c r="E179" s="722" t="s">
        <v>1210</v>
      </c>
      <c r="F179" s="722" t="s">
        <v>1210</v>
      </c>
      <c r="G179" s="722" t="s">
        <v>1210</v>
      </c>
      <c r="H179" s="722" t="s">
        <v>139</v>
      </c>
    </row>
    <row r="180" spans="1:8">
      <c r="A180" s="722" t="s">
        <v>1228</v>
      </c>
      <c r="B180" s="722">
        <v>9</v>
      </c>
      <c r="C180" s="722" t="s">
        <v>11</v>
      </c>
      <c r="D180" s="722" t="s">
        <v>79</v>
      </c>
      <c r="E180" s="722">
        <v>83396</v>
      </c>
      <c r="F180" s="722" t="s">
        <v>1378</v>
      </c>
      <c r="G180" s="722">
        <v>94</v>
      </c>
    </row>
    <row r="181" spans="1:8">
      <c r="A181" s="722" t="s">
        <v>1228</v>
      </c>
      <c r="B181" s="722">
        <v>10</v>
      </c>
      <c r="C181" s="722" t="s">
        <v>12</v>
      </c>
      <c r="D181" s="722" t="s">
        <v>82</v>
      </c>
      <c r="E181" s="722" t="s">
        <v>1210</v>
      </c>
      <c r="F181" s="722" t="s">
        <v>1210</v>
      </c>
      <c r="G181" s="722" t="s">
        <v>1210</v>
      </c>
      <c r="H181" s="722" t="s">
        <v>140</v>
      </c>
    </row>
    <row r="182" spans="1:8">
      <c r="A182" s="722" t="s">
        <v>1228</v>
      </c>
      <c r="B182" s="722">
        <v>11</v>
      </c>
      <c r="C182" s="722" t="s">
        <v>13</v>
      </c>
      <c r="D182" s="722" t="s">
        <v>79</v>
      </c>
      <c r="E182" s="722">
        <v>37865598</v>
      </c>
      <c r="F182" s="722" t="s">
        <v>1379</v>
      </c>
      <c r="G182" s="722">
        <v>80</v>
      </c>
    </row>
    <row r="183" spans="1:8">
      <c r="A183" s="722" t="s">
        <v>1228</v>
      </c>
      <c r="B183" s="722">
        <v>12</v>
      </c>
      <c r="C183" s="722" t="s">
        <v>81</v>
      </c>
      <c r="D183" s="722" t="s">
        <v>79</v>
      </c>
      <c r="E183" s="722">
        <v>272</v>
      </c>
      <c r="F183" s="722" t="s">
        <v>1380</v>
      </c>
      <c r="G183" s="722">
        <v>94</v>
      </c>
    </row>
    <row r="184" spans="1:8">
      <c r="A184" s="722" t="s">
        <v>1228</v>
      </c>
      <c r="B184" s="722">
        <v>13</v>
      </c>
      <c r="C184" s="722" t="s">
        <v>14</v>
      </c>
      <c r="D184" s="722" t="s">
        <v>82</v>
      </c>
      <c r="E184" s="722" t="s">
        <v>1210</v>
      </c>
      <c r="F184" s="722" t="s">
        <v>1210</v>
      </c>
      <c r="G184" s="722" t="s">
        <v>1210</v>
      </c>
      <c r="H184" s="722" t="s">
        <v>141</v>
      </c>
    </row>
    <row r="185" spans="1:8">
      <c r="A185" s="722" t="s">
        <v>1228</v>
      </c>
      <c r="B185" s="722">
        <v>14</v>
      </c>
      <c r="C185" s="722" t="s">
        <v>15</v>
      </c>
      <c r="D185" s="722" t="s">
        <v>82</v>
      </c>
      <c r="E185" s="722" t="s">
        <v>1210</v>
      </c>
      <c r="F185" s="722" t="s">
        <v>1210</v>
      </c>
      <c r="G185" s="722" t="s">
        <v>1210</v>
      </c>
      <c r="H185" s="722" t="s">
        <v>142</v>
      </c>
    </row>
    <row r="186" spans="1:8">
      <c r="A186" s="722" t="s">
        <v>1228</v>
      </c>
      <c r="B186" s="722">
        <v>15</v>
      </c>
      <c r="C186" s="722" t="s">
        <v>16</v>
      </c>
      <c r="D186" s="722" t="s">
        <v>82</v>
      </c>
      <c r="E186" s="722" t="s">
        <v>1210</v>
      </c>
      <c r="F186" s="722" t="s">
        <v>1210</v>
      </c>
      <c r="G186" s="722" t="s">
        <v>1210</v>
      </c>
      <c r="H186" s="722" t="s">
        <v>143</v>
      </c>
    </row>
    <row r="187" spans="1:8">
      <c r="A187" s="722" t="s">
        <v>1228</v>
      </c>
      <c r="B187" s="722">
        <v>16</v>
      </c>
      <c r="C187" s="722" t="s">
        <v>23</v>
      </c>
      <c r="E187" s="722" t="s">
        <v>1210</v>
      </c>
      <c r="F187" s="722" t="s">
        <v>1210</v>
      </c>
      <c r="G187" s="722" t="s">
        <v>1210</v>
      </c>
    </row>
    <row r="188" spans="1:8">
      <c r="A188" s="722" t="s">
        <v>1228</v>
      </c>
      <c r="B188" s="722">
        <v>17</v>
      </c>
      <c r="C188" s="722" t="s">
        <v>83</v>
      </c>
      <c r="E188" s="722" t="s">
        <v>1210</v>
      </c>
      <c r="F188" s="722" t="s">
        <v>1210</v>
      </c>
      <c r="G188" s="722" t="s">
        <v>1210</v>
      </c>
    </row>
    <row r="189" spans="1:8">
      <c r="A189" s="722" t="s">
        <v>47</v>
      </c>
      <c r="B189" s="722">
        <v>1</v>
      </c>
      <c r="C189" s="722" t="s">
        <v>4</v>
      </c>
      <c r="D189" s="722" t="s">
        <v>79</v>
      </c>
      <c r="E189" s="722">
        <v>8351229</v>
      </c>
      <c r="F189" s="722" t="s">
        <v>233</v>
      </c>
      <c r="G189" s="722">
        <v>85</v>
      </c>
      <c r="H189" s="722" t="s">
        <v>1381</v>
      </c>
    </row>
    <row r="190" spans="1:8">
      <c r="A190" s="722" t="s">
        <v>47</v>
      </c>
      <c r="B190" s="722">
        <v>2</v>
      </c>
      <c r="C190" s="722" t="s">
        <v>5</v>
      </c>
      <c r="D190" s="722" t="s">
        <v>79</v>
      </c>
      <c r="E190" s="722">
        <v>6.8</v>
      </c>
      <c r="F190" s="722" t="s">
        <v>1382</v>
      </c>
      <c r="G190" s="722">
        <v>5</v>
      </c>
    </row>
    <row r="191" spans="1:8">
      <c r="A191" s="722" t="s">
        <v>47</v>
      </c>
      <c r="B191" s="722">
        <v>3</v>
      </c>
      <c r="C191" s="722" t="s">
        <v>80</v>
      </c>
      <c r="D191" s="722" t="s">
        <v>115</v>
      </c>
      <c r="E191" s="722" t="s">
        <v>1210</v>
      </c>
      <c r="F191" s="722" t="s">
        <v>1210</v>
      </c>
      <c r="G191" s="722" t="s">
        <v>1210</v>
      </c>
    </row>
    <row r="192" spans="1:8">
      <c r="A192" s="722" t="s">
        <v>47</v>
      </c>
      <c r="B192" s="722">
        <v>4</v>
      </c>
      <c r="C192" s="722" t="s">
        <v>6</v>
      </c>
      <c r="D192" s="722" t="s">
        <v>79</v>
      </c>
      <c r="E192" s="722">
        <v>96.7</v>
      </c>
      <c r="F192" s="722" t="s">
        <v>1382</v>
      </c>
      <c r="G192" s="722">
        <v>25</v>
      </c>
    </row>
    <row r="193" spans="1:8">
      <c r="A193" s="722" t="s">
        <v>47</v>
      </c>
      <c r="B193" s="722">
        <v>5</v>
      </c>
      <c r="C193" s="722" t="s">
        <v>7</v>
      </c>
      <c r="D193" s="722" t="s">
        <v>79</v>
      </c>
      <c r="E193" s="722">
        <v>586</v>
      </c>
      <c r="F193" s="722" t="s">
        <v>1382</v>
      </c>
      <c r="G193" s="722">
        <v>37</v>
      </c>
    </row>
    <row r="194" spans="1:8">
      <c r="A194" s="722" t="s">
        <v>47</v>
      </c>
      <c r="B194" s="722">
        <v>6</v>
      </c>
      <c r="C194" s="722" t="s">
        <v>8</v>
      </c>
      <c r="D194" s="722" t="s">
        <v>79</v>
      </c>
      <c r="E194" s="722">
        <v>1498.2</v>
      </c>
      <c r="F194" s="722" t="s">
        <v>1383</v>
      </c>
      <c r="G194" s="722">
        <v>100</v>
      </c>
      <c r="H194" s="722" t="s">
        <v>1384</v>
      </c>
    </row>
    <row r="195" spans="1:8">
      <c r="A195" s="722" t="s">
        <v>47</v>
      </c>
      <c r="B195" s="722">
        <v>7</v>
      </c>
      <c r="C195" s="722" t="s">
        <v>9</v>
      </c>
      <c r="D195" s="722" t="s">
        <v>79</v>
      </c>
      <c r="E195" s="722">
        <v>173</v>
      </c>
      <c r="F195" s="722" t="s">
        <v>1384</v>
      </c>
      <c r="G195" s="722">
        <v>33</v>
      </c>
      <c r="H195" s="722" t="s">
        <v>1385</v>
      </c>
    </row>
    <row r="196" spans="1:8">
      <c r="A196" s="722" t="s">
        <v>47</v>
      </c>
      <c r="B196" s="722">
        <v>8</v>
      </c>
      <c r="C196" s="722" t="s">
        <v>10</v>
      </c>
      <c r="E196" s="722" t="s">
        <v>1210</v>
      </c>
      <c r="F196" s="722" t="s">
        <v>1210</v>
      </c>
      <c r="G196" s="722" t="s">
        <v>1210</v>
      </c>
    </row>
    <row r="197" spans="1:8">
      <c r="A197" s="722" t="s">
        <v>47</v>
      </c>
      <c r="B197" s="722">
        <v>9</v>
      </c>
      <c r="C197" s="722" t="s">
        <v>11</v>
      </c>
      <c r="D197" s="722" t="s">
        <v>79</v>
      </c>
      <c r="E197" s="722">
        <v>1977</v>
      </c>
      <c r="F197" s="722" t="s">
        <v>1382</v>
      </c>
      <c r="G197" s="722">
        <v>62</v>
      </c>
      <c r="H197" s="722" t="s">
        <v>1381</v>
      </c>
    </row>
    <row r="198" spans="1:8">
      <c r="A198" s="722" t="s">
        <v>47</v>
      </c>
      <c r="B198" s="722">
        <v>10</v>
      </c>
      <c r="C198" s="722" t="s">
        <v>12</v>
      </c>
      <c r="D198" s="722" t="s">
        <v>79</v>
      </c>
      <c r="E198" s="722">
        <v>9718</v>
      </c>
      <c r="F198" s="722" t="s">
        <v>1382</v>
      </c>
      <c r="G198" s="722">
        <v>75</v>
      </c>
      <c r="H198" s="722" t="s">
        <v>1381</v>
      </c>
    </row>
    <row r="199" spans="1:8">
      <c r="A199" s="722" t="s">
        <v>47</v>
      </c>
      <c r="B199" s="722">
        <v>11</v>
      </c>
      <c r="C199" s="722" t="s">
        <v>13</v>
      </c>
      <c r="D199" s="722" t="s">
        <v>79</v>
      </c>
      <c r="E199" s="722">
        <v>915824</v>
      </c>
      <c r="F199" s="722" t="s">
        <v>1382</v>
      </c>
      <c r="G199" s="722">
        <v>10</v>
      </c>
      <c r="H199" s="722" t="s">
        <v>1381</v>
      </c>
    </row>
    <row r="200" spans="1:8">
      <c r="A200" s="722" t="s">
        <v>47</v>
      </c>
      <c r="B200" s="722">
        <v>12</v>
      </c>
      <c r="C200" s="722" t="s">
        <v>81</v>
      </c>
      <c r="D200" s="722" t="s">
        <v>79</v>
      </c>
      <c r="E200" s="722">
        <v>149635</v>
      </c>
      <c r="F200" s="722" t="s">
        <v>1382</v>
      </c>
      <c r="G200" s="722">
        <v>15</v>
      </c>
      <c r="H200" s="722" t="s">
        <v>1381</v>
      </c>
    </row>
    <row r="201" spans="1:8">
      <c r="A201" s="722" t="s">
        <v>47</v>
      </c>
      <c r="B201" s="722">
        <v>13</v>
      </c>
      <c r="C201" s="722" t="s">
        <v>14</v>
      </c>
      <c r="D201" s="722" t="s">
        <v>82</v>
      </c>
      <c r="E201" s="722" t="s">
        <v>1210</v>
      </c>
      <c r="F201" s="722" t="s">
        <v>1210</v>
      </c>
      <c r="G201" s="722" t="s">
        <v>1210</v>
      </c>
      <c r="H201" s="722" t="s">
        <v>1386</v>
      </c>
    </row>
    <row r="202" spans="1:8">
      <c r="A202" s="722" t="s">
        <v>47</v>
      </c>
      <c r="B202" s="722">
        <v>14</v>
      </c>
      <c r="C202" s="722" t="s">
        <v>15</v>
      </c>
      <c r="D202" s="722" t="s">
        <v>82</v>
      </c>
      <c r="E202" s="722" t="s">
        <v>1210</v>
      </c>
      <c r="F202" s="722" t="s">
        <v>1210</v>
      </c>
      <c r="G202" s="722" t="s">
        <v>1210</v>
      </c>
      <c r="H202" s="722" t="s">
        <v>1386</v>
      </c>
    </row>
    <row r="203" spans="1:8">
      <c r="A203" s="722" t="s">
        <v>47</v>
      </c>
      <c r="B203" s="722">
        <v>15</v>
      </c>
      <c r="C203" s="722" t="s">
        <v>16</v>
      </c>
      <c r="D203" s="722" t="s">
        <v>56</v>
      </c>
      <c r="E203" s="722" t="s">
        <v>1210</v>
      </c>
      <c r="F203" s="722" t="s">
        <v>1210</v>
      </c>
      <c r="G203" s="722" t="s">
        <v>1210</v>
      </c>
    </row>
    <row r="204" spans="1:8">
      <c r="A204" s="722" t="s">
        <v>47</v>
      </c>
      <c r="B204" s="722">
        <v>16</v>
      </c>
      <c r="C204" s="722" t="s">
        <v>23</v>
      </c>
      <c r="D204" s="722" t="s">
        <v>115</v>
      </c>
      <c r="E204" s="722" t="s">
        <v>1210</v>
      </c>
      <c r="F204" s="722" t="s">
        <v>1210</v>
      </c>
      <c r="G204" s="722" t="s">
        <v>1210</v>
      </c>
    </row>
    <row r="205" spans="1:8">
      <c r="A205" s="722" t="s">
        <v>47</v>
      </c>
      <c r="B205" s="722">
        <v>17</v>
      </c>
      <c r="C205" s="722" t="s">
        <v>83</v>
      </c>
      <c r="D205" s="722" t="s">
        <v>115</v>
      </c>
      <c r="E205" s="722" t="s">
        <v>1210</v>
      </c>
      <c r="F205" s="722" t="s">
        <v>1210</v>
      </c>
      <c r="G205" s="722" t="s">
        <v>1210</v>
      </c>
    </row>
    <row r="206" spans="1:8">
      <c r="A206" s="722" t="s">
        <v>1231</v>
      </c>
      <c r="B206" s="722">
        <v>1</v>
      </c>
      <c r="C206" s="722" t="s">
        <v>4</v>
      </c>
      <c r="D206" s="722" t="s">
        <v>56</v>
      </c>
      <c r="E206" s="722" t="s">
        <v>1210</v>
      </c>
      <c r="F206" s="722" t="s">
        <v>1210</v>
      </c>
      <c r="G206" s="722" t="s">
        <v>1210</v>
      </c>
    </row>
    <row r="207" spans="1:8">
      <c r="A207" s="722" t="s">
        <v>1231</v>
      </c>
      <c r="B207" s="722">
        <v>2</v>
      </c>
      <c r="C207" s="722" t="s">
        <v>5</v>
      </c>
      <c r="D207" s="722" t="s">
        <v>56</v>
      </c>
      <c r="E207" s="722" t="s">
        <v>1210</v>
      </c>
      <c r="F207" s="722" t="s">
        <v>1210</v>
      </c>
      <c r="G207" s="722" t="s">
        <v>1210</v>
      </c>
    </row>
    <row r="208" spans="1:8">
      <c r="A208" s="722" t="s">
        <v>1231</v>
      </c>
      <c r="B208" s="722">
        <v>3</v>
      </c>
      <c r="C208" s="722" t="s">
        <v>80</v>
      </c>
      <c r="D208" s="722" t="s">
        <v>56</v>
      </c>
      <c r="E208" s="722" t="s">
        <v>1210</v>
      </c>
      <c r="F208" s="722" t="s">
        <v>1210</v>
      </c>
      <c r="G208" s="722" t="s">
        <v>1210</v>
      </c>
    </row>
    <row r="209" spans="1:8">
      <c r="A209" s="722" t="s">
        <v>1231</v>
      </c>
      <c r="B209" s="722">
        <v>4</v>
      </c>
      <c r="C209" s="722" t="s">
        <v>6</v>
      </c>
      <c r="D209" s="722" t="s">
        <v>56</v>
      </c>
      <c r="E209" s="722" t="s">
        <v>1210</v>
      </c>
      <c r="F209" s="722" t="s">
        <v>1210</v>
      </c>
      <c r="G209" s="722" t="s">
        <v>1210</v>
      </c>
    </row>
    <row r="210" spans="1:8">
      <c r="A210" s="722" t="s">
        <v>1231</v>
      </c>
      <c r="B210" s="722">
        <v>5</v>
      </c>
      <c r="C210" s="722" t="s">
        <v>7</v>
      </c>
      <c r="D210" s="722" t="s">
        <v>56</v>
      </c>
      <c r="E210" s="722" t="s">
        <v>1210</v>
      </c>
      <c r="F210" s="722" t="s">
        <v>1210</v>
      </c>
      <c r="G210" s="722" t="s">
        <v>1210</v>
      </c>
    </row>
    <row r="211" spans="1:8">
      <c r="A211" s="722" t="s">
        <v>1231</v>
      </c>
      <c r="B211" s="722">
        <v>6</v>
      </c>
      <c r="C211" s="722" t="s">
        <v>8</v>
      </c>
      <c r="D211" s="722" t="s">
        <v>56</v>
      </c>
      <c r="E211" s="722" t="s">
        <v>1210</v>
      </c>
      <c r="F211" s="722" t="s">
        <v>1210</v>
      </c>
      <c r="G211" s="722" t="s">
        <v>1210</v>
      </c>
    </row>
    <row r="212" spans="1:8">
      <c r="A212" s="722" t="s">
        <v>1231</v>
      </c>
      <c r="B212" s="722">
        <v>7</v>
      </c>
      <c r="C212" s="722" t="s">
        <v>9</v>
      </c>
      <c r="D212" s="722" t="s">
        <v>56</v>
      </c>
      <c r="E212" s="722" t="s">
        <v>1210</v>
      </c>
      <c r="F212" s="722" t="s">
        <v>1210</v>
      </c>
      <c r="G212" s="722" t="s">
        <v>1210</v>
      </c>
    </row>
    <row r="213" spans="1:8">
      <c r="A213" s="722" t="s">
        <v>1231</v>
      </c>
      <c r="B213" s="722">
        <v>8</v>
      </c>
      <c r="C213" s="722" t="s">
        <v>10</v>
      </c>
      <c r="D213" s="722" t="s">
        <v>56</v>
      </c>
      <c r="E213" s="722" t="s">
        <v>1210</v>
      </c>
      <c r="F213" s="722" t="s">
        <v>1210</v>
      </c>
      <c r="G213" s="722" t="s">
        <v>1210</v>
      </c>
    </row>
    <row r="214" spans="1:8">
      <c r="A214" s="722" t="s">
        <v>1231</v>
      </c>
      <c r="B214" s="722">
        <v>9</v>
      </c>
      <c r="C214" s="722" t="s">
        <v>11</v>
      </c>
      <c r="D214" s="722" t="s">
        <v>56</v>
      </c>
      <c r="E214" s="722" t="s">
        <v>1210</v>
      </c>
      <c r="F214" s="722" t="s">
        <v>1210</v>
      </c>
      <c r="G214" s="722" t="s">
        <v>1210</v>
      </c>
    </row>
    <row r="215" spans="1:8">
      <c r="A215" s="722" t="s">
        <v>1231</v>
      </c>
      <c r="B215" s="722">
        <v>10</v>
      </c>
      <c r="C215" s="722" t="s">
        <v>12</v>
      </c>
      <c r="D215" s="722" t="s">
        <v>56</v>
      </c>
      <c r="E215" s="722" t="s">
        <v>1210</v>
      </c>
      <c r="F215" s="722" t="s">
        <v>1210</v>
      </c>
      <c r="G215" s="722" t="s">
        <v>1210</v>
      </c>
    </row>
    <row r="216" spans="1:8">
      <c r="A216" s="722" t="s">
        <v>1231</v>
      </c>
      <c r="B216" s="722">
        <v>11</v>
      </c>
      <c r="C216" s="722" t="s">
        <v>13</v>
      </c>
      <c r="D216" s="722" t="s">
        <v>56</v>
      </c>
      <c r="E216" s="722" t="s">
        <v>1210</v>
      </c>
      <c r="F216" s="722" t="s">
        <v>1210</v>
      </c>
      <c r="G216" s="722" t="s">
        <v>1210</v>
      </c>
    </row>
    <row r="217" spans="1:8">
      <c r="A217" s="722" t="s">
        <v>1231</v>
      </c>
      <c r="B217" s="722">
        <v>12</v>
      </c>
      <c r="C217" s="722" t="s">
        <v>81</v>
      </c>
      <c r="D217" s="722" t="s">
        <v>56</v>
      </c>
      <c r="E217" s="722" t="s">
        <v>1210</v>
      </c>
      <c r="F217" s="722" t="s">
        <v>1210</v>
      </c>
      <c r="G217" s="722" t="s">
        <v>1210</v>
      </c>
    </row>
    <row r="218" spans="1:8">
      <c r="A218" s="722" t="s">
        <v>1231</v>
      </c>
      <c r="B218" s="722">
        <v>13</v>
      </c>
      <c r="C218" s="722" t="s">
        <v>14</v>
      </c>
      <c r="D218" s="722" t="s">
        <v>56</v>
      </c>
      <c r="E218" s="722" t="s">
        <v>1210</v>
      </c>
      <c r="F218" s="722" t="s">
        <v>1210</v>
      </c>
      <c r="G218" s="722" t="s">
        <v>1210</v>
      </c>
    </row>
    <row r="219" spans="1:8">
      <c r="A219" s="722" t="s">
        <v>1231</v>
      </c>
      <c r="B219" s="722">
        <v>14</v>
      </c>
      <c r="C219" s="722" t="s">
        <v>15</v>
      </c>
      <c r="D219" s="722" t="s">
        <v>56</v>
      </c>
      <c r="E219" s="722" t="s">
        <v>1210</v>
      </c>
      <c r="F219" s="722" t="s">
        <v>1210</v>
      </c>
      <c r="G219" s="722" t="s">
        <v>1210</v>
      </c>
    </row>
    <row r="220" spans="1:8">
      <c r="A220" s="722" t="s">
        <v>1231</v>
      </c>
      <c r="B220" s="722">
        <v>15</v>
      </c>
      <c r="C220" s="722" t="s">
        <v>16</v>
      </c>
      <c r="D220" s="722" t="s">
        <v>56</v>
      </c>
      <c r="E220" s="722" t="s">
        <v>1210</v>
      </c>
      <c r="F220" s="722" t="s">
        <v>1210</v>
      </c>
      <c r="G220" s="722" t="s">
        <v>1210</v>
      </c>
    </row>
    <row r="221" spans="1:8">
      <c r="A221" s="722" t="s">
        <v>1231</v>
      </c>
      <c r="B221" s="722">
        <v>16</v>
      </c>
      <c r="C221" s="722" t="s">
        <v>23</v>
      </c>
      <c r="D221" s="722" t="s">
        <v>56</v>
      </c>
      <c r="E221" s="722" t="s">
        <v>1210</v>
      </c>
      <c r="F221" s="722" t="s">
        <v>1210</v>
      </c>
      <c r="G221" s="722" t="s">
        <v>1210</v>
      </c>
    </row>
    <row r="222" spans="1:8">
      <c r="A222" s="722" t="s">
        <v>1231</v>
      </c>
      <c r="B222" s="722">
        <v>17</v>
      </c>
      <c r="C222" s="722" t="s">
        <v>83</v>
      </c>
      <c r="D222" s="722" t="s">
        <v>56</v>
      </c>
      <c r="E222" s="722" t="s">
        <v>1210</v>
      </c>
      <c r="F222" s="722" t="s">
        <v>1210</v>
      </c>
      <c r="G222" s="722" t="s">
        <v>1210</v>
      </c>
    </row>
    <row r="223" spans="1:8">
      <c r="A223" s="722" t="s">
        <v>32</v>
      </c>
      <c r="B223" s="722">
        <v>1</v>
      </c>
      <c r="C223" s="722" t="s">
        <v>4</v>
      </c>
      <c r="D223" s="722" t="s">
        <v>79</v>
      </c>
      <c r="E223" s="722">
        <v>3686746</v>
      </c>
      <c r="F223" s="722" t="s">
        <v>1387</v>
      </c>
      <c r="G223" s="722">
        <v>94</v>
      </c>
    </row>
    <row r="224" spans="1:8">
      <c r="A224" s="722" t="s">
        <v>32</v>
      </c>
      <c r="B224" s="722">
        <v>2</v>
      </c>
      <c r="C224" s="722" t="s">
        <v>5</v>
      </c>
      <c r="D224" s="722" t="s">
        <v>82</v>
      </c>
      <c r="E224" s="722" t="s">
        <v>1210</v>
      </c>
      <c r="F224" s="722" t="s">
        <v>1210</v>
      </c>
      <c r="G224" s="722" t="s">
        <v>1210</v>
      </c>
      <c r="H224" s="722" t="s">
        <v>118</v>
      </c>
    </row>
    <row r="225" spans="1:8">
      <c r="A225" s="722" t="s">
        <v>32</v>
      </c>
      <c r="B225" s="722">
        <v>3</v>
      </c>
      <c r="C225" s="722" t="s">
        <v>80</v>
      </c>
      <c r="D225" s="722" t="s">
        <v>79</v>
      </c>
      <c r="E225" s="722">
        <v>140026</v>
      </c>
      <c r="F225" s="722" t="s">
        <v>1388</v>
      </c>
      <c r="G225" s="722">
        <v>0</v>
      </c>
      <c r="H225" s="722" t="s">
        <v>119</v>
      </c>
    </row>
    <row r="226" spans="1:8">
      <c r="A226" s="722" t="s">
        <v>32</v>
      </c>
      <c r="B226" s="722">
        <v>4</v>
      </c>
      <c r="C226" s="722" t="s">
        <v>6</v>
      </c>
      <c r="D226" s="722" t="s">
        <v>56</v>
      </c>
      <c r="E226" s="722" t="s">
        <v>1210</v>
      </c>
      <c r="F226" s="722" t="s">
        <v>1210</v>
      </c>
      <c r="G226" s="722" t="s">
        <v>1210</v>
      </c>
      <c r="H226" s="722" t="s">
        <v>120</v>
      </c>
    </row>
    <row r="227" spans="1:8">
      <c r="A227" s="722" t="s">
        <v>32</v>
      </c>
      <c r="B227" s="722">
        <v>5</v>
      </c>
      <c r="C227" s="722" t="s">
        <v>7</v>
      </c>
      <c r="D227" s="722" t="s">
        <v>82</v>
      </c>
      <c r="E227" s="722" t="s">
        <v>1210</v>
      </c>
      <c r="F227" s="722" t="s">
        <v>1210</v>
      </c>
      <c r="G227" s="722" t="s">
        <v>1210</v>
      </c>
      <c r="H227" s="722" t="s">
        <v>118</v>
      </c>
    </row>
    <row r="228" spans="1:8">
      <c r="A228" s="722" t="s">
        <v>32</v>
      </c>
      <c r="B228" s="722">
        <v>6</v>
      </c>
      <c r="C228" s="722" t="s">
        <v>8</v>
      </c>
      <c r="D228" s="722" t="s">
        <v>121</v>
      </c>
      <c r="E228" s="722">
        <v>165854</v>
      </c>
      <c r="F228" s="722" t="s">
        <v>1389</v>
      </c>
      <c r="G228" s="722">
        <v>100</v>
      </c>
      <c r="H228" s="722" t="s">
        <v>122</v>
      </c>
    </row>
    <row r="229" spans="1:8">
      <c r="A229" s="722" t="s">
        <v>32</v>
      </c>
      <c r="B229" s="722">
        <v>7</v>
      </c>
      <c r="C229" s="722" t="s">
        <v>9</v>
      </c>
      <c r="D229" s="722" t="s">
        <v>82</v>
      </c>
      <c r="E229" s="722" t="s">
        <v>1210</v>
      </c>
      <c r="F229" s="722" t="s">
        <v>1210</v>
      </c>
      <c r="G229" s="722" t="s">
        <v>1210</v>
      </c>
      <c r="H229" s="722" t="s">
        <v>118</v>
      </c>
    </row>
    <row r="230" spans="1:8">
      <c r="A230" s="722" t="s">
        <v>32</v>
      </c>
      <c r="B230" s="722">
        <v>8</v>
      </c>
      <c r="C230" s="722" t="s">
        <v>10</v>
      </c>
      <c r="D230" s="722" t="s">
        <v>82</v>
      </c>
      <c r="E230" s="722" t="s">
        <v>1210</v>
      </c>
      <c r="F230" s="722" t="s">
        <v>1210</v>
      </c>
      <c r="G230" s="722" t="s">
        <v>1210</v>
      </c>
      <c r="H230" s="722" t="s">
        <v>118</v>
      </c>
    </row>
    <row r="231" spans="1:8">
      <c r="A231" s="722" t="s">
        <v>32</v>
      </c>
      <c r="B231" s="722">
        <v>9</v>
      </c>
      <c r="C231" s="722" t="s">
        <v>11</v>
      </c>
      <c r="D231" s="722" t="s">
        <v>82</v>
      </c>
      <c r="E231" s="722" t="s">
        <v>1210</v>
      </c>
      <c r="F231" s="722" t="s">
        <v>1210</v>
      </c>
      <c r="G231" s="722" t="s">
        <v>1210</v>
      </c>
      <c r="H231" s="722" t="s">
        <v>118</v>
      </c>
    </row>
    <row r="232" spans="1:8">
      <c r="A232" s="722" t="s">
        <v>32</v>
      </c>
      <c r="B232" s="722">
        <v>10</v>
      </c>
      <c r="C232" s="722" t="s">
        <v>12</v>
      </c>
      <c r="D232" s="722" t="s">
        <v>82</v>
      </c>
      <c r="E232" s="722" t="s">
        <v>1210</v>
      </c>
      <c r="F232" s="722" t="s">
        <v>1210</v>
      </c>
      <c r="G232" s="722" t="s">
        <v>1210</v>
      </c>
      <c r="H232" s="722" t="s">
        <v>118</v>
      </c>
    </row>
    <row r="233" spans="1:8">
      <c r="A233" s="722" t="s">
        <v>32</v>
      </c>
      <c r="B233" s="722">
        <v>11</v>
      </c>
      <c r="C233" s="722" t="s">
        <v>13</v>
      </c>
      <c r="D233" s="722" t="s">
        <v>79</v>
      </c>
      <c r="E233" s="722">
        <v>13650000</v>
      </c>
      <c r="F233" s="722" t="s">
        <v>123</v>
      </c>
      <c r="G233" s="722">
        <v>0</v>
      </c>
      <c r="H233" s="722" t="s">
        <v>124</v>
      </c>
    </row>
    <row r="234" spans="1:8">
      <c r="A234" s="722" t="s">
        <v>32</v>
      </c>
      <c r="B234" s="722">
        <v>12</v>
      </c>
      <c r="C234" s="722" t="s">
        <v>81</v>
      </c>
      <c r="D234" s="722" t="s">
        <v>82</v>
      </c>
      <c r="E234" s="722" t="s">
        <v>1210</v>
      </c>
      <c r="F234" s="722" t="s">
        <v>1210</v>
      </c>
      <c r="G234" s="722" t="s">
        <v>1210</v>
      </c>
      <c r="H234" s="722" t="s">
        <v>125</v>
      </c>
    </row>
    <row r="235" spans="1:8">
      <c r="A235" s="722" t="s">
        <v>32</v>
      </c>
      <c r="B235" s="722">
        <v>13</v>
      </c>
      <c r="C235" s="722" t="s">
        <v>14</v>
      </c>
      <c r="D235" s="722" t="s">
        <v>82</v>
      </c>
      <c r="E235" s="722" t="s">
        <v>1210</v>
      </c>
      <c r="F235" s="722" t="s">
        <v>1210</v>
      </c>
      <c r="G235" s="722" t="s">
        <v>1210</v>
      </c>
      <c r="H235" s="722" t="s">
        <v>125</v>
      </c>
    </row>
    <row r="236" spans="1:8">
      <c r="A236" s="722" t="s">
        <v>32</v>
      </c>
      <c r="B236" s="722">
        <v>14</v>
      </c>
      <c r="C236" s="722" t="s">
        <v>15</v>
      </c>
      <c r="D236" s="722" t="s">
        <v>82</v>
      </c>
      <c r="E236" s="722" t="s">
        <v>1210</v>
      </c>
      <c r="F236" s="722" t="s">
        <v>1210</v>
      </c>
      <c r="G236" s="722" t="s">
        <v>1210</v>
      </c>
      <c r="H236" s="722" t="s">
        <v>125</v>
      </c>
    </row>
    <row r="237" spans="1:8">
      <c r="A237" s="722" t="s">
        <v>32</v>
      </c>
      <c r="B237" s="722">
        <v>15</v>
      </c>
      <c r="C237" s="722" t="s">
        <v>16</v>
      </c>
      <c r="D237" s="722" t="s">
        <v>82</v>
      </c>
      <c r="E237" s="722" t="s">
        <v>1210</v>
      </c>
      <c r="F237" s="722" t="s">
        <v>1210</v>
      </c>
      <c r="G237" s="722" t="s">
        <v>1210</v>
      </c>
      <c r="H237" s="722" t="s">
        <v>125</v>
      </c>
    </row>
    <row r="238" spans="1:8">
      <c r="A238" s="722" t="s">
        <v>32</v>
      </c>
      <c r="B238" s="722">
        <v>16</v>
      </c>
      <c r="C238" s="722" t="s">
        <v>23</v>
      </c>
      <c r="D238" s="722" t="s">
        <v>82</v>
      </c>
      <c r="E238" s="722" t="s">
        <v>1210</v>
      </c>
      <c r="F238" s="722" t="s">
        <v>1210</v>
      </c>
      <c r="G238" s="722" t="s">
        <v>1210</v>
      </c>
      <c r="H238" s="722" t="s">
        <v>125</v>
      </c>
    </row>
    <row r="239" spans="1:8">
      <c r="A239" s="722" t="s">
        <v>32</v>
      </c>
      <c r="B239" s="722">
        <v>17</v>
      </c>
      <c r="C239" s="722" t="s">
        <v>83</v>
      </c>
      <c r="D239" s="722" t="s">
        <v>82</v>
      </c>
      <c r="E239" s="722" t="s">
        <v>1210</v>
      </c>
      <c r="F239" s="722" t="s">
        <v>1210</v>
      </c>
      <c r="G239" s="722" t="s">
        <v>1210</v>
      </c>
      <c r="H239" s="722" t="s">
        <v>125</v>
      </c>
    </row>
    <row r="240" spans="1:8">
      <c r="A240" s="722" t="s">
        <v>1234</v>
      </c>
      <c r="B240" s="722">
        <v>1</v>
      </c>
      <c r="C240" s="722" t="s">
        <v>4</v>
      </c>
      <c r="D240" s="722" t="s">
        <v>79</v>
      </c>
      <c r="E240" s="722">
        <v>12422.38</v>
      </c>
      <c r="F240" s="722" t="s">
        <v>1390</v>
      </c>
      <c r="G240" s="722">
        <v>100</v>
      </c>
      <c r="H240" s="722" t="s">
        <v>672</v>
      </c>
    </row>
    <row r="241" spans="1:8">
      <c r="A241" s="722" t="s">
        <v>1234</v>
      </c>
      <c r="B241" s="722">
        <v>2</v>
      </c>
      <c r="C241" s="722" t="s">
        <v>5</v>
      </c>
      <c r="D241" s="722" t="s">
        <v>82</v>
      </c>
      <c r="E241" s="722" t="s">
        <v>1210</v>
      </c>
      <c r="F241" s="722" t="s">
        <v>1210</v>
      </c>
      <c r="G241" s="722" t="s">
        <v>1210</v>
      </c>
      <c r="H241" s="722" t="s">
        <v>673</v>
      </c>
    </row>
    <row r="242" spans="1:8">
      <c r="A242" s="722" t="s">
        <v>1234</v>
      </c>
      <c r="B242" s="722">
        <v>3</v>
      </c>
      <c r="C242" s="722" t="s">
        <v>80</v>
      </c>
      <c r="D242" s="722" t="s">
        <v>79</v>
      </c>
      <c r="E242" s="722">
        <v>93527.35</v>
      </c>
      <c r="F242" s="722" t="s">
        <v>674</v>
      </c>
      <c r="G242" s="722">
        <v>100</v>
      </c>
      <c r="H242" s="722" t="s">
        <v>675</v>
      </c>
    </row>
    <row r="243" spans="1:8">
      <c r="A243" s="722" t="s">
        <v>1234</v>
      </c>
      <c r="B243" s="722">
        <v>4</v>
      </c>
      <c r="C243" s="722" t="s">
        <v>6</v>
      </c>
      <c r="D243" s="722" t="s">
        <v>79</v>
      </c>
      <c r="E243" s="722">
        <v>7146</v>
      </c>
      <c r="F243" s="722" t="s">
        <v>676</v>
      </c>
      <c r="G243" s="722">
        <v>100</v>
      </c>
      <c r="H243" s="722" t="s">
        <v>677</v>
      </c>
    </row>
    <row r="244" spans="1:8">
      <c r="A244" s="722" t="s">
        <v>1234</v>
      </c>
      <c r="B244" s="722">
        <v>5</v>
      </c>
      <c r="C244" s="722" t="s">
        <v>7</v>
      </c>
      <c r="D244" s="722" t="s">
        <v>79</v>
      </c>
      <c r="E244" s="722">
        <v>282.95999999999998</v>
      </c>
      <c r="F244" s="722" t="s">
        <v>1391</v>
      </c>
      <c r="G244" s="722">
        <v>100</v>
      </c>
      <c r="H244" s="722" t="s">
        <v>678</v>
      </c>
    </row>
    <row r="245" spans="1:8">
      <c r="A245" s="722" t="s">
        <v>1234</v>
      </c>
      <c r="B245" s="722">
        <v>6</v>
      </c>
      <c r="C245" s="722" t="s">
        <v>8</v>
      </c>
      <c r="D245" s="722" t="s">
        <v>79</v>
      </c>
      <c r="E245" s="722">
        <v>4728.88</v>
      </c>
      <c r="F245" s="722" t="s">
        <v>679</v>
      </c>
      <c r="G245" s="722">
        <v>100</v>
      </c>
      <c r="H245" s="722" t="s">
        <v>680</v>
      </c>
    </row>
    <row r="246" spans="1:8">
      <c r="A246" s="722" t="s">
        <v>1234</v>
      </c>
      <c r="B246" s="722">
        <v>7</v>
      </c>
      <c r="C246" s="722" t="s">
        <v>9</v>
      </c>
      <c r="D246" s="722" t="s">
        <v>79</v>
      </c>
      <c r="E246" s="722">
        <v>237.96</v>
      </c>
      <c r="F246" s="722" t="s">
        <v>681</v>
      </c>
      <c r="G246" s="722">
        <v>100</v>
      </c>
      <c r="H246" s="722" t="s">
        <v>682</v>
      </c>
    </row>
    <row r="247" spans="1:8">
      <c r="A247" s="722" t="s">
        <v>1234</v>
      </c>
      <c r="B247" s="722">
        <v>8</v>
      </c>
      <c r="C247" s="722" t="s">
        <v>10</v>
      </c>
      <c r="D247" s="722" t="s">
        <v>82</v>
      </c>
      <c r="E247" s="722" t="s">
        <v>1210</v>
      </c>
      <c r="F247" s="722" t="s">
        <v>1210</v>
      </c>
      <c r="G247" s="722" t="s">
        <v>1210</v>
      </c>
      <c r="H247" s="722" t="s">
        <v>683</v>
      </c>
    </row>
    <row r="248" spans="1:8">
      <c r="A248" s="722" t="s">
        <v>1234</v>
      </c>
      <c r="B248" s="722">
        <v>9</v>
      </c>
      <c r="C248" s="722" t="s">
        <v>11</v>
      </c>
      <c r="D248" s="722" t="s">
        <v>79</v>
      </c>
      <c r="E248" s="722">
        <v>38562</v>
      </c>
      <c r="F248" s="722" t="s">
        <v>684</v>
      </c>
      <c r="G248" s="722">
        <v>100</v>
      </c>
      <c r="H248" s="722" t="s">
        <v>685</v>
      </c>
    </row>
    <row r="249" spans="1:8">
      <c r="A249" s="722" t="s">
        <v>1234</v>
      </c>
      <c r="B249" s="722">
        <v>10</v>
      </c>
      <c r="C249" s="722" t="s">
        <v>12</v>
      </c>
      <c r="D249" s="722" t="s">
        <v>82</v>
      </c>
      <c r="E249" s="722" t="s">
        <v>1210</v>
      </c>
      <c r="F249" s="722" t="s">
        <v>1210</v>
      </c>
      <c r="G249" s="722" t="s">
        <v>1210</v>
      </c>
      <c r="H249" s="722" t="s">
        <v>686</v>
      </c>
    </row>
    <row r="250" spans="1:8">
      <c r="A250" s="722" t="s">
        <v>1234</v>
      </c>
      <c r="B250" s="722">
        <v>11</v>
      </c>
      <c r="C250" s="722" t="s">
        <v>13</v>
      </c>
      <c r="D250" s="722" t="s">
        <v>79</v>
      </c>
      <c r="E250" s="722">
        <v>446577.25</v>
      </c>
      <c r="F250" s="722" t="s">
        <v>687</v>
      </c>
      <c r="G250" s="722">
        <v>100</v>
      </c>
      <c r="H250" s="722" t="s">
        <v>688</v>
      </c>
    </row>
    <row r="251" spans="1:8">
      <c r="A251" s="722" t="s">
        <v>1234</v>
      </c>
      <c r="B251" s="722">
        <v>12</v>
      </c>
      <c r="C251" s="722" t="s">
        <v>81</v>
      </c>
      <c r="D251" s="722" t="s">
        <v>82</v>
      </c>
      <c r="E251" s="722" t="s">
        <v>1210</v>
      </c>
      <c r="F251" s="722" t="s">
        <v>1210</v>
      </c>
      <c r="G251" s="722" t="s">
        <v>1210</v>
      </c>
      <c r="H251" s="722" t="s">
        <v>689</v>
      </c>
    </row>
    <row r="252" spans="1:8">
      <c r="A252" s="722" t="s">
        <v>1234</v>
      </c>
      <c r="B252" s="722">
        <v>13</v>
      </c>
      <c r="C252" s="722" t="s">
        <v>14</v>
      </c>
      <c r="D252" s="722" t="s">
        <v>79</v>
      </c>
      <c r="E252" s="722">
        <v>6497.75</v>
      </c>
      <c r="F252" s="722" t="s">
        <v>690</v>
      </c>
      <c r="G252" s="722">
        <v>100</v>
      </c>
      <c r="H252" s="722" t="s">
        <v>691</v>
      </c>
    </row>
    <row r="253" spans="1:8">
      <c r="A253" s="722" t="s">
        <v>1234</v>
      </c>
      <c r="B253" s="722">
        <v>14</v>
      </c>
      <c r="C253" s="722" t="s">
        <v>15</v>
      </c>
      <c r="D253" s="722" t="s">
        <v>82</v>
      </c>
      <c r="E253" s="722" t="s">
        <v>1210</v>
      </c>
      <c r="F253" s="722" t="s">
        <v>1210</v>
      </c>
      <c r="G253" s="722" t="s">
        <v>1210</v>
      </c>
      <c r="H253" s="722" t="s">
        <v>692</v>
      </c>
    </row>
    <row r="254" spans="1:8">
      <c r="A254" s="722" t="s">
        <v>1234</v>
      </c>
      <c r="B254" s="722">
        <v>15</v>
      </c>
      <c r="C254" s="722" t="s">
        <v>16</v>
      </c>
      <c r="D254" s="722" t="s">
        <v>82</v>
      </c>
      <c r="E254" s="722" t="s">
        <v>1210</v>
      </c>
      <c r="F254" s="722" t="s">
        <v>1210</v>
      </c>
      <c r="G254" s="722" t="s">
        <v>1210</v>
      </c>
      <c r="H254" s="722" t="s">
        <v>693</v>
      </c>
    </row>
    <row r="255" spans="1:8">
      <c r="A255" s="722" t="s">
        <v>1234</v>
      </c>
      <c r="B255" s="722">
        <v>16</v>
      </c>
      <c r="C255" s="722" t="s">
        <v>23</v>
      </c>
      <c r="D255" s="722" t="s">
        <v>115</v>
      </c>
      <c r="E255" s="722" t="s">
        <v>1210</v>
      </c>
      <c r="F255" s="722" t="s">
        <v>1210</v>
      </c>
      <c r="G255" s="722" t="s">
        <v>1210</v>
      </c>
      <c r="H255" s="722" t="s">
        <v>208</v>
      </c>
    </row>
    <row r="256" spans="1:8">
      <c r="A256" s="722" t="s">
        <v>1234</v>
      </c>
      <c r="B256" s="722">
        <v>17</v>
      </c>
      <c r="C256" s="722" t="s">
        <v>83</v>
      </c>
      <c r="E256" s="722" t="s">
        <v>1210</v>
      </c>
      <c r="F256" s="722" t="s">
        <v>1210</v>
      </c>
      <c r="G256" s="722" t="s">
        <v>1210</v>
      </c>
    </row>
    <row r="257" spans="1:8">
      <c r="A257" s="722" t="s">
        <v>346</v>
      </c>
      <c r="B257" s="722">
        <v>1</v>
      </c>
      <c r="C257" s="722" t="s">
        <v>4</v>
      </c>
      <c r="D257" s="722" t="s">
        <v>79</v>
      </c>
      <c r="F257" s="722" t="s">
        <v>1392</v>
      </c>
      <c r="G257" s="722">
        <v>20</v>
      </c>
    </row>
    <row r="258" spans="1:8">
      <c r="A258" s="722" t="s">
        <v>346</v>
      </c>
      <c r="B258" s="722">
        <v>2</v>
      </c>
      <c r="C258" s="722" t="s">
        <v>5</v>
      </c>
      <c r="D258" s="722" t="s">
        <v>79</v>
      </c>
      <c r="F258" s="722" t="s">
        <v>1393</v>
      </c>
      <c r="G258" s="722">
        <v>20</v>
      </c>
    </row>
    <row r="259" spans="1:8">
      <c r="A259" s="722" t="s">
        <v>346</v>
      </c>
      <c r="B259" s="722">
        <v>3</v>
      </c>
      <c r="C259" s="722" t="s">
        <v>80</v>
      </c>
      <c r="D259" s="722" t="s">
        <v>79</v>
      </c>
      <c r="F259" s="722" t="s">
        <v>1394</v>
      </c>
    </row>
    <row r="260" spans="1:8">
      <c r="A260" s="722" t="s">
        <v>346</v>
      </c>
      <c r="B260" s="722">
        <v>4</v>
      </c>
      <c r="C260" s="722" t="s">
        <v>6</v>
      </c>
      <c r="D260" s="722" t="s">
        <v>79</v>
      </c>
      <c r="F260" s="722" t="s">
        <v>1395</v>
      </c>
      <c r="G260" s="722">
        <v>80</v>
      </c>
    </row>
    <row r="261" spans="1:8">
      <c r="A261" s="722" t="s">
        <v>346</v>
      </c>
      <c r="B261" s="722">
        <v>5</v>
      </c>
      <c r="C261" s="722" t="s">
        <v>7</v>
      </c>
      <c r="D261" s="722" t="s">
        <v>82</v>
      </c>
      <c r="E261" s="722" t="s">
        <v>1210</v>
      </c>
      <c r="F261" s="722" t="s">
        <v>1210</v>
      </c>
      <c r="G261" s="722" t="s">
        <v>1210</v>
      </c>
      <c r="H261" s="722" t="s">
        <v>1396</v>
      </c>
    </row>
    <row r="262" spans="1:8">
      <c r="A262" s="722" t="s">
        <v>346</v>
      </c>
      <c r="B262" s="722">
        <v>6</v>
      </c>
      <c r="C262" s="722" t="s">
        <v>8</v>
      </c>
      <c r="D262" s="722" t="s">
        <v>79</v>
      </c>
      <c r="E262" s="722">
        <v>110000</v>
      </c>
      <c r="F262" s="722" t="s">
        <v>1397</v>
      </c>
      <c r="G262" s="722">
        <v>99</v>
      </c>
    </row>
    <row r="263" spans="1:8">
      <c r="A263" s="722" t="s">
        <v>346</v>
      </c>
      <c r="B263" s="722">
        <v>7</v>
      </c>
      <c r="C263" s="722" t="s">
        <v>9</v>
      </c>
      <c r="D263" s="722" t="s">
        <v>121</v>
      </c>
      <c r="E263" s="722">
        <v>61000</v>
      </c>
      <c r="F263" s="722" t="s">
        <v>1398</v>
      </c>
    </row>
    <row r="264" spans="1:8">
      <c r="A264" s="722" t="s">
        <v>346</v>
      </c>
      <c r="B264" s="722">
        <v>8</v>
      </c>
      <c r="C264" s="722" t="s">
        <v>10</v>
      </c>
      <c r="D264" s="722" t="s">
        <v>82</v>
      </c>
      <c r="E264" s="722" t="s">
        <v>1210</v>
      </c>
      <c r="F264" s="722" t="s">
        <v>1210</v>
      </c>
      <c r="G264" s="722" t="s">
        <v>1210</v>
      </c>
      <c r="H264" s="722" t="s">
        <v>1399</v>
      </c>
    </row>
    <row r="265" spans="1:8">
      <c r="A265" s="722" t="s">
        <v>346</v>
      </c>
      <c r="B265" s="722">
        <v>9</v>
      </c>
      <c r="C265" s="722" t="s">
        <v>11</v>
      </c>
      <c r="D265" s="722" t="s">
        <v>79</v>
      </c>
      <c r="F265" s="722" t="s">
        <v>1400</v>
      </c>
      <c r="G265" s="722">
        <v>80</v>
      </c>
    </row>
    <row r="266" spans="1:8">
      <c r="A266" s="722" t="s">
        <v>346</v>
      </c>
      <c r="B266" s="722">
        <v>10</v>
      </c>
      <c r="C266" s="722" t="s">
        <v>12</v>
      </c>
      <c r="D266" s="722" t="s">
        <v>82</v>
      </c>
      <c r="E266" s="722" t="s">
        <v>1210</v>
      </c>
      <c r="F266" s="722" t="s">
        <v>1210</v>
      </c>
      <c r="G266" s="722" t="s">
        <v>1210</v>
      </c>
      <c r="H266" s="722" t="s">
        <v>1401</v>
      </c>
    </row>
    <row r="267" spans="1:8">
      <c r="A267" s="722" t="s">
        <v>346</v>
      </c>
      <c r="B267" s="722">
        <v>11</v>
      </c>
      <c r="C267" s="722" t="s">
        <v>13</v>
      </c>
      <c r="D267" s="722" t="s">
        <v>79</v>
      </c>
      <c r="E267" s="722">
        <v>32000000</v>
      </c>
      <c r="F267" s="722" t="s">
        <v>1402</v>
      </c>
      <c r="G267" s="722">
        <v>100</v>
      </c>
    </row>
    <row r="268" spans="1:8">
      <c r="A268" s="722" t="s">
        <v>346</v>
      </c>
      <c r="B268" s="722">
        <v>12</v>
      </c>
      <c r="C268" s="722" t="s">
        <v>81</v>
      </c>
      <c r="D268" s="722" t="s">
        <v>82</v>
      </c>
      <c r="E268" s="722" t="s">
        <v>1210</v>
      </c>
      <c r="F268" s="722" t="s">
        <v>1210</v>
      </c>
      <c r="G268" s="722" t="s">
        <v>1210</v>
      </c>
      <c r="H268" s="722" t="s">
        <v>1403</v>
      </c>
    </row>
    <row r="269" spans="1:8">
      <c r="A269" s="722" t="s">
        <v>346</v>
      </c>
      <c r="B269" s="722">
        <v>13</v>
      </c>
      <c r="C269" s="722" t="s">
        <v>14</v>
      </c>
      <c r="D269" s="722" t="s">
        <v>82</v>
      </c>
      <c r="E269" s="722" t="s">
        <v>1210</v>
      </c>
      <c r="F269" s="722" t="s">
        <v>1210</v>
      </c>
      <c r="G269" s="722" t="s">
        <v>1210</v>
      </c>
      <c r="H269" s="722" t="s">
        <v>1399</v>
      </c>
    </row>
    <row r="270" spans="1:8">
      <c r="A270" s="722" t="s">
        <v>346</v>
      </c>
      <c r="B270" s="722">
        <v>14</v>
      </c>
      <c r="C270" s="722" t="s">
        <v>15</v>
      </c>
      <c r="D270" s="722" t="s">
        <v>82</v>
      </c>
      <c r="E270" s="722" t="s">
        <v>1210</v>
      </c>
      <c r="F270" s="722" t="s">
        <v>1210</v>
      </c>
      <c r="G270" s="722" t="s">
        <v>1210</v>
      </c>
      <c r="H270" s="722" t="s">
        <v>1399</v>
      </c>
    </row>
    <row r="271" spans="1:8">
      <c r="A271" s="722" t="s">
        <v>346</v>
      </c>
      <c r="B271" s="722">
        <v>15</v>
      </c>
      <c r="C271" s="722" t="s">
        <v>16</v>
      </c>
      <c r="D271" s="722" t="s">
        <v>82</v>
      </c>
      <c r="E271" s="722" t="s">
        <v>1210</v>
      </c>
      <c r="F271" s="722" t="s">
        <v>1210</v>
      </c>
      <c r="G271" s="722" t="s">
        <v>1210</v>
      </c>
      <c r="H271" s="722" t="s">
        <v>1404</v>
      </c>
    </row>
    <row r="272" spans="1:8">
      <c r="A272" s="722" t="s">
        <v>346</v>
      </c>
      <c r="B272" s="722">
        <v>16</v>
      </c>
      <c r="C272" s="722" t="s">
        <v>23</v>
      </c>
      <c r="D272" s="722" t="s">
        <v>82</v>
      </c>
      <c r="E272" s="722" t="s">
        <v>1210</v>
      </c>
      <c r="F272" s="722" t="s">
        <v>1210</v>
      </c>
      <c r="G272" s="722" t="s">
        <v>1210</v>
      </c>
      <c r="H272" s="722" t="s">
        <v>1405</v>
      </c>
    </row>
    <row r="273" spans="1:8">
      <c r="A273" s="722" t="s">
        <v>346</v>
      </c>
      <c r="B273" s="722">
        <v>17</v>
      </c>
      <c r="C273" s="722" t="s">
        <v>83</v>
      </c>
      <c r="E273" s="722" t="s">
        <v>1210</v>
      </c>
      <c r="F273" s="722" t="s">
        <v>1210</v>
      </c>
      <c r="G273" s="722" t="s">
        <v>1210</v>
      </c>
      <c r="H273" s="722" t="s">
        <v>1406</v>
      </c>
    </row>
    <row r="274" spans="1:8">
      <c r="A274" s="722" t="s">
        <v>1236</v>
      </c>
      <c r="B274" s="722">
        <v>1</v>
      </c>
      <c r="C274" s="722" t="s">
        <v>4</v>
      </c>
      <c r="D274" s="722" t="s">
        <v>56</v>
      </c>
      <c r="E274" s="722" t="s">
        <v>1210</v>
      </c>
      <c r="F274" s="722" t="s">
        <v>1210</v>
      </c>
      <c r="G274" s="722" t="s">
        <v>1210</v>
      </c>
      <c r="H274" s="722" t="s">
        <v>752</v>
      </c>
    </row>
    <row r="275" spans="1:8">
      <c r="A275" s="722" t="s">
        <v>1236</v>
      </c>
      <c r="B275" s="722">
        <v>2</v>
      </c>
      <c r="C275" s="722" t="s">
        <v>5</v>
      </c>
      <c r="D275" s="722" t="s">
        <v>56</v>
      </c>
      <c r="E275" s="722" t="s">
        <v>1210</v>
      </c>
      <c r="F275" s="722" t="s">
        <v>1210</v>
      </c>
      <c r="G275" s="722" t="s">
        <v>1210</v>
      </c>
      <c r="H275" s="722" t="s">
        <v>752</v>
      </c>
    </row>
    <row r="276" spans="1:8">
      <c r="A276" s="722" t="s">
        <v>1236</v>
      </c>
      <c r="B276" s="722">
        <v>3</v>
      </c>
      <c r="C276" s="722" t="s">
        <v>80</v>
      </c>
      <c r="D276" s="722" t="s">
        <v>79</v>
      </c>
      <c r="E276" s="722">
        <v>221825</v>
      </c>
      <c r="F276" s="722" t="s">
        <v>1407</v>
      </c>
      <c r="G276" s="722">
        <v>100</v>
      </c>
    </row>
    <row r="277" spans="1:8">
      <c r="A277" s="722" t="s">
        <v>1236</v>
      </c>
      <c r="B277" s="722">
        <v>4</v>
      </c>
      <c r="C277" s="722" t="s">
        <v>6</v>
      </c>
      <c r="D277" s="722" t="s">
        <v>56</v>
      </c>
      <c r="E277" s="722" t="s">
        <v>1210</v>
      </c>
      <c r="F277" s="722" t="s">
        <v>1210</v>
      </c>
      <c r="G277" s="722" t="s">
        <v>1210</v>
      </c>
      <c r="H277" s="722" t="s">
        <v>752</v>
      </c>
    </row>
    <row r="278" spans="1:8">
      <c r="A278" s="722" t="s">
        <v>1236</v>
      </c>
      <c r="B278" s="722">
        <v>5</v>
      </c>
      <c r="C278" s="722" t="s">
        <v>7</v>
      </c>
      <c r="D278" s="722" t="s">
        <v>79</v>
      </c>
      <c r="E278" s="722">
        <v>30419</v>
      </c>
      <c r="F278" s="722" t="s">
        <v>1408</v>
      </c>
      <c r="G278" s="722">
        <v>100</v>
      </c>
    </row>
    <row r="279" spans="1:8">
      <c r="A279" s="722" t="s">
        <v>1236</v>
      </c>
      <c r="B279" s="722">
        <v>6</v>
      </c>
      <c r="C279" s="722" t="s">
        <v>8</v>
      </c>
      <c r="D279" s="722" t="s">
        <v>79</v>
      </c>
      <c r="E279" s="722">
        <v>32119</v>
      </c>
      <c r="F279" s="722" t="s">
        <v>1409</v>
      </c>
      <c r="G279" s="722">
        <v>100</v>
      </c>
    </row>
    <row r="280" spans="1:8">
      <c r="A280" s="722" t="s">
        <v>1236</v>
      </c>
      <c r="B280" s="722">
        <v>7</v>
      </c>
      <c r="C280" s="722" t="s">
        <v>9</v>
      </c>
      <c r="D280" s="722" t="s">
        <v>56</v>
      </c>
      <c r="E280" s="722" t="s">
        <v>1210</v>
      </c>
      <c r="F280" s="722" t="s">
        <v>1210</v>
      </c>
      <c r="G280" s="722" t="s">
        <v>1210</v>
      </c>
      <c r="H280" s="722" t="s">
        <v>752</v>
      </c>
    </row>
    <row r="281" spans="1:8">
      <c r="A281" s="722" t="s">
        <v>1236</v>
      </c>
      <c r="B281" s="722">
        <v>8</v>
      </c>
      <c r="C281" s="722" t="s">
        <v>10</v>
      </c>
      <c r="D281" s="722" t="s">
        <v>82</v>
      </c>
      <c r="E281" s="722" t="s">
        <v>1210</v>
      </c>
      <c r="F281" s="722" t="s">
        <v>1210</v>
      </c>
      <c r="G281" s="722" t="s">
        <v>1210</v>
      </c>
      <c r="H281" s="722" t="s">
        <v>753</v>
      </c>
    </row>
    <row r="282" spans="1:8">
      <c r="A282" s="722" t="s">
        <v>1236</v>
      </c>
      <c r="B282" s="722">
        <v>9</v>
      </c>
      <c r="C282" s="722" t="s">
        <v>11</v>
      </c>
      <c r="D282" s="722" t="s">
        <v>56</v>
      </c>
      <c r="E282" s="722" t="s">
        <v>1210</v>
      </c>
      <c r="F282" s="722" t="s">
        <v>1210</v>
      </c>
      <c r="G282" s="722" t="s">
        <v>1210</v>
      </c>
      <c r="H282" s="722" t="s">
        <v>752</v>
      </c>
    </row>
    <row r="283" spans="1:8">
      <c r="A283" s="722" t="s">
        <v>1236</v>
      </c>
      <c r="B283" s="722">
        <v>10</v>
      </c>
      <c r="C283" s="722" t="s">
        <v>12</v>
      </c>
      <c r="D283" s="722" t="s">
        <v>56</v>
      </c>
      <c r="E283" s="722" t="s">
        <v>1210</v>
      </c>
      <c r="F283" s="722" t="s">
        <v>1210</v>
      </c>
      <c r="G283" s="722" t="s">
        <v>1210</v>
      </c>
      <c r="H283" s="722" t="s">
        <v>752</v>
      </c>
    </row>
    <row r="284" spans="1:8">
      <c r="A284" s="722" t="s">
        <v>1236</v>
      </c>
      <c r="B284" s="722">
        <v>11</v>
      </c>
      <c r="C284" s="722" t="s">
        <v>13</v>
      </c>
      <c r="D284" s="722" t="s">
        <v>56</v>
      </c>
      <c r="E284" s="722" t="s">
        <v>1210</v>
      </c>
      <c r="F284" s="722" t="s">
        <v>1210</v>
      </c>
      <c r="G284" s="722" t="s">
        <v>1210</v>
      </c>
      <c r="H284" s="722" t="s">
        <v>752</v>
      </c>
    </row>
    <row r="285" spans="1:8">
      <c r="A285" s="722" t="s">
        <v>1236</v>
      </c>
      <c r="B285" s="722">
        <v>12</v>
      </c>
      <c r="C285" s="722" t="s">
        <v>81</v>
      </c>
      <c r="D285" s="722" t="s">
        <v>115</v>
      </c>
      <c r="E285" s="722" t="s">
        <v>1210</v>
      </c>
      <c r="F285" s="722" t="s">
        <v>1210</v>
      </c>
      <c r="G285" s="722" t="s">
        <v>1210</v>
      </c>
      <c r="H285" s="722" t="s">
        <v>751</v>
      </c>
    </row>
    <row r="286" spans="1:8">
      <c r="A286" s="722" t="s">
        <v>1236</v>
      </c>
      <c r="B286" s="722">
        <v>13</v>
      </c>
      <c r="C286" s="722" t="s">
        <v>14</v>
      </c>
      <c r="D286" s="722" t="s">
        <v>115</v>
      </c>
      <c r="E286" s="722" t="s">
        <v>1210</v>
      </c>
      <c r="F286" s="722" t="s">
        <v>1210</v>
      </c>
      <c r="G286" s="722" t="s">
        <v>1210</v>
      </c>
      <c r="H286" s="722" t="s">
        <v>750</v>
      </c>
    </row>
    <row r="287" spans="1:8">
      <c r="A287" s="722" t="s">
        <v>1236</v>
      </c>
      <c r="B287" s="722">
        <v>14</v>
      </c>
      <c r="C287" s="722" t="s">
        <v>15</v>
      </c>
      <c r="D287" s="722" t="s">
        <v>82</v>
      </c>
      <c r="E287" s="722" t="s">
        <v>1210</v>
      </c>
      <c r="F287" s="722" t="s">
        <v>1210</v>
      </c>
      <c r="G287" s="722" t="s">
        <v>1210</v>
      </c>
      <c r="H287" s="722" t="s">
        <v>749</v>
      </c>
    </row>
    <row r="288" spans="1:8">
      <c r="A288" s="722" t="s">
        <v>1236</v>
      </c>
      <c r="B288" s="722">
        <v>15</v>
      </c>
      <c r="C288" s="722" t="s">
        <v>16</v>
      </c>
      <c r="D288" s="722" t="s">
        <v>115</v>
      </c>
      <c r="E288" s="722" t="s">
        <v>1210</v>
      </c>
      <c r="F288" s="722" t="s">
        <v>1210</v>
      </c>
      <c r="G288" s="722" t="s">
        <v>1210</v>
      </c>
      <c r="H288" s="722" t="s">
        <v>748</v>
      </c>
    </row>
    <row r="289" spans="1:8">
      <c r="A289" s="722" t="s">
        <v>1236</v>
      </c>
      <c r="B289" s="722">
        <v>16</v>
      </c>
      <c r="C289" s="722" t="s">
        <v>23</v>
      </c>
      <c r="E289" s="722" t="s">
        <v>1210</v>
      </c>
      <c r="F289" s="722" t="s">
        <v>1210</v>
      </c>
      <c r="G289" s="722" t="s">
        <v>1210</v>
      </c>
    </row>
    <row r="290" spans="1:8">
      <c r="A290" s="722" t="s">
        <v>1236</v>
      </c>
      <c r="B290" s="722">
        <v>17</v>
      </c>
      <c r="C290" s="722" t="s">
        <v>83</v>
      </c>
      <c r="E290" s="722" t="s">
        <v>1210</v>
      </c>
      <c r="F290" s="722" t="s">
        <v>1210</v>
      </c>
      <c r="G290" s="722" t="s">
        <v>1210</v>
      </c>
    </row>
    <row r="291" spans="1:8">
      <c r="A291" s="722" t="s">
        <v>1237</v>
      </c>
      <c r="B291" s="722">
        <v>1</v>
      </c>
      <c r="C291" s="722" t="s">
        <v>4</v>
      </c>
      <c r="D291" s="722" t="s">
        <v>79</v>
      </c>
      <c r="E291" s="722">
        <v>1840000</v>
      </c>
      <c r="F291" s="722" t="s">
        <v>197</v>
      </c>
      <c r="G291" s="722">
        <v>0</v>
      </c>
    </row>
    <row r="292" spans="1:8">
      <c r="A292" s="722" t="s">
        <v>1237</v>
      </c>
      <c r="B292" s="722">
        <v>2</v>
      </c>
      <c r="C292" s="722" t="s">
        <v>5</v>
      </c>
      <c r="D292" s="722" t="s">
        <v>79</v>
      </c>
      <c r="E292" s="722">
        <v>6200</v>
      </c>
      <c r="F292" s="722" t="s">
        <v>198</v>
      </c>
      <c r="G292" s="722">
        <v>0</v>
      </c>
    </row>
    <row r="293" spans="1:8">
      <c r="A293" s="722" t="s">
        <v>1237</v>
      </c>
      <c r="B293" s="722">
        <v>3</v>
      </c>
      <c r="C293" s="722" t="s">
        <v>80</v>
      </c>
      <c r="D293" s="722" t="s">
        <v>79</v>
      </c>
      <c r="E293" s="722">
        <v>71100</v>
      </c>
      <c r="F293" s="722" t="s">
        <v>199</v>
      </c>
      <c r="G293" s="722">
        <v>100</v>
      </c>
    </row>
    <row r="294" spans="1:8">
      <c r="A294" s="722" t="s">
        <v>1237</v>
      </c>
      <c r="B294" s="722">
        <v>4</v>
      </c>
      <c r="C294" s="722" t="s">
        <v>6</v>
      </c>
      <c r="D294" s="722" t="s">
        <v>79</v>
      </c>
      <c r="E294" s="722">
        <v>69000</v>
      </c>
      <c r="F294" s="722" t="s">
        <v>1410</v>
      </c>
      <c r="G294" s="722">
        <v>0</v>
      </c>
    </row>
    <row r="295" spans="1:8">
      <c r="A295" s="722" t="s">
        <v>1237</v>
      </c>
      <c r="B295" s="722">
        <v>5</v>
      </c>
      <c r="C295" s="722" t="s">
        <v>7</v>
      </c>
      <c r="D295" s="722" t="s">
        <v>79</v>
      </c>
      <c r="E295" s="722">
        <v>4900</v>
      </c>
      <c r="F295" s="722" t="s">
        <v>1411</v>
      </c>
      <c r="G295" s="722">
        <v>0</v>
      </c>
    </row>
    <row r="296" spans="1:8">
      <c r="A296" s="722" t="s">
        <v>1237</v>
      </c>
      <c r="B296" s="722">
        <v>6</v>
      </c>
      <c r="C296" s="722" t="s">
        <v>8</v>
      </c>
      <c r="D296" s="722" t="s">
        <v>79</v>
      </c>
      <c r="E296" s="722">
        <v>93000</v>
      </c>
      <c r="F296" s="722" t="s">
        <v>200</v>
      </c>
      <c r="G296" s="722">
        <v>0</v>
      </c>
    </row>
    <row r="297" spans="1:8">
      <c r="A297" s="722" t="s">
        <v>1237</v>
      </c>
      <c r="B297" s="722">
        <v>7</v>
      </c>
      <c r="C297" s="722" t="s">
        <v>9</v>
      </c>
      <c r="D297" s="722" t="s">
        <v>79</v>
      </c>
      <c r="E297" s="722">
        <v>68000</v>
      </c>
      <c r="F297" s="722" t="s">
        <v>201</v>
      </c>
      <c r="G297" s="722">
        <v>0</v>
      </c>
    </row>
    <row r="298" spans="1:8">
      <c r="A298" s="722" t="s">
        <v>1237</v>
      </c>
      <c r="B298" s="722">
        <v>8</v>
      </c>
      <c r="C298" s="722" t="s">
        <v>10</v>
      </c>
      <c r="D298" s="722" t="s">
        <v>79</v>
      </c>
      <c r="E298" s="722">
        <v>281000</v>
      </c>
      <c r="F298" s="722" t="s">
        <v>202</v>
      </c>
      <c r="G298" s="722">
        <v>48</v>
      </c>
    </row>
    <row r="299" spans="1:8">
      <c r="A299" s="722" t="s">
        <v>1237</v>
      </c>
      <c r="B299" s="722">
        <v>9</v>
      </c>
      <c r="C299" s="722" t="s">
        <v>11</v>
      </c>
      <c r="D299" s="722" t="s">
        <v>121</v>
      </c>
      <c r="E299" s="722">
        <v>550</v>
      </c>
      <c r="F299" s="722" t="s">
        <v>203</v>
      </c>
      <c r="G299" s="722">
        <v>0</v>
      </c>
      <c r="H299" s="722" t="s">
        <v>204</v>
      </c>
    </row>
    <row r="300" spans="1:8">
      <c r="A300" s="722" t="s">
        <v>1237</v>
      </c>
      <c r="B300" s="722">
        <v>10</v>
      </c>
      <c r="C300" s="722" t="s">
        <v>12</v>
      </c>
      <c r="D300" s="722" t="s">
        <v>79</v>
      </c>
      <c r="E300" s="722">
        <v>23000</v>
      </c>
      <c r="F300" s="722" t="s">
        <v>1412</v>
      </c>
      <c r="G300" s="722">
        <v>0</v>
      </c>
    </row>
    <row r="301" spans="1:8">
      <c r="A301" s="722" t="s">
        <v>1237</v>
      </c>
      <c r="B301" s="722">
        <v>11</v>
      </c>
      <c r="C301" s="722" t="s">
        <v>13</v>
      </c>
      <c r="D301" s="722" t="s">
        <v>79</v>
      </c>
      <c r="E301" s="722">
        <v>3649000</v>
      </c>
      <c r="F301" s="722" t="s">
        <v>1413</v>
      </c>
      <c r="G301" s="722">
        <v>0</v>
      </c>
    </row>
    <row r="302" spans="1:8">
      <c r="A302" s="722" t="s">
        <v>1237</v>
      </c>
      <c r="B302" s="722">
        <v>12</v>
      </c>
      <c r="C302" s="722" t="s">
        <v>81</v>
      </c>
      <c r="D302" s="722" t="s">
        <v>121</v>
      </c>
      <c r="E302" s="722">
        <v>950</v>
      </c>
      <c r="F302" s="722" t="s">
        <v>1414</v>
      </c>
      <c r="G302" s="722">
        <v>0</v>
      </c>
      <c r="H302" s="722" t="s">
        <v>204</v>
      </c>
    </row>
    <row r="303" spans="1:8">
      <c r="A303" s="722" t="s">
        <v>1237</v>
      </c>
      <c r="B303" s="722">
        <v>13</v>
      </c>
      <c r="C303" s="722" t="s">
        <v>14</v>
      </c>
      <c r="D303" s="722" t="s">
        <v>82</v>
      </c>
      <c r="E303" s="722" t="s">
        <v>1210</v>
      </c>
      <c r="F303" s="722" t="s">
        <v>1210</v>
      </c>
      <c r="G303" s="722" t="s">
        <v>1210</v>
      </c>
      <c r="H303" s="722" t="s">
        <v>205</v>
      </c>
    </row>
    <row r="304" spans="1:8">
      <c r="A304" s="722" t="s">
        <v>1237</v>
      </c>
      <c r="B304" s="722">
        <v>14</v>
      </c>
      <c r="C304" s="722" t="s">
        <v>15</v>
      </c>
      <c r="D304" s="722" t="s">
        <v>82</v>
      </c>
      <c r="E304" s="722" t="s">
        <v>1210</v>
      </c>
      <c r="F304" s="722" t="s">
        <v>1210</v>
      </c>
      <c r="G304" s="722" t="s">
        <v>1210</v>
      </c>
      <c r="H304" s="722" t="s">
        <v>206</v>
      </c>
    </row>
    <row r="305" spans="1:8">
      <c r="A305" s="722" t="s">
        <v>1237</v>
      </c>
      <c r="B305" s="722">
        <v>15</v>
      </c>
      <c r="C305" s="722" t="s">
        <v>16</v>
      </c>
      <c r="D305" s="722" t="s">
        <v>82</v>
      </c>
      <c r="E305" s="722" t="s">
        <v>1210</v>
      </c>
      <c r="F305" s="722" t="s">
        <v>1210</v>
      </c>
      <c r="G305" s="722" t="s">
        <v>1210</v>
      </c>
      <c r="H305" s="722" t="s">
        <v>207</v>
      </c>
    </row>
    <row r="306" spans="1:8">
      <c r="A306" s="722" t="s">
        <v>1237</v>
      </c>
      <c r="B306" s="722">
        <v>16</v>
      </c>
      <c r="C306" s="722" t="s">
        <v>23</v>
      </c>
      <c r="E306" s="722" t="s">
        <v>1210</v>
      </c>
      <c r="F306" s="722" t="s">
        <v>1210</v>
      </c>
      <c r="G306" s="722" t="s">
        <v>1210</v>
      </c>
    </row>
    <row r="307" spans="1:8">
      <c r="A307" s="722" t="s">
        <v>1237</v>
      </c>
      <c r="B307" s="722">
        <v>17</v>
      </c>
      <c r="C307" s="722" t="s">
        <v>83</v>
      </c>
      <c r="E307" s="722" t="s">
        <v>1210</v>
      </c>
      <c r="F307" s="722" t="s">
        <v>1210</v>
      </c>
      <c r="G307" s="722" t="s">
        <v>1210</v>
      </c>
    </row>
    <row r="308" spans="1:8">
      <c r="A308" s="722" t="s">
        <v>356</v>
      </c>
      <c r="B308" s="722">
        <v>1</v>
      </c>
      <c r="C308" s="722" t="s">
        <v>4</v>
      </c>
      <c r="D308" s="722" t="s">
        <v>56</v>
      </c>
      <c r="E308" s="722" t="s">
        <v>1210</v>
      </c>
      <c r="F308" s="722" t="s">
        <v>1210</v>
      </c>
      <c r="G308" s="722" t="s">
        <v>1210</v>
      </c>
      <c r="H308" s="722" t="s">
        <v>528</v>
      </c>
    </row>
    <row r="309" spans="1:8">
      <c r="A309" s="722" t="s">
        <v>356</v>
      </c>
      <c r="B309" s="722">
        <v>2</v>
      </c>
      <c r="C309" s="722" t="s">
        <v>5</v>
      </c>
      <c r="D309" s="722" t="s">
        <v>56</v>
      </c>
      <c r="E309" s="722" t="s">
        <v>1210</v>
      </c>
      <c r="F309" s="722" t="s">
        <v>1210</v>
      </c>
      <c r="G309" s="722" t="s">
        <v>1210</v>
      </c>
      <c r="H309" s="722" t="s">
        <v>529</v>
      </c>
    </row>
    <row r="310" spans="1:8">
      <c r="A310" s="722" t="s">
        <v>356</v>
      </c>
      <c r="B310" s="722">
        <v>3</v>
      </c>
      <c r="C310" s="722" t="s">
        <v>80</v>
      </c>
      <c r="D310" s="722" t="s">
        <v>56</v>
      </c>
      <c r="E310" s="722" t="s">
        <v>1210</v>
      </c>
      <c r="F310" s="722" t="s">
        <v>1210</v>
      </c>
      <c r="G310" s="722" t="s">
        <v>1210</v>
      </c>
      <c r="H310" s="722" t="s">
        <v>530</v>
      </c>
    </row>
    <row r="311" spans="1:8">
      <c r="A311" s="722" t="s">
        <v>356</v>
      </c>
      <c r="B311" s="722">
        <v>4</v>
      </c>
      <c r="C311" s="722" t="s">
        <v>6</v>
      </c>
      <c r="D311" s="722" t="s">
        <v>56</v>
      </c>
      <c r="E311" s="722" t="s">
        <v>1210</v>
      </c>
      <c r="F311" s="722" t="s">
        <v>1210</v>
      </c>
      <c r="G311" s="722" t="s">
        <v>1210</v>
      </c>
      <c r="H311" s="722" t="s">
        <v>531</v>
      </c>
    </row>
    <row r="312" spans="1:8">
      <c r="A312" s="722" t="s">
        <v>356</v>
      </c>
      <c r="B312" s="722">
        <v>5</v>
      </c>
      <c r="C312" s="722" t="s">
        <v>7</v>
      </c>
      <c r="D312" s="722" t="s">
        <v>56</v>
      </c>
      <c r="E312" s="722" t="s">
        <v>1210</v>
      </c>
      <c r="F312" s="722" t="s">
        <v>1210</v>
      </c>
      <c r="G312" s="722" t="s">
        <v>1210</v>
      </c>
      <c r="H312" s="722" t="s">
        <v>532</v>
      </c>
    </row>
    <row r="313" spans="1:8">
      <c r="A313" s="722" t="s">
        <v>356</v>
      </c>
      <c r="B313" s="722">
        <v>6</v>
      </c>
      <c r="C313" s="722" t="s">
        <v>8</v>
      </c>
      <c r="D313" s="722" t="s">
        <v>79</v>
      </c>
      <c r="E313" s="722">
        <v>35442.82</v>
      </c>
      <c r="F313" s="722" t="s">
        <v>1415</v>
      </c>
      <c r="G313" s="722">
        <v>60</v>
      </c>
      <c r="H313" s="722" t="s">
        <v>1416</v>
      </c>
    </row>
    <row r="314" spans="1:8">
      <c r="A314" s="722" t="s">
        <v>356</v>
      </c>
      <c r="B314" s="722">
        <v>7</v>
      </c>
      <c r="C314" s="722" t="s">
        <v>9</v>
      </c>
      <c r="D314" s="722" t="s">
        <v>79</v>
      </c>
      <c r="E314" s="722">
        <v>21235.14</v>
      </c>
      <c r="F314" s="722" t="s">
        <v>533</v>
      </c>
      <c r="G314" s="722">
        <v>40</v>
      </c>
      <c r="H314" s="722" t="s">
        <v>1417</v>
      </c>
    </row>
    <row r="315" spans="1:8">
      <c r="A315" s="722" t="s">
        <v>356</v>
      </c>
      <c r="B315" s="722">
        <v>8</v>
      </c>
      <c r="C315" s="722" t="s">
        <v>10</v>
      </c>
      <c r="D315" s="722" t="s">
        <v>56</v>
      </c>
      <c r="E315" s="722" t="s">
        <v>1210</v>
      </c>
      <c r="F315" s="722" t="s">
        <v>1210</v>
      </c>
      <c r="G315" s="722" t="s">
        <v>1210</v>
      </c>
      <c r="H315" s="722" t="s">
        <v>534</v>
      </c>
    </row>
    <row r="316" spans="1:8">
      <c r="A316" s="722" t="s">
        <v>356</v>
      </c>
      <c r="B316" s="722">
        <v>9</v>
      </c>
      <c r="C316" s="722" t="s">
        <v>11</v>
      </c>
      <c r="D316" s="722" t="s">
        <v>56</v>
      </c>
      <c r="E316" s="722" t="s">
        <v>1210</v>
      </c>
      <c r="F316" s="722" t="s">
        <v>1210</v>
      </c>
      <c r="G316" s="722" t="s">
        <v>1210</v>
      </c>
      <c r="H316" s="722" t="s">
        <v>535</v>
      </c>
    </row>
    <row r="317" spans="1:8">
      <c r="A317" s="722" t="s">
        <v>356</v>
      </c>
      <c r="B317" s="722">
        <v>10</v>
      </c>
      <c r="C317" s="722" t="s">
        <v>12</v>
      </c>
      <c r="D317" s="722" t="s">
        <v>56</v>
      </c>
      <c r="E317" s="722" t="s">
        <v>1210</v>
      </c>
      <c r="F317" s="722" t="s">
        <v>1210</v>
      </c>
      <c r="G317" s="722" t="s">
        <v>1210</v>
      </c>
      <c r="H317" s="722" t="s">
        <v>536</v>
      </c>
    </row>
    <row r="318" spans="1:8">
      <c r="A318" s="722" t="s">
        <v>356</v>
      </c>
      <c r="B318" s="722">
        <v>11</v>
      </c>
      <c r="C318" s="722" t="s">
        <v>13</v>
      </c>
      <c r="D318" s="722" t="s">
        <v>56</v>
      </c>
      <c r="E318" s="722" t="s">
        <v>1210</v>
      </c>
      <c r="F318" s="722" t="s">
        <v>1210</v>
      </c>
      <c r="G318" s="722" t="s">
        <v>1210</v>
      </c>
      <c r="H318" s="722" t="s">
        <v>537</v>
      </c>
    </row>
    <row r="319" spans="1:8">
      <c r="A319" s="722" t="s">
        <v>356</v>
      </c>
      <c r="B319" s="722">
        <v>12</v>
      </c>
      <c r="C319" s="722" t="s">
        <v>81</v>
      </c>
      <c r="D319" s="722" t="s">
        <v>56</v>
      </c>
      <c r="E319" s="722" t="s">
        <v>1210</v>
      </c>
      <c r="F319" s="722" t="s">
        <v>1210</v>
      </c>
      <c r="G319" s="722" t="s">
        <v>1210</v>
      </c>
      <c r="H319" s="722" t="s">
        <v>538</v>
      </c>
    </row>
    <row r="320" spans="1:8">
      <c r="A320" s="722" t="s">
        <v>356</v>
      </c>
      <c r="B320" s="722">
        <v>13</v>
      </c>
      <c r="C320" s="722" t="s">
        <v>14</v>
      </c>
      <c r="D320" s="722" t="s">
        <v>56</v>
      </c>
      <c r="E320" s="722" t="s">
        <v>1210</v>
      </c>
      <c r="F320" s="722" t="s">
        <v>1210</v>
      </c>
      <c r="G320" s="722" t="s">
        <v>1210</v>
      </c>
      <c r="H320" s="722" t="s">
        <v>539</v>
      </c>
    </row>
    <row r="321" spans="1:8">
      <c r="A321" s="722" t="s">
        <v>356</v>
      </c>
      <c r="B321" s="722">
        <v>14</v>
      </c>
      <c r="C321" s="722" t="s">
        <v>15</v>
      </c>
      <c r="D321" s="722" t="s">
        <v>82</v>
      </c>
      <c r="E321" s="722" t="s">
        <v>1210</v>
      </c>
      <c r="F321" s="722" t="s">
        <v>1210</v>
      </c>
      <c r="G321" s="722" t="s">
        <v>1210</v>
      </c>
      <c r="H321" s="722" t="s">
        <v>540</v>
      </c>
    </row>
    <row r="322" spans="1:8">
      <c r="A322" s="722" t="s">
        <v>356</v>
      </c>
      <c r="B322" s="722">
        <v>15</v>
      </c>
      <c r="C322" s="722" t="s">
        <v>16</v>
      </c>
      <c r="D322" s="722" t="s">
        <v>56</v>
      </c>
      <c r="E322" s="722" t="s">
        <v>1210</v>
      </c>
      <c r="F322" s="722" t="s">
        <v>1210</v>
      </c>
      <c r="G322" s="722" t="s">
        <v>1210</v>
      </c>
      <c r="H322" s="722" t="s">
        <v>541</v>
      </c>
    </row>
    <row r="323" spans="1:8">
      <c r="A323" s="722" t="s">
        <v>356</v>
      </c>
      <c r="B323" s="722">
        <v>16</v>
      </c>
      <c r="C323" s="722" t="s">
        <v>23</v>
      </c>
      <c r="D323" s="722" t="s">
        <v>56</v>
      </c>
      <c r="E323" s="722" t="s">
        <v>1210</v>
      </c>
      <c r="F323" s="722" t="s">
        <v>1210</v>
      </c>
      <c r="G323" s="722" t="s">
        <v>1210</v>
      </c>
      <c r="H323" s="722" t="s">
        <v>542</v>
      </c>
    </row>
    <row r="324" spans="1:8">
      <c r="A324" s="722" t="s">
        <v>356</v>
      </c>
      <c r="B324" s="722">
        <v>17</v>
      </c>
      <c r="C324" s="722" t="s">
        <v>83</v>
      </c>
      <c r="D324" s="722" t="s">
        <v>56</v>
      </c>
      <c r="E324" s="722" t="s">
        <v>1210</v>
      </c>
      <c r="F324" s="722" t="s">
        <v>1210</v>
      </c>
      <c r="G324" s="722" t="s">
        <v>1210</v>
      </c>
      <c r="H324" s="722" t="s">
        <v>543</v>
      </c>
    </row>
    <row r="325" spans="1:8">
      <c r="A325" s="722" t="s">
        <v>1242</v>
      </c>
      <c r="B325" s="722">
        <v>1</v>
      </c>
      <c r="C325" s="722" t="s">
        <v>4</v>
      </c>
      <c r="D325" s="722" t="s">
        <v>79</v>
      </c>
      <c r="E325" s="722">
        <v>2272300</v>
      </c>
      <c r="F325" s="722" t="s">
        <v>234</v>
      </c>
      <c r="G325" s="722">
        <v>0</v>
      </c>
      <c r="H325" s="722" t="s">
        <v>124</v>
      </c>
    </row>
    <row r="326" spans="1:8">
      <c r="A326" s="722" t="s">
        <v>1242</v>
      </c>
      <c r="B326" s="722">
        <v>2</v>
      </c>
      <c r="C326" s="722" t="s">
        <v>5</v>
      </c>
      <c r="D326" s="722" t="s">
        <v>79</v>
      </c>
      <c r="E326" s="722">
        <v>90083</v>
      </c>
      <c r="F326" s="722" t="s">
        <v>1418</v>
      </c>
      <c r="G326" s="722">
        <v>0</v>
      </c>
      <c r="H326" s="722" t="s">
        <v>124</v>
      </c>
    </row>
    <row r="327" spans="1:8">
      <c r="A327" s="722" t="s">
        <v>1242</v>
      </c>
      <c r="B327" s="722">
        <v>3</v>
      </c>
      <c r="C327" s="722" t="s">
        <v>80</v>
      </c>
      <c r="D327" s="722" t="s">
        <v>79</v>
      </c>
      <c r="E327" s="722">
        <v>93746</v>
      </c>
      <c r="F327" s="722" t="s">
        <v>235</v>
      </c>
      <c r="G327" s="722">
        <v>0</v>
      </c>
      <c r="H327" s="722" t="s">
        <v>124</v>
      </c>
    </row>
    <row r="328" spans="1:8">
      <c r="A328" s="722" t="s">
        <v>1242</v>
      </c>
      <c r="B328" s="722">
        <v>4</v>
      </c>
      <c r="C328" s="722" t="s">
        <v>6</v>
      </c>
      <c r="D328" s="722" t="s">
        <v>79</v>
      </c>
      <c r="E328" s="722">
        <v>318186</v>
      </c>
      <c r="F328" s="722" t="s">
        <v>236</v>
      </c>
      <c r="G328" s="722">
        <v>94</v>
      </c>
      <c r="H328" s="722" t="s">
        <v>124</v>
      </c>
    </row>
    <row r="329" spans="1:8">
      <c r="A329" s="722" t="s">
        <v>1242</v>
      </c>
      <c r="B329" s="722">
        <v>5</v>
      </c>
      <c r="C329" s="722" t="s">
        <v>7</v>
      </c>
      <c r="D329" s="722" t="s">
        <v>79</v>
      </c>
      <c r="E329" s="722">
        <v>1290</v>
      </c>
      <c r="F329" s="722" t="s">
        <v>1419</v>
      </c>
      <c r="G329" s="722">
        <v>0</v>
      </c>
      <c r="H329" s="722" t="s">
        <v>124</v>
      </c>
    </row>
    <row r="330" spans="1:8">
      <c r="A330" s="722" t="s">
        <v>1242</v>
      </c>
      <c r="B330" s="722">
        <v>6</v>
      </c>
      <c r="C330" s="722" t="s">
        <v>8</v>
      </c>
      <c r="D330" s="722" t="s">
        <v>79</v>
      </c>
      <c r="E330" s="722">
        <v>68553</v>
      </c>
      <c r="F330" s="722" t="s">
        <v>237</v>
      </c>
      <c r="G330" s="722">
        <v>100</v>
      </c>
      <c r="H330" s="722" t="s">
        <v>124</v>
      </c>
    </row>
    <row r="331" spans="1:8">
      <c r="A331" s="722" t="s">
        <v>1242</v>
      </c>
      <c r="B331" s="722">
        <v>7</v>
      </c>
      <c r="C331" s="722" t="s">
        <v>9</v>
      </c>
      <c r="D331" s="722" t="s">
        <v>79</v>
      </c>
      <c r="E331" s="722">
        <v>247936</v>
      </c>
      <c r="F331" s="722" t="s">
        <v>1420</v>
      </c>
      <c r="G331" s="722">
        <v>0</v>
      </c>
      <c r="H331" s="722" t="s">
        <v>124</v>
      </c>
    </row>
    <row r="332" spans="1:8">
      <c r="A332" s="722" t="s">
        <v>1242</v>
      </c>
      <c r="B332" s="722">
        <v>8</v>
      </c>
      <c r="C332" s="722" t="s">
        <v>10</v>
      </c>
      <c r="D332" s="722" t="s">
        <v>82</v>
      </c>
      <c r="E332" s="722" t="s">
        <v>1210</v>
      </c>
      <c r="F332" s="722" t="s">
        <v>1210</v>
      </c>
      <c r="G332" s="722" t="s">
        <v>1210</v>
      </c>
      <c r="H332" s="722" t="s">
        <v>1421</v>
      </c>
    </row>
    <row r="333" spans="1:8">
      <c r="A333" s="722" t="s">
        <v>1242</v>
      </c>
      <c r="B333" s="722">
        <v>9</v>
      </c>
      <c r="C333" s="722" t="s">
        <v>11</v>
      </c>
      <c r="D333" s="722" t="s">
        <v>79</v>
      </c>
      <c r="E333" s="722">
        <v>323853</v>
      </c>
      <c r="F333" s="722" t="s">
        <v>238</v>
      </c>
      <c r="G333" s="722">
        <v>0</v>
      </c>
      <c r="H333" s="722" t="s">
        <v>124</v>
      </c>
    </row>
    <row r="334" spans="1:8">
      <c r="A334" s="722" t="s">
        <v>1242</v>
      </c>
      <c r="B334" s="722">
        <v>10</v>
      </c>
      <c r="C334" s="722" t="s">
        <v>12</v>
      </c>
      <c r="D334" s="722" t="s">
        <v>82</v>
      </c>
      <c r="E334" s="722" t="s">
        <v>1210</v>
      </c>
      <c r="F334" s="722" t="s">
        <v>1210</v>
      </c>
      <c r="G334" s="722" t="s">
        <v>1210</v>
      </c>
      <c r="H334" s="722" t="s">
        <v>239</v>
      </c>
    </row>
    <row r="335" spans="1:8">
      <c r="A335" s="722" t="s">
        <v>1242</v>
      </c>
      <c r="B335" s="722">
        <v>11</v>
      </c>
      <c r="C335" s="722" t="s">
        <v>13</v>
      </c>
      <c r="D335" s="722" t="s">
        <v>79</v>
      </c>
      <c r="E335" s="722">
        <v>6577305</v>
      </c>
      <c r="F335" s="722" t="s">
        <v>240</v>
      </c>
      <c r="G335" s="722">
        <v>0</v>
      </c>
      <c r="H335" s="722" t="s">
        <v>124</v>
      </c>
    </row>
    <row r="336" spans="1:8">
      <c r="A336" s="722" t="s">
        <v>1242</v>
      </c>
      <c r="B336" s="722">
        <v>12</v>
      </c>
      <c r="C336" s="722" t="s">
        <v>81</v>
      </c>
      <c r="D336" s="722" t="s">
        <v>79</v>
      </c>
      <c r="E336" s="722">
        <v>26047</v>
      </c>
      <c r="F336" s="722" t="s">
        <v>241</v>
      </c>
      <c r="G336" s="722">
        <v>0</v>
      </c>
      <c r="H336" s="722" t="s">
        <v>124</v>
      </c>
    </row>
    <row r="337" spans="1:8">
      <c r="A337" s="722" t="s">
        <v>1242</v>
      </c>
      <c r="B337" s="722">
        <v>13</v>
      </c>
      <c r="C337" s="722" t="s">
        <v>14</v>
      </c>
      <c r="D337" s="722" t="s">
        <v>79</v>
      </c>
      <c r="E337" s="722">
        <v>0</v>
      </c>
      <c r="F337" s="722" t="s">
        <v>1422</v>
      </c>
      <c r="G337" s="722">
        <v>0</v>
      </c>
      <c r="H337" s="722" t="s">
        <v>124</v>
      </c>
    </row>
    <row r="338" spans="1:8">
      <c r="A338" s="722" t="s">
        <v>1242</v>
      </c>
      <c r="B338" s="722">
        <v>14</v>
      </c>
      <c r="C338" s="722" t="s">
        <v>15</v>
      </c>
      <c r="D338" s="722" t="s">
        <v>82</v>
      </c>
      <c r="E338" s="722" t="s">
        <v>1210</v>
      </c>
      <c r="F338" s="722" t="s">
        <v>1210</v>
      </c>
      <c r="G338" s="722" t="s">
        <v>1210</v>
      </c>
      <c r="H338" s="722" t="s">
        <v>242</v>
      </c>
    </row>
    <row r="339" spans="1:8">
      <c r="A339" s="722" t="s">
        <v>1242</v>
      </c>
      <c r="B339" s="722">
        <v>15</v>
      </c>
      <c r="C339" s="722" t="s">
        <v>16</v>
      </c>
      <c r="D339" s="722" t="s">
        <v>82</v>
      </c>
      <c r="E339" s="722" t="s">
        <v>1210</v>
      </c>
      <c r="F339" s="722" t="s">
        <v>1210</v>
      </c>
      <c r="G339" s="722" t="s">
        <v>1210</v>
      </c>
      <c r="H339" s="722" t="s">
        <v>243</v>
      </c>
    </row>
    <row r="340" spans="1:8">
      <c r="A340" s="722" t="s">
        <v>1242</v>
      </c>
      <c r="B340" s="722">
        <v>16</v>
      </c>
      <c r="C340" s="722" t="s">
        <v>23</v>
      </c>
      <c r="E340" s="722" t="s">
        <v>1210</v>
      </c>
      <c r="F340" s="722" t="s">
        <v>1210</v>
      </c>
      <c r="G340" s="722" t="s">
        <v>1210</v>
      </c>
    </row>
    <row r="341" spans="1:8">
      <c r="A341" s="722" t="s">
        <v>1242</v>
      </c>
      <c r="B341" s="722">
        <v>17</v>
      </c>
      <c r="C341" s="722" t="s">
        <v>83</v>
      </c>
      <c r="E341" s="722" t="s">
        <v>1210</v>
      </c>
      <c r="F341" s="722" t="s">
        <v>1210</v>
      </c>
      <c r="G341" s="722" t="s">
        <v>1210</v>
      </c>
    </row>
    <row r="342" spans="1:8">
      <c r="A342" s="722" t="s">
        <v>30</v>
      </c>
      <c r="B342" s="722">
        <v>1</v>
      </c>
      <c r="C342" s="722" t="s">
        <v>4</v>
      </c>
      <c r="D342" s="722" t="s">
        <v>56</v>
      </c>
      <c r="E342" s="722" t="s">
        <v>1210</v>
      </c>
      <c r="F342" s="722" t="s">
        <v>1210</v>
      </c>
      <c r="G342" s="722" t="s">
        <v>1210</v>
      </c>
    </row>
    <row r="343" spans="1:8">
      <c r="A343" s="722" t="s">
        <v>30</v>
      </c>
      <c r="B343" s="722">
        <v>2</v>
      </c>
      <c r="C343" s="722" t="s">
        <v>5</v>
      </c>
      <c r="D343" s="722" t="s">
        <v>56</v>
      </c>
      <c r="E343" s="722" t="s">
        <v>1210</v>
      </c>
      <c r="F343" s="722" t="s">
        <v>1210</v>
      </c>
      <c r="G343" s="722" t="s">
        <v>1210</v>
      </c>
    </row>
    <row r="344" spans="1:8">
      <c r="A344" s="722" t="s">
        <v>30</v>
      </c>
      <c r="B344" s="722">
        <v>3</v>
      </c>
      <c r="C344" s="722" t="s">
        <v>80</v>
      </c>
      <c r="D344" s="722" t="s">
        <v>56</v>
      </c>
      <c r="E344" s="722" t="s">
        <v>1210</v>
      </c>
      <c r="F344" s="722" t="s">
        <v>1210</v>
      </c>
      <c r="G344" s="722" t="s">
        <v>1210</v>
      </c>
    </row>
    <row r="345" spans="1:8">
      <c r="A345" s="722" t="s">
        <v>30</v>
      </c>
      <c r="B345" s="722">
        <v>4</v>
      </c>
      <c r="C345" s="722" t="s">
        <v>6</v>
      </c>
      <c r="D345" s="722" t="s">
        <v>56</v>
      </c>
      <c r="E345" s="722" t="s">
        <v>1210</v>
      </c>
      <c r="F345" s="722" t="s">
        <v>1210</v>
      </c>
      <c r="G345" s="722" t="s">
        <v>1210</v>
      </c>
    </row>
    <row r="346" spans="1:8">
      <c r="A346" s="722" t="s">
        <v>30</v>
      </c>
      <c r="B346" s="722">
        <v>5</v>
      </c>
      <c r="C346" s="722" t="s">
        <v>7</v>
      </c>
      <c r="D346" s="722" t="s">
        <v>56</v>
      </c>
      <c r="E346" s="722" t="s">
        <v>1210</v>
      </c>
      <c r="F346" s="722" t="s">
        <v>1210</v>
      </c>
      <c r="G346" s="722" t="s">
        <v>1210</v>
      </c>
    </row>
    <row r="347" spans="1:8">
      <c r="A347" s="722" t="s">
        <v>30</v>
      </c>
      <c r="B347" s="722">
        <v>6</v>
      </c>
      <c r="C347" s="722" t="s">
        <v>8</v>
      </c>
      <c r="D347" s="722" t="s">
        <v>56</v>
      </c>
      <c r="E347" s="722" t="s">
        <v>1210</v>
      </c>
      <c r="F347" s="722" t="s">
        <v>1210</v>
      </c>
      <c r="G347" s="722" t="s">
        <v>1210</v>
      </c>
    </row>
    <row r="348" spans="1:8">
      <c r="A348" s="722" t="s">
        <v>30</v>
      </c>
      <c r="B348" s="722">
        <v>7</v>
      </c>
      <c r="C348" s="722" t="s">
        <v>9</v>
      </c>
      <c r="D348" s="722" t="s">
        <v>56</v>
      </c>
      <c r="E348" s="722" t="s">
        <v>1210</v>
      </c>
      <c r="F348" s="722" t="s">
        <v>1210</v>
      </c>
      <c r="G348" s="722" t="s">
        <v>1210</v>
      </c>
    </row>
    <row r="349" spans="1:8">
      <c r="A349" s="722" t="s">
        <v>30</v>
      </c>
      <c r="B349" s="722">
        <v>8</v>
      </c>
      <c r="C349" s="722" t="s">
        <v>10</v>
      </c>
      <c r="D349" s="722" t="s">
        <v>56</v>
      </c>
      <c r="E349" s="722" t="s">
        <v>1210</v>
      </c>
      <c r="F349" s="722" t="s">
        <v>1210</v>
      </c>
      <c r="G349" s="722" t="s">
        <v>1210</v>
      </c>
    </row>
    <row r="350" spans="1:8">
      <c r="A350" s="722" t="s">
        <v>30</v>
      </c>
      <c r="B350" s="722">
        <v>9</v>
      </c>
      <c r="C350" s="722" t="s">
        <v>11</v>
      </c>
      <c r="D350" s="722" t="s">
        <v>56</v>
      </c>
      <c r="E350" s="722" t="s">
        <v>1210</v>
      </c>
      <c r="F350" s="722" t="s">
        <v>1210</v>
      </c>
      <c r="G350" s="722" t="s">
        <v>1210</v>
      </c>
    </row>
    <row r="351" spans="1:8">
      <c r="A351" s="722" t="s">
        <v>30</v>
      </c>
      <c r="B351" s="722">
        <v>10</v>
      </c>
      <c r="C351" s="722" t="s">
        <v>12</v>
      </c>
      <c r="D351" s="722" t="s">
        <v>56</v>
      </c>
      <c r="E351" s="722" t="s">
        <v>1210</v>
      </c>
      <c r="F351" s="722" t="s">
        <v>1210</v>
      </c>
      <c r="G351" s="722" t="s">
        <v>1210</v>
      </c>
    </row>
    <row r="352" spans="1:8">
      <c r="A352" s="722" t="s">
        <v>30</v>
      </c>
      <c r="B352" s="722">
        <v>11</v>
      </c>
      <c r="C352" s="722" t="s">
        <v>13</v>
      </c>
      <c r="D352" s="722" t="s">
        <v>56</v>
      </c>
      <c r="E352" s="722" t="s">
        <v>1210</v>
      </c>
      <c r="F352" s="722" t="s">
        <v>1210</v>
      </c>
      <c r="G352" s="722" t="s">
        <v>1210</v>
      </c>
    </row>
    <row r="353" spans="1:7">
      <c r="A353" s="722" t="s">
        <v>30</v>
      </c>
      <c r="B353" s="722">
        <v>12</v>
      </c>
      <c r="C353" s="722" t="s">
        <v>81</v>
      </c>
      <c r="D353" s="722" t="s">
        <v>56</v>
      </c>
      <c r="E353" s="722" t="s">
        <v>1210</v>
      </c>
      <c r="F353" s="722" t="s">
        <v>1210</v>
      </c>
      <c r="G353" s="722" t="s">
        <v>1210</v>
      </c>
    </row>
    <row r="354" spans="1:7">
      <c r="A354" s="722" t="s">
        <v>30</v>
      </c>
      <c r="B354" s="722">
        <v>13</v>
      </c>
      <c r="C354" s="722" t="s">
        <v>14</v>
      </c>
      <c r="D354" s="722" t="s">
        <v>56</v>
      </c>
      <c r="E354" s="722" t="s">
        <v>1210</v>
      </c>
      <c r="F354" s="722" t="s">
        <v>1210</v>
      </c>
      <c r="G354" s="722" t="s">
        <v>1210</v>
      </c>
    </row>
    <row r="355" spans="1:7">
      <c r="A355" s="722" t="s">
        <v>30</v>
      </c>
      <c r="B355" s="722">
        <v>14</v>
      </c>
      <c r="C355" s="722" t="s">
        <v>15</v>
      </c>
      <c r="D355" s="722" t="s">
        <v>56</v>
      </c>
      <c r="E355" s="722" t="s">
        <v>1210</v>
      </c>
      <c r="F355" s="722" t="s">
        <v>1210</v>
      </c>
      <c r="G355" s="722" t="s">
        <v>1210</v>
      </c>
    </row>
    <row r="356" spans="1:7">
      <c r="A356" s="722" t="s">
        <v>30</v>
      </c>
      <c r="B356" s="722">
        <v>15</v>
      </c>
      <c r="C356" s="722" t="s">
        <v>16</v>
      </c>
      <c r="D356" s="722" t="s">
        <v>56</v>
      </c>
      <c r="E356" s="722" t="s">
        <v>1210</v>
      </c>
      <c r="F356" s="722" t="s">
        <v>1210</v>
      </c>
      <c r="G356" s="722" t="s">
        <v>1210</v>
      </c>
    </row>
    <row r="357" spans="1:7">
      <c r="A357" s="722" t="s">
        <v>30</v>
      </c>
      <c r="B357" s="722">
        <v>16</v>
      </c>
      <c r="C357" s="722" t="s">
        <v>23</v>
      </c>
      <c r="D357" s="722" t="s">
        <v>56</v>
      </c>
      <c r="E357" s="722" t="s">
        <v>1210</v>
      </c>
      <c r="F357" s="722" t="s">
        <v>1210</v>
      </c>
      <c r="G357" s="722" t="s">
        <v>1210</v>
      </c>
    </row>
    <row r="358" spans="1:7">
      <c r="A358" s="722" t="s">
        <v>30</v>
      </c>
      <c r="B358" s="722">
        <v>17</v>
      </c>
      <c r="C358" s="722" t="s">
        <v>83</v>
      </c>
      <c r="D358" s="722" t="s">
        <v>56</v>
      </c>
      <c r="E358" s="722" t="s">
        <v>1210</v>
      </c>
      <c r="F358" s="722" t="s">
        <v>1210</v>
      </c>
      <c r="G358" s="722" t="s">
        <v>1210</v>
      </c>
    </row>
    <row r="359" spans="1:7">
      <c r="A359" s="722" t="s">
        <v>1245</v>
      </c>
      <c r="B359" s="722">
        <v>1</v>
      </c>
      <c r="C359" s="722" t="s">
        <v>4</v>
      </c>
      <c r="D359" s="722" t="s">
        <v>115</v>
      </c>
      <c r="E359" s="722" t="s">
        <v>1210</v>
      </c>
      <c r="F359" s="722" t="s">
        <v>1210</v>
      </c>
      <c r="G359" s="722" t="s">
        <v>1210</v>
      </c>
    </row>
    <row r="360" spans="1:7">
      <c r="A360" s="722" t="s">
        <v>1245</v>
      </c>
      <c r="B360" s="722">
        <v>2</v>
      </c>
      <c r="C360" s="722" t="s">
        <v>5</v>
      </c>
      <c r="D360" s="722" t="s">
        <v>115</v>
      </c>
      <c r="E360" s="722" t="s">
        <v>1210</v>
      </c>
      <c r="F360" s="722" t="s">
        <v>1210</v>
      </c>
      <c r="G360" s="722" t="s">
        <v>1210</v>
      </c>
    </row>
    <row r="361" spans="1:7">
      <c r="A361" s="722" t="s">
        <v>1245</v>
      </c>
      <c r="B361" s="722">
        <v>3</v>
      </c>
      <c r="C361" s="722" t="s">
        <v>80</v>
      </c>
      <c r="D361" s="722" t="s">
        <v>115</v>
      </c>
      <c r="E361" s="722" t="s">
        <v>1210</v>
      </c>
      <c r="F361" s="722" t="s">
        <v>1210</v>
      </c>
      <c r="G361" s="722" t="s">
        <v>1210</v>
      </c>
    </row>
    <row r="362" spans="1:7">
      <c r="A362" s="722" t="s">
        <v>1245</v>
      </c>
      <c r="B362" s="722">
        <v>4</v>
      </c>
      <c r="C362" s="722" t="s">
        <v>6</v>
      </c>
      <c r="D362" s="722" t="s">
        <v>115</v>
      </c>
      <c r="E362" s="722" t="s">
        <v>1210</v>
      </c>
      <c r="F362" s="722" t="s">
        <v>1210</v>
      </c>
      <c r="G362" s="722" t="s">
        <v>1210</v>
      </c>
    </row>
    <row r="363" spans="1:7">
      <c r="A363" s="722" t="s">
        <v>1245</v>
      </c>
      <c r="B363" s="722">
        <v>5</v>
      </c>
      <c r="C363" s="722" t="s">
        <v>7</v>
      </c>
      <c r="D363" s="722" t="s">
        <v>115</v>
      </c>
      <c r="E363" s="722" t="s">
        <v>1210</v>
      </c>
      <c r="F363" s="722" t="s">
        <v>1210</v>
      </c>
      <c r="G363" s="722" t="s">
        <v>1210</v>
      </c>
    </row>
    <row r="364" spans="1:7">
      <c r="A364" s="722" t="s">
        <v>1245</v>
      </c>
      <c r="B364" s="722">
        <v>6</v>
      </c>
      <c r="C364" s="722" t="s">
        <v>8</v>
      </c>
      <c r="D364" s="722" t="s">
        <v>115</v>
      </c>
      <c r="E364" s="722" t="s">
        <v>1210</v>
      </c>
      <c r="F364" s="722" t="s">
        <v>1210</v>
      </c>
      <c r="G364" s="722" t="s">
        <v>1210</v>
      </c>
    </row>
    <row r="365" spans="1:7">
      <c r="A365" s="722" t="s">
        <v>1245</v>
      </c>
      <c r="B365" s="722">
        <v>7</v>
      </c>
      <c r="C365" s="722" t="s">
        <v>9</v>
      </c>
      <c r="D365" s="722" t="s">
        <v>115</v>
      </c>
      <c r="E365" s="722" t="s">
        <v>1210</v>
      </c>
      <c r="F365" s="722" t="s">
        <v>1210</v>
      </c>
      <c r="G365" s="722" t="s">
        <v>1210</v>
      </c>
    </row>
    <row r="366" spans="1:7">
      <c r="A366" s="722" t="s">
        <v>1245</v>
      </c>
      <c r="B366" s="722">
        <v>8</v>
      </c>
      <c r="C366" s="722" t="s">
        <v>10</v>
      </c>
      <c r="D366" s="722" t="s">
        <v>115</v>
      </c>
      <c r="E366" s="722" t="s">
        <v>1210</v>
      </c>
      <c r="F366" s="722" t="s">
        <v>1210</v>
      </c>
      <c r="G366" s="722" t="s">
        <v>1210</v>
      </c>
    </row>
    <row r="367" spans="1:7">
      <c r="A367" s="722" t="s">
        <v>1245</v>
      </c>
      <c r="B367" s="722">
        <v>9</v>
      </c>
      <c r="C367" s="722" t="s">
        <v>11</v>
      </c>
      <c r="D367" s="722" t="s">
        <v>115</v>
      </c>
      <c r="E367" s="722" t="s">
        <v>1210</v>
      </c>
      <c r="F367" s="722" t="s">
        <v>1210</v>
      </c>
      <c r="G367" s="722" t="s">
        <v>1210</v>
      </c>
    </row>
    <row r="368" spans="1:7">
      <c r="A368" s="722" t="s">
        <v>1245</v>
      </c>
      <c r="B368" s="722">
        <v>10</v>
      </c>
      <c r="C368" s="722" t="s">
        <v>12</v>
      </c>
      <c r="D368" s="722" t="s">
        <v>115</v>
      </c>
      <c r="E368" s="722" t="s">
        <v>1210</v>
      </c>
      <c r="F368" s="722" t="s">
        <v>1210</v>
      </c>
      <c r="G368" s="722" t="s">
        <v>1210</v>
      </c>
    </row>
    <row r="369" spans="1:8">
      <c r="A369" s="722" t="s">
        <v>1245</v>
      </c>
      <c r="B369" s="722">
        <v>11</v>
      </c>
      <c r="C369" s="722" t="s">
        <v>13</v>
      </c>
      <c r="D369" s="722" t="s">
        <v>115</v>
      </c>
      <c r="E369" s="722" t="s">
        <v>1210</v>
      </c>
      <c r="F369" s="722" t="s">
        <v>1210</v>
      </c>
      <c r="G369" s="722" t="s">
        <v>1210</v>
      </c>
    </row>
    <row r="370" spans="1:8">
      <c r="A370" s="722" t="s">
        <v>1245</v>
      </c>
      <c r="B370" s="722">
        <v>12</v>
      </c>
      <c r="C370" s="722" t="s">
        <v>81</v>
      </c>
      <c r="D370" s="722" t="s">
        <v>115</v>
      </c>
      <c r="E370" s="722" t="s">
        <v>1210</v>
      </c>
      <c r="F370" s="722" t="s">
        <v>1210</v>
      </c>
      <c r="G370" s="722" t="s">
        <v>1210</v>
      </c>
    </row>
    <row r="371" spans="1:8">
      <c r="A371" s="722" t="s">
        <v>1245</v>
      </c>
      <c r="B371" s="722">
        <v>13</v>
      </c>
      <c r="C371" s="722" t="s">
        <v>14</v>
      </c>
      <c r="D371" s="722" t="s">
        <v>115</v>
      </c>
      <c r="E371" s="722" t="s">
        <v>1210</v>
      </c>
      <c r="F371" s="722" t="s">
        <v>1210</v>
      </c>
      <c r="G371" s="722" t="s">
        <v>1210</v>
      </c>
    </row>
    <row r="372" spans="1:8">
      <c r="A372" s="722" t="s">
        <v>1245</v>
      </c>
      <c r="B372" s="722">
        <v>14</v>
      </c>
      <c r="C372" s="722" t="s">
        <v>15</v>
      </c>
      <c r="D372" s="722" t="s">
        <v>115</v>
      </c>
      <c r="E372" s="722" t="s">
        <v>1210</v>
      </c>
      <c r="F372" s="722" t="s">
        <v>1210</v>
      </c>
      <c r="G372" s="722" t="s">
        <v>1210</v>
      </c>
    </row>
    <row r="373" spans="1:8">
      <c r="A373" s="722" t="s">
        <v>1245</v>
      </c>
      <c r="B373" s="722">
        <v>15</v>
      </c>
      <c r="C373" s="722" t="s">
        <v>16</v>
      </c>
      <c r="D373" s="722" t="s">
        <v>115</v>
      </c>
      <c r="E373" s="722" t="s">
        <v>1210</v>
      </c>
      <c r="F373" s="722" t="s">
        <v>1210</v>
      </c>
      <c r="G373" s="722" t="s">
        <v>1210</v>
      </c>
    </row>
    <row r="374" spans="1:8">
      <c r="A374" s="722" t="s">
        <v>1245</v>
      </c>
      <c r="B374" s="722">
        <v>16</v>
      </c>
      <c r="C374" s="722" t="s">
        <v>23</v>
      </c>
      <c r="D374" s="722" t="s">
        <v>115</v>
      </c>
      <c r="E374" s="722" t="s">
        <v>1210</v>
      </c>
      <c r="F374" s="722" t="s">
        <v>1210</v>
      </c>
      <c r="G374" s="722" t="s">
        <v>1210</v>
      </c>
    </row>
    <row r="375" spans="1:8">
      <c r="A375" s="722" t="s">
        <v>1245</v>
      </c>
      <c r="B375" s="722">
        <v>17</v>
      </c>
      <c r="C375" s="722" t="s">
        <v>83</v>
      </c>
      <c r="D375" s="722" t="s">
        <v>115</v>
      </c>
      <c r="E375" s="722" t="s">
        <v>1210</v>
      </c>
      <c r="F375" s="722" t="s">
        <v>1210</v>
      </c>
      <c r="G375" s="722" t="s">
        <v>1210</v>
      </c>
    </row>
    <row r="376" spans="1:8">
      <c r="A376" s="722" t="s">
        <v>1246</v>
      </c>
      <c r="B376" s="722">
        <v>1</v>
      </c>
      <c r="C376" s="722" t="s">
        <v>4</v>
      </c>
      <c r="D376" s="722" t="s">
        <v>79</v>
      </c>
      <c r="E376" s="722">
        <v>18600000</v>
      </c>
      <c r="F376" s="722" t="s">
        <v>1423</v>
      </c>
      <c r="G376" s="722">
        <v>0</v>
      </c>
      <c r="H376" s="722" t="s">
        <v>1424</v>
      </c>
    </row>
    <row r="377" spans="1:8">
      <c r="A377" s="722" t="s">
        <v>1246</v>
      </c>
      <c r="B377" s="722">
        <v>2</v>
      </c>
      <c r="C377" s="722" t="s">
        <v>5</v>
      </c>
      <c r="D377" s="722" t="s">
        <v>79</v>
      </c>
      <c r="E377" s="722">
        <v>200000</v>
      </c>
      <c r="F377" s="722" t="s">
        <v>1425</v>
      </c>
      <c r="G377" s="722">
        <v>0</v>
      </c>
      <c r="H377" s="722" t="s">
        <v>185</v>
      </c>
    </row>
    <row r="378" spans="1:8">
      <c r="A378" s="722" t="s">
        <v>1246</v>
      </c>
      <c r="B378" s="722">
        <v>3</v>
      </c>
      <c r="C378" s="722" t="s">
        <v>80</v>
      </c>
      <c r="D378" s="722" t="s">
        <v>79</v>
      </c>
      <c r="E378" s="722">
        <v>100000</v>
      </c>
      <c r="F378" s="722" t="s">
        <v>186</v>
      </c>
      <c r="G378" s="722">
        <v>0</v>
      </c>
      <c r="H378" s="722" t="s">
        <v>185</v>
      </c>
    </row>
    <row r="379" spans="1:8">
      <c r="A379" s="722" t="s">
        <v>1246</v>
      </c>
      <c r="B379" s="722">
        <v>4</v>
      </c>
      <c r="C379" s="722" t="s">
        <v>6</v>
      </c>
      <c r="D379" s="722" t="s">
        <v>79</v>
      </c>
      <c r="E379" s="722">
        <v>1800000</v>
      </c>
      <c r="F379" s="722" t="s">
        <v>1426</v>
      </c>
      <c r="G379" s="722">
        <v>0</v>
      </c>
      <c r="H379" s="722" t="s">
        <v>187</v>
      </c>
    </row>
    <row r="380" spans="1:8">
      <c r="A380" s="722" t="s">
        <v>1246</v>
      </c>
      <c r="B380" s="722">
        <v>5</v>
      </c>
      <c r="C380" s="722" t="s">
        <v>7</v>
      </c>
      <c r="D380" s="722" t="s">
        <v>121</v>
      </c>
      <c r="E380" s="722">
        <v>0</v>
      </c>
      <c r="F380" s="722" t="s">
        <v>1427</v>
      </c>
      <c r="G380" s="722">
        <v>0</v>
      </c>
      <c r="H380" s="722" t="s">
        <v>188</v>
      </c>
    </row>
    <row r="381" spans="1:8">
      <c r="A381" s="722" t="s">
        <v>1246</v>
      </c>
      <c r="B381" s="722">
        <v>6</v>
      </c>
      <c r="C381" s="722" t="s">
        <v>8</v>
      </c>
      <c r="D381" s="722" t="s">
        <v>79</v>
      </c>
      <c r="E381" s="722">
        <v>70000</v>
      </c>
      <c r="F381" s="722" t="s">
        <v>189</v>
      </c>
      <c r="G381" s="722">
        <v>100</v>
      </c>
      <c r="H381" s="722" t="s">
        <v>185</v>
      </c>
    </row>
    <row r="382" spans="1:8">
      <c r="A382" s="722" t="s">
        <v>1246</v>
      </c>
      <c r="B382" s="722">
        <v>7</v>
      </c>
      <c r="C382" s="722" t="s">
        <v>9</v>
      </c>
      <c r="D382" s="722" t="s">
        <v>79</v>
      </c>
      <c r="E382" s="722">
        <v>200000</v>
      </c>
      <c r="F382" s="722" t="s">
        <v>1428</v>
      </c>
      <c r="G382" s="722">
        <v>0</v>
      </c>
      <c r="H382" s="722" t="s">
        <v>185</v>
      </c>
    </row>
    <row r="383" spans="1:8">
      <c r="A383" s="722" t="s">
        <v>1246</v>
      </c>
      <c r="B383" s="722">
        <v>8</v>
      </c>
      <c r="C383" s="722" t="s">
        <v>10</v>
      </c>
      <c r="D383" s="722" t="s">
        <v>82</v>
      </c>
      <c r="E383" s="722" t="s">
        <v>1210</v>
      </c>
      <c r="F383" s="722" t="s">
        <v>1210</v>
      </c>
      <c r="G383" s="722" t="s">
        <v>1210</v>
      </c>
      <c r="H383" s="722" t="s">
        <v>190</v>
      </c>
    </row>
    <row r="384" spans="1:8">
      <c r="A384" s="722" t="s">
        <v>1246</v>
      </c>
      <c r="B384" s="722">
        <v>9</v>
      </c>
      <c r="C384" s="722" t="s">
        <v>11</v>
      </c>
      <c r="D384" s="722" t="s">
        <v>79</v>
      </c>
      <c r="E384" s="722">
        <v>0</v>
      </c>
      <c r="F384" s="722" t="s">
        <v>191</v>
      </c>
      <c r="G384" s="722">
        <v>0</v>
      </c>
      <c r="H384" s="722" t="s">
        <v>191</v>
      </c>
    </row>
    <row r="385" spans="1:8">
      <c r="A385" s="722" t="s">
        <v>1246</v>
      </c>
      <c r="B385" s="722">
        <v>10</v>
      </c>
      <c r="C385" s="722" t="s">
        <v>12</v>
      </c>
      <c r="D385" s="722" t="s">
        <v>121</v>
      </c>
      <c r="E385" s="722">
        <v>0</v>
      </c>
      <c r="F385" s="722" t="s">
        <v>192</v>
      </c>
      <c r="G385" s="722">
        <v>0</v>
      </c>
      <c r="H385" s="722" t="s">
        <v>193</v>
      </c>
    </row>
    <row r="386" spans="1:8">
      <c r="A386" s="722" t="s">
        <v>1246</v>
      </c>
      <c r="B386" s="722">
        <v>11</v>
      </c>
      <c r="C386" s="722" t="s">
        <v>13</v>
      </c>
      <c r="D386" s="722" t="s">
        <v>79</v>
      </c>
      <c r="E386" s="722">
        <v>23300000</v>
      </c>
      <c r="F386" s="722" t="s">
        <v>1423</v>
      </c>
      <c r="G386" s="722">
        <v>0</v>
      </c>
      <c r="H386" s="722" t="s">
        <v>185</v>
      </c>
    </row>
    <row r="387" spans="1:8">
      <c r="A387" s="722" t="s">
        <v>1246</v>
      </c>
      <c r="B387" s="722">
        <v>12</v>
      </c>
      <c r="C387" s="722" t="s">
        <v>81</v>
      </c>
      <c r="D387" s="722" t="s">
        <v>79</v>
      </c>
      <c r="E387" s="722">
        <v>200000</v>
      </c>
      <c r="F387" s="722" t="s">
        <v>1423</v>
      </c>
      <c r="G387" s="722">
        <v>0</v>
      </c>
      <c r="H387" s="722" t="s">
        <v>185</v>
      </c>
    </row>
    <row r="388" spans="1:8">
      <c r="A388" s="722" t="s">
        <v>1246</v>
      </c>
      <c r="B388" s="722">
        <v>13</v>
      </c>
      <c r="C388" s="722" t="s">
        <v>14</v>
      </c>
      <c r="D388" s="722" t="s">
        <v>121</v>
      </c>
      <c r="E388" s="722">
        <v>0</v>
      </c>
      <c r="F388" s="722" t="s">
        <v>1429</v>
      </c>
      <c r="G388" s="722">
        <v>0</v>
      </c>
      <c r="H388" s="722" t="s">
        <v>1430</v>
      </c>
    </row>
    <row r="389" spans="1:8">
      <c r="A389" s="722" t="s">
        <v>1246</v>
      </c>
      <c r="B389" s="722">
        <v>14</v>
      </c>
      <c r="C389" s="722" t="s">
        <v>15</v>
      </c>
      <c r="D389" s="722" t="s">
        <v>82</v>
      </c>
      <c r="E389" s="722" t="s">
        <v>1210</v>
      </c>
      <c r="F389" s="722" t="s">
        <v>1210</v>
      </c>
      <c r="G389" s="722" t="s">
        <v>1210</v>
      </c>
      <c r="H389" s="722" t="s">
        <v>194</v>
      </c>
    </row>
    <row r="390" spans="1:8">
      <c r="A390" s="722" t="s">
        <v>1246</v>
      </c>
      <c r="B390" s="722">
        <v>15</v>
      </c>
      <c r="C390" s="722" t="s">
        <v>16</v>
      </c>
      <c r="D390" s="722" t="s">
        <v>121</v>
      </c>
      <c r="E390" s="722">
        <v>0</v>
      </c>
      <c r="F390" s="722" t="s">
        <v>1431</v>
      </c>
      <c r="G390" s="722">
        <v>0</v>
      </c>
      <c r="H390" s="722" t="s">
        <v>185</v>
      </c>
    </row>
    <row r="391" spans="1:8">
      <c r="A391" s="722" t="s">
        <v>1246</v>
      </c>
      <c r="B391" s="722">
        <v>16</v>
      </c>
      <c r="C391" s="722" t="s">
        <v>23</v>
      </c>
      <c r="D391" s="722" t="s">
        <v>79</v>
      </c>
      <c r="E391" s="722">
        <v>3080000</v>
      </c>
      <c r="F391" s="722" t="s">
        <v>195</v>
      </c>
      <c r="G391" s="722">
        <v>100</v>
      </c>
      <c r="H391" s="722" t="s">
        <v>196</v>
      </c>
    </row>
    <row r="392" spans="1:8">
      <c r="A392" s="722" t="s">
        <v>1246</v>
      </c>
      <c r="B392" s="722">
        <v>17</v>
      </c>
      <c r="C392" s="722" t="s">
        <v>83</v>
      </c>
      <c r="D392" s="722" t="s">
        <v>79</v>
      </c>
      <c r="E392" s="722">
        <v>1300000</v>
      </c>
      <c r="F392" s="722" t="s">
        <v>1432</v>
      </c>
      <c r="G392" s="722">
        <v>100</v>
      </c>
      <c r="H392" s="722" t="s">
        <v>1433</v>
      </c>
    </row>
    <row r="393" spans="1:8">
      <c r="A393" s="722" t="s">
        <v>1248</v>
      </c>
      <c r="B393" s="722">
        <v>1</v>
      </c>
      <c r="C393" s="722" t="s">
        <v>4</v>
      </c>
      <c r="D393" s="722" t="s">
        <v>82</v>
      </c>
      <c r="E393" s="722" t="s">
        <v>1210</v>
      </c>
      <c r="F393" s="722" t="s">
        <v>1210</v>
      </c>
      <c r="G393" s="722" t="s">
        <v>1210</v>
      </c>
      <c r="H393" s="722" t="s">
        <v>456</v>
      </c>
    </row>
    <row r="394" spans="1:8">
      <c r="A394" s="722" t="s">
        <v>1248</v>
      </c>
      <c r="B394" s="722">
        <v>2</v>
      </c>
      <c r="C394" s="722" t="s">
        <v>5</v>
      </c>
      <c r="D394" s="722" t="s">
        <v>79</v>
      </c>
      <c r="E394" s="722">
        <v>187469</v>
      </c>
      <c r="F394" s="722" t="s">
        <v>1434</v>
      </c>
      <c r="G394" s="722">
        <v>100</v>
      </c>
      <c r="H394" s="722" t="s">
        <v>457</v>
      </c>
    </row>
    <row r="395" spans="1:8">
      <c r="A395" s="722" t="s">
        <v>1248</v>
      </c>
      <c r="B395" s="722">
        <v>3</v>
      </c>
      <c r="C395" s="722" t="s">
        <v>80</v>
      </c>
      <c r="D395" s="722" t="s">
        <v>79</v>
      </c>
      <c r="E395" s="722">
        <v>21928</v>
      </c>
      <c r="F395" s="722" t="s">
        <v>458</v>
      </c>
      <c r="G395" s="722">
        <v>100</v>
      </c>
      <c r="H395" s="722" t="s">
        <v>459</v>
      </c>
    </row>
    <row r="396" spans="1:8">
      <c r="A396" s="722" t="s">
        <v>1248</v>
      </c>
      <c r="B396" s="722">
        <v>4</v>
      </c>
      <c r="C396" s="722" t="s">
        <v>6</v>
      </c>
      <c r="D396" s="722" t="s">
        <v>82</v>
      </c>
      <c r="E396" s="722" t="s">
        <v>1210</v>
      </c>
      <c r="F396" s="722" t="s">
        <v>1210</v>
      </c>
      <c r="G396" s="722" t="s">
        <v>1210</v>
      </c>
      <c r="H396" s="722" t="s">
        <v>460</v>
      </c>
    </row>
    <row r="397" spans="1:8">
      <c r="A397" s="722" t="s">
        <v>1248</v>
      </c>
      <c r="B397" s="722">
        <v>5</v>
      </c>
      <c r="C397" s="722" t="s">
        <v>7</v>
      </c>
      <c r="D397" s="722" t="s">
        <v>121</v>
      </c>
      <c r="E397" s="722">
        <v>173.18</v>
      </c>
      <c r="F397" s="722" t="s">
        <v>461</v>
      </c>
      <c r="G397" s="722">
        <v>100</v>
      </c>
      <c r="H397" s="722" t="s">
        <v>1435</v>
      </c>
    </row>
    <row r="398" spans="1:8">
      <c r="A398" s="722" t="s">
        <v>1248</v>
      </c>
      <c r="B398" s="722">
        <v>6</v>
      </c>
      <c r="C398" s="722" t="s">
        <v>8</v>
      </c>
      <c r="D398" s="722" t="s">
        <v>79</v>
      </c>
      <c r="E398" s="722">
        <v>75869</v>
      </c>
      <c r="F398" s="722" t="s">
        <v>1436</v>
      </c>
      <c r="G398" s="722">
        <v>100</v>
      </c>
      <c r="H398" s="722" t="s">
        <v>462</v>
      </c>
    </row>
    <row r="399" spans="1:8">
      <c r="A399" s="722" t="s">
        <v>1248</v>
      </c>
      <c r="B399" s="722">
        <v>7</v>
      </c>
      <c r="C399" s="722" t="s">
        <v>9</v>
      </c>
      <c r="D399" s="722" t="s">
        <v>79</v>
      </c>
      <c r="E399" s="722">
        <v>57762</v>
      </c>
      <c r="F399" s="722" t="s">
        <v>463</v>
      </c>
      <c r="G399" s="722">
        <v>100</v>
      </c>
      <c r="H399" s="722" t="s">
        <v>464</v>
      </c>
    </row>
    <row r="400" spans="1:8">
      <c r="A400" s="722" t="s">
        <v>1248</v>
      </c>
      <c r="B400" s="722">
        <v>8</v>
      </c>
      <c r="C400" s="722" t="s">
        <v>10</v>
      </c>
      <c r="D400" s="722" t="s">
        <v>121</v>
      </c>
      <c r="E400" s="722">
        <v>3959</v>
      </c>
      <c r="F400" s="722" t="s">
        <v>1437</v>
      </c>
      <c r="G400" s="722">
        <v>100</v>
      </c>
      <c r="H400" s="722" t="s">
        <v>465</v>
      </c>
    </row>
    <row r="401" spans="1:8">
      <c r="A401" s="722" t="s">
        <v>1248</v>
      </c>
      <c r="B401" s="722">
        <v>9</v>
      </c>
      <c r="C401" s="722" t="s">
        <v>11</v>
      </c>
      <c r="D401" s="722" t="s">
        <v>82</v>
      </c>
      <c r="E401" s="722" t="s">
        <v>1210</v>
      </c>
      <c r="F401" s="722" t="s">
        <v>1210</v>
      </c>
      <c r="G401" s="722" t="s">
        <v>1210</v>
      </c>
      <c r="H401" s="722" t="s">
        <v>1438</v>
      </c>
    </row>
    <row r="402" spans="1:8">
      <c r="A402" s="722" t="s">
        <v>1248</v>
      </c>
      <c r="B402" s="722">
        <v>10</v>
      </c>
      <c r="C402" s="722" t="s">
        <v>12</v>
      </c>
      <c r="D402" s="722" t="s">
        <v>82</v>
      </c>
      <c r="E402" s="722" t="s">
        <v>1210</v>
      </c>
      <c r="F402" s="722" t="s">
        <v>1210</v>
      </c>
      <c r="G402" s="722" t="s">
        <v>1210</v>
      </c>
      <c r="H402" s="722" t="s">
        <v>466</v>
      </c>
    </row>
    <row r="403" spans="1:8">
      <c r="A403" s="722" t="s">
        <v>1248</v>
      </c>
      <c r="B403" s="722">
        <v>11</v>
      </c>
      <c r="C403" s="722" t="s">
        <v>13</v>
      </c>
      <c r="D403" s="722" t="s">
        <v>82</v>
      </c>
      <c r="E403" s="722" t="s">
        <v>1210</v>
      </c>
      <c r="F403" s="722" t="s">
        <v>1210</v>
      </c>
      <c r="G403" s="722" t="s">
        <v>1210</v>
      </c>
      <c r="H403" s="722" t="s">
        <v>467</v>
      </c>
    </row>
    <row r="404" spans="1:8">
      <c r="A404" s="722" t="s">
        <v>1248</v>
      </c>
      <c r="B404" s="722">
        <v>12</v>
      </c>
      <c r="C404" s="722" t="s">
        <v>81</v>
      </c>
      <c r="D404" s="722" t="s">
        <v>82</v>
      </c>
      <c r="E404" s="722" t="s">
        <v>1210</v>
      </c>
      <c r="F404" s="722" t="s">
        <v>1210</v>
      </c>
      <c r="G404" s="722" t="s">
        <v>1210</v>
      </c>
      <c r="H404" s="722" t="s">
        <v>468</v>
      </c>
    </row>
    <row r="405" spans="1:8">
      <c r="A405" s="722" t="s">
        <v>1248</v>
      </c>
      <c r="B405" s="722">
        <v>13</v>
      </c>
      <c r="C405" s="722" t="s">
        <v>14</v>
      </c>
      <c r="D405" s="722" t="s">
        <v>82</v>
      </c>
      <c r="E405" s="722" t="s">
        <v>1210</v>
      </c>
      <c r="F405" s="722" t="s">
        <v>1210</v>
      </c>
      <c r="G405" s="722" t="s">
        <v>1210</v>
      </c>
      <c r="H405" s="722" t="s">
        <v>468</v>
      </c>
    </row>
    <row r="406" spans="1:8">
      <c r="A406" s="722" t="s">
        <v>1248</v>
      </c>
      <c r="B406" s="722">
        <v>14</v>
      </c>
      <c r="C406" s="722" t="s">
        <v>15</v>
      </c>
      <c r="D406" s="722" t="s">
        <v>82</v>
      </c>
      <c r="E406" s="722" t="s">
        <v>1210</v>
      </c>
      <c r="F406" s="722" t="s">
        <v>1210</v>
      </c>
      <c r="G406" s="722" t="s">
        <v>1210</v>
      </c>
      <c r="H406" s="722" t="s">
        <v>469</v>
      </c>
    </row>
    <row r="407" spans="1:8">
      <c r="A407" s="722" t="s">
        <v>1248</v>
      </c>
      <c r="B407" s="722">
        <v>15</v>
      </c>
      <c r="C407" s="722" t="s">
        <v>16</v>
      </c>
      <c r="D407" s="722" t="s">
        <v>82</v>
      </c>
      <c r="E407" s="722" t="s">
        <v>1210</v>
      </c>
      <c r="F407" s="722" t="s">
        <v>1210</v>
      </c>
      <c r="G407" s="722" t="s">
        <v>1210</v>
      </c>
      <c r="H407" s="722" t="s">
        <v>470</v>
      </c>
    </row>
    <row r="408" spans="1:8">
      <c r="A408" s="722" t="s">
        <v>1248</v>
      </c>
      <c r="B408" s="722">
        <v>16</v>
      </c>
      <c r="C408" s="722" t="s">
        <v>23</v>
      </c>
      <c r="D408" s="722" t="s">
        <v>82</v>
      </c>
      <c r="E408" s="722" t="s">
        <v>1210</v>
      </c>
      <c r="F408" s="722" t="s">
        <v>1210</v>
      </c>
      <c r="G408" s="722" t="s">
        <v>1210</v>
      </c>
      <c r="H408" s="722" t="s">
        <v>471</v>
      </c>
    </row>
    <row r="409" spans="1:8">
      <c r="A409" s="722" t="s">
        <v>1248</v>
      </c>
      <c r="B409" s="722">
        <v>17</v>
      </c>
      <c r="C409" s="722" t="s">
        <v>83</v>
      </c>
      <c r="D409" s="722" t="s">
        <v>82</v>
      </c>
      <c r="E409" s="722" t="s">
        <v>1210</v>
      </c>
      <c r="F409" s="722" t="s">
        <v>1210</v>
      </c>
      <c r="G409" s="722" t="s">
        <v>1210</v>
      </c>
      <c r="H409" s="722" t="s">
        <v>472</v>
      </c>
    </row>
    <row r="410" spans="1:8">
      <c r="A410" s="722" t="s">
        <v>1250</v>
      </c>
      <c r="B410" s="722">
        <v>1</v>
      </c>
      <c r="C410" s="722" t="s">
        <v>4</v>
      </c>
      <c r="D410" s="722" t="s">
        <v>79</v>
      </c>
      <c r="E410" s="722">
        <v>329409</v>
      </c>
      <c r="F410" s="722" t="s">
        <v>1439</v>
      </c>
      <c r="G410" s="722">
        <v>100</v>
      </c>
      <c r="H410" s="722" t="s">
        <v>1440</v>
      </c>
    </row>
    <row r="411" spans="1:8">
      <c r="A411" s="722" t="s">
        <v>1250</v>
      </c>
      <c r="B411" s="722">
        <v>2</v>
      </c>
      <c r="C411" s="722" t="s">
        <v>5</v>
      </c>
      <c r="D411" s="722" t="s">
        <v>82</v>
      </c>
      <c r="E411" s="722" t="s">
        <v>1210</v>
      </c>
      <c r="F411" s="722" t="s">
        <v>1210</v>
      </c>
      <c r="G411" s="722" t="s">
        <v>1210</v>
      </c>
      <c r="H411" s="722" t="s">
        <v>97</v>
      </c>
    </row>
    <row r="412" spans="1:8">
      <c r="A412" s="722" t="s">
        <v>1250</v>
      </c>
      <c r="B412" s="722">
        <v>3</v>
      </c>
      <c r="C412" s="722" t="s">
        <v>80</v>
      </c>
      <c r="D412" s="722" t="s">
        <v>79</v>
      </c>
      <c r="E412" s="722">
        <v>39017</v>
      </c>
      <c r="F412" s="722" t="s">
        <v>98</v>
      </c>
      <c r="G412" s="722">
        <v>100</v>
      </c>
      <c r="H412" s="722" t="s">
        <v>1441</v>
      </c>
    </row>
    <row r="413" spans="1:8">
      <c r="A413" s="722" t="s">
        <v>1250</v>
      </c>
      <c r="B413" s="722">
        <v>4</v>
      </c>
      <c r="C413" s="722" t="s">
        <v>6</v>
      </c>
      <c r="D413" s="722" t="s">
        <v>82</v>
      </c>
      <c r="E413" s="722" t="s">
        <v>1210</v>
      </c>
      <c r="F413" s="722" t="s">
        <v>1210</v>
      </c>
      <c r="G413" s="722" t="s">
        <v>1210</v>
      </c>
      <c r="H413" s="722" t="s">
        <v>99</v>
      </c>
    </row>
    <row r="414" spans="1:8">
      <c r="A414" s="722" t="s">
        <v>1250</v>
      </c>
      <c r="B414" s="722">
        <v>5</v>
      </c>
      <c r="C414" s="722" t="s">
        <v>7</v>
      </c>
      <c r="D414" s="722" t="s">
        <v>82</v>
      </c>
      <c r="E414" s="722" t="s">
        <v>1210</v>
      </c>
      <c r="F414" s="722" t="s">
        <v>1210</v>
      </c>
      <c r="G414" s="722" t="s">
        <v>1210</v>
      </c>
      <c r="H414" s="722" t="s">
        <v>1442</v>
      </c>
    </row>
    <row r="415" spans="1:8">
      <c r="A415" s="722" t="s">
        <v>1250</v>
      </c>
      <c r="B415" s="722">
        <v>6</v>
      </c>
      <c r="C415" s="722" t="s">
        <v>8</v>
      </c>
      <c r="D415" s="722" t="s">
        <v>79</v>
      </c>
      <c r="E415" s="722">
        <v>458090</v>
      </c>
      <c r="F415" s="722" t="s">
        <v>100</v>
      </c>
      <c r="G415" s="722">
        <v>100</v>
      </c>
      <c r="H415" s="722" t="s">
        <v>101</v>
      </c>
    </row>
    <row r="416" spans="1:8">
      <c r="A416" s="722" t="s">
        <v>1250</v>
      </c>
      <c r="B416" s="722">
        <v>7</v>
      </c>
      <c r="C416" s="722" t="s">
        <v>9</v>
      </c>
      <c r="D416" s="722" t="s">
        <v>79</v>
      </c>
      <c r="E416" s="722">
        <v>122800</v>
      </c>
      <c r="F416" s="722" t="s">
        <v>102</v>
      </c>
      <c r="G416" s="722">
        <v>100</v>
      </c>
      <c r="H416" s="722" t="s">
        <v>103</v>
      </c>
    </row>
    <row r="417" spans="1:8">
      <c r="A417" s="722" t="s">
        <v>1250</v>
      </c>
      <c r="B417" s="722">
        <v>8</v>
      </c>
      <c r="C417" s="722" t="s">
        <v>10</v>
      </c>
      <c r="D417" s="722" t="s">
        <v>82</v>
      </c>
      <c r="E417" s="722" t="s">
        <v>1210</v>
      </c>
      <c r="F417" s="722" t="s">
        <v>1210</v>
      </c>
      <c r="G417" s="722" t="s">
        <v>1210</v>
      </c>
      <c r="H417" s="722" t="s">
        <v>104</v>
      </c>
    </row>
    <row r="418" spans="1:8">
      <c r="A418" s="722" t="s">
        <v>1250</v>
      </c>
      <c r="B418" s="722">
        <v>9</v>
      </c>
      <c r="C418" s="722" t="s">
        <v>11</v>
      </c>
      <c r="D418" s="722" t="s">
        <v>82</v>
      </c>
      <c r="E418" s="722" t="s">
        <v>1210</v>
      </c>
      <c r="F418" s="722" t="s">
        <v>1210</v>
      </c>
      <c r="G418" s="722" t="s">
        <v>1210</v>
      </c>
      <c r="H418" s="722" t="s">
        <v>105</v>
      </c>
    </row>
    <row r="419" spans="1:8">
      <c r="A419" s="722" t="s">
        <v>1250</v>
      </c>
      <c r="B419" s="722">
        <v>10</v>
      </c>
      <c r="C419" s="722" t="s">
        <v>12</v>
      </c>
      <c r="D419" s="722" t="s">
        <v>82</v>
      </c>
      <c r="E419" s="722" t="s">
        <v>1210</v>
      </c>
      <c r="F419" s="722" t="s">
        <v>1210</v>
      </c>
      <c r="G419" s="722" t="s">
        <v>1210</v>
      </c>
      <c r="H419" s="722" t="s">
        <v>106</v>
      </c>
    </row>
    <row r="420" spans="1:8">
      <c r="A420" s="722" t="s">
        <v>1250</v>
      </c>
      <c r="B420" s="722">
        <v>11</v>
      </c>
      <c r="C420" s="722" t="s">
        <v>13</v>
      </c>
      <c r="D420" s="722" t="s">
        <v>79</v>
      </c>
      <c r="E420" s="722">
        <v>397386</v>
      </c>
      <c r="F420" s="722" t="s">
        <v>107</v>
      </c>
      <c r="G420" s="722">
        <v>0</v>
      </c>
      <c r="H420" s="722" t="s">
        <v>108</v>
      </c>
    </row>
    <row r="421" spans="1:8">
      <c r="A421" s="722" t="s">
        <v>1250</v>
      </c>
      <c r="B421" s="722">
        <v>12</v>
      </c>
      <c r="C421" s="722" t="s">
        <v>81</v>
      </c>
      <c r="D421" s="722" t="s">
        <v>82</v>
      </c>
      <c r="E421" s="722" t="s">
        <v>1210</v>
      </c>
      <c r="F421" s="722" t="s">
        <v>1210</v>
      </c>
      <c r="G421" s="722" t="s">
        <v>1210</v>
      </c>
      <c r="H421" s="722" t="s">
        <v>109</v>
      </c>
    </row>
    <row r="422" spans="1:8">
      <c r="A422" s="722" t="s">
        <v>1250</v>
      </c>
      <c r="B422" s="722">
        <v>13</v>
      </c>
      <c r="C422" s="722" t="s">
        <v>14</v>
      </c>
      <c r="D422" s="722" t="s">
        <v>82</v>
      </c>
      <c r="E422" s="722" t="s">
        <v>1210</v>
      </c>
      <c r="F422" s="722" t="s">
        <v>1210</v>
      </c>
      <c r="G422" s="722" t="s">
        <v>1210</v>
      </c>
      <c r="H422" s="722" t="s">
        <v>110</v>
      </c>
    </row>
    <row r="423" spans="1:8">
      <c r="A423" s="722" t="s">
        <v>1250</v>
      </c>
      <c r="B423" s="722">
        <v>14</v>
      </c>
      <c r="C423" s="722" t="s">
        <v>15</v>
      </c>
      <c r="D423" s="722" t="s">
        <v>82</v>
      </c>
      <c r="E423" s="722" t="s">
        <v>1210</v>
      </c>
      <c r="F423" s="722" t="s">
        <v>1210</v>
      </c>
      <c r="G423" s="722" t="s">
        <v>1210</v>
      </c>
      <c r="H423" s="722" t="s">
        <v>111</v>
      </c>
    </row>
    <row r="424" spans="1:8">
      <c r="A424" s="722" t="s">
        <v>1250</v>
      </c>
      <c r="B424" s="722">
        <v>15</v>
      </c>
      <c r="C424" s="722" t="s">
        <v>16</v>
      </c>
      <c r="D424" s="722" t="s">
        <v>82</v>
      </c>
      <c r="E424" s="722" t="s">
        <v>1210</v>
      </c>
      <c r="F424" s="722" t="s">
        <v>1210</v>
      </c>
      <c r="G424" s="722" t="s">
        <v>1210</v>
      </c>
      <c r="H424" s="722" t="s">
        <v>112</v>
      </c>
    </row>
    <row r="425" spans="1:8">
      <c r="A425" s="722" t="s">
        <v>1250</v>
      </c>
      <c r="B425" s="722">
        <v>16</v>
      </c>
      <c r="C425" s="722" t="s">
        <v>23</v>
      </c>
      <c r="D425" s="722" t="s">
        <v>82</v>
      </c>
      <c r="E425" s="722" t="s">
        <v>1210</v>
      </c>
      <c r="F425" s="722" t="s">
        <v>1210</v>
      </c>
      <c r="G425" s="722" t="s">
        <v>1210</v>
      </c>
      <c r="H425" s="722" t="s">
        <v>113</v>
      </c>
    </row>
    <row r="426" spans="1:8">
      <c r="A426" s="722" t="s">
        <v>1250</v>
      </c>
      <c r="B426" s="722">
        <v>17</v>
      </c>
      <c r="C426" s="722" t="s">
        <v>83</v>
      </c>
      <c r="D426" s="722" t="s">
        <v>82</v>
      </c>
      <c r="E426" s="722" t="s">
        <v>1210</v>
      </c>
      <c r="F426" s="722" t="s">
        <v>1210</v>
      </c>
      <c r="G426" s="722" t="s">
        <v>1210</v>
      </c>
      <c r="H426" s="722" t="s">
        <v>114</v>
      </c>
    </row>
    <row r="427" spans="1:8">
      <c r="A427" s="722" t="s">
        <v>1251</v>
      </c>
      <c r="B427" s="722">
        <v>1</v>
      </c>
      <c r="C427" s="722" t="s">
        <v>4</v>
      </c>
      <c r="D427" s="722" t="s">
        <v>79</v>
      </c>
      <c r="E427" s="722">
        <v>3480</v>
      </c>
      <c r="F427" s="722" t="s">
        <v>1443</v>
      </c>
      <c r="G427" s="722">
        <v>100</v>
      </c>
      <c r="H427" s="722" t="s">
        <v>1444</v>
      </c>
    </row>
    <row r="428" spans="1:8">
      <c r="A428" s="722" t="s">
        <v>1251</v>
      </c>
      <c r="B428" s="722">
        <v>2</v>
      </c>
      <c r="C428" s="722" t="s">
        <v>5</v>
      </c>
      <c r="D428" s="722" t="s">
        <v>82</v>
      </c>
      <c r="E428" s="722" t="s">
        <v>1210</v>
      </c>
      <c r="F428" s="722" t="s">
        <v>1210</v>
      </c>
      <c r="G428" s="722" t="s">
        <v>1210</v>
      </c>
      <c r="H428" s="722" t="s">
        <v>503</v>
      </c>
    </row>
    <row r="429" spans="1:8">
      <c r="A429" s="722" t="s">
        <v>1251</v>
      </c>
      <c r="B429" s="722">
        <v>3</v>
      </c>
      <c r="C429" s="722" t="s">
        <v>80</v>
      </c>
      <c r="D429" s="722" t="s">
        <v>79</v>
      </c>
      <c r="E429" s="722">
        <v>0</v>
      </c>
      <c r="F429" s="722" t="s">
        <v>1445</v>
      </c>
      <c r="G429" s="722">
        <v>100</v>
      </c>
      <c r="H429" s="722" t="s">
        <v>504</v>
      </c>
    </row>
    <row r="430" spans="1:8">
      <c r="A430" s="722" t="s">
        <v>1251</v>
      </c>
      <c r="B430" s="722">
        <v>4</v>
      </c>
      <c r="C430" s="722" t="s">
        <v>6</v>
      </c>
      <c r="D430" s="722" t="s">
        <v>82</v>
      </c>
      <c r="E430" s="722" t="s">
        <v>1210</v>
      </c>
      <c r="F430" s="722" t="s">
        <v>1210</v>
      </c>
      <c r="G430" s="722" t="s">
        <v>1210</v>
      </c>
      <c r="H430" s="722" t="s">
        <v>505</v>
      </c>
    </row>
    <row r="431" spans="1:8">
      <c r="A431" s="722" t="s">
        <v>1251</v>
      </c>
      <c r="B431" s="722">
        <v>5</v>
      </c>
      <c r="C431" s="722" t="s">
        <v>7</v>
      </c>
      <c r="D431" s="722" t="s">
        <v>82</v>
      </c>
      <c r="E431" s="722" t="s">
        <v>1210</v>
      </c>
      <c r="F431" s="722" t="s">
        <v>1210</v>
      </c>
      <c r="G431" s="722" t="s">
        <v>1210</v>
      </c>
      <c r="H431" s="722" t="s">
        <v>506</v>
      </c>
    </row>
    <row r="432" spans="1:8">
      <c r="A432" s="722" t="s">
        <v>1251</v>
      </c>
      <c r="B432" s="722">
        <v>6</v>
      </c>
      <c r="C432" s="722" t="s">
        <v>8</v>
      </c>
      <c r="D432" s="722" t="s">
        <v>79</v>
      </c>
      <c r="E432" s="722">
        <v>8117</v>
      </c>
      <c r="F432" s="722" t="s">
        <v>1446</v>
      </c>
      <c r="G432" s="722">
        <v>100</v>
      </c>
      <c r="H432" s="722" t="s">
        <v>1447</v>
      </c>
    </row>
    <row r="433" spans="1:8">
      <c r="A433" s="722" t="s">
        <v>1251</v>
      </c>
      <c r="B433" s="722">
        <v>7</v>
      </c>
      <c r="C433" s="722" t="s">
        <v>9</v>
      </c>
      <c r="D433" s="722" t="s">
        <v>79</v>
      </c>
      <c r="E433" s="722">
        <v>15932</v>
      </c>
      <c r="F433" s="722" t="s">
        <v>1448</v>
      </c>
      <c r="G433" s="722">
        <v>100</v>
      </c>
      <c r="H433" s="722" t="s">
        <v>507</v>
      </c>
    </row>
    <row r="434" spans="1:8">
      <c r="A434" s="722" t="s">
        <v>1251</v>
      </c>
      <c r="B434" s="722">
        <v>8</v>
      </c>
      <c r="C434" s="722" t="s">
        <v>10</v>
      </c>
      <c r="D434" s="722" t="s">
        <v>82</v>
      </c>
      <c r="E434" s="722" t="s">
        <v>1210</v>
      </c>
      <c r="F434" s="722" t="s">
        <v>1210</v>
      </c>
      <c r="G434" s="722" t="s">
        <v>1210</v>
      </c>
      <c r="H434" s="722" t="s">
        <v>1449</v>
      </c>
    </row>
    <row r="435" spans="1:8">
      <c r="A435" s="722" t="s">
        <v>1251</v>
      </c>
      <c r="B435" s="722">
        <v>9</v>
      </c>
      <c r="C435" s="722" t="s">
        <v>11</v>
      </c>
      <c r="D435" s="722" t="s">
        <v>79</v>
      </c>
      <c r="E435" s="722">
        <v>930</v>
      </c>
      <c r="F435" s="722" t="s">
        <v>1450</v>
      </c>
      <c r="G435" s="722">
        <v>100</v>
      </c>
      <c r="H435" s="722" t="s">
        <v>508</v>
      </c>
    </row>
    <row r="436" spans="1:8">
      <c r="A436" s="722" t="s">
        <v>1251</v>
      </c>
      <c r="B436" s="722">
        <v>10</v>
      </c>
      <c r="C436" s="722" t="s">
        <v>12</v>
      </c>
      <c r="D436" s="722" t="s">
        <v>82</v>
      </c>
      <c r="E436" s="722" t="s">
        <v>1210</v>
      </c>
      <c r="F436" s="722" t="s">
        <v>1210</v>
      </c>
      <c r="G436" s="722" t="s">
        <v>1210</v>
      </c>
      <c r="H436" s="722" t="s">
        <v>509</v>
      </c>
    </row>
    <row r="437" spans="1:8">
      <c r="A437" s="722" t="s">
        <v>1251</v>
      </c>
      <c r="B437" s="722">
        <v>11</v>
      </c>
      <c r="C437" s="722" t="s">
        <v>13</v>
      </c>
      <c r="D437" s="722" t="s">
        <v>82</v>
      </c>
      <c r="E437" s="722" t="s">
        <v>1210</v>
      </c>
      <c r="F437" s="722" t="s">
        <v>1210</v>
      </c>
      <c r="G437" s="722" t="s">
        <v>1210</v>
      </c>
      <c r="H437" s="722" t="s">
        <v>1451</v>
      </c>
    </row>
    <row r="438" spans="1:8">
      <c r="A438" s="722" t="s">
        <v>1251</v>
      </c>
      <c r="B438" s="722">
        <v>12</v>
      </c>
      <c r="C438" s="722" t="s">
        <v>81</v>
      </c>
      <c r="D438" s="722" t="s">
        <v>82</v>
      </c>
      <c r="E438" s="722" t="s">
        <v>1210</v>
      </c>
      <c r="F438" s="722" t="s">
        <v>1210</v>
      </c>
      <c r="G438" s="722" t="s">
        <v>1210</v>
      </c>
      <c r="H438" s="722" t="s">
        <v>1452</v>
      </c>
    </row>
    <row r="439" spans="1:8">
      <c r="A439" s="722" t="s">
        <v>1251</v>
      </c>
      <c r="B439" s="722">
        <v>13</v>
      </c>
      <c r="C439" s="722" t="s">
        <v>14</v>
      </c>
      <c r="D439" s="722" t="s">
        <v>82</v>
      </c>
      <c r="E439" s="722" t="s">
        <v>1210</v>
      </c>
      <c r="F439" s="722" t="s">
        <v>1210</v>
      </c>
      <c r="G439" s="722" t="s">
        <v>1210</v>
      </c>
      <c r="H439" s="722" t="s">
        <v>1449</v>
      </c>
    </row>
    <row r="440" spans="1:8">
      <c r="A440" s="722" t="s">
        <v>1251</v>
      </c>
      <c r="B440" s="722">
        <v>14</v>
      </c>
      <c r="C440" s="722" t="s">
        <v>15</v>
      </c>
      <c r="D440" s="722" t="s">
        <v>82</v>
      </c>
      <c r="E440" s="722" t="s">
        <v>1210</v>
      </c>
      <c r="F440" s="722" t="s">
        <v>1210</v>
      </c>
      <c r="G440" s="722" t="s">
        <v>1210</v>
      </c>
      <c r="H440" s="722" t="s">
        <v>1453</v>
      </c>
    </row>
    <row r="441" spans="1:8">
      <c r="A441" s="722" t="s">
        <v>1251</v>
      </c>
      <c r="B441" s="722">
        <v>15</v>
      </c>
      <c r="C441" s="722" t="s">
        <v>16</v>
      </c>
      <c r="D441" s="722" t="s">
        <v>115</v>
      </c>
      <c r="E441" s="722" t="s">
        <v>1210</v>
      </c>
      <c r="F441" s="722" t="s">
        <v>1210</v>
      </c>
      <c r="G441" s="722" t="s">
        <v>1210</v>
      </c>
    </row>
    <row r="442" spans="1:8">
      <c r="A442" s="722" t="s">
        <v>1251</v>
      </c>
      <c r="B442" s="722">
        <v>16</v>
      </c>
      <c r="C442" s="722" t="s">
        <v>23</v>
      </c>
      <c r="D442" s="722" t="s">
        <v>115</v>
      </c>
      <c r="E442" s="722" t="s">
        <v>1210</v>
      </c>
      <c r="F442" s="722" t="s">
        <v>1210</v>
      </c>
      <c r="G442" s="722" t="s">
        <v>1210</v>
      </c>
    </row>
    <row r="443" spans="1:8">
      <c r="A443" s="722" t="s">
        <v>1251</v>
      </c>
      <c r="B443" s="722">
        <v>17</v>
      </c>
      <c r="C443" s="722" t="s">
        <v>83</v>
      </c>
      <c r="D443" s="722" t="s">
        <v>115</v>
      </c>
      <c r="E443" s="722" t="s">
        <v>1210</v>
      </c>
      <c r="F443" s="722" t="s">
        <v>1210</v>
      </c>
      <c r="G443" s="722" t="s">
        <v>1210</v>
      </c>
    </row>
    <row r="444" spans="1:8">
      <c r="A444" s="722" t="s">
        <v>1252</v>
      </c>
      <c r="B444" s="722">
        <v>1</v>
      </c>
      <c r="C444" s="722" t="s">
        <v>4</v>
      </c>
      <c r="D444" s="722" t="s">
        <v>115</v>
      </c>
      <c r="E444" s="722" t="s">
        <v>1210</v>
      </c>
      <c r="F444" s="722" t="s">
        <v>1210</v>
      </c>
      <c r="G444" s="722" t="s">
        <v>1210</v>
      </c>
    </row>
    <row r="445" spans="1:8">
      <c r="A445" s="722" t="s">
        <v>1252</v>
      </c>
      <c r="B445" s="722">
        <v>2</v>
      </c>
      <c r="C445" s="722" t="s">
        <v>5</v>
      </c>
      <c r="D445" s="722" t="s">
        <v>115</v>
      </c>
      <c r="E445" s="722" t="s">
        <v>1210</v>
      </c>
      <c r="F445" s="722" t="s">
        <v>1210</v>
      </c>
      <c r="G445" s="722" t="s">
        <v>1210</v>
      </c>
    </row>
    <row r="446" spans="1:8">
      <c r="A446" s="722" t="s">
        <v>1252</v>
      </c>
      <c r="B446" s="722">
        <v>3</v>
      </c>
      <c r="C446" s="722" t="s">
        <v>80</v>
      </c>
      <c r="D446" s="722" t="s">
        <v>115</v>
      </c>
      <c r="E446" s="722" t="s">
        <v>1210</v>
      </c>
      <c r="F446" s="722" t="s">
        <v>1210</v>
      </c>
      <c r="G446" s="722" t="s">
        <v>1210</v>
      </c>
    </row>
    <row r="447" spans="1:8">
      <c r="A447" s="722" t="s">
        <v>1252</v>
      </c>
      <c r="B447" s="722">
        <v>4</v>
      </c>
      <c r="C447" s="722" t="s">
        <v>6</v>
      </c>
      <c r="E447" s="722" t="s">
        <v>1210</v>
      </c>
      <c r="F447" s="722" t="s">
        <v>1210</v>
      </c>
      <c r="G447" s="722" t="s">
        <v>1210</v>
      </c>
    </row>
    <row r="448" spans="1:8">
      <c r="A448" s="722" t="s">
        <v>1252</v>
      </c>
      <c r="B448" s="722">
        <v>5</v>
      </c>
      <c r="C448" s="722" t="s">
        <v>7</v>
      </c>
      <c r="D448" s="722" t="s">
        <v>115</v>
      </c>
      <c r="E448" s="722" t="s">
        <v>1210</v>
      </c>
      <c r="F448" s="722" t="s">
        <v>1210</v>
      </c>
      <c r="G448" s="722" t="s">
        <v>1210</v>
      </c>
    </row>
    <row r="449" spans="1:8">
      <c r="A449" s="722" t="s">
        <v>1252</v>
      </c>
      <c r="B449" s="722">
        <v>6</v>
      </c>
      <c r="C449" s="722" t="s">
        <v>8</v>
      </c>
      <c r="D449" s="722" t="s">
        <v>79</v>
      </c>
      <c r="E449" s="722">
        <v>60968</v>
      </c>
      <c r="F449" s="722" t="s">
        <v>1454</v>
      </c>
      <c r="G449" s="722">
        <v>100</v>
      </c>
      <c r="H449" s="722" t="s">
        <v>1455</v>
      </c>
    </row>
    <row r="450" spans="1:8">
      <c r="A450" s="722" t="s">
        <v>1252</v>
      </c>
      <c r="B450" s="722">
        <v>7</v>
      </c>
      <c r="C450" s="722" t="s">
        <v>9</v>
      </c>
      <c r="D450" s="722" t="s">
        <v>115</v>
      </c>
      <c r="E450" s="722" t="s">
        <v>1210</v>
      </c>
      <c r="F450" s="722" t="s">
        <v>1210</v>
      </c>
      <c r="G450" s="722" t="s">
        <v>1210</v>
      </c>
    </row>
    <row r="451" spans="1:8">
      <c r="A451" s="722" t="s">
        <v>1252</v>
      </c>
      <c r="B451" s="722">
        <v>8</v>
      </c>
      <c r="C451" s="722" t="s">
        <v>10</v>
      </c>
      <c r="D451" s="722" t="s">
        <v>115</v>
      </c>
      <c r="E451" s="722" t="s">
        <v>1210</v>
      </c>
      <c r="F451" s="722" t="s">
        <v>1210</v>
      </c>
      <c r="G451" s="722" t="s">
        <v>1210</v>
      </c>
    </row>
    <row r="452" spans="1:8">
      <c r="A452" s="722" t="s">
        <v>1252</v>
      </c>
      <c r="B452" s="722">
        <v>9</v>
      </c>
      <c r="C452" s="722" t="s">
        <v>11</v>
      </c>
      <c r="D452" s="722" t="s">
        <v>115</v>
      </c>
      <c r="E452" s="722" t="s">
        <v>1210</v>
      </c>
      <c r="F452" s="722" t="s">
        <v>1210</v>
      </c>
      <c r="G452" s="722" t="s">
        <v>1210</v>
      </c>
    </row>
    <row r="453" spans="1:8">
      <c r="A453" s="722" t="s">
        <v>1252</v>
      </c>
      <c r="B453" s="722">
        <v>10</v>
      </c>
      <c r="C453" s="722" t="s">
        <v>12</v>
      </c>
      <c r="D453" s="722" t="s">
        <v>115</v>
      </c>
      <c r="E453" s="722" t="s">
        <v>1210</v>
      </c>
      <c r="F453" s="722" t="s">
        <v>1210</v>
      </c>
      <c r="G453" s="722" t="s">
        <v>1210</v>
      </c>
    </row>
    <row r="454" spans="1:8">
      <c r="A454" s="722" t="s">
        <v>1252</v>
      </c>
      <c r="B454" s="722">
        <v>11</v>
      </c>
      <c r="C454" s="722" t="s">
        <v>13</v>
      </c>
      <c r="D454" s="722" t="s">
        <v>115</v>
      </c>
      <c r="E454" s="722" t="s">
        <v>1210</v>
      </c>
      <c r="F454" s="722" t="s">
        <v>1210</v>
      </c>
      <c r="G454" s="722" t="s">
        <v>1210</v>
      </c>
    </row>
    <row r="455" spans="1:8">
      <c r="A455" s="722" t="s">
        <v>1252</v>
      </c>
      <c r="B455" s="722">
        <v>12</v>
      </c>
      <c r="C455" s="722" t="s">
        <v>81</v>
      </c>
      <c r="D455" s="722" t="s">
        <v>115</v>
      </c>
      <c r="E455" s="722" t="s">
        <v>1210</v>
      </c>
      <c r="F455" s="722" t="s">
        <v>1210</v>
      </c>
      <c r="G455" s="722" t="s">
        <v>1210</v>
      </c>
    </row>
    <row r="456" spans="1:8">
      <c r="A456" s="722" t="s">
        <v>1252</v>
      </c>
      <c r="B456" s="722">
        <v>13</v>
      </c>
      <c r="C456" s="722" t="s">
        <v>14</v>
      </c>
      <c r="D456" s="722" t="s">
        <v>115</v>
      </c>
      <c r="E456" s="722" t="s">
        <v>1210</v>
      </c>
      <c r="F456" s="722" t="s">
        <v>1210</v>
      </c>
      <c r="G456" s="722" t="s">
        <v>1210</v>
      </c>
    </row>
    <row r="457" spans="1:8">
      <c r="A457" s="722" t="s">
        <v>1252</v>
      </c>
      <c r="B457" s="722">
        <v>14</v>
      </c>
      <c r="C457" s="722" t="s">
        <v>15</v>
      </c>
      <c r="D457" s="722" t="s">
        <v>115</v>
      </c>
      <c r="E457" s="722" t="s">
        <v>1210</v>
      </c>
      <c r="F457" s="722" t="s">
        <v>1210</v>
      </c>
      <c r="G457" s="722" t="s">
        <v>1210</v>
      </c>
    </row>
    <row r="458" spans="1:8">
      <c r="A458" s="722" t="s">
        <v>1252</v>
      </c>
      <c r="B458" s="722">
        <v>15</v>
      </c>
      <c r="C458" s="722" t="s">
        <v>16</v>
      </c>
      <c r="D458" s="722" t="s">
        <v>115</v>
      </c>
      <c r="E458" s="722" t="s">
        <v>1210</v>
      </c>
      <c r="F458" s="722" t="s">
        <v>1210</v>
      </c>
      <c r="G458" s="722" t="s">
        <v>1210</v>
      </c>
    </row>
    <row r="459" spans="1:8">
      <c r="A459" s="722" t="s">
        <v>1252</v>
      </c>
      <c r="B459" s="722">
        <v>16</v>
      </c>
      <c r="C459" s="722" t="s">
        <v>23</v>
      </c>
      <c r="D459" s="722" t="s">
        <v>115</v>
      </c>
      <c r="E459" s="722" t="s">
        <v>1210</v>
      </c>
      <c r="F459" s="722" t="s">
        <v>1210</v>
      </c>
      <c r="G459" s="722" t="s">
        <v>1210</v>
      </c>
    </row>
    <row r="460" spans="1:8">
      <c r="A460" s="722" t="s">
        <v>1252</v>
      </c>
      <c r="B460" s="722">
        <v>17</v>
      </c>
      <c r="C460" s="722" t="s">
        <v>83</v>
      </c>
      <c r="D460" s="722" t="s">
        <v>115</v>
      </c>
      <c r="E460" s="722" t="s">
        <v>1210</v>
      </c>
      <c r="F460" s="722" t="s">
        <v>1210</v>
      </c>
      <c r="G460" s="722" t="s">
        <v>1210</v>
      </c>
    </row>
    <row r="461" spans="1:8">
      <c r="A461" s="722" t="s">
        <v>1254</v>
      </c>
      <c r="B461" s="722">
        <v>1</v>
      </c>
      <c r="C461" s="722" t="s">
        <v>4</v>
      </c>
      <c r="D461" s="722" t="s">
        <v>115</v>
      </c>
      <c r="E461" s="722" t="s">
        <v>1210</v>
      </c>
      <c r="F461" s="722" t="s">
        <v>1210</v>
      </c>
      <c r="G461" s="722" t="s">
        <v>1210</v>
      </c>
      <c r="H461" s="722" t="s">
        <v>788</v>
      </c>
    </row>
    <row r="462" spans="1:8">
      <c r="A462" s="722" t="s">
        <v>1254</v>
      </c>
      <c r="B462" s="722">
        <v>2</v>
      </c>
      <c r="C462" s="722" t="s">
        <v>5</v>
      </c>
      <c r="D462" s="722" t="s">
        <v>115</v>
      </c>
      <c r="E462" s="722" t="s">
        <v>1210</v>
      </c>
      <c r="F462" s="722" t="s">
        <v>1210</v>
      </c>
      <c r="G462" s="722" t="s">
        <v>1210</v>
      </c>
      <c r="H462" s="722" t="s">
        <v>788</v>
      </c>
    </row>
    <row r="463" spans="1:8">
      <c r="A463" s="722" t="s">
        <v>1254</v>
      </c>
      <c r="B463" s="722">
        <v>3</v>
      </c>
      <c r="C463" s="722" t="s">
        <v>80</v>
      </c>
      <c r="D463" s="722" t="s">
        <v>82</v>
      </c>
      <c r="E463" s="722" t="s">
        <v>1210</v>
      </c>
      <c r="F463" s="722" t="s">
        <v>1210</v>
      </c>
      <c r="G463" s="722" t="s">
        <v>1210</v>
      </c>
      <c r="H463" s="722" t="s">
        <v>789</v>
      </c>
    </row>
    <row r="464" spans="1:8">
      <c r="A464" s="722" t="s">
        <v>1254</v>
      </c>
      <c r="B464" s="722">
        <v>4</v>
      </c>
      <c r="C464" s="722" t="s">
        <v>6</v>
      </c>
      <c r="D464" s="722" t="s">
        <v>79</v>
      </c>
      <c r="E464" s="722">
        <v>20665</v>
      </c>
      <c r="F464" s="722" t="s">
        <v>790</v>
      </c>
      <c r="G464" s="722">
        <v>100</v>
      </c>
    </row>
    <row r="465" spans="1:8">
      <c r="A465" s="722" t="s">
        <v>1254</v>
      </c>
      <c r="B465" s="722">
        <v>5</v>
      </c>
      <c r="C465" s="722" t="s">
        <v>7</v>
      </c>
      <c r="D465" s="722" t="s">
        <v>79</v>
      </c>
      <c r="E465" s="722">
        <v>6562.4</v>
      </c>
      <c r="F465" s="722" t="s">
        <v>791</v>
      </c>
      <c r="G465" s="722">
        <v>100</v>
      </c>
      <c r="H465" s="722" t="s">
        <v>1456</v>
      </c>
    </row>
    <row r="466" spans="1:8">
      <c r="A466" s="722" t="s">
        <v>1254</v>
      </c>
      <c r="B466" s="722">
        <v>6</v>
      </c>
      <c r="C466" s="722" t="s">
        <v>8</v>
      </c>
      <c r="D466" s="722" t="s">
        <v>79</v>
      </c>
      <c r="E466" s="722">
        <v>17835</v>
      </c>
      <c r="F466" s="722" t="s">
        <v>1457</v>
      </c>
      <c r="G466" s="722">
        <v>100</v>
      </c>
      <c r="H466" s="722" t="s">
        <v>1458</v>
      </c>
    </row>
    <row r="467" spans="1:8">
      <c r="A467" s="722" t="s">
        <v>1254</v>
      </c>
      <c r="B467" s="722">
        <v>7</v>
      </c>
      <c r="C467" s="722" t="s">
        <v>9</v>
      </c>
      <c r="D467" s="722" t="s">
        <v>115</v>
      </c>
      <c r="E467" s="722" t="s">
        <v>1210</v>
      </c>
      <c r="F467" s="722" t="s">
        <v>1210</v>
      </c>
      <c r="G467" s="722" t="s">
        <v>1210</v>
      </c>
      <c r="H467" s="722" t="s">
        <v>792</v>
      </c>
    </row>
    <row r="468" spans="1:8">
      <c r="A468" s="722" t="s">
        <v>1254</v>
      </c>
      <c r="B468" s="722">
        <v>8</v>
      </c>
      <c r="C468" s="722" t="s">
        <v>10</v>
      </c>
      <c r="D468" s="722" t="s">
        <v>56</v>
      </c>
      <c r="E468" s="722" t="s">
        <v>1210</v>
      </c>
      <c r="F468" s="722" t="s">
        <v>1210</v>
      </c>
      <c r="G468" s="722" t="s">
        <v>1210</v>
      </c>
      <c r="H468" s="722" t="s">
        <v>1459</v>
      </c>
    </row>
    <row r="469" spans="1:8">
      <c r="A469" s="722" t="s">
        <v>1254</v>
      </c>
      <c r="B469" s="722">
        <v>9</v>
      </c>
      <c r="C469" s="722" t="s">
        <v>11</v>
      </c>
      <c r="D469" s="722" t="s">
        <v>79</v>
      </c>
      <c r="E469" s="722">
        <v>11457</v>
      </c>
      <c r="F469" s="722" t="s">
        <v>793</v>
      </c>
      <c r="G469" s="722">
        <v>100</v>
      </c>
      <c r="H469" s="722" t="s">
        <v>794</v>
      </c>
    </row>
    <row r="470" spans="1:8">
      <c r="A470" s="722" t="s">
        <v>1254</v>
      </c>
      <c r="B470" s="722">
        <v>10</v>
      </c>
      <c r="C470" s="722" t="s">
        <v>12</v>
      </c>
      <c r="D470" s="722" t="s">
        <v>115</v>
      </c>
      <c r="E470" s="722" t="s">
        <v>1210</v>
      </c>
      <c r="F470" s="722" t="s">
        <v>1210</v>
      </c>
      <c r="G470" s="722" t="s">
        <v>1210</v>
      </c>
      <c r="H470" s="722" t="s">
        <v>788</v>
      </c>
    </row>
    <row r="471" spans="1:8">
      <c r="A471" s="722" t="s">
        <v>1254</v>
      </c>
      <c r="B471" s="722">
        <v>11</v>
      </c>
      <c r="C471" s="722" t="s">
        <v>13</v>
      </c>
      <c r="D471" s="722" t="s">
        <v>115</v>
      </c>
      <c r="E471" s="722" t="s">
        <v>1210</v>
      </c>
      <c r="F471" s="722" t="s">
        <v>1210</v>
      </c>
      <c r="G471" s="722" t="s">
        <v>1210</v>
      </c>
      <c r="H471" s="722" t="s">
        <v>795</v>
      </c>
    </row>
    <row r="472" spans="1:8">
      <c r="A472" s="722" t="s">
        <v>1254</v>
      </c>
      <c r="B472" s="722">
        <v>12</v>
      </c>
      <c r="C472" s="722" t="s">
        <v>81</v>
      </c>
      <c r="D472" s="722" t="s">
        <v>82</v>
      </c>
      <c r="E472" s="722" t="s">
        <v>1210</v>
      </c>
      <c r="F472" s="722" t="s">
        <v>1210</v>
      </c>
      <c r="G472" s="722" t="s">
        <v>1210</v>
      </c>
      <c r="H472" s="722" t="s">
        <v>796</v>
      </c>
    </row>
    <row r="473" spans="1:8">
      <c r="A473" s="722" t="s">
        <v>1254</v>
      </c>
      <c r="B473" s="722">
        <v>13</v>
      </c>
      <c r="C473" s="722" t="s">
        <v>14</v>
      </c>
      <c r="D473" s="722" t="s">
        <v>115</v>
      </c>
      <c r="E473" s="722" t="s">
        <v>1210</v>
      </c>
      <c r="F473" s="722" t="s">
        <v>1210</v>
      </c>
      <c r="G473" s="722" t="s">
        <v>1210</v>
      </c>
      <c r="H473" s="722" t="s">
        <v>788</v>
      </c>
    </row>
    <row r="474" spans="1:8">
      <c r="A474" s="722" t="s">
        <v>1254</v>
      </c>
      <c r="B474" s="722">
        <v>14</v>
      </c>
      <c r="C474" s="722" t="s">
        <v>15</v>
      </c>
      <c r="D474" s="722" t="s">
        <v>82</v>
      </c>
      <c r="E474" s="722" t="s">
        <v>1210</v>
      </c>
      <c r="F474" s="722" t="s">
        <v>1210</v>
      </c>
      <c r="G474" s="722" t="s">
        <v>1210</v>
      </c>
      <c r="H474" s="722" t="s">
        <v>797</v>
      </c>
    </row>
    <row r="475" spans="1:8">
      <c r="A475" s="722" t="s">
        <v>1254</v>
      </c>
      <c r="B475" s="722">
        <v>15</v>
      </c>
      <c r="C475" s="722" t="s">
        <v>16</v>
      </c>
      <c r="D475" s="722" t="s">
        <v>82</v>
      </c>
      <c r="E475" s="722" t="s">
        <v>1210</v>
      </c>
      <c r="F475" s="722" t="s">
        <v>1210</v>
      </c>
      <c r="G475" s="722" t="s">
        <v>1210</v>
      </c>
      <c r="H475" s="722" t="s">
        <v>798</v>
      </c>
    </row>
    <row r="476" spans="1:8">
      <c r="A476" s="722" t="s">
        <v>1254</v>
      </c>
      <c r="B476" s="722">
        <v>16</v>
      </c>
      <c r="C476" s="722" t="s">
        <v>23</v>
      </c>
      <c r="D476" s="722" t="s">
        <v>82</v>
      </c>
      <c r="E476" s="722" t="s">
        <v>1210</v>
      </c>
      <c r="F476" s="722" t="s">
        <v>1210</v>
      </c>
      <c r="G476" s="722" t="s">
        <v>1210</v>
      </c>
      <c r="H476" s="722" t="s">
        <v>798</v>
      </c>
    </row>
    <row r="477" spans="1:8">
      <c r="A477" s="722" t="s">
        <v>1254</v>
      </c>
      <c r="B477" s="722">
        <v>17</v>
      </c>
      <c r="C477" s="722" t="s">
        <v>83</v>
      </c>
      <c r="D477" s="722" t="s">
        <v>82</v>
      </c>
      <c r="E477" s="722" t="s">
        <v>1210</v>
      </c>
      <c r="F477" s="722" t="s">
        <v>1210</v>
      </c>
      <c r="G477" s="722" t="s">
        <v>1210</v>
      </c>
      <c r="H477" s="722" t="s">
        <v>798</v>
      </c>
    </row>
    <row r="478" spans="1:8">
      <c r="A478" s="722" t="s">
        <v>1255</v>
      </c>
      <c r="B478" s="722">
        <v>1</v>
      </c>
      <c r="C478" s="722" t="s">
        <v>4</v>
      </c>
      <c r="D478" s="722" t="s">
        <v>79</v>
      </c>
      <c r="E478" s="722">
        <v>3645685</v>
      </c>
      <c r="F478" s="722" t="s">
        <v>608</v>
      </c>
      <c r="G478" s="722">
        <v>0</v>
      </c>
      <c r="H478" s="722" t="s">
        <v>26</v>
      </c>
    </row>
    <row r="479" spans="1:8">
      <c r="A479" s="722" t="s">
        <v>1255</v>
      </c>
      <c r="B479" s="722">
        <v>2</v>
      </c>
      <c r="C479" s="722" t="s">
        <v>5</v>
      </c>
      <c r="D479" s="722" t="s">
        <v>79</v>
      </c>
      <c r="E479" s="722">
        <v>211678</v>
      </c>
      <c r="F479" s="722" t="s">
        <v>609</v>
      </c>
      <c r="G479" s="722">
        <v>0</v>
      </c>
      <c r="H479" s="722" t="s">
        <v>26</v>
      </c>
    </row>
    <row r="480" spans="1:8">
      <c r="A480" s="722" t="s">
        <v>1255</v>
      </c>
      <c r="B480" s="722">
        <v>3</v>
      </c>
      <c r="C480" s="722" t="s">
        <v>80</v>
      </c>
      <c r="D480" s="722" t="s">
        <v>79</v>
      </c>
      <c r="E480" s="722">
        <v>161453</v>
      </c>
      <c r="F480" s="722" t="s">
        <v>610</v>
      </c>
      <c r="G480" s="722">
        <v>0</v>
      </c>
      <c r="H480" s="722" t="s">
        <v>26</v>
      </c>
    </row>
    <row r="481" spans="1:8">
      <c r="A481" s="722" t="s">
        <v>1255</v>
      </c>
      <c r="B481" s="722">
        <v>4</v>
      </c>
      <c r="C481" s="722" t="s">
        <v>6</v>
      </c>
      <c r="D481" s="722" t="s">
        <v>79</v>
      </c>
      <c r="E481" s="722">
        <v>45927</v>
      </c>
      <c r="F481" s="722" t="s">
        <v>611</v>
      </c>
      <c r="G481" s="722">
        <v>0</v>
      </c>
      <c r="H481" s="722" t="s">
        <v>26</v>
      </c>
    </row>
    <row r="482" spans="1:8">
      <c r="A482" s="722" t="s">
        <v>1255</v>
      </c>
      <c r="B482" s="722">
        <v>5</v>
      </c>
      <c r="C482" s="722" t="s">
        <v>7</v>
      </c>
      <c r="D482" s="722" t="s">
        <v>79</v>
      </c>
      <c r="E482" s="722">
        <v>17423</v>
      </c>
      <c r="F482" s="722" t="s">
        <v>612</v>
      </c>
      <c r="G482" s="722">
        <v>0</v>
      </c>
      <c r="H482" s="722" t="s">
        <v>26</v>
      </c>
    </row>
    <row r="483" spans="1:8">
      <c r="A483" s="722" t="s">
        <v>1255</v>
      </c>
      <c r="B483" s="722">
        <v>6</v>
      </c>
      <c r="C483" s="722" t="s">
        <v>8</v>
      </c>
      <c r="D483" s="722" t="s">
        <v>79</v>
      </c>
      <c r="E483" s="722">
        <v>9993</v>
      </c>
      <c r="F483" s="722" t="s">
        <v>613</v>
      </c>
      <c r="G483" s="722">
        <v>0</v>
      </c>
      <c r="H483" s="722" t="s">
        <v>26</v>
      </c>
    </row>
    <row r="484" spans="1:8">
      <c r="A484" s="722" t="s">
        <v>1255</v>
      </c>
      <c r="B484" s="722">
        <v>7</v>
      </c>
      <c r="C484" s="722" t="s">
        <v>9</v>
      </c>
      <c r="D484" s="722" t="s">
        <v>79</v>
      </c>
      <c r="E484" s="722">
        <v>27668</v>
      </c>
      <c r="F484" s="722" t="s">
        <v>614</v>
      </c>
      <c r="G484" s="722">
        <v>0</v>
      </c>
      <c r="H484" s="722" t="s">
        <v>26</v>
      </c>
    </row>
    <row r="485" spans="1:8">
      <c r="A485" s="722" t="s">
        <v>1255</v>
      </c>
      <c r="B485" s="722">
        <v>8</v>
      </c>
      <c r="C485" s="722" t="s">
        <v>10</v>
      </c>
      <c r="D485" s="722" t="s">
        <v>79</v>
      </c>
      <c r="E485" s="722">
        <v>110</v>
      </c>
      <c r="F485" s="722" t="s">
        <v>615</v>
      </c>
      <c r="G485" s="722">
        <v>0</v>
      </c>
      <c r="H485" s="722" t="s">
        <v>26</v>
      </c>
    </row>
    <row r="486" spans="1:8">
      <c r="A486" s="722" t="s">
        <v>1255</v>
      </c>
      <c r="B486" s="722">
        <v>9</v>
      </c>
      <c r="C486" s="722" t="s">
        <v>11</v>
      </c>
      <c r="D486" s="722" t="s">
        <v>79</v>
      </c>
      <c r="E486" s="722">
        <v>28</v>
      </c>
      <c r="F486" s="722" t="s">
        <v>616</v>
      </c>
      <c r="G486" s="722">
        <v>0</v>
      </c>
      <c r="H486" s="722" t="s">
        <v>26</v>
      </c>
    </row>
    <row r="487" spans="1:8">
      <c r="A487" s="722" t="s">
        <v>1255</v>
      </c>
      <c r="B487" s="722">
        <v>10</v>
      </c>
      <c r="C487" s="722" t="s">
        <v>12</v>
      </c>
      <c r="D487" s="722" t="s">
        <v>82</v>
      </c>
      <c r="E487" s="722" t="s">
        <v>1210</v>
      </c>
      <c r="F487" s="722" t="s">
        <v>1210</v>
      </c>
      <c r="G487" s="722" t="s">
        <v>1210</v>
      </c>
      <c r="H487" s="722" t="s">
        <v>617</v>
      </c>
    </row>
    <row r="488" spans="1:8">
      <c r="A488" s="722" t="s">
        <v>1255</v>
      </c>
      <c r="B488" s="722">
        <v>11</v>
      </c>
      <c r="C488" s="722" t="s">
        <v>13</v>
      </c>
      <c r="D488" s="722" t="s">
        <v>79</v>
      </c>
      <c r="E488" s="722">
        <v>609252</v>
      </c>
      <c r="F488" s="722" t="s">
        <v>618</v>
      </c>
      <c r="G488" s="722">
        <v>0</v>
      </c>
      <c r="H488" s="722" t="s">
        <v>26</v>
      </c>
    </row>
    <row r="489" spans="1:8">
      <c r="A489" s="722" t="s">
        <v>1255</v>
      </c>
      <c r="B489" s="722">
        <v>12</v>
      </c>
      <c r="C489" s="722" t="s">
        <v>81</v>
      </c>
      <c r="D489" s="722" t="s">
        <v>79</v>
      </c>
      <c r="E489" s="722">
        <v>9174</v>
      </c>
      <c r="F489" s="722" t="s">
        <v>619</v>
      </c>
      <c r="G489" s="722">
        <v>0</v>
      </c>
      <c r="H489" s="722" t="s">
        <v>26</v>
      </c>
    </row>
    <row r="490" spans="1:8">
      <c r="A490" s="722" t="s">
        <v>1255</v>
      </c>
      <c r="B490" s="722">
        <v>13</v>
      </c>
      <c r="C490" s="722" t="s">
        <v>14</v>
      </c>
      <c r="D490" s="722" t="s">
        <v>82</v>
      </c>
      <c r="E490" s="722" t="s">
        <v>1210</v>
      </c>
      <c r="F490" s="722" t="s">
        <v>1210</v>
      </c>
      <c r="G490" s="722" t="s">
        <v>1210</v>
      </c>
      <c r="H490" s="722" t="s">
        <v>620</v>
      </c>
    </row>
    <row r="491" spans="1:8">
      <c r="A491" s="722" t="s">
        <v>1255</v>
      </c>
      <c r="B491" s="722">
        <v>14</v>
      </c>
      <c r="C491" s="722" t="s">
        <v>15</v>
      </c>
      <c r="D491" s="722" t="s">
        <v>82</v>
      </c>
      <c r="E491" s="722" t="s">
        <v>1210</v>
      </c>
      <c r="F491" s="722" t="s">
        <v>1210</v>
      </c>
      <c r="G491" s="722" t="s">
        <v>1210</v>
      </c>
      <c r="H491" s="722" t="s">
        <v>621</v>
      </c>
    </row>
    <row r="492" spans="1:8">
      <c r="A492" s="722" t="s">
        <v>1255</v>
      </c>
      <c r="B492" s="722">
        <v>15</v>
      </c>
      <c r="C492" s="722" t="s">
        <v>16</v>
      </c>
      <c r="D492" s="722" t="s">
        <v>82</v>
      </c>
      <c r="E492" s="722" t="s">
        <v>1210</v>
      </c>
      <c r="F492" s="722" t="s">
        <v>1210</v>
      </c>
      <c r="G492" s="722" t="s">
        <v>1210</v>
      </c>
      <c r="H492" s="722" t="s">
        <v>622</v>
      </c>
    </row>
    <row r="493" spans="1:8">
      <c r="A493" s="722" t="s">
        <v>1255</v>
      </c>
      <c r="B493" s="722">
        <v>16</v>
      </c>
      <c r="C493" s="722" t="s">
        <v>23</v>
      </c>
      <c r="D493" s="722" t="s">
        <v>115</v>
      </c>
      <c r="E493" s="722" t="s">
        <v>1210</v>
      </c>
      <c r="F493" s="722" t="s">
        <v>1210</v>
      </c>
      <c r="G493" s="722" t="s">
        <v>1210</v>
      </c>
      <c r="H493" s="722" t="s">
        <v>26</v>
      </c>
    </row>
    <row r="494" spans="1:8">
      <c r="A494" s="722" t="s">
        <v>1255</v>
      </c>
      <c r="B494" s="722">
        <v>17</v>
      </c>
      <c r="C494" s="722" t="s">
        <v>83</v>
      </c>
      <c r="D494" s="722" t="s">
        <v>115</v>
      </c>
      <c r="E494" s="722" t="s">
        <v>1210</v>
      </c>
      <c r="F494" s="722" t="s">
        <v>1210</v>
      </c>
      <c r="G494" s="722" t="s">
        <v>1210</v>
      </c>
      <c r="H494" s="722" t="s">
        <v>26</v>
      </c>
    </row>
    <row r="495" spans="1:8">
      <c r="A495" s="722" t="s">
        <v>35</v>
      </c>
      <c r="B495" s="722">
        <v>1</v>
      </c>
      <c r="C495" s="722" t="s">
        <v>4</v>
      </c>
      <c r="D495" s="722" t="s">
        <v>79</v>
      </c>
      <c r="E495" s="722">
        <v>1795000</v>
      </c>
      <c r="F495" s="722" t="s">
        <v>1460</v>
      </c>
      <c r="G495" s="722">
        <v>90</v>
      </c>
    </row>
    <row r="496" spans="1:8">
      <c r="A496" s="722" t="s">
        <v>35</v>
      </c>
      <c r="B496" s="722">
        <v>2</v>
      </c>
      <c r="C496" s="722" t="s">
        <v>5</v>
      </c>
      <c r="D496" s="722" t="s">
        <v>79</v>
      </c>
      <c r="E496" s="722">
        <v>127500</v>
      </c>
      <c r="F496" s="722" t="s">
        <v>126</v>
      </c>
      <c r="G496" s="722">
        <v>0</v>
      </c>
    </row>
    <row r="497" spans="1:8">
      <c r="A497" s="722" t="s">
        <v>35</v>
      </c>
      <c r="B497" s="722">
        <v>3</v>
      </c>
      <c r="C497" s="722" t="s">
        <v>80</v>
      </c>
      <c r="D497" s="722" t="s">
        <v>79</v>
      </c>
      <c r="E497" s="722">
        <v>12100</v>
      </c>
      <c r="F497" s="722" t="s">
        <v>1461</v>
      </c>
      <c r="G497" s="722">
        <v>0</v>
      </c>
    </row>
    <row r="498" spans="1:8">
      <c r="A498" s="722" t="s">
        <v>35</v>
      </c>
      <c r="B498" s="722">
        <v>4</v>
      </c>
      <c r="C498" s="722" t="s">
        <v>6</v>
      </c>
      <c r="D498" s="722" t="s">
        <v>79</v>
      </c>
      <c r="E498" s="722">
        <v>633000</v>
      </c>
      <c r="F498" s="722" t="s">
        <v>127</v>
      </c>
      <c r="G498" s="722">
        <v>62</v>
      </c>
    </row>
    <row r="499" spans="1:8">
      <c r="A499" s="722" t="s">
        <v>35</v>
      </c>
      <c r="B499" s="722">
        <v>5</v>
      </c>
      <c r="C499" s="722" t="s">
        <v>7</v>
      </c>
      <c r="D499" s="722" t="s">
        <v>79</v>
      </c>
      <c r="E499" s="722">
        <v>1920</v>
      </c>
      <c r="F499" s="722" t="s">
        <v>128</v>
      </c>
      <c r="G499" s="722">
        <v>0</v>
      </c>
    </row>
    <row r="500" spans="1:8">
      <c r="A500" s="722" t="s">
        <v>35</v>
      </c>
      <c r="B500" s="722">
        <v>6</v>
      </c>
      <c r="C500" s="722" t="s">
        <v>8</v>
      </c>
      <c r="D500" s="722" t="s">
        <v>79</v>
      </c>
      <c r="E500" s="722">
        <v>53500</v>
      </c>
      <c r="F500" s="722" t="s">
        <v>129</v>
      </c>
      <c r="G500" s="722">
        <v>100</v>
      </c>
    </row>
    <row r="501" spans="1:8">
      <c r="A501" s="722" t="s">
        <v>35</v>
      </c>
      <c r="B501" s="722">
        <v>7</v>
      </c>
      <c r="C501" s="722" t="s">
        <v>9</v>
      </c>
      <c r="D501" s="722" t="s">
        <v>79</v>
      </c>
      <c r="E501" s="722">
        <v>23600</v>
      </c>
      <c r="F501" s="722" t="s">
        <v>130</v>
      </c>
      <c r="G501" s="722">
        <v>9.36</v>
      </c>
    </row>
    <row r="502" spans="1:8">
      <c r="A502" s="722" t="s">
        <v>35</v>
      </c>
      <c r="B502" s="722">
        <v>8</v>
      </c>
      <c r="C502" s="722" t="s">
        <v>10</v>
      </c>
      <c r="D502" s="722" t="s">
        <v>82</v>
      </c>
      <c r="E502" s="722" t="s">
        <v>1210</v>
      </c>
      <c r="F502" s="722" t="s">
        <v>1210</v>
      </c>
      <c r="G502" s="722" t="s">
        <v>1210</v>
      </c>
      <c r="H502" s="722" t="s">
        <v>131</v>
      </c>
    </row>
    <row r="503" spans="1:8">
      <c r="A503" s="722" t="s">
        <v>35</v>
      </c>
      <c r="B503" s="722">
        <v>9</v>
      </c>
      <c r="C503" s="722" t="s">
        <v>11</v>
      </c>
      <c r="D503" s="722" t="s">
        <v>82</v>
      </c>
      <c r="E503" s="722" t="s">
        <v>1210</v>
      </c>
      <c r="F503" s="722" t="s">
        <v>1210</v>
      </c>
      <c r="G503" s="722" t="s">
        <v>1210</v>
      </c>
      <c r="H503" s="722" t="s">
        <v>132</v>
      </c>
    </row>
    <row r="504" spans="1:8">
      <c r="A504" s="722" t="s">
        <v>35</v>
      </c>
      <c r="B504" s="722">
        <v>10</v>
      </c>
      <c r="C504" s="722" t="s">
        <v>12</v>
      </c>
      <c r="D504" s="722" t="s">
        <v>82</v>
      </c>
      <c r="E504" s="722" t="s">
        <v>1210</v>
      </c>
      <c r="F504" s="722" t="s">
        <v>1210</v>
      </c>
      <c r="G504" s="722" t="s">
        <v>1210</v>
      </c>
      <c r="H504" s="722" t="s">
        <v>1462</v>
      </c>
    </row>
    <row r="505" spans="1:8">
      <c r="A505" s="722" t="s">
        <v>35</v>
      </c>
      <c r="B505" s="722">
        <v>11</v>
      </c>
      <c r="C505" s="722" t="s">
        <v>13</v>
      </c>
      <c r="D505" s="722" t="s">
        <v>79</v>
      </c>
      <c r="E505" s="722">
        <v>12885000</v>
      </c>
      <c r="F505" s="722" t="s">
        <v>133</v>
      </c>
      <c r="G505" s="722">
        <v>0</v>
      </c>
    </row>
    <row r="506" spans="1:8">
      <c r="A506" s="722" t="s">
        <v>35</v>
      </c>
      <c r="B506" s="722">
        <v>12</v>
      </c>
      <c r="C506" s="722" t="s">
        <v>81</v>
      </c>
      <c r="D506" s="722" t="s">
        <v>79</v>
      </c>
      <c r="E506" s="722">
        <v>273500</v>
      </c>
      <c r="F506" s="722" t="s">
        <v>134</v>
      </c>
      <c r="G506" s="722">
        <v>0</v>
      </c>
    </row>
    <row r="507" spans="1:8">
      <c r="A507" s="722" t="s">
        <v>35</v>
      </c>
      <c r="B507" s="722">
        <v>13</v>
      </c>
      <c r="C507" s="722" t="s">
        <v>14</v>
      </c>
      <c r="D507" s="722" t="s">
        <v>82</v>
      </c>
      <c r="E507" s="722" t="s">
        <v>1210</v>
      </c>
      <c r="F507" s="722" t="s">
        <v>1210</v>
      </c>
      <c r="G507" s="722" t="s">
        <v>1210</v>
      </c>
      <c r="H507" s="722" t="s">
        <v>131</v>
      </c>
    </row>
    <row r="508" spans="1:8">
      <c r="A508" s="722" t="s">
        <v>35</v>
      </c>
      <c r="B508" s="722">
        <v>14</v>
      </c>
      <c r="C508" s="722" t="s">
        <v>15</v>
      </c>
      <c r="D508" s="722" t="s">
        <v>82</v>
      </c>
      <c r="E508" s="722" t="s">
        <v>1210</v>
      </c>
      <c r="F508" s="722" t="s">
        <v>1210</v>
      </c>
      <c r="G508" s="722" t="s">
        <v>1210</v>
      </c>
      <c r="H508" s="722" t="s">
        <v>1463</v>
      </c>
    </row>
    <row r="509" spans="1:8">
      <c r="A509" s="722" t="s">
        <v>35</v>
      </c>
      <c r="B509" s="722">
        <v>15</v>
      </c>
      <c r="C509" s="722" t="s">
        <v>16</v>
      </c>
      <c r="D509" s="722" t="s">
        <v>82</v>
      </c>
      <c r="E509" s="722" t="s">
        <v>1210</v>
      </c>
      <c r="F509" s="722" t="s">
        <v>1210</v>
      </c>
      <c r="G509" s="722" t="s">
        <v>1210</v>
      </c>
      <c r="H509" s="722" t="s">
        <v>1464</v>
      </c>
    </row>
    <row r="510" spans="1:8">
      <c r="A510" s="722" t="s">
        <v>35</v>
      </c>
      <c r="B510" s="722">
        <v>16</v>
      </c>
      <c r="C510" s="722" t="s">
        <v>23</v>
      </c>
      <c r="E510" s="722" t="s">
        <v>1210</v>
      </c>
      <c r="F510" s="722" t="s">
        <v>1210</v>
      </c>
      <c r="G510" s="722" t="s">
        <v>1210</v>
      </c>
    </row>
    <row r="511" spans="1:8">
      <c r="A511" s="722" t="s">
        <v>35</v>
      </c>
      <c r="B511" s="722">
        <v>17</v>
      </c>
      <c r="C511" s="722" t="s">
        <v>83</v>
      </c>
      <c r="E511" s="722" t="s">
        <v>1210</v>
      </c>
      <c r="F511" s="722" t="s">
        <v>1210</v>
      </c>
      <c r="G511" s="722" t="s">
        <v>1210</v>
      </c>
    </row>
    <row r="512" spans="1:8">
      <c r="A512" s="722" t="s">
        <v>21</v>
      </c>
      <c r="B512" s="722">
        <v>1</v>
      </c>
      <c r="C512" s="722" t="s">
        <v>4</v>
      </c>
      <c r="D512" s="722" t="s">
        <v>79</v>
      </c>
      <c r="E512" s="722">
        <v>11000000</v>
      </c>
      <c r="F512" s="722" t="s">
        <v>1465</v>
      </c>
      <c r="G512" s="722">
        <v>0</v>
      </c>
    </row>
    <row r="513" spans="1:8">
      <c r="A513" s="722" t="s">
        <v>21</v>
      </c>
      <c r="B513" s="722">
        <v>2</v>
      </c>
      <c r="C513" s="722" t="s">
        <v>5</v>
      </c>
      <c r="D513" s="722" t="s">
        <v>79</v>
      </c>
      <c r="E513" s="722">
        <v>500000</v>
      </c>
      <c r="F513" s="722" t="s">
        <v>1466</v>
      </c>
      <c r="G513" s="722">
        <v>0</v>
      </c>
    </row>
    <row r="514" spans="1:8">
      <c r="A514" s="722" t="s">
        <v>21</v>
      </c>
      <c r="B514" s="722">
        <v>3</v>
      </c>
      <c r="C514" s="722" t="s">
        <v>80</v>
      </c>
      <c r="D514" s="722" t="s">
        <v>79</v>
      </c>
      <c r="E514" s="722">
        <v>550000</v>
      </c>
      <c r="F514" s="722" t="s">
        <v>1467</v>
      </c>
      <c r="G514" s="722">
        <v>0</v>
      </c>
    </row>
    <row r="515" spans="1:8">
      <c r="A515" s="722" t="s">
        <v>21</v>
      </c>
      <c r="B515" s="722">
        <v>4</v>
      </c>
      <c r="C515" s="722" t="s">
        <v>6</v>
      </c>
      <c r="D515" s="722" t="s">
        <v>79</v>
      </c>
      <c r="E515" s="722">
        <v>100000</v>
      </c>
      <c r="F515" s="722" t="s">
        <v>1468</v>
      </c>
      <c r="G515" s="722">
        <v>0</v>
      </c>
    </row>
    <row r="516" spans="1:8">
      <c r="A516" s="722" t="s">
        <v>21</v>
      </c>
      <c r="B516" s="722">
        <v>5</v>
      </c>
      <c r="C516" s="722" t="s">
        <v>7</v>
      </c>
      <c r="D516" s="722" t="s">
        <v>79</v>
      </c>
      <c r="E516" s="722">
        <v>600</v>
      </c>
      <c r="F516" s="722" t="s">
        <v>1469</v>
      </c>
      <c r="G516" s="722">
        <v>0</v>
      </c>
    </row>
    <row r="517" spans="1:8">
      <c r="A517" s="722" t="s">
        <v>21</v>
      </c>
      <c r="B517" s="722">
        <v>6</v>
      </c>
      <c r="C517" s="722" t="s">
        <v>8</v>
      </c>
      <c r="D517" s="722" t="s">
        <v>79</v>
      </c>
      <c r="E517" s="722">
        <v>378230</v>
      </c>
      <c r="F517" s="722" t="s">
        <v>159</v>
      </c>
      <c r="G517" s="722">
        <v>100</v>
      </c>
    </row>
    <row r="518" spans="1:8">
      <c r="A518" s="722" t="s">
        <v>21</v>
      </c>
      <c r="B518" s="722">
        <v>7</v>
      </c>
      <c r="C518" s="722" t="s">
        <v>9</v>
      </c>
      <c r="D518" s="722" t="s">
        <v>79</v>
      </c>
      <c r="E518" s="722">
        <v>330000</v>
      </c>
      <c r="F518" s="722" t="s">
        <v>1470</v>
      </c>
      <c r="G518" s="722">
        <v>30</v>
      </c>
    </row>
    <row r="519" spans="1:8">
      <c r="A519" s="722" t="s">
        <v>21</v>
      </c>
      <c r="B519" s="722">
        <v>8</v>
      </c>
      <c r="C519" s="722" t="s">
        <v>10</v>
      </c>
      <c r="D519" s="722" t="s">
        <v>82</v>
      </c>
      <c r="E519" s="722" t="s">
        <v>1210</v>
      </c>
      <c r="F519" s="722" t="s">
        <v>1210</v>
      </c>
      <c r="G519" s="722" t="s">
        <v>1210</v>
      </c>
      <c r="H519" s="722" t="s">
        <v>160</v>
      </c>
    </row>
    <row r="520" spans="1:8">
      <c r="A520" s="722" t="s">
        <v>21</v>
      </c>
      <c r="B520" s="722">
        <v>9</v>
      </c>
      <c r="C520" s="722" t="s">
        <v>11</v>
      </c>
      <c r="D520" s="722" t="s">
        <v>79</v>
      </c>
      <c r="E520" s="722">
        <v>100000</v>
      </c>
      <c r="F520" s="722" t="s">
        <v>161</v>
      </c>
      <c r="G520" s="722">
        <v>0</v>
      </c>
    </row>
    <row r="521" spans="1:8">
      <c r="A521" s="722" t="s">
        <v>21</v>
      </c>
      <c r="B521" s="722">
        <v>10</v>
      </c>
      <c r="C521" s="722" t="s">
        <v>12</v>
      </c>
      <c r="D521" s="722" t="s">
        <v>82</v>
      </c>
      <c r="E521" s="722" t="s">
        <v>1210</v>
      </c>
      <c r="F521" s="722" t="s">
        <v>1210</v>
      </c>
      <c r="G521" s="722" t="s">
        <v>1210</v>
      </c>
      <c r="H521" s="722" t="s">
        <v>162</v>
      </c>
    </row>
    <row r="522" spans="1:8">
      <c r="A522" s="722" t="s">
        <v>21</v>
      </c>
      <c r="B522" s="722">
        <v>11</v>
      </c>
      <c r="C522" s="722" t="s">
        <v>13</v>
      </c>
      <c r="D522" s="722" t="s">
        <v>79</v>
      </c>
      <c r="E522" s="722">
        <v>4784000</v>
      </c>
      <c r="F522" s="722" t="s">
        <v>163</v>
      </c>
      <c r="G522" s="722">
        <v>0</v>
      </c>
    </row>
    <row r="523" spans="1:8">
      <c r="A523" s="722" t="s">
        <v>21</v>
      </c>
      <c r="B523" s="722">
        <v>12</v>
      </c>
      <c r="C523" s="722" t="s">
        <v>81</v>
      </c>
      <c r="D523" s="722" t="s">
        <v>79</v>
      </c>
      <c r="E523" s="722">
        <v>90000</v>
      </c>
      <c r="F523" s="722" t="s">
        <v>164</v>
      </c>
      <c r="G523" s="722">
        <v>0</v>
      </c>
    </row>
    <row r="524" spans="1:8">
      <c r="A524" s="722" t="s">
        <v>21</v>
      </c>
      <c r="B524" s="722">
        <v>13</v>
      </c>
      <c r="C524" s="722" t="s">
        <v>14</v>
      </c>
      <c r="D524" s="722" t="s">
        <v>79</v>
      </c>
      <c r="E524" s="722">
        <v>1690</v>
      </c>
      <c r="F524" s="722" t="s">
        <v>165</v>
      </c>
      <c r="G524" s="722">
        <v>0</v>
      </c>
    </row>
    <row r="525" spans="1:8">
      <c r="A525" s="722" t="s">
        <v>21</v>
      </c>
      <c r="B525" s="722">
        <v>14</v>
      </c>
      <c r="C525" s="722" t="s">
        <v>15</v>
      </c>
      <c r="D525" s="722" t="s">
        <v>82</v>
      </c>
      <c r="E525" s="722" t="s">
        <v>1210</v>
      </c>
      <c r="F525" s="722" t="s">
        <v>1210</v>
      </c>
      <c r="G525" s="722" t="s">
        <v>1210</v>
      </c>
      <c r="H525" s="722" t="s">
        <v>166</v>
      </c>
    </row>
    <row r="526" spans="1:8">
      <c r="A526" s="722" t="s">
        <v>21</v>
      </c>
      <c r="B526" s="722">
        <v>15</v>
      </c>
      <c r="C526" s="722" t="s">
        <v>16</v>
      </c>
      <c r="D526" s="722" t="s">
        <v>82</v>
      </c>
      <c r="E526" s="722" t="s">
        <v>1210</v>
      </c>
      <c r="F526" s="722" t="s">
        <v>1210</v>
      </c>
      <c r="G526" s="722" t="s">
        <v>1210</v>
      </c>
      <c r="H526" s="722" t="s">
        <v>167</v>
      </c>
    </row>
    <row r="527" spans="1:8">
      <c r="A527" s="722" t="s">
        <v>21</v>
      </c>
      <c r="B527" s="722">
        <v>16</v>
      </c>
      <c r="C527" s="722" t="s">
        <v>23</v>
      </c>
      <c r="E527" s="722" t="s">
        <v>1210</v>
      </c>
      <c r="F527" s="722" t="s">
        <v>1210</v>
      </c>
      <c r="G527" s="722" t="s">
        <v>1210</v>
      </c>
    </row>
    <row r="528" spans="1:8">
      <c r="A528" s="722" t="s">
        <v>21</v>
      </c>
      <c r="B528" s="722">
        <v>17</v>
      </c>
      <c r="C528" s="722" t="s">
        <v>83</v>
      </c>
      <c r="E528" s="722" t="s">
        <v>1210</v>
      </c>
      <c r="F528" s="722" t="s">
        <v>1210</v>
      </c>
      <c r="G528" s="722" t="s">
        <v>1210</v>
      </c>
    </row>
    <row r="529" spans="1:8">
      <c r="A529" s="722" t="s">
        <v>1258</v>
      </c>
      <c r="B529" s="722">
        <v>1</v>
      </c>
      <c r="C529" s="722" t="s">
        <v>4</v>
      </c>
      <c r="D529" s="722" t="s">
        <v>79</v>
      </c>
      <c r="E529" s="722">
        <v>3379889</v>
      </c>
      <c r="F529" s="722" t="s">
        <v>1471</v>
      </c>
      <c r="G529" s="722">
        <v>0</v>
      </c>
    </row>
    <row r="530" spans="1:8">
      <c r="A530" s="722" t="s">
        <v>1258</v>
      </c>
      <c r="B530" s="722">
        <v>2</v>
      </c>
      <c r="C530" s="722" t="s">
        <v>5</v>
      </c>
      <c r="D530" s="722" t="s">
        <v>79</v>
      </c>
      <c r="E530" s="722">
        <v>712289</v>
      </c>
      <c r="F530" s="722" t="s">
        <v>1472</v>
      </c>
      <c r="G530" s="722">
        <v>0</v>
      </c>
    </row>
    <row r="531" spans="1:8">
      <c r="A531" s="722" t="s">
        <v>1258</v>
      </c>
      <c r="B531" s="722">
        <v>3</v>
      </c>
      <c r="C531" s="722" t="s">
        <v>80</v>
      </c>
      <c r="D531" s="722" t="s">
        <v>79</v>
      </c>
      <c r="E531" s="722">
        <v>95300</v>
      </c>
      <c r="F531" s="722" t="s">
        <v>1473</v>
      </c>
      <c r="G531" s="722">
        <v>0</v>
      </c>
    </row>
    <row r="532" spans="1:8">
      <c r="A532" s="722" t="s">
        <v>1258</v>
      </c>
      <c r="B532" s="722">
        <v>4</v>
      </c>
      <c r="C532" s="722" t="s">
        <v>6</v>
      </c>
      <c r="D532" s="722" t="s">
        <v>79</v>
      </c>
      <c r="E532" s="722">
        <v>162682</v>
      </c>
      <c r="F532" s="722" t="s">
        <v>1474</v>
      </c>
      <c r="G532" s="722">
        <v>0</v>
      </c>
    </row>
    <row r="533" spans="1:8">
      <c r="A533" s="722" t="s">
        <v>1258</v>
      </c>
      <c r="B533" s="722">
        <v>5</v>
      </c>
      <c r="C533" s="722" t="s">
        <v>7</v>
      </c>
      <c r="D533" s="722" t="s">
        <v>79</v>
      </c>
      <c r="E533" s="722">
        <v>41897</v>
      </c>
      <c r="F533" s="722" t="s">
        <v>1475</v>
      </c>
      <c r="G533" s="722">
        <v>0</v>
      </c>
    </row>
    <row r="534" spans="1:8">
      <c r="A534" s="722" t="s">
        <v>1258</v>
      </c>
      <c r="B534" s="722">
        <v>6</v>
      </c>
      <c r="C534" s="722" t="s">
        <v>8</v>
      </c>
      <c r="D534" s="722" t="s">
        <v>79</v>
      </c>
      <c r="E534" s="722">
        <v>10084</v>
      </c>
      <c r="F534" s="722" t="s">
        <v>1476</v>
      </c>
      <c r="G534" s="722">
        <v>0</v>
      </c>
    </row>
    <row r="535" spans="1:8">
      <c r="A535" s="722" t="s">
        <v>1258</v>
      </c>
      <c r="B535" s="722">
        <v>7</v>
      </c>
      <c r="C535" s="722" t="s">
        <v>9</v>
      </c>
      <c r="D535" s="722" t="s">
        <v>79</v>
      </c>
      <c r="E535" s="722">
        <v>34730</v>
      </c>
      <c r="F535" s="722" t="s">
        <v>1477</v>
      </c>
      <c r="G535" s="722">
        <v>0</v>
      </c>
    </row>
    <row r="536" spans="1:8">
      <c r="A536" s="722" t="s">
        <v>1258</v>
      </c>
      <c r="B536" s="722">
        <v>8</v>
      </c>
      <c r="C536" s="722" t="s">
        <v>10</v>
      </c>
      <c r="D536" s="722" t="s">
        <v>56</v>
      </c>
      <c r="E536" s="722" t="s">
        <v>1210</v>
      </c>
      <c r="F536" s="722" t="s">
        <v>1210</v>
      </c>
      <c r="G536" s="722" t="s">
        <v>1210</v>
      </c>
      <c r="H536" s="722" t="s">
        <v>590</v>
      </c>
    </row>
    <row r="537" spans="1:8">
      <c r="A537" s="722" t="s">
        <v>1258</v>
      </c>
      <c r="B537" s="722">
        <v>9</v>
      </c>
      <c r="C537" s="722" t="s">
        <v>11</v>
      </c>
      <c r="D537" s="722" t="s">
        <v>82</v>
      </c>
      <c r="E537" s="722" t="s">
        <v>1210</v>
      </c>
      <c r="F537" s="722" t="s">
        <v>1210</v>
      </c>
      <c r="G537" s="722" t="s">
        <v>1210</v>
      </c>
      <c r="H537" s="722" t="s">
        <v>1478</v>
      </c>
    </row>
    <row r="538" spans="1:8">
      <c r="A538" s="722" t="s">
        <v>1258</v>
      </c>
      <c r="B538" s="722">
        <v>10</v>
      </c>
      <c r="C538" s="722" t="s">
        <v>12</v>
      </c>
      <c r="D538" s="722" t="s">
        <v>56</v>
      </c>
      <c r="E538" s="722" t="s">
        <v>1210</v>
      </c>
      <c r="F538" s="722" t="s">
        <v>1210</v>
      </c>
      <c r="G538" s="722" t="s">
        <v>1210</v>
      </c>
      <c r="H538" s="722" t="s">
        <v>1479</v>
      </c>
    </row>
    <row r="539" spans="1:8">
      <c r="A539" s="722" t="s">
        <v>1258</v>
      </c>
      <c r="B539" s="722">
        <v>11</v>
      </c>
      <c r="C539" s="722" t="s">
        <v>13</v>
      </c>
      <c r="D539" s="722" t="s">
        <v>82</v>
      </c>
      <c r="E539" s="722" t="s">
        <v>1210</v>
      </c>
      <c r="F539" s="722" t="s">
        <v>1210</v>
      </c>
      <c r="G539" s="722" t="s">
        <v>1210</v>
      </c>
      <c r="H539" s="722" t="s">
        <v>1480</v>
      </c>
    </row>
    <row r="540" spans="1:8">
      <c r="A540" s="722" t="s">
        <v>1258</v>
      </c>
      <c r="B540" s="722">
        <v>12</v>
      </c>
      <c r="C540" s="722" t="s">
        <v>81</v>
      </c>
      <c r="D540" s="722" t="s">
        <v>79</v>
      </c>
      <c r="E540" s="722">
        <v>350</v>
      </c>
      <c r="F540" s="722" t="s">
        <v>1481</v>
      </c>
      <c r="G540" s="722">
        <v>0</v>
      </c>
    </row>
    <row r="541" spans="1:8">
      <c r="A541" s="722" t="s">
        <v>1258</v>
      </c>
      <c r="B541" s="722">
        <v>13</v>
      </c>
      <c r="C541" s="722" t="s">
        <v>14</v>
      </c>
      <c r="D541" s="722" t="s">
        <v>82</v>
      </c>
      <c r="E541" s="722" t="s">
        <v>1210</v>
      </c>
      <c r="F541" s="722" t="s">
        <v>1210</v>
      </c>
      <c r="G541" s="722" t="s">
        <v>1210</v>
      </c>
      <c r="H541" s="722" t="s">
        <v>1482</v>
      </c>
    </row>
    <row r="542" spans="1:8">
      <c r="A542" s="722" t="s">
        <v>1258</v>
      </c>
      <c r="B542" s="722">
        <v>14</v>
      </c>
      <c r="C542" s="722" t="s">
        <v>15</v>
      </c>
      <c r="D542" s="722" t="s">
        <v>82</v>
      </c>
      <c r="E542" s="722" t="s">
        <v>1210</v>
      </c>
      <c r="F542" s="722" t="s">
        <v>1210</v>
      </c>
      <c r="G542" s="722" t="s">
        <v>1210</v>
      </c>
      <c r="H542" s="722" t="s">
        <v>1483</v>
      </c>
    </row>
    <row r="543" spans="1:8">
      <c r="A543" s="722" t="s">
        <v>1258</v>
      </c>
      <c r="B543" s="722">
        <v>15</v>
      </c>
      <c r="C543" s="722" t="s">
        <v>16</v>
      </c>
      <c r="D543" s="722" t="s">
        <v>82</v>
      </c>
      <c r="E543" s="722" t="s">
        <v>1210</v>
      </c>
      <c r="F543" s="722" t="s">
        <v>1210</v>
      </c>
      <c r="G543" s="722" t="s">
        <v>1210</v>
      </c>
      <c r="H543" s="722" t="s">
        <v>1484</v>
      </c>
    </row>
    <row r="544" spans="1:8">
      <c r="A544" s="722" t="s">
        <v>1258</v>
      </c>
      <c r="B544" s="722">
        <v>16</v>
      </c>
      <c r="C544" s="722" t="s">
        <v>23</v>
      </c>
      <c r="E544" s="722" t="s">
        <v>1210</v>
      </c>
      <c r="F544" s="722" t="s">
        <v>1210</v>
      </c>
      <c r="G544" s="722" t="s">
        <v>1210</v>
      </c>
    </row>
    <row r="545" spans="1:8">
      <c r="A545" s="722" t="s">
        <v>1258</v>
      </c>
      <c r="B545" s="722">
        <v>17</v>
      </c>
      <c r="C545" s="722" t="s">
        <v>83</v>
      </c>
      <c r="E545" s="722" t="s">
        <v>1210</v>
      </c>
      <c r="F545" s="722" t="s">
        <v>1210</v>
      </c>
      <c r="G545" s="722" t="s">
        <v>1210</v>
      </c>
    </row>
    <row r="546" spans="1:8">
      <c r="A546" s="722" t="s">
        <v>1259</v>
      </c>
      <c r="B546" s="722">
        <v>1</v>
      </c>
      <c r="C546" s="722" t="s">
        <v>4</v>
      </c>
      <c r="D546" s="722" t="s">
        <v>79</v>
      </c>
      <c r="E546" s="722">
        <v>435000</v>
      </c>
      <c r="F546" s="722" t="s">
        <v>1485</v>
      </c>
      <c r="G546" s="722">
        <v>17</v>
      </c>
      <c r="H546" s="722" t="s">
        <v>258</v>
      </c>
    </row>
    <row r="547" spans="1:8">
      <c r="A547" s="722" t="s">
        <v>1259</v>
      </c>
      <c r="B547" s="722">
        <v>2</v>
      </c>
      <c r="C547" s="722" t="s">
        <v>5</v>
      </c>
      <c r="D547" s="722" t="s">
        <v>79</v>
      </c>
      <c r="E547" s="722">
        <v>335000</v>
      </c>
      <c r="F547" s="722" t="s">
        <v>259</v>
      </c>
      <c r="G547" s="722">
        <v>0</v>
      </c>
      <c r="H547" s="722" t="s">
        <v>260</v>
      </c>
    </row>
    <row r="548" spans="1:8">
      <c r="A548" s="722" t="s">
        <v>1259</v>
      </c>
      <c r="B548" s="722">
        <v>3</v>
      </c>
      <c r="C548" s="722" t="s">
        <v>80</v>
      </c>
      <c r="D548" s="722" t="s">
        <v>79</v>
      </c>
      <c r="E548" s="722">
        <v>159000</v>
      </c>
      <c r="F548" s="722" t="s">
        <v>261</v>
      </c>
      <c r="G548" s="722">
        <v>0</v>
      </c>
      <c r="H548" s="722" t="s">
        <v>262</v>
      </c>
    </row>
    <row r="549" spans="1:8">
      <c r="A549" s="722" t="s">
        <v>1259</v>
      </c>
      <c r="B549" s="722">
        <v>4</v>
      </c>
      <c r="C549" s="722" t="s">
        <v>6</v>
      </c>
      <c r="D549" s="722" t="s">
        <v>79</v>
      </c>
      <c r="E549" s="722">
        <v>80000</v>
      </c>
      <c r="F549" s="722" t="s">
        <v>1486</v>
      </c>
      <c r="G549" s="722">
        <v>44</v>
      </c>
      <c r="H549" s="722" t="s">
        <v>263</v>
      </c>
    </row>
    <row r="550" spans="1:8">
      <c r="A550" s="722" t="s">
        <v>1259</v>
      </c>
      <c r="B550" s="722">
        <v>5</v>
      </c>
      <c r="C550" s="722" t="s">
        <v>7</v>
      </c>
      <c r="D550" s="722" t="s">
        <v>79</v>
      </c>
      <c r="E550" s="722">
        <v>8000</v>
      </c>
      <c r="F550" s="722" t="s">
        <v>1487</v>
      </c>
      <c r="G550" s="722">
        <v>83</v>
      </c>
      <c r="H550" s="722" t="s">
        <v>264</v>
      </c>
    </row>
    <row r="551" spans="1:8">
      <c r="A551" s="722" t="s">
        <v>1259</v>
      </c>
      <c r="B551" s="722">
        <v>6</v>
      </c>
      <c r="C551" s="722" t="s">
        <v>8</v>
      </c>
      <c r="D551" s="722" t="s">
        <v>79</v>
      </c>
      <c r="E551" s="722">
        <v>51000</v>
      </c>
      <c r="F551" s="722" t="s">
        <v>1488</v>
      </c>
      <c r="G551" s="722">
        <v>0</v>
      </c>
      <c r="H551" s="722" t="s">
        <v>265</v>
      </c>
    </row>
    <row r="552" spans="1:8">
      <c r="A552" s="722" t="s">
        <v>1259</v>
      </c>
      <c r="B552" s="722">
        <v>7</v>
      </c>
      <c r="C552" s="722" t="s">
        <v>9</v>
      </c>
      <c r="D552" s="722" t="s">
        <v>79</v>
      </c>
      <c r="E552" s="722">
        <v>16000</v>
      </c>
      <c r="F552" s="722" t="s">
        <v>1489</v>
      </c>
      <c r="G552" s="722">
        <v>0</v>
      </c>
      <c r="H552" s="722" t="s">
        <v>266</v>
      </c>
    </row>
    <row r="553" spans="1:8">
      <c r="A553" s="722" t="s">
        <v>1259</v>
      </c>
      <c r="B553" s="722">
        <v>8</v>
      </c>
      <c r="C553" s="722" t="s">
        <v>10</v>
      </c>
      <c r="D553" s="722" t="s">
        <v>82</v>
      </c>
      <c r="E553" s="722" t="s">
        <v>1210</v>
      </c>
      <c r="F553" s="722" t="s">
        <v>1210</v>
      </c>
      <c r="G553" s="722" t="s">
        <v>1210</v>
      </c>
      <c r="H553" s="722" t="s">
        <v>267</v>
      </c>
    </row>
    <row r="554" spans="1:8">
      <c r="A554" s="722" t="s">
        <v>1259</v>
      </c>
      <c r="B554" s="722">
        <v>9</v>
      </c>
      <c r="C554" s="722" t="s">
        <v>11</v>
      </c>
      <c r="D554" s="722" t="s">
        <v>79</v>
      </c>
      <c r="E554" s="722">
        <v>1000</v>
      </c>
      <c r="F554" s="722" t="s">
        <v>268</v>
      </c>
      <c r="G554" s="722">
        <v>0</v>
      </c>
      <c r="H554" s="722" t="s">
        <v>269</v>
      </c>
    </row>
    <row r="555" spans="1:8">
      <c r="A555" s="722" t="s">
        <v>1259</v>
      </c>
      <c r="B555" s="722">
        <v>10</v>
      </c>
      <c r="C555" s="722" t="s">
        <v>12</v>
      </c>
      <c r="D555" s="722" t="s">
        <v>79</v>
      </c>
      <c r="E555" s="722">
        <v>12000</v>
      </c>
      <c r="F555" s="722" t="s">
        <v>1490</v>
      </c>
      <c r="G555" s="722">
        <v>0</v>
      </c>
      <c r="H555" s="722" t="s">
        <v>270</v>
      </c>
    </row>
    <row r="556" spans="1:8">
      <c r="A556" s="722" t="s">
        <v>1259</v>
      </c>
      <c r="B556" s="722">
        <v>11</v>
      </c>
      <c r="C556" s="722" t="s">
        <v>13</v>
      </c>
      <c r="D556" s="722" t="s">
        <v>79</v>
      </c>
      <c r="E556" s="722">
        <v>4183000</v>
      </c>
      <c r="F556" s="722" t="s">
        <v>271</v>
      </c>
      <c r="G556" s="722">
        <v>0</v>
      </c>
      <c r="H556" s="722" t="s">
        <v>272</v>
      </c>
    </row>
    <row r="557" spans="1:8">
      <c r="A557" s="722" t="s">
        <v>1259</v>
      </c>
      <c r="B557" s="722">
        <v>12</v>
      </c>
      <c r="C557" s="722" t="s">
        <v>81</v>
      </c>
      <c r="D557" s="722" t="s">
        <v>79</v>
      </c>
      <c r="E557" s="722">
        <v>5000</v>
      </c>
      <c r="F557" s="722" t="s">
        <v>1491</v>
      </c>
      <c r="G557" s="722">
        <v>0</v>
      </c>
      <c r="H557" s="722" t="s">
        <v>272</v>
      </c>
    </row>
    <row r="558" spans="1:8">
      <c r="A558" s="722" t="s">
        <v>1259</v>
      </c>
      <c r="B558" s="722">
        <v>13</v>
      </c>
      <c r="C558" s="722" t="s">
        <v>14</v>
      </c>
      <c r="D558" s="722" t="s">
        <v>82</v>
      </c>
      <c r="E558" s="722" t="s">
        <v>1210</v>
      </c>
      <c r="F558" s="722" t="s">
        <v>1210</v>
      </c>
      <c r="G558" s="722" t="s">
        <v>1210</v>
      </c>
      <c r="H558" s="722" t="s">
        <v>273</v>
      </c>
    </row>
    <row r="559" spans="1:8">
      <c r="A559" s="722" t="s">
        <v>1259</v>
      </c>
      <c r="B559" s="722">
        <v>14</v>
      </c>
      <c r="C559" s="722" t="s">
        <v>15</v>
      </c>
      <c r="D559" s="722" t="s">
        <v>82</v>
      </c>
      <c r="E559" s="722" t="s">
        <v>1210</v>
      </c>
      <c r="F559" s="722" t="s">
        <v>1210</v>
      </c>
      <c r="G559" s="722" t="s">
        <v>1210</v>
      </c>
      <c r="H559" s="722" t="s">
        <v>274</v>
      </c>
    </row>
    <row r="560" spans="1:8">
      <c r="A560" s="722" t="s">
        <v>1259</v>
      </c>
      <c r="B560" s="722">
        <v>15</v>
      </c>
      <c r="C560" s="722" t="s">
        <v>16</v>
      </c>
      <c r="D560" s="722" t="s">
        <v>79</v>
      </c>
      <c r="E560" s="722">
        <v>10000</v>
      </c>
      <c r="F560" s="722" t="s">
        <v>275</v>
      </c>
      <c r="G560" s="722">
        <v>21</v>
      </c>
      <c r="H560" s="722" t="s">
        <v>276</v>
      </c>
    </row>
    <row r="561" spans="1:8">
      <c r="A561" s="722" t="s">
        <v>1259</v>
      </c>
      <c r="B561" s="722">
        <v>16</v>
      </c>
      <c r="C561" s="722" t="s">
        <v>23</v>
      </c>
      <c r="D561" s="722" t="s">
        <v>82</v>
      </c>
      <c r="E561" s="722" t="s">
        <v>1210</v>
      </c>
      <c r="F561" s="722" t="s">
        <v>1210</v>
      </c>
      <c r="G561" s="722" t="s">
        <v>1210</v>
      </c>
      <c r="H561" s="722" t="s">
        <v>277</v>
      </c>
    </row>
    <row r="562" spans="1:8">
      <c r="A562" s="722" t="s">
        <v>1259</v>
      </c>
      <c r="B562" s="722">
        <v>17</v>
      </c>
      <c r="C562" s="722" t="s">
        <v>83</v>
      </c>
      <c r="D562" s="722" t="s">
        <v>82</v>
      </c>
      <c r="E562" s="722" t="s">
        <v>1210</v>
      </c>
      <c r="F562" s="722" t="s">
        <v>1210</v>
      </c>
      <c r="G562" s="722" t="s">
        <v>1210</v>
      </c>
      <c r="H562" s="722" t="s">
        <v>277</v>
      </c>
    </row>
    <row r="563" spans="1:8">
      <c r="A563" s="722" t="s">
        <v>1260</v>
      </c>
      <c r="B563" s="722">
        <v>1</v>
      </c>
      <c r="C563" s="722" t="s">
        <v>4</v>
      </c>
      <c r="D563" s="722" t="s">
        <v>79</v>
      </c>
      <c r="E563" s="722">
        <v>17855</v>
      </c>
      <c r="F563" s="722" t="s">
        <v>655</v>
      </c>
      <c r="G563" s="722">
        <v>100</v>
      </c>
      <c r="H563" s="722" t="s">
        <v>656</v>
      </c>
    </row>
    <row r="564" spans="1:8">
      <c r="A564" s="722" t="s">
        <v>1260</v>
      </c>
      <c r="B564" s="722">
        <v>2</v>
      </c>
      <c r="C564" s="722" t="s">
        <v>5</v>
      </c>
      <c r="D564" s="722" t="s">
        <v>82</v>
      </c>
      <c r="E564" s="722" t="s">
        <v>1210</v>
      </c>
      <c r="F564" s="722" t="s">
        <v>1210</v>
      </c>
      <c r="G564" s="722" t="s">
        <v>1210</v>
      </c>
      <c r="H564" s="722" t="s">
        <v>1492</v>
      </c>
    </row>
    <row r="565" spans="1:8">
      <c r="A565" s="722" t="s">
        <v>1260</v>
      </c>
      <c r="B565" s="722">
        <v>3</v>
      </c>
      <c r="C565" s="722" t="s">
        <v>80</v>
      </c>
      <c r="D565" s="722" t="s">
        <v>82</v>
      </c>
      <c r="E565" s="722" t="s">
        <v>1210</v>
      </c>
      <c r="F565" s="722" t="s">
        <v>1210</v>
      </c>
      <c r="G565" s="722" t="s">
        <v>1210</v>
      </c>
      <c r="H565" s="722" t="s">
        <v>657</v>
      </c>
    </row>
    <row r="566" spans="1:8">
      <c r="A566" s="722" t="s">
        <v>1260</v>
      </c>
      <c r="B566" s="722">
        <v>4</v>
      </c>
      <c r="C566" s="722" t="s">
        <v>6</v>
      </c>
      <c r="D566" s="722" t="s">
        <v>82</v>
      </c>
      <c r="E566" s="722" t="s">
        <v>1210</v>
      </c>
      <c r="F566" s="722" t="s">
        <v>1210</v>
      </c>
      <c r="G566" s="722" t="s">
        <v>1210</v>
      </c>
      <c r="H566" s="722" t="s">
        <v>1493</v>
      </c>
    </row>
    <row r="567" spans="1:8">
      <c r="A567" s="722" t="s">
        <v>1260</v>
      </c>
      <c r="B567" s="722">
        <v>5</v>
      </c>
      <c r="C567" s="722" t="s">
        <v>7</v>
      </c>
      <c r="D567" s="722" t="s">
        <v>82</v>
      </c>
      <c r="E567" s="722" t="s">
        <v>1210</v>
      </c>
      <c r="F567" s="722" t="s">
        <v>1210</v>
      </c>
      <c r="G567" s="722" t="s">
        <v>1210</v>
      </c>
      <c r="H567" s="722" t="s">
        <v>658</v>
      </c>
    </row>
    <row r="568" spans="1:8">
      <c r="A568" s="722" t="s">
        <v>1260</v>
      </c>
      <c r="B568" s="722">
        <v>6</v>
      </c>
      <c r="C568" s="722" t="s">
        <v>8</v>
      </c>
      <c r="D568" s="722" t="s">
        <v>79</v>
      </c>
      <c r="E568" s="722">
        <v>47759</v>
      </c>
      <c r="F568" s="722" t="s">
        <v>659</v>
      </c>
      <c r="G568" s="722">
        <v>100</v>
      </c>
      <c r="H568" s="722" t="s">
        <v>660</v>
      </c>
    </row>
    <row r="569" spans="1:8">
      <c r="A569" s="722" t="s">
        <v>1260</v>
      </c>
      <c r="B569" s="722">
        <v>7</v>
      </c>
      <c r="C569" s="722" t="s">
        <v>9</v>
      </c>
      <c r="D569" s="722" t="s">
        <v>82</v>
      </c>
      <c r="E569" s="722" t="s">
        <v>1210</v>
      </c>
      <c r="F569" s="722" t="s">
        <v>1210</v>
      </c>
      <c r="G569" s="722" t="s">
        <v>1210</v>
      </c>
      <c r="H569" s="722" t="s">
        <v>661</v>
      </c>
    </row>
    <row r="570" spans="1:8">
      <c r="A570" s="722" t="s">
        <v>1260</v>
      </c>
      <c r="B570" s="722">
        <v>8</v>
      </c>
      <c r="C570" s="722" t="s">
        <v>10</v>
      </c>
      <c r="D570" s="722" t="s">
        <v>82</v>
      </c>
      <c r="E570" s="722" t="s">
        <v>1210</v>
      </c>
      <c r="F570" s="722" t="s">
        <v>1210</v>
      </c>
      <c r="G570" s="722" t="s">
        <v>1210</v>
      </c>
      <c r="H570" s="722" t="s">
        <v>662</v>
      </c>
    </row>
    <row r="571" spans="1:8">
      <c r="A571" s="722" t="s">
        <v>1260</v>
      </c>
      <c r="B571" s="722">
        <v>9</v>
      </c>
      <c r="C571" s="722" t="s">
        <v>11</v>
      </c>
      <c r="D571" s="722" t="s">
        <v>82</v>
      </c>
      <c r="E571" s="722" t="s">
        <v>1210</v>
      </c>
      <c r="F571" s="722" t="s">
        <v>1210</v>
      </c>
      <c r="G571" s="722" t="s">
        <v>1210</v>
      </c>
      <c r="H571" s="722" t="s">
        <v>663</v>
      </c>
    </row>
    <row r="572" spans="1:8">
      <c r="A572" s="722" t="s">
        <v>1260</v>
      </c>
      <c r="B572" s="722">
        <v>10</v>
      </c>
      <c r="C572" s="722" t="s">
        <v>12</v>
      </c>
      <c r="D572" s="722" t="s">
        <v>82</v>
      </c>
      <c r="E572" s="722" t="s">
        <v>1210</v>
      </c>
      <c r="F572" s="722" t="s">
        <v>1210</v>
      </c>
      <c r="G572" s="722" t="s">
        <v>1210</v>
      </c>
      <c r="H572" s="722" t="s">
        <v>664</v>
      </c>
    </row>
    <row r="573" spans="1:8">
      <c r="A573" s="722" t="s">
        <v>1260</v>
      </c>
      <c r="B573" s="722">
        <v>11</v>
      </c>
      <c r="C573" s="722" t="s">
        <v>13</v>
      </c>
      <c r="D573" s="722" t="s">
        <v>56</v>
      </c>
      <c r="E573" s="722" t="s">
        <v>1210</v>
      </c>
      <c r="F573" s="722" t="s">
        <v>1210</v>
      </c>
      <c r="G573" s="722" t="s">
        <v>1210</v>
      </c>
      <c r="H573" s="722" t="s">
        <v>665</v>
      </c>
    </row>
    <row r="574" spans="1:8">
      <c r="A574" s="722" t="s">
        <v>1260</v>
      </c>
      <c r="B574" s="722">
        <v>12</v>
      </c>
      <c r="C574" s="722" t="s">
        <v>81</v>
      </c>
      <c r="D574" s="722" t="s">
        <v>56</v>
      </c>
      <c r="E574" s="722" t="s">
        <v>1210</v>
      </c>
      <c r="F574" s="722" t="s">
        <v>1210</v>
      </c>
      <c r="G574" s="722" t="s">
        <v>1210</v>
      </c>
      <c r="H574" s="722" t="s">
        <v>666</v>
      </c>
    </row>
    <row r="575" spans="1:8">
      <c r="A575" s="722" t="s">
        <v>1260</v>
      </c>
      <c r="B575" s="722">
        <v>13</v>
      </c>
      <c r="C575" s="722" t="s">
        <v>14</v>
      </c>
      <c r="D575" s="722" t="s">
        <v>82</v>
      </c>
      <c r="E575" s="722" t="s">
        <v>1210</v>
      </c>
      <c r="F575" s="722" t="s">
        <v>1210</v>
      </c>
      <c r="G575" s="722" t="s">
        <v>1210</v>
      </c>
      <c r="H575" s="722" t="s">
        <v>667</v>
      </c>
    </row>
    <row r="576" spans="1:8">
      <c r="A576" s="722" t="s">
        <v>1260</v>
      </c>
      <c r="B576" s="722">
        <v>14</v>
      </c>
      <c r="C576" s="722" t="s">
        <v>15</v>
      </c>
      <c r="D576" s="722" t="s">
        <v>82</v>
      </c>
      <c r="E576" s="722" t="s">
        <v>1210</v>
      </c>
      <c r="F576" s="722" t="s">
        <v>1210</v>
      </c>
      <c r="G576" s="722" t="s">
        <v>1210</v>
      </c>
      <c r="H576" s="722" t="s">
        <v>668</v>
      </c>
    </row>
    <row r="577" spans="1:8">
      <c r="A577" s="722" t="s">
        <v>1260</v>
      </c>
      <c r="B577" s="722">
        <v>15</v>
      </c>
      <c r="C577" s="722" t="s">
        <v>16</v>
      </c>
      <c r="D577" s="722" t="s">
        <v>82</v>
      </c>
      <c r="E577" s="722" t="s">
        <v>1210</v>
      </c>
      <c r="F577" s="722" t="s">
        <v>1210</v>
      </c>
      <c r="G577" s="722" t="s">
        <v>1210</v>
      </c>
      <c r="H577" s="722" t="s">
        <v>669</v>
      </c>
    </row>
    <row r="578" spans="1:8">
      <c r="A578" s="722" t="s">
        <v>1260</v>
      </c>
      <c r="B578" s="722">
        <v>16</v>
      </c>
      <c r="C578" s="722" t="s">
        <v>23</v>
      </c>
      <c r="D578" s="722" t="s">
        <v>82</v>
      </c>
      <c r="E578" s="722" t="s">
        <v>1210</v>
      </c>
      <c r="F578" s="722" t="s">
        <v>1210</v>
      </c>
      <c r="G578" s="722" t="s">
        <v>1210</v>
      </c>
      <c r="H578" s="722" t="s">
        <v>670</v>
      </c>
    </row>
    <row r="579" spans="1:8">
      <c r="A579" s="722" t="s">
        <v>1260</v>
      </c>
      <c r="B579" s="722">
        <v>17</v>
      </c>
      <c r="C579" s="722" t="s">
        <v>83</v>
      </c>
      <c r="D579" s="722" t="s">
        <v>82</v>
      </c>
      <c r="E579" s="722" t="s">
        <v>1210</v>
      </c>
      <c r="F579" s="722" t="s">
        <v>1210</v>
      </c>
      <c r="G579" s="722" t="s">
        <v>1210</v>
      </c>
      <c r="H579" s="722" t="s">
        <v>671</v>
      </c>
    </row>
    <row r="580" spans="1:8">
      <c r="A580" s="722" t="s">
        <v>1262</v>
      </c>
      <c r="B580" s="722">
        <v>1</v>
      </c>
      <c r="C580" s="722" t="s">
        <v>4</v>
      </c>
      <c r="D580" s="722" t="s">
        <v>79</v>
      </c>
      <c r="E580" s="722">
        <v>5284000</v>
      </c>
      <c r="F580" s="722" t="s">
        <v>1494</v>
      </c>
      <c r="G580" s="722">
        <v>46</v>
      </c>
    </row>
    <row r="581" spans="1:8">
      <c r="A581" s="722" t="s">
        <v>1262</v>
      </c>
      <c r="B581" s="722">
        <v>2</v>
      </c>
      <c r="C581" s="722" t="s">
        <v>5</v>
      </c>
      <c r="D581" s="722" t="s">
        <v>79</v>
      </c>
      <c r="E581" s="722">
        <v>398200</v>
      </c>
      <c r="F581" s="722" t="s">
        <v>247</v>
      </c>
      <c r="G581" s="722">
        <v>0</v>
      </c>
      <c r="H581" s="722" t="s">
        <v>248</v>
      </c>
    </row>
    <row r="582" spans="1:8">
      <c r="A582" s="722" t="s">
        <v>1262</v>
      </c>
      <c r="B582" s="722">
        <v>3</v>
      </c>
      <c r="C582" s="722" t="s">
        <v>80</v>
      </c>
      <c r="D582" s="722" t="s">
        <v>82</v>
      </c>
      <c r="E582" s="722" t="s">
        <v>1210</v>
      </c>
      <c r="F582" s="722" t="s">
        <v>1210</v>
      </c>
      <c r="G582" s="722" t="s">
        <v>1210</v>
      </c>
      <c r="H582" s="722" t="s">
        <v>1495</v>
      </c>
    </row>
    <row r="583" spans="1:8">
      <c r="A583" s="722" t="s">
        <v>1262</v>
      </c>
      <c r="B583" s="722">
        <v>4</v>
      </c>
      <c r="C583" s="722" t="s">
        <v>6</v>
      </c>
      <c r="D583" s="722" t="s">
        <v>79</v>
      </c>
      <c r="E583" s="722">
        <v>384300</v>
      </c>
      <c r="F583" s="722" t="s">
        <v>1496</v>
      </c>
      <c r="G583" s="722">
        <v>100</v>
      </c>
    </row>
    <row r="584" spans="1:8">
      <c r="A584" s="722" t="s">
        <v>1262</v>
      </c>
      <c r="B584" s="722">
        <v>5</v>
      </c>
      <c r="C584" s="722" t="s">
        <v>7</v>
      </c>
      <c r="D584" s="722" t="s">
        <v>82</v>
      </c>
      <c r="E584" s="722" t="s">
        <v>1210</v>
      </c>
      <c r="F584" s="722" t="s">
        <v>1210</v>
      </c>
      <c r="G584" s="722" t="s">
        <v>1210</v>
      </c>
      <c r="H584" s="722" t="s">
        <v>1497</v>
      </c>
    </row>
    <row r="585" spans="1:8">
      <c r="A585" s="722" t="s">
        <v>1262</v>
      </c>
      <c r="B585" s="722">
        <v>6</v>
      </c>
      <c r="C585" s="722" t="s">
        <v>8</v>
      </c>
      <c r="D585" s="722" t="s">
        <v>79</v>
      </c>
      <c r="E585" s="722">
        <v>81500</v>
      </c>
      <c r="F585" s="722" t="s">
        <v>249</v>
      </c>
      <c r="G585" s="722">
        <v>100</v>
      </c>
    </row>
    <row r="586" spans="1:8">
      <c r="A586" s="722" t="s">
        <v>1262</v>
      </c>
      <c r="B586" s="722">
        <v>7</v>
      </c>
      <c r="C586" s="722" t="s">
        <v>9</v>
      </c>
      <c r="D586" s="722" t="s">
        <v>79</v>
      </c>
      <c r="E586" s="722">
        <v>118400</v>
      </c>
      <c r="F586" s="722" t="s">
        <v>250</v>
      </c>
      <c r="G586" s="722">
        <v>0</v>
      </c>
    </row>
    <row r="587" spans="1:8">
      <c r="A587" s="722" t="s">
        <v>1262</v>
      </c>
      <c r="B587" s="722">
        <v>8</v>
      </c>
      <c r="C587" s="722" t="s">
        <v>10</v>
      </c>
      <c r="D587" s="722" t="s">
        <v>82</v>
      </c>
      <c r="E587" s="722" t="s">
        <v>1210</v>
      </c>
      <c r="F587" s="722" t="s">
        <v>1210</v>
      </c>
      <c r="G587" s="722" t="s">
        <v>1210</v>
      </c>
      <c r="H587" s="722" t="s">
        <v>251</v>
      </c>
    </row>
    <row r="588" spans="1:8">
      <c r="A588" s="722" t="s">
        <v>1262</v>
      </c>
      <c r="B588" s="722">
        <v>9</v>
      </c>
      <c r="C588" s="722" t="s">
        <v>11</v>
      </c>
      <c r="D588" s="722" t="s">
        <v>82</v>
      </c>
      <c r="E588" s="722" t="s">
        <v>1210</v>
      </c>
      <c r="F588" s="722" t="s">
        <v>1210</v>
      </c>
      <c r="G588" s="722" t="s">
        <v>1210</v>
      </c>
      <c r="H588" s="722" t="s">
        <v>252</v>
      </c>
    </row>
    <row r="589" spans="1:8">
      <c r="A589" s="722" t="s">
        <v>1262</v>
      </c>
      <c r="B589" s="722">
        <v>10</v>
      </c>
      <c r="C589" s="722" t="s">
        <v>12</v>
      </c>
      <c r="D589" s="722" t="s">
        <v>82</v>
      </c>
      <c r="E589" s="722" t="s">
        <v>1210</v>
      </c>
      <c r="F589" s="722" t="s">
        <v>1210</v>
      </c>
      <c r="G589" s="722" t="s">
        <v>1210</v>
      </c>
      <c r="H589" s="722" t="s">
        <v>253</v>
      </c>
    </row>
    <row r="590" spans="1:8">
      <c r="A590" s="722" t="s">
        <v>1262</v>
      </c>
      <c r="B590" s="722">
        <v>11</v>
      </c>
      <c r="C590" s="722" t="s">
        <v>13</v>
      </c>
      <c r="D590" s="722" t="s">
        <v>79</v>
      </c>
      <c r="E590" s="722">
        <v>38410000</v>
      </c>
      <c r="F590" s="722" t="s">
        <v>1498</v>
      </c>
      <c r="G590" s="722">
        <v>0</v>
      </c>
    </row>
    <row r="591" spans="1:8">
      <c r="A591" s="722" t="s">
        <v>1262</v>
      </c>
      <c r="B591" s="722">
        <v>12</v>
      </c>
      <c r="C591" s="722" t="s">
        <v>81</v>
      </c>
      <c r="D591" s="722" t="s">
        <v>82</v>
      </c>
      <c r="E591" s="722" t="s">
        <v>1210</v>
      </c>
      <c r="F591" s="722" t="s">
        <v>1210</v>
      </c>
      <c r="G591" s="722" t="s">
        <v>1210</v>
      </c>
      <c r="H591" s="722" t="s">
        <v>254</v>
      </c>
    </row>
    <row r="592" spans="1:8">
      <c r="A592" s="722" t="s">
        <v>1262</v>
      </c>
      <c r="B592" s="722">
        <v>13</v>
      </c>
      <c r="C592" s="722" t="s">
        <v>14</v>
      </c>
      <c r="D592" s="722" t="s">
        <v>82</v>
      </c>
      <c r="E592" s="722" t="s">
        <v>1210</v>
      </c>
      <c r="F592" s="722" t="s">
        <v>1210</v>
      </c>
      <c r="G592" s="722" t="s">
        <v>1210</v>
      </c>
      <c r="H592" s="722" t="s">
        <v>255</v>
      </c>
    </row>
    <row r="593" spans="1:8">
      <c r="A593" s="722" t="s">
        <v>1262</v>
      </c>
      <c r="B593" s="722">
        <v>14</v>
      </c>
      <c r="C593" s="722" t="s">
        <v>15</v>
      </c>
      <c r="D593" s="722" t="s">
        <v>82</v>
      </c>
      <c r="E593" s="722" t="s">
        <v>1210</v>
      </c>
      <c r="F593" s="722" t="s">
        <v>1210</v>
      </c>
      <c r="G593" s="722" t="s">
        <v>1210</v>
      </c>
      <c r="H593" s="722" t="s">
        <v>256</v>
      </c>
    </row>
    <row r="594" spans="1:8">
      <c r="A594" s="722" t="s">
        <v>1262</v>
      </c>
      <c r="B594" s="722">
        <v>15</v>
      </c>
      <c r="C594" s="722" t="s">
        <v>16</v>
      </c>
      <c r="D594" s="722" t="s">
        <v>82</v>
      </c>
      <c r="E594" s="722" t="s">
        <v>1210</v>
      </c>
      <c r="F594" s="722" t="s">
        <v>1210</v>
      </c>
      <c r="G594" s="722" t="s">
        <v>1210</v>
      </c>
      <c r="H594" s="722" t="s">
        <v>257</v>
      </c>
    </row>
    <row r="595" spans="1:8">
      <c r="A595" s="722" t="s">
        <v>1262</v>
      </c>
      <c r="B595" s="722">
        <v>16</v>
      </c>
      <c r="C595" s="722" t="s">
        <v>23</v>
      </c>
      <c r="E595" s="722" t="s">
        <v>1210</v>
      </c>
      <c r="F595" s="722" t="s">
        <v>1210</v>
      </c>
      <c r="G595" s="722" t="s">
        <v>1210</v>
      </c>
    </row>
    <row r="596" spans="1:8">
      <c r="A596" s="722" t="s">
        <v>1262</v>
      </c>
      <c r="B596" s="722">
        <v>17</v>
      </c>
      <c r="C596" s="722" t="s">
        <v>83</v>
      </c>
      <c r="E596" s="722" t="s">
        <v>1210</v>
      </c>
      <c r="F596" s="722" t="s">
        <v>1210</v>
      </c>
      <c r="G596" s="722" t="s">
        <v>1210</v>
      </c>
    </row>
    <row r="597" spans="1:8">
      <c r="A597" s="722" t="s">
        <v>1263</v>
      </c>
      <c r="B597" s="722">
        <v>1</v>
      </c>
      <c r="C597" s="722" t="s">
        <v>4</v>
      </c>
      <c r="D597" s="722" t="s">
        <v>79</v>
      </c>
      <c r="E597" s="722">
        <v>84470.44</v>
      </c>
      <c r="F597" s="722" t="s">
        <v>1499</v>
      </c>
      <c r="G597" s="722">
        <v>0</v>
      </c>
    </row>
    <row r="598" spans="1:8">
      <c r="A598" s="722" t="s">
        <v>1263</v>
      </c>
      <c r="B598" s="722">
        <v>2</v>
      </c>
      <c r="C598" s="722" t="s">
        <v>5</v>
      </c>
      <c r="D598" s="722" t="s">
        <v>79</v>
      </c>
      <c r="E598" s="722">
        <v>12802.77</v>
      </c>
      <c r="F598" s="722" t="s">
        <v>1500</v>
      </c>
      <c r="G598" s="722">
        <v>0</v>
      </c>
    </row>
    <row r="599" spans="1:8">
      <c r="A599" s="722" t="s">
        <v>1263</v>
      </c>
      <c r="B599" s="722">
        <v>3</v>
      </c>
      <c r="C599" s="722" t="s">
        <v>80</v>
      </c>
      <c r="D599" s="722" t="s">
        <v>79</v>
      </c>
      <c r="E599" s="722">
        <v>5716.32</v>
      </c>
      <c r="F599" s="722" t="s">
        <v>1501</v>
      </c>
      <c r="G599" s="722">
        <v>0</v>
      </c>
    </row>
    <row r="600" spans="1:8">
      <c r="A600" s="722" t="s">
        <v>1263</v>
      </c>
      <c r="B600" s="722">
        <v>4</v>
      </c>
      <c r="C600" s="722" t="s">
        <v>6</v>
      </c>
      <c r="D600" s="722" t="s">
        <v>82</v>
      </c>
      <c r="E600" s="722" t="s">
        <v>1210</v>
      </c>
      <c r="F600" s="722" t="s">
        <v>1210</v>
      </c>
      <c r="G600" s="722" t="s">
        <v>1210</v>
      </c>
      <c r="H600" s="722" t="s">
        <v>1502</v>
      </c>
    </row>
    <row r="601" spans="1:8">
      <c r="A601" s="722" t="s">
        <v>1263</v>
      </c>
      <c r="B601" s="722">
        <v>5</v>
      </c>
      <c r="C601" s="722" t="s">
        <v>7</v>
      </c>
      <c r="D601" s="722" t="s">
        <v>82</v>
      </c>
      <c r="E601" s="722" t="s">
        <v>1210</v>
      </c>
      <c r="F601" s="722" t="s">
        <v>1210</v>
      </c>
      <c r="G601" s="722" t="s">
        <v>1210</v>
      </c>
      <c r="H601" s="722" t="s">
        <v>1503</v>
      </c>
    </row>
    <row r="602" spans="1:8">
      <c r="A602" s="722" t="s">
        <v>1263</v>
      </c>
      <c r="B602" s="722">
        <v>6</v>
      </c>
      <c r="C602" s="722" t="s">
        <v>8</v>
      </c>
      <c r="D602" s="722" t="s">
        <v>79</v>
      </c>
      <c r="E602" s="722">
        <v>8442.06</v>
      </c>
      <c r="F602" s="722" t="s">
        <v>1504</v>
      </c>
      <c r="G602" s="722">
        <v>0</v>
      </c>
    </row>
    <row r="603" spans="1:8">
      <c r="A603" s="722" t="s">
        <v>1263</v>
      </c>
      <c r="B603" s="722">
        <v>7</v>
      </c>
      <c r="C603" s="722" t="s">
        <v>9</v>
      </c>
      <c r="D603" s="722" t="s">
        <v>79</v>
      </c>
      <c r="E603" s="722">
        <v>2827.34</v>
      </c>
      <c r="F603" s="722" t="s">
        <v>1505</v>
      </c>
      <c r="G603" s="722">
        <v>0</v>
      </c>
    </row>
    <row r="604" spans="1:8">
      <c r="A604" s="722" t="s">
        <v>1263</v>
      </c>
      <c r="B604" s="722">
        <v>8</v>
      </c>
      <c r="C604" s="722" t="s">
        <v>10</v>
      </c>
      <c r="D604" s="722" t="s">
        <v>82</v>
      </c>
      <c r="E604" s="722" t="s">
        <v>1210</v>
      </c>
      <c r="F604" s="722" t="s">
        <v>1210</v>
      </c>
      <c r="G604" s="722" t="s">
        <v>1210</v>
      </c>
      <c r="H604" s="722" t="s">
        <v>581</v>
      </c>
    </row>
    <row r="605" spans="1:8">
      <c r="A605" s="722" t="s">
        <v>1263</v>
      </c>
      <c r="B605" s="722">
        <v>9</v>
      </c>
      <c r="C605" s="722" t="s">
        <v>11</v>
      </c>
      <c r="D605" s="722" t="s">
        <v>82</v>
      </c>
      <c r="E605" s="722" t="s">
        <v>1210</v>
      </c>
      <c r="F605" s="722" t="s">
        <v>1210</v>
      </c>
      <c r="G605" s="722" t="s">
        <v>1210</v>
      </c>
      <c r="H605" s="722" t="s">
        <v>582</v>
      </c>
    </row>
    <row r="606" spans="1:8">
      <c r="A606" s="722" t="s">
        <v>1263</v>
      </c>
      <c r="B606" s="722">
        <v>10</v>
      </c>
      <c r="C606" s="722" t="s">
        <v>12</v>
      </c>
      <c r="D606" s="722" t="s">
        <v>82</v>
      </c>
      <c r="E606" s="722" t="s">
        <v>1210</v>
      </c>
      <c r="F606" s="722" t="s">
        <v>1210</v>
      </c>
      <c r="G606" s="722" t="s">
        <v>1210</v>
      </c>
      <c r="H606" s="722" t="s">
        <v>583</v>
      </c>
    </row>
    <row r="607" spans="1:8">
      <c r="A607" s="722" t="s">
        <v>1263</v>
      </c>
      <c r="B607" s="722">
        <v>11</v>
      </c>
      <c r="C607" s="722" t="s">
        <v>13</v>
      </c>
      <c r="D607" s="722" t="s">
        <v>79</v>
      </c>
      <c r="E607" s="722">
        <v>6435.8</v>
      </c>
      <c r="F607" s="722" t="s">
        <v>1506</v>
      </c>
      <c r="G607" s="722">
        <v>0</v>
      </c>
    </row>
    <row r="608" spans="1:8">
      <c r="A608" s="722" t="s">
        <v>1263</v>
      </c>
      <c r="B608" s="722">
        <v>12</v>
      </c>
      <c r="C608" s="722" t="s">
        <v>81</v>
      </c>
      <c r="D608" s="722" t="s">
        <v>79</v>
      </c>
      <c r="E608" s="722">
        <v>15.93</v>
      </c>
      <c r="F608" s="722" t="s">
        <v>1507</v>
      </c>
      <c r="G608" s="722">
        <v>0</v>
      </c>
    </row>
    <row r="609" spans="1:8">
      <c r="A609" s="722" t="s">
        <v>1263</v>
      </c>
      <c r="B609" s="722">
        <v>13</v>
      </c>
      <c r="C609" s="722" t="s">
        <v>14</v>
      </c>
      <c r="D609" s="722" t="s">
        <v>82</v>
      </c>
      <c r="E609" s="722" t="s">
        <v>1210</v>
      </c>
      <c r="F609" s="722" t="s">
        <v>1210</v>
      </c>
      <c r="G609" s="722" t="s">
        <v>1210</v>
      </c>
      <c r="H609" s="722" t="s">
        <v>584</v>
      </c>
    </row>
    <row r="610" spans="1:8">
      <c r="A610" s="722" t="s">
        <v>1263</v>
      </c>
      <c r="B610" s="722">
        <v>14</v>
      </c>
      <c r="C610" s="722" t="s">
        <v>15</v>
      </c>
      <c r="D610" s="722" t="s">
        <v>82</v>
      </c>
      <c r="E610" s="722" t="s">
        <v>1210</v>
      </c>
      <c r="F610" s="722" t="s">
        <v>1210</v>
      </c>
      <c r="G610" s="722" t="s">
        <v>1210</v>
      </c>
      <c r="H610" s="722" t="s">
        <v>585</v>
      </c>
    </row>
    <row r="611" spans="1:8">
      <c r="A611" s="722" t="s">
        <v>1263</v>
      </c>
      <c r="B611" s="722">
        <v>15</v>
      </c>
      <c r="C611" s="722" t="s">
        <v>16</v>
      </c>
      <c r="D611" s="722" t="s">
        <v>82</v>
      </c>
      <c r="E611" s="722" t="s">
        <v>1210</v>
      </c>
      <c r="F611" s="722" t="s">
        <v>1210</v>
      </c>
      <c r="G611" s="722" t="s">
        <v>1210</v>
      </c>
      <c r="H611" s="722" t="s">
        <v>586</v>
      </c>
    </row>
    <row r="612" spans="1:8">
      <c r="A612" s="722" t="s">
        <v>1263</v>
      </c>
      <c r="B612" s="722">
        <v>16</v>
      </c>
      <c r="C612" s="722" t="s">
        <v>23</v>
      </c>
      <c r="E612" s="722" t="s">
        <v>1210</v>
      </c>
      <c r="F612" s="722" t="s">
        <v>1210</v>
      </c>
      <c r="G612" s="722" t="s">
        <v>1210</v>
      </c>
    </row>
    <row r="613" spans="1:8">
      <c r="A613" s="722" t="s">
        <v>1263</v>
      </c>
      <c r="B613" s="722">
        <v>17</v>
      </c>
      <c r="C613" s="722" t="s">
        <v>83</v>
      </c>
      <c r="E613" s="722" t="s">
        <v>1210</v>
      </c>
      <c r="F613" s="722" t="s">
        <v>1210</v>
      </c>
      <c r="G613" s="722" t="s">
        <v>1210</v>
      </c>
    </row>
    <row r="614" spans="1:8">
      <c r="A614" s="722" t="s">
        <v>1264</v>
      </c>
      <c r="B614" s="722">
        <v>1</v>
      </c>
      <c r="C614" s="722" t="s">
        <v>4</v>
      </c>
      <c r="D614" s="722" t="s">
        <v>79</v>
      </c>
      <c r="E614" s="722">
        <v>83100</v>
      </c>
      <c r="F614" s="722" t="s">
        <v>699</v>
      </c>
      <c r="G614" s="722">
        <v>0</v>
      </c>
    </row>
    <row r="615" spans="1:8">
      <c r="A615" s="722" t="s">
        <v>1264</v>
      </c>
      <c r="B615" s="722">
        <v>2</v>
      </c>
      <c r="C615" s="722" t="s">
        <v>5</v>
      </c>
      <c r="D615" s="722" t="s">
        <v>79</v>
      </c>
      <c r="E615" s="722">
        <v>199918</v>
      </c>
      <c r="F615" s="722" t="s">
        <v>700</v>
      </c>
      <c r="G615" s="722">
        <v>0</v>
      </c>
    </row>
    <row r="616" spans="1:8">
      <c r="A616" s="722" t="s">
        <v>1264</v>
      </c>
      <c r="B616" s="722">
        <v>3</v>
      </c>
      <c r="C616" s="722" t="s">
        <v>80</v>
      </c>
      <c r="D616" s="722" t="s">
        <v>79</v>
      </c>
      <c r="E616" s="722">
        <v>5029</v>
      </c>
      <c r="F616" s="722" t="s">
        <v>701</v>
      </c>
      <c r="G616" s="722">
        <v>0</v>
      </c>
    </row>
    <row r="617" spans="1:8">
      <c r="A617" s="722" t="s">
        <v>1264</v>
      </c>
      <c r="B617" s="722">
        <v>4</v>
      </c>
      <c r="C617" s="722" t="s">
        <v>6</v>
      </c>
      <c r="D617" s="722" t="s">
        <v>79</v>
      </c>
      <c r="E617" s="722">
        <v>52486</v>
      </c>
      <c r="F617" s="722" t="s">
        <v>702</v>
      </c>
      <c r="G617" s="722">
        <v>90</v>
      </c>
    </row>
    <row r="618" spans="1:8">
      <c r="A618" s="722" t="s">
        <v>1264</v>
      </c>
      <c r="B618" s="722">
        <v>5</v>
      </c>
      <c r="C618" s="722" t="s">
        <v>7</v>
      </c>
      <c r="D618" s="722" t="s">
        <v>79</v>
      </c>
      <c r="E618" s="722">
        <v>5063</v>
      </c>
      <c r="F618" s="722" t="s">
        <v>703</v>
      </c>
      <c r="G618" s="722">
        <v>0</v>
      </c>
    </row>
    <row r="619" spans="1:8">
      <c r="A619" s="722" t="s">
        <v>1264</v>
      </c>
      <c r="B619" s="722">
        <v>6</v>
      </c>
      <c r="C619" s="722" t="s">
        <v>8</v>
      </c>
      <c r="D619" s="722" t="s">
        <v>79</v>
      </c>
      <c r="E619" s="722">
        <v>19588</v>
      </c>
      <c r="F619" s="722" t="s">
        <v>1508</v>
      </c>
      <c r="G619" s="722">
        <v>0</v>
      </c>
    </row>
    <row r="620" spans="1:8">
      <c r="A620" s="722" t="s">
        <v>1264</v>
      </c>
      <c r="B620" s="722">
        <v>7</v>
      </c>
      <c r="C620" s="722" t="s">
        <v>9</v>
      </c>
      <c r="D620" s="722" t="s">
        <v>79</v>
      </c>
      <c r="E620" s="722">
        <v>13811</v>
      </c>
      <c r="F620" s="722" t="s">
        <v>704</v>
      </c>
      <c r="G620" s="722">
        <v>0</v>
      </c>
    </row>
    <row r="621" spans="1:8">
      <c r="A621" s="722" t="s">
        <v>1264</v>
      </c>
      <c r="B621" s="722">
        <v>8</v>
      </c>
      <c r="C621" s="722" t="s">
        <v>10</v>
      </c>
      <c r="D621" s="722" t="s">
        <v>79</v>
      </c>
      <c r="E621" s="722">
        <v>14116</v>
      </c>
      <c r="F621" s="722" t="s">
        <v>705</v>
      </c>
      <c r="G621" s="722">
        <v>0</v>
      </c>
    </row>
    <row r="622" spans="1:8">
      <c r="A622" s="722" t="s">
        <v>1264</v>
      </c>
      <c r="B622" s="722">
        <v>9</v>
      </c>
      <c r="C622" s="722" t="s">
        <v>11</v>
      </c>
      <c r="D622" s="722" t="s">
        <v>82</v>
      </c>
      <c r="E622" s="722" t="s">
        <v>1210</v>
      </c>
      <c r="F622" s="722" t="s">
        <v>1210</v>
      </c>
      <c r="G622" s="722" t="s">
        <v>1210</v>
      </c>
      <c r="H622" s="722" t="s">
        <v>706</v>
      </c>
    </row>
    <row r="623" spans="1:8">
      <c r="A623" s="722" t="s">
        <v>1264</v>
      </c>
      <c r="B623" s="722">
        <v>10</v>
      </c>
      <c r="C623" s="722" t="s">
        <v>12</v>
      </c>
      <c r="D623" s="722" t="s">
        <v>82</v>
      </c>
      <c r="E623" s="722" t="s">
        <v>1210</v>
      </c>
      <c r="F623" s="722" t="s">
        <v>1210</v>
      </c>
      <c r="G623" s="722" t="s">
        <v>1210</v>
      </c>
      <c r="H623" s="722" t="s">
        <v>707</v>
      </c>
    </row>
    <row r="624" spans="1:8">
      <c r="A624" s="722" t="s">
        <v>1264</v>
      </c>
      <c r="B624" s="722">
        <v>11</v>
      </c>
      <c r="C624" s="722" t="s">
        <v>13</v>
      </c>
      <c r="D624" s="722" t="s">
        <v>79</v>
      </c>
      <c r="E624" s="722">
        <v>93400</v>
      </c>
      <c r="F624" s="722" t="s">
        <v>708</v>
      </c>
      <c r="G624" s="722">
        <v>0</v>
      </c>
    </row>
    <row r="625" spans="1:8">
      <c r="A625" s="722" t="s">
        <v>1264</v>
      </c>
      <c r="B625" s="722">
        <v>12</v>
      </c>
      <c r="C625" s="722" t="s">
        <v>81</v>
      </c>
      <c r="D625" s="722" t="s">
        <v>79</v>
      </c>
      <c r="E625" s="722">
        <v>2057</v>
      </c>
      <c r="F625" s="722" t="s">
        <v>709</v>
      </c>
      <c r="G625" s="722">
        <v>0</v>
      </c>
    </row>
    <row r="626" spans="1:8">
      <c r="A626" s="722" t="s">
        <v>1264</v>
      </c>
      <c r="B626" s="722">
        <v>13</v>
      </c>
      <c r="C626" s="722" t="s">
        <v>14</v>
      </c>
      <c r="D626" s="722" t="s">
        <v>82</v>
      </c>
      <c r="E626" s="722" t="s">
        <v>1210</v>
      </c>
      <c r="F626" s="722" t="s">
        <v>1210</v>
      </c>
      <c r="G626" s="722" t="s">
        <v>1210</v>
      </c>
      <c r="H626" s="722" t="s">
        <v>710</v>
      </c>
    </row>
    <row r="627" spans="1:8">
      <c r="A627" s="722" t="s">
        <v>1264</v>
      </c>
      <c r="B627" s="722">
        <v>14</v>
      </c>
      <c r="C627" s="722" t="s">
        <v>15</v>
      </c>
      <c r="D627" s="722" t="s">
        <v>82</v>
      </c>
      <c r="E627" s="722" t="s">
        <v>1210</v>
      </c>
      <c r="F627" s="722" t="s">
        <v>1210</v>
      </c>
      <c r="G627" s="722" t="s">
        <v>1210</v>
      </c>
      <c r="H627" s="722" t="s">
        <v>711</v>
      </c>
    </row>
    <row r="628" spans="1:8">
      <c r="A628" s="722" t="s">
        <v>1264</v>
      </c>
      <c r="B628" s="722">
        <v>15</v>
      </c>
      <c r="C628" s="722" t="s">
        <v>16</v>
      </c>
      <c r="D628" s="722" t="s">
        <v>79</v>
      </c>
      <c r="E628" s="722">
        <v>3971</v>
      </c>
      <c r="F628" s="722" t="s">
        <v>712</v>
      </c>
      <c r="G628" s="722">
        <v>0</v>
      </c>
    </row>
    <row r="629" spans="1:8">
      <c r="A629" s="722" t="s">
        <v>1264</v>
      </c>
      <c r="B629" s="722">
        <v>16</v>
      </c>
      <c r="C629" s="722" t="s">
        <v>23</v>
      </c>
      <c r="D629" s="722" t="s">
        <v>115</v>
      </c>
      <c r="E629" s="722" t="s">
        <v>1210</v>
      </c>
      <c r="F629" s="722" t="s">
        <v>1210</v>
      </c>
      <c r="G629" s="722" t="s">
        <v>1210</v>
      </c>
    </row>
    <row r="630" spans="1:8">
      <c r="A630" s="722" t="s">
        <v>1264</v>
      </c>
      <c r="B630" s="722">
        <v>17</v>
      </c>
      <c r="C630" s="722" t="s">
        <v>83</v>
      </c>
      <c r="D630" s="722" t="s">
        <v>115</v>
      </c>
      <c r="E630" s="722" t="s">
        <v>1210</v>
      </c>
      <c r="F630" s="722" t="s">
        <v>1210</v>
      </c>
      <c r="G630" s="722" t="s">
        <v>1210</v>
      </c>
    </row>
    <row r="631" spans="1:8">
      <c r="A631" s="722" t="s">
        <v>1265</v>
      </c>
      <c r="B631" s="722">
        <v>1</v>
      </c>
      <c r="C631" s="722" t="s">
        <v>4</v>
      </c>
      <c r="D631" s="722" t="s">
        <v>79</v>
      </c>
      <c r="E631" s="722">
        <v>2275908</v>
      </c>
      <c r="F631" s="722" t="s">
        <v>1509</v>
      </c>
      <c r="G631" s="722">
        <v>90</v>
      </c>
    </row>
    <row r="632" spans="1:8">
      <c r="A632" s="722" t="s">
        <v>1265</v>
      </c>
      <c r="B632" s="722">
        <v>2</v>
      </c>
      <c r="C632" s="722" t="s">
        <v>5</v>
      </c>
      <c r="D632" s="722" t="s">
        <v>79</v>
      </c>
      <c r="E632" s="722">
        <v>129349</v>
      </c>
      <c r="F632" s="722" t="s">
        <v>1510</v>
      </c>
      <c r="G632" s="722">
        <v>100</v>
      </c>
    </row>
    <row r="633" spans="1:8">
      <c r="A633" s="722" t="s">
        <v>1265</v>
      </c>
      <c r="B633" s="722">
        <v>3</v>
      </c>
      <c r="C633" s="722" t="s">
        <v>80</v>
      </c>
      <c r="D633" s="722" t="s">
        <v>79</v>
      </c>
      <c r="E633" s="722">
        <v>210409</v>
      </c>
      <c r="F633" s="722" t="s">
        <v>1511</v>
      </c>
      <c r="G633" s="722">
        <v>100</v>
      </c>
    </row>
    <row r="634" spans="1:8">
      <c r="A634" s="722" t="s">
        <v>1265</v>
      </c>
      <c r="B634" s="722">
        <v>4</v>
      </c>
      <c r="C634" s="722" t="s">
        <v>6</v>
      </c>
      <c r="D634" s="722" t="s">
        <v>79</v>
      </c>
      <c r="E634" s="722">
        <v>23145</v>
      </c>
      <c r="F634" s="722" t="s">
        <v>1512</v>
      </c>
      <c r="G634" s="722">
        <v>100</v>
      </c>
    </row>
    <row r="635" spans="1:8">
      <c r="A635" s="722" t="s">
        <v>1265</v>
      </c>
      <c r="B635" s="722">
        <v>5</v>
      </c>
      <c r="C635" s="722" t="s">
        <v>7</v>
      </c>
      <c r="D635" s="722" t="s">
        <v>79</v>
      </c>
      <c r="E635" s="722">
        <v>6717</v>
      </c>
      <c r="F635" s="722" t="s">
        <v>1513</v>
      </c>
      <c r="G635" s="722">
        <v>100</v>
      </c>
    </row>
    <row r="636" spans="1:8">
      <c r="A636" s="722" t="s">
        <v>1265</v>
      </c>
      <c r="B636" s="722">
        <v>6</v>
      </c>
      <c r="C636" s="722" t="s">
        <v>8</v>
      </c>
      <c r="D636" s="722" t="s">
        <v>79</v>
      </c>
      <c r="E636" s="722">
        <v>11782</v>
      </c>
      <c r="F636" s="722" t="s">
        <v>1514</v>
      </c>
      <c r="G636" s="722">
        <v>100</v>
      </c>
    </row>
    <row r="637" spans="1:8">
      <c r="A637" s="722" t="s">
        <v>1265</v>
      </c>
      <c r="B637" s="722">
        <v>7</v>
      </c>
      <c r="C637" s="722" t="s">
        <v>9</v>
      </c>
      <c r="D637" s="722" t="s">
        <v>79</v>
      </c>
      <c r="E637" s="722">
        <v>11782</v>
      </c>
      <c r="F637" s="722" t="s">
        <v>1515</v>
      </c>
      <c r="G637" s="722">
        <v>100</v>
      </c>
    </row>
    <row r="638" spans="1:8">
      <c r="A638" s="722" t="s">
        <v>1265</v>
      </c>
      <c r="B638" s="722">
        <v>8</v>
      </c>
      <c r="C638" s="722" t="s">
        <v>10</v>
      </c>
      <c r="D638" s="722" t="s">
        <v>79</v>
      </c>
      <c r="E638" s="722">
        <v>2461</v>
      </c>
      <c r="F638" s="722" t="s">
        <v>694</v>
      </c>
      <c r="G638" s="722">
        <v>100</v>
      </c>
    </row>
    <row r="639" spans="1:8">
      <c r="A639" s="722" t="s">
        <v>1265</v>
      </c>
      <c r="B639" s="722">
        <v>9</v>
      </c>
      <c r="C639" s="722" t="s">
        <v>11</v>
      </c>
      <c r="D639" s="722" t="s">
        <v>79</v>
      </c>
      <c r="E639" s="722">
        <v>2083</v>
      </c>
      <c r="F639" s="722" t="s">
        <v>695</v>
      </c>
      <c r="G639" s="722">
        <v>100</v>
      </c>
    </row>
    <row r="640" spans="1:8">
      <c r="A640" s="722" t="s">
        <v>1265</v>
      </c>
      <c r="B640" s="722">
        <v>10</v>
      </c>
      <c r="C640" s="722" t="s">
        <v>12</v>
      </c>
      <c r="D640" s="722" t="s">
        <v>82</v>
      </c>
      <c r="E640" s="722" t="s">
        <v>1210</v>
      </c>
      <c r="F640" s="722" t="s">
        <v>1210</v>
      </c>
      <c r="G640" s="722" t="s">
        <v>1210</v>
      </c>
      <c r="H640" s="722" t="s">
        <v>696</v>
      </c>
    </row>
    <row r="641" spans="1:8">
      <c r="A641" s="722" t="s">
        <v>1265</v>
      </c>
      <c r="B641" s="722">
        <v>11</v>
      </c>
      <c r="C641" s="722" t="s">
        <v>13</v>
      </c>
      <c r="D641" s="722" t="s">
        <v>79</v>
      </c>
      <c r="E641" s="722">
        <v>10751864</v>
      </c>
      <c r="F641" s="722" t="s">
        <v>1516</v>
      </c>
      <c r="G641" s="722">
        <v>21</v>
      </c>
    </row>
    <row r="642" spans="1:8">
      <c r="A642" s="722" t="s">
        <v>1265</v>
      </c>
      <c r="B642" s="722">
        <v>12</v>
      </c>
      <c r="C642" s="722" t="s">
        <v>81</v>
      </c>
      <c r="D642" s="722" t="s">
        <v>79</v>
      </c>
      <c r="E642" s="722">
        <v>107179</v>
      </c>
      <c r="F642" s="722" t="s">
        <v>1517</v>
      </c>
      <c r="G642" s="722">
        <v>83</v>
      </c>
    </row>
    <row r="643" spans="1:8">
      <c r="A643" s="722" t="s">
        <v>1265</v>
      </c>
      <c r="B643" s="722">
        <v>13</v>
      </c>
      <c r="C643" s="722" t="s">
        <v>14</v>
      </c>
      <c r="D643" s="722" t="s">
        <v>82</v>
      </c>
      <c r="E643" s="722" t="s">
        <v>1210</v>
      </c>
      <c r="F643" s="722" t="s">
        <v>1210</v>
      </c>
      <c r="G643" s="722" t="s">
        <v>1210</v>
      </c>
      <c r="H643" s="722" t="s">
        <v>697</v>
      </c>
    </row>
    <row r="644" spans="1:8">
      <c r="A644" s="722" t="s">
        <v>1265</v>
      </c>
      <c r="B644" s="722">
        <v>14</v>
      </c>
      <c r="C644" s="722" t="s">
        <v>15</v>
      </c>
      <c r="D644" s="722" t="s">
        <v>82</v>
      </c>
      <c r="E644" s="722" t="s">
        <v>1210</v>
      </c>
      <c r="F644" s="722" t="s">
        <v>1210</v>
      </c>
      <c r="G644" s="722" t="s">
        <v>1210</v>
      </c>
      <c r="H644" s="722" t="s">
        <v>698</v>
      </c>
    </row>
    <row r="645" spans="1:8">
      <c r="A645" s="722" t="s">
        <v>1265</v>
      </c>
      <c r="B645" s="722">
        <v>15</v>
      </c>
      <c r="C645" s="722" t="s">
        <v>16</v>
      </c>
      <c r="D645" s="722" t="s">
        <v>79</v>
      </c>
      <c r="E645" s="722">
        <v>326</v>
      </c>
      <c r="F645" s="722" t="s">
        <v>1518</v>
      </c>
      <c r="G645" s="722">
        <v>100</v>
      </c>
    </row>
    <row r="646" spans="1:8">
      <c r="A646" s="722" t="s">
        <v>1265</v>
      </c>
      <c r="B646" s="722">
        <v>16</v>
      </c>
      <c r="C646" s="722" t="s">
        <v>23</v>
      </c>
      <c r="E646" s="722" t="s">
        <v>1210</v>
      </c>
      <c r="F646" s="722" t="s">
        <v>1210</v>
      </c>
      <c r="G646" s="722" t="s">
        <v>1210</v>
      </c>
    </row>
    <row r="647" spans="1:8">
      <c r="A647" s="722" t="s">
        <v>1265</v>
      </c>
      <c r="B647" s="722">
        <v>17</v>
      </c>
      <c r="C647" s="722" t="s">
        <v>83</v>
      </c>
      <c r="E647" s="722" t="s">
        <v>1210</v>
      </c>
      <c r="F647" s="722" t="s">
        <v>1210</v>
      </c>
      <c r="G647" s="722" t="s">
        <v>1210</v>
      </c>
    </row>
    <row r="648" spans="1:8">
      <c r="A648" s="722" t="s">
        <v>1266</v>
      </c>
      <c r="B648" s="722">
        <v>1</v>
      </c>
      <c r="C648" s="722" t="s">
        <v>4</v>
      </c>
      <c r="D648" s="722" t="s">
        <v>79</v>
      </c>
      <c r="E648" s="722">
        <v>1355224</v>
      </c>
      <c r="F648" s="722" t="s">
        <v>220</v>
      </c>
    </row>
    <row r="649" spans="1:8">
      <c r="A649" s="722" t="s">
        <v>1266</v>
      </c>
      <c r="B649" s="722">
        <v>2</v>
      </c>
      <c r="C649" s="722" t="s">
        <v>5</v>
      </c>
      <c r="D649" s="722" t="s">
        <v>79</v>
      </c>
      <c r="E649" s="722">
        <v>136405</v>
      </c>
      <c r="F649" s="722" t="s">
        <v>221</v>
      </c>
    </row>
    <row r="650" spans="1:8">
      <c r="A650" s="722" t="s">
        <v>1266</v>
      </c>
      <c r="B650" s="722">
        <v>3</v>
      </c>
      <c r="C650" s="722" t="s">
        <v>80</v>
      </c>
      <c r="D650" s="722" t="s">
        <v>79</v>
      </c>
      <c r="E650" s="722">
        <v>21747</v>
      </c>
      <c r="F650" s="722" t="s">
        <v>222</v>
      </c>
    </row>
    <row r="651" spans="1:8">
      <c r="A651" s="722" t="s">
        <v>1266</v>
      </c>
      <c r="B651" s="722">
        <v>4</v>
      </c>
      <c r="C651" s="722" t="s">
        <v>6</v>
      </c>
      <c r="D651" s="722" t="s">
        <v>79</v>
      </c>
      <c r="E651" s="722">
        <v>9468</v>
      </c>
      <c r="F651" s="722" t="s">
        <v>1519</v>
      </c>
      <c r="H651" s="722" t="s">
        <v>223</v>
      </c>
    </row>
    <row r="652" spans="1:8">
      <c r="A652" s="722" t="s">
        <v>1266</v>
      </c>
      <c r="B652" s="722">
        <v>5</v>
      </c>
      <c r="C652" s="722" t="s">
        <v>7</v>
      </c>
      <c r="D652" s="722" t="s">
        <v>79</v>
      </c>
      <c r="E652" s="722">
        <v>762</v>
      </c>
      <c r="F652" s="722" t="s">
        <v>224</v>
      </c>
    </row>
    <row r="653" spans="1:8">
      <c r="A653" s="722" t="s">
        <v>1266</v>
      </c>
      <c r="B653" s="722">
        <v>6</v>
      </c>
      <c r="C653" s="722" t="s">
        <v>8</v>
      </c>
      <c r="D653" s="722" t="s">
        <v>79</v>
      </c>
      <c r="E653" s="722">
        <v>192845</v>
      </c>
      <c r="F653" s="722" t="s">
        <v>1520</v>
      </c>
    </row>
    <row r="654" spans="1:8">
      <c r="A654" s="722" t="s">
        <v>1266</v>
      </c>
      <c r="B654" s="722">
        <v>7</v>
      </c>
      <c r="C654" s="722" t="s">
        <v>9</v>
      </c>
      <c r="D654" s="722" t="s">
        <v>79</v>
      </c>
      <c r="E654" s="722">
        <v>70</v>
      </c>
      <c r="F654" s="722" t="s">
        <v>1521</v>
      </c>
      <c r="H654" s="722" t="s">
        <v>225</v>
      </c>
    </row>
    <row r="655" spans="1:8">
      <c r="A655" s="722" t="s">
        <v>1266</v>
      </c>
      <c r="B655" s="722">
        <v>8</v>
      </c>
      <c r="C655" s="722" t="s">
        <v>10</v>
      </c>
      <c r="D655" s="722" t="s">
        <v>82</v>
      </c>
      <c r="E655" s="722" t="s">
        <v>1210</v>
      </c>
      <c r="F655" s="722" t="s">
        <v>1210</v>
      </c>
      <c r="G655" s="722" t="s">
        <v>1210</v>
      </c>
      <c r="H655" s="722" t="s">
        <v>226</v>
      </c>
    </row>
    <row r="656" spans="1:8">
      <c r="A656" s="722" t="s">
        <v>1266</v>
      </c>
      <c r="B656" s="722">
        <v>9</v>
      </c>
      <c r="C656" s="722" t="s">
        <v>11</v>
      </c>
      <c r="D656" s="722" t="s">
        <v>79</v>
      </c>
      <c r="E656" s="722">
        <v>37874</v>
      </c>
      <c r="F656" s="722" t="s">
        <v>1519</v>
      </c>
      <c r="H656" s="722" t="s">
        <v>223</v>
      </c>
    </row>
    <row r="657" spans="1:8">
      <c r="A657" s="722" t="s">
        <v>1266</v>
      </c>
      <c r="B657" s="722">
        <v>10</v>
      </c>
      <c r="C657" s="722" t="s">
        <v>12</v>
      </c>
      <c r="D657" s="722" t="s">
        <v>82</v>
      </c>
      <c r="E657" s="722" t="s">
        <v>1210</v>
      </c>
      <c r="F657" s="722" t="s">
        <v>1210</v>
      </c>
      <c r="G657" s="722" t="s">
        <v>1210</v>
      </c>
      <c r="H657" s="722" t="s">
        <v>227</v>
      </c>
    </row>
    <row r="658" spans="1:8">
      <c r="A658" s="722" t="s">
        <v>1266</v>
      </c>
      <c r="B658" s="722">
        <v>11</v>
      </c>
      <c r="C658" s="722" t="s">
        <v>13</v>
      </c>
      <c r="D658" s="722" t="s">
        <v>82</v>
      </c>
      <c r="E658" s="722" t="s">
        <v>1210</v>
      </c>
      <c r="F658" s="722" t="s">
        <v>1210</v>
      </c>
      <c r="G658" s="722" t="s">
        <v>1210</v>
      </c>
      <c r="H658" s="722" t="s">
        <v>228</v>
      </c>
    </row>
    <row r="659" spans="1:8">
      <c r="A659" s="722" t="s">
        <v>1266</v>
      </c>
      <c r="B659" s="722">
        <v>12</v>
      </c>
      <c r="C659" s="722" t="s">
        <v>81</v>
      </c>
      <c r="D659" s="722" t="s">
        <v>82</v>
      </c>
      <c r="E659" s="722" t="s">
        <v>1210</v>
      </c>
      <c r="F659" s="722" t="s">
        <v>1210</v>
      </c>
      <c r="G659" s="722" t="s">
        <v>1210</v>
      </c>
      <c r="H659" s="722" t="s">
        <v>229</v>
      </c>
    </row>
    <row r="660" spans="1:8">
      <c r="A660" s="722" t="s">
        <v>1266</v>
      </c>
      <c r="B660" s="722">
        <v>13</v>
      </c>
      <c r="C660" s="722" t="s">
        <v>14</v>
      </c>
      <c r="D660" s="722" t="s">
        <v>79</v>
      </c>
      <c r="E660" s="722">
        <v>11653</v>
      </c>
      <c r="F660" s="722" t="s">
        <v>230</v>
      </c>
    </row>
    <row r="661" spans="1:8">
      <c r="A661" s="722" t="s">
        <v>1266</v>
      </c>
      <c r="B661" s="722">
        <v>14</v>
      </c>
      <c r="C661" s="722" t="s">
        <v>15</v>
      </c>
      <c r="D661" s="722" t="s">
        <v>82</v>
      </c>
      <c r="E661" s="722" t="s">
        <v>1210</v>
      </c>
      <c r="F661" s="722" t="s">
        <v>1210</v>
      </c>
      <c r="G661" s="722" t="s">
        <v>1210</v>
      </c>
      <c r="H661" s="722" t="s">
        <v>231</v>
      </c>
    </row>
    <row r="662" spans="1:8">
      <c r="A662" s="722" t="s">
        <v>1266</v>
      </c>
      <c r="B662" s="722">
        <v>15</v>
      </c>
      <c r="C662" s="722" t="s">
        <v>16</v>
      </c>
      <c r="D662" s="722" t="s">
        <v>82</v>
      </c>
      <c r="E662" s="722" t="s">
        <v>1210</v>
      </c>
      <c r="F662" s="722" t="s">
        <v>1210</v>
      </c>
      <c r="G662" s="722" t="s">
        <v>1210</v>
      </c>
      <c r="H662" s="722" t="s">
        <v>232</v>
      </c>
    </row>
    <row r="663" spans="1:8">
      <c r="A663" s="722" t="s">
        <v>1266</v>
      </c>
      <c r="B663" s="722">
        <v>16</v>
      </c>
      <c r="C663" s="722" t="s">
        <v>23</v>
      </c>
      <c r="E663" s="722" t="s">
        <v>1210</v>
      </c>
      <c r="F663" s="722" t="s">
        <v>1210</v>
      </c>
      <c r="G663" s="722" t="s">
        <v>1210</v>
      </c>
    </row>
    <row r="664" spans="1:8">
      <c r="A664" s="722" t="s">
        <v>1266</v>
      </c>
      <c r="B664" s="722">
        <v>17</v>
      </c>
      <c r="C664" s="722" t="s">
        <v>83</v>
      </c>
      <c r="E664" s="722" t="s">
        <v>1210</v>
      </c>
      <c r="F664" s="722" t="s">
        <v>1210</v>
      </c>
      <c r="G664" s="722" t="s">
        <v>1210</v>
      </c>
    </row>
    <row r="665" spans="1:8">
      <c r="A665" s="722" t="s">
        <v>1267</v>
      </c>
      <c r="B665" s="722">
        <v>1</v>
      </c>
      <c r="C665" s="722" t="s">
        <v>4</v>
      </c>
      <c r="D665" s="722" t="s">
        <v>56</v>
      </c>
      <c r="E665" s="722" t="s">
        <v>1210</v>
      </c>
      <c r="F665" s="722" t="s">
        <v>1210</v>
      </c>
      <c r="G665" s="722" t="s">
        <v>1210</v>
      </c>
      <c r="H665" s="722" t="s">
        <v>209</v>
      </c>
    </row>
    <row r="666" spans="1:8">
      <c r="A666" s="722" t="s">
        <v>1267</v>
      </c>
      <c r="B666" s="722">
        <v>2</v>
      </c>
      <c r="C666" s="722" t="s">
        <v>5</v>
      </c>
      <c r="D666" s="722" t="s">
        <v>56</v>
      </c>
      <c r="E666" s="722" t="s">
        <v>1210</v>
      </c>
      <c r="F666" s="722" t="s">
        <v>1210</v>
      </c>
      <c r="G666" s="722" t="s">
        <v>1210</v>
      </c>
      <c r="H666" s="722" t="s">
        <v>209</v>
      </c>
    </row>
    <row r="667" spans="1:8">
      <c r="A667" s="722" t="s">
        <v>1267</v>
      </c>
      <c r="B667" s="722">
        <v>3</v>
      </c>
      <c r="C667" s="722" t="s">
        <v>80</v>
      </c>
      <c r="D667" s="722" t="s">
        <v>56</v>
      </c>
      <c r="E667" s="722" t="s">
        <v>1210</v>
      </c>
      <c r="F667" s="722" t="s">
        <v>1210</v>
      </c>
      <c r="G667" s="722" t="s">
        <v>1210</v>
      </c>
      <c r="H667" s="722" t="s">
        <v>209</v>
      </c>
    </row>
    <row r="668" spans="1:8">
      <c r="A668" s="722" t="s">
        <v>1267</v>
      </c>
      <c r="B668" s="722">
        <v>4</v>
      </c>
      <c r="C668" s="722" t="s">
        <v>6</v>
      </c>
      <c r="D668" s="722" t="s">
        <v>56</v>
      </c>
      <c r="E668" s="722" t="s">
        <v>1210</v>
      </c>
      <c r="F668" s="722" t="s">
        <v>1210</v>
      </c>
      <c r="G668" s="722" t="s">
        <v>1210</v>
      </c>
      <c r="H668" s="722" t="s">
        <v>209</v>
      </c>
    </row>
    <row r="669" spans="1:8">
      <c r="A669" s="722" t="s">
        <v>1267</v>
      </c>
      <c r="B669" s="722">
        <v>5</v>
      </c>
      <c r="C669" s="722" t="s">
        <v>7</v>
      </c>
      <c r="D669" s="722" t="s">
        <v>56</v>
      </c>
      <c r="E669" s="722" t="s">
        <v>1210</v>
      </c>
      <c r="F669" s="722" t="s">
        <v>1210</v>
      </c>
      <c r="G669" s="722" t="s">
        <v>1210</v>
      </c>
      <c r="H669" s="722" t="s">
        <v>209</v>
      </c>
    </row>
    <row r="670" spans="1:8">
      <c r="A670" s="722" t="s">
        <v>1267</v>
      </c>
      <c r="B670" s="722">
        <v>6</v>
      </c>
      <c r="C670" s="722" t="s">
        <v>8</v>
      </c>
      <c r="D670" s="722" t="s">
        <v>56</v>
      </c>
      <c r="E670" s="722" t="s">
        <v>1210</v>
      </c>
      <c r="F670" s="722" t="s">
        <v>1210</v>
      </c>
      <c r="G670" s="722" t="s">
        <v>1210</v>
      </c>
      <c r="H670" s="722" t="s">
        <v>209</v>
      </c>
    </row>
    <row r="671" spans="1:8">
      <c r="A671" s="722" t="s">
        <v>1267</v>
      </c>
      <c r="B671" s="722">
        <v>7</v>
      </c>
      <c r="C671" s="722" t="s">
        <v>9</v>
      </c>
      <c r="D671" s="722" t="s">
        <v>56</v>
      </c>
      <c r="E671" s="722" t="s">
        <v>1210</v>
      </c>
      <c r="F671" s="722" t="s">
        <v>1210</v>
      </c>
      <c r="G671" s="722" t="s">
        <v>1210</v>
      </c>
      <c r="H671" s="722" t="s">
        <v>209</v>
      </c>
    </row>
    <row r="672" spans="1:8">
      <c r="A672" s="722" t="s">
        <v>1267</v>
      </c>
      <c r="B672" s="722">
        <v>8</v>
      </c>
      <c r="C672" s="722" t="s">
        <v>10</v>
      </c>
      <c r="D672" s="722" t="s">
        <v>56</v>
      </c>
      <c r="E672" s="722" t="s">
        <v>1210</v>
      </c>
      <c r="F672" s="722" t="s">
        <v>1210</v>
      </c>
      <c r="G672" s="722" t="s">
        <v>1210</v>
      </c>
      <c r="H672" s="722" t="s">
        <v>209</v>
      </c>
    </row>
    <row r="673" spans="1:8">
      <c r="A673" s="722" t="s">
        <v>1267</v>
      </c>
      <c r="B673" s="722">
        <v>9</v>
      </c>
      <c r="C673" s="722" t="s">
        <v>11</v>
      </c>
      <c r="D673" s="722" t="s">
        <v>56</v>
      </c>
      <c r="E673" s="722" t="s">
        <v>1210</v>
      </c>
      <c r="F673" s="722" t="s">
        <v>1210</v>
      </c>
      <c r="G673" s="722" t="s">
        <v>1210</v>
      </c>
      <c r="H673" s="722" t="s">
        <v>209</v>
      </c>
    </row>
    <row r="674" spans="1:8">
      <c r="A674" s="722" t="s">
        <v>1267</v>
      </c>
      <c r="B674" s="722">
        <v>10</v>
      </c>
      <c r="C674" s="722" t="s">
        <v>12</v>
      </c>
      <c r="D674" s="722" t="s">
        <v>56</v>
      </c>
      <c r="E674" s="722" t="s">
        <v>1210</v>
      </c>
      <c r="F674" s="722" t="s">
        <v>1210</v>
      </c>
      <c r="G674" s="722" t="s">
        <v>1210</v>
      </c>
      <c r="H674" s="722" t="s">
        <v>209</v>
      </c>
    </row>
    <row r="675" spans="1:8">
      <c r="A675" s="722" t="s">
        <v>1267</v>
      </c>
      <c r="B675" s="722">
        <v>11</v>
      </c>
      <c r="C675" s="722" t="s">
        <v>13</v>
      </c>
      <c r="D675" s="722" t="s">
        <v>56</v>
      </c>
      <c r="E675" s="722" t="s">
        <v>1210</v>
      </c>
      <c r="F675" s="722" t="s">
        <v>1210</v>
      </c>
      <c r="G675" s="722" t="s">
        <v>1210</v>
      </c>
      <c r="H675" s="722" t="s">
        <v>209</v>
      </c>
    </row>
    <row r="676" spans="1:8">
      <c r="A676" s="722" t="s">
        <v>1267</v>
      </c>
      <c r="B676" s="722">
        <v>12</v>
      </c>
      <c r="C676" s="722" t="s">
        <v>81</v>
      </c>
      <c r="D676" s="722" t="s">
        <v>56</v>
      </c>
      <c r="E676" s="722" t="s">
        <v>1210</v>
      </c>
      <c r="F676" s="722" t="s">
        <v>1210</v>
      </c>
      <c r="G676" s="722" t="s">
        <v>1210</v>
      </c>
      <c r="H676" s="722" t="s">
        <v>209</v>
      </c>
    </row>
    <row r="677" spans="1:8">
      <c r="A677" s="722" t="s">
        <v>1267</v>
      </c>
      <c r="B677" s="722">
        <v>13</v>
      </c>
      <c r="C677" s="722" t="s">
        <v>14</v>
      </c>
      <c r="D677" s="722" t="s">
        <v>56</v>
      </c>
      <c r="E677" s="722" t="s">
        <v>1210</v>
      </c>
      <c r="F677" s="722" t="s">
        <v>1210</v>
      </c>
      <c r="G677" s="722" t="s">
        <v>1210</v>
      </c>
      <c r="H677" s="722" t="s">
        <v>209</v>
      </c>
    </row>
    <row r="678" spans="1:8">
      <c r="A678" s="722" t="s">
        <v>1267</v>
      </c>
      <c r="B678" s="722">
        <v>14</v>
      </c>
      <c r="C678" s="722" t="s">
        <v>15</v>
      </c>
      <c r="D678" s="722" t="s">
        <v>56</v>
      </c>
      <c r="E678" s="722" t="s">
        <v>1210</v>
      </c>
      <c r="F678" s="722" t="s">
        <v>1210</v>
      </c>
      <c r="G678" s="722" t="s">
        <v>1210</v>
      </c>
      <c r="H678" s="722" t="s">
        <v>209</v>
      </c>
    </row>
    <row r="679" spans="1:8">
      <c r="A679" s="722" t="s">
        <v>1267</v>
      </c>
      <c r="B679" s="722">
        <v>15</v>
      </c>
      <c r="C679" s="722" t="s">
        <v>16</v>
      </c>
      <c r="D679" s="722" t="s">
        <v>56</v>
      </c>
      <c r="E679" s="722" t="s">
        <v>1210</v>
      </c>
      <c r="F679" s="722" t="s">
        <v>1210</v>
      </c>
      <c r="G679" s="722" t="s">
        <v>1210</v>
      </c>
      <c r="H679" s="722" t="s">
        <v>209</v>
      </c>
    </row>
    <row r="680" spans="1:8">
      <c r="A680" s="722" t="s">
        <v>1267</v>
      </c>
      <c r="B680" s="722">
        <v>16</v>
      </c>
      <c r="C680" s="722" t="s">
        <v>23</v>
      </c>
      <c r="D680" s="722" t="s">
        <v>56</v>
      </c>
      <c r="E680" s="722" t="s">
        <v>1210</v>
      </c>
      <c r="F680" s="722" t="s">
        <v>1210</v>
      </c>
      <c r="G680" s="722" t="s">
        <v>1210</v>
      </c>
      <c r="H680" s="722" t="s">
        <v>209</v>
      </c>
    </row>
    <row r="681" spans="1:8">
      <c r="A681" s="722" t="s">
        <v>1267</v>
      </c>
      <c r="B681" s="722">
        <v>17</v>
      </c>
      <c r="C681" s="722" t="s">
        <v>83</v>
      </c>
      <c r="D681" s="722" t="s">
        <v>56</v>
      </c>
      <c r="E681" s="722" t="s">
        <v>1210</v>
      </c>
      <c r="F681" s="722" t="s">
        <v>1210</v>
      </c>
      <c r="G681" s="722" t="s">
        <v>1210</v>
      </c>
      <c r="H681" s="722" t="s">
        <v>209</v>
      </c>
    </row>
    <row r="682" spans="1:8" s="735" customFormat="1">
      <c r="A682" s="735" t="s">
        <v>1588</v>
      </c>
      <c r="B682" s="735">
        <v>1</v>
      </c>
      <c r="C682" s="735" t="s">
        <v>4</v>
      </c>
      <c r="D682" s="735" t="s">
        <v>79</v>
      </c>
      <c r="E682" s="735">
        <v>406579</v>
      </c>
      <c r="F682" s="735" t="s">
        <v>419</v>
      </c>
      <c r="G682" s="735">
        <v>0</v>
      </c>
      <c r="H682" s="735" t="s">
        <v>420</v>
      </c>
    </row>
    <row r="683" spans="1:8" s="735" customFormat="1">
      <c r="A683" s="735" t="s">
        <v>1588</v>
      </c>
      <c r="B683" s="735">
        <v>2</v>
      </c>
      <c r="C683" s="735" t="s">
        <v>5</v>
      </c>
      <c r="D683" s="735" t="s">
        <v>79</v>
      </c>
      <c r="E683" s="735">
        <v>145178</v>
      </c>
      <c r="F683" s="735" t="s">
        <v>421</v>
      </c>
      <c r="G683" s="735">
        <v>0</v>
      </c>
      <c r="H683" s="735" t="s">
        <v>422</v>
      </c>
    </row>
    <row r="684" spans="1:8" s="735" customFormat="1">
      <c r="A684" s="735" t="s">
        <v>1588</v>
      </c>
      <c r="B684" s="735">
        <v>3</v>
      </c>
      <c r="C684" s="735" t="s">
        <v>80</v>
      </c>
      <c r="D684" s="735" t="s">
        <v>79</v>
      </c>
      <c r="E684" s="735">
        <v>67890</v>
      </c>
      <c r="F684" s="735" t="s">
        <v>423</v>
      </c>
      <c r="G684" s="735">
        <v>100</v>
      </c>
    </row>
    <row r="685" spans="1:8" s="735" customFormat="1">
      <c r="A685" s="735" t="s">
        <v>1588</v>
      </c>
      <c r="B685" s="735">
        <v>4</v>
      </c>
      <c r="C685" s="735" t="s">
        <v>6</v>
      </c>
      <c r="D685" s="735" t="s">
        <v>79</v>
      </c>
      <c r="E685" s="735">
        <v>4032</v>
      </c>
      <c r="F685" s="735" t="s">
        <v>424</v>
      </c>
      <c r="G685" s="735">
        <v>0</v>
      </c>
      <c r="H685" s="735" t="s">
        <v>425</v>
      </c>
    </row>
    <row r="686" spans="1:8" s="735" customFormat="1">
      <c r="A686" s="735" t="s">
        <v>1588</v>
      </c>
      <c r="B686" s="735">
        <v>5</v>
      </c>
      <c r="C686" s="735" t="s">
        <v>7</v>
      </c>
      <c r="D686" s="735" t="s">
        <v>79</v>
      </c>
      <c r="E686" s="735">
        <v>304</v>
      </c>
      <c r="F686" s="735" t="s">
        <v>426</v>
      </c>
      <c r="G686" s="735">
        <v>0</v>
      </c>
      <c r="H686" s="735" t="s">
        <v>427</v>
      </c>
    </row>
    <row r="687" spans="1:8" s="735" customFormat="1">
      <c r="A687" s="735" t="s">
        <v>1588</v>
      </c>
      <c r="B687" s="735">
        <v>6</v>
      </c>
      <c r="C687" s="735" t="s">
        <v>8</v>
      </c>
      <c r="D687" s="735" t="s">
        <v>79</v>
      </c>
      <c r="E687" s="735">
        <v>129000</v>
      </c>
      <c r="F687" s="735" t="s">
        <v>428</v>
      </c>
      <c r="G687" s="735">
        <v>100</v>
      </c>
      <c r="H687" s="735" t="s">
        <v>429</v>
      </c>
    </row>
    <row r="688" spans="1:8" s="735" customFormat="1">
      <c r="A688" s="735" t="s">
        <v>1588</v>
      </c>
      <c r="B688" s="735">
        <v>7</v>
      </c>
      <c r="C688" s="735" t="s">
        <v>9</v>
      </c>
      <c r="D688" s="735" t="s">
        <v>79</v>
      </c>
      <c r="E688" s="735">
        <v>26000</v>
      </c>
      <c r="F688" s="735" t="s">
        <v>430</v>
      </c>
      <c r="G688" s="735">
        <v>40</v>
      </c>
      <c r="H688" s="735" t="s">
        <v>431</v>
      </c>
    </row>
    <row r="689" spans="1:8" s="735" customFormat="1">
      <c r="A689" s="735" t="s">
        <v>1588</v>
      </c>
      <c r="B689" s="735">
        <v>8</v>
      </c>
      <c r="C689" s="735" t="s">
        <v>10</v>
      </c>
      <c r="D689" s="735" t="s">
        <v>79</v>
      </c>
      <c r="E689" s="735">
        <v>127090</v>
      </c>
      <c r="F689" s="735" t="s">
        <v>432</v>
      </c>
      <c r="G689" s="735">
        <v>0</v>
      </c>
      <c r="H689" s="735" t="s">
        <v>433</v>
      </c>
    </row>
    <row r="690" spans="1:8" s="735" customFormat="1">
      <c r="A690" s="735" t="s">
        <v>1588</v>
      </c>
      <c r="B690" s="735">
        <v>9</v>
      </c>
      <c r="C690" s="735" t="s">
        <v>11</v>
      </c>
      <c r="D690" s="735" t="s">
        <v>82</v>
      </c>
      <c r="E690" s="735" t="s">
        <v>1210</v>
      </c>
      <c r="F690" s="735" t="s">
        <v>1210</v>
      </c>
      <c r="G690" s="735" t="s">
        <v>1210</v>
      </c>
      <c r="H690" s="735" t="s">
        <v>434</v>
      </c>
    </row>
    <row r="691" spans="1:8" s="735" customFormat="1">
      <c r="A691" s="735" t="s">
        <v>1588</v>
      </c>
      <c r="B691" s="735">
        <v>10</v>
      </c>
      <c r="C691" s="735" t="s">
        <v>12</v>
      </c>
      <c r="D691" s="735" t="s">
        <v>82</v>
      </c>
      <c r="E691" s="735" t="s">
        <v>1210</v>
      </c>
      <c r="F691" s="735" t="s">
        <v>1210</v>
      </c>
      <c r="G691" s="735" t="s">
        <v>1210</v>
      </c>
      <c r="H691" s="735" t="s">
        <v>434</v>
      </c>
    </row>
    <row r="692" spans="1:8" s="735" customFormat="1">
      <c r="A692" s="735" t="s">
        <v>1588</v>
      </c>
      <c r="B692" s="735">
        <v>11</v>
      </c>
      <c r="C692" s="735" t="s">
        <v>13</v>
      </c>
      <c r="D692" s="735" t="s">
        <v>79</v>
      </c>
      <c r="E692" s="735">
        <v>18000</v>
      </c>
      <c r="F692" s="735" t="s">
        <v>435</v>
      </c>
      <c r="G692" s="735">
        <v>0</v>
      </c>
      <c r="H692" s="735" t="s">
        <v>436</v>
      </c>
    </row>
    <row r="693" spans="1:8" s="735" customFormat="1">
      <c r="A693" s="735" t="s">
        <v>1588</v>
      </c>
      <c r="B693" s="735">
        <v>12</v>
      </c>
      <c r="C693" s="735" t="s">
        <v>81</v>
      </c>
      <c r="D693" s="735" t="s">
        <v>82</v>
      </c>
      <c r="E693" s="735" t="s">
        <v>1210</v>
      </c>
      <c r="F693" s="735" t="s">
        <v>1210</v>
      </c>
      <c r="G693" s="735" t="s">
        <v>1210</v>
      </c>
      <c r="H693" s="735" t="s">
        <v>437</v>
      </c>
    </row>
    <row r="694" spans="1:8" s="735" customFormat="1">
      <c r="A694" s="735" t="s">
        <v>1588</v>
      </c>
      <c r="B694" s="735">
        <v>13</v>
      </c>
      <c r="C694" s="735" t="s">
        <v>14</v>
      </c>
      <c r="D694" s="735" t="s">
        <v>82</v>
      </c>
      <c r="E694" s="735" t="s">
        <v>1210</v>
      </c>
      <c r="F694" s="735" t="s">
        <v>1210</v>
      </c>
      <c r="G694" s="735" t="s">
        <v>1210</v>
      </c>
      <c r="H694" s="735" t="s">
        <v>438</v>
      </c>
    </row>
    <row r="695" spans="1:8" s="735" customFormat="1">
      <c r="A695" s="735" t="s">
        <v>1588</v>
      </c>
      <c r="B695" s="735">
        <v>14</v>
      </c>
      <c r="C695" s="735" t="s">
        <v>15</v>
      </c>
      <c r="D695" s="735" t="s">
        <v>82</v>
      </c>
      <c r="E695" s="735" t="s">
        <v>1210</v>
      </c>
      <c r="F695" s="735" t="s">
        <v>1210</v>
      </c>
      <c r="G695" s="735" t="s">
        <v>1210</v>
      </c>
      <c r="H695" s="735" t="s">
        <v>439</v>
      </c>
    </row>
    <row r="696" spans="1:8" s="735" customFormat="1">
      <c r="A696" s="735" t="s">
        <v>1588</v>
      </c>
      <c r="B696" s="735">
        <v>15</v>
      </c>
      <c r="C696" s="735" t="s">
        <v>16</v>
      </c>
      <c r="D696" s="735" t="s">
        <v>79</v>
      </c>
      <c r="E696" s="735">
        <v>2233</v>
      </c>
      <c r="F696" s="735" t="s">
        <v>440</v>
      </c>
      <c r="G696" s="735">
        <v>0</v>
      </c>
      <c r="H696" s="735" t="s">
        <v>441</v>
      </c>
    </row>
    <row r="697" spans="1:8" s="735" customFormat="1">
      <c r="A697" s="735" t="s">
        <v>1588</v>
      </c>
      <c r="B697" s="735">
        <v>16</v>
      </c>
      <c r="C697" s="735" t="s">
        <v>23</v>
      </c>
      <c r="E697" s="735" t="s">
        <v>1210</v>
      </c>
      <c r="F697" s="735" t="s">
        <v>1210</v>
      </c>
      <c r="G697" s="735" t="s">
        <v>1210</v>
      </c>
    </row>
    <row r="698" spans="1:8" s="735" customFormat="1">
      <c r="A698" s="735" t="s">
        <v>1588</v>
      </c>
      <c r="B698" s="735">
        <v>17</v>
      </c>
      <c r="C698" s="735" t="s">
        <v>83</v>
      </c>
      <c r="E698" s="735" t="s">
        <v>1210</v>
      </c>
      <c r="F698" s="735" t="s">
        <v>1210</v>
      </c>
      <c r="G698" s="735" t="s">
        <v>1210</v>
      </c>
    </row>
    <row r="699" spans="1:8">
      <c r="A699" s="722" t="s">
        <v>28</v>
      </c>
      <c r="B699" s="722">
        <v>1</v>
      </c>
      <c r="C699" s="722" t="s">
        <v>4</v>
      </c>
      <c r="D699" s="722" t="s">
        <v>79</v>
      </c>
      <c r="E699" s="722">
        <v>7900000</v>
      </c>
      <c r="F699" s="722" t="s">
        <v>1522</v>
      </c>
      <c r="G699" s="722">
        <v>87</v>
      </c>
    </row>
    <row r="700" spans="1:8">
      <c r="A700" s="722" t="s">
        <v>28</v>
      </c>
      <c r="B700" s="722">
        <v>2</v>
      </c>
      <c r="C700" s="722" t="s">
        <v>5</v>
      </c>
      <c r="D700" s="722" t="s">
        <v>79</v>
      </c>
      <c r="E700" s="722">
        <v>6000</v>
      </c>
      <c r="F700" s="722" t="s">
        <v>1523</v>
      </c>
      <c r="G700" s="722">
        <v>73</v>
      </c>
    </row>
    <row r="701" spans="1:8">
      <c r="A701" s="722" t="s">
        <v>28</v>
      </c>
      <c r="B701" s="722">
        <v>3</v>
      </c>
      <c r="C701" s="722" t="s">
        <v>80</v>
      </c>
      <c r="D701" s="722" t="s">
        <v>79</v>
      </c>
      <c r="E701" s="722">
        <v>670000</v>
      </c>
      <c r="F701" s="722" t="s">
        <v>1524</v>
      </c>
      <c r="G701" s="722">
        <v>100</v>
      </c>
    </row>
    <row r="702" spans="1:8">
      <c r="A702" s="722" t="s">
        <v>28</v>
      </c>
      <c r="B702" s="722">
        <v>4</v>
      </c>
      <c r="C702" s="722" t="s">
        <v>6</v>
      </c>
      <c r="D702" s="722" t="s">
        <v>79</v>
      </c>
      <c r="E702" s="722">
        <v>11000</v>
      </c>
      <c r="F702" s="722" t="s">
        <v>1525</v>
      </c>
      <c r="G702" s="722">
        <v>100</v>
      </c>
    </row>
    <row r="703" spans="1:8">
      <c r="A703" s="722" t="s">
        <v>28</v>
      </c>
      <c r="B703" s="722">
        <v>5</v>
      </c>
      <c r="C703" s="722" t="s">
        <v>7</v>
      </c>
      <c r="D703" s="722" t="s">
        <v>79</v>
      </c>
      <c r="E703" s="722">
        <v>370000</v>
      </c>
      <c r="F703" s="722" t="s">
        <v>1526</v>
      </c>
      <c r="G703" s="722">
        <v>88</v>
      </c>
    </row>
    <row r="704" spans="1:8">
      <c r="A704" s="722" t="s">
        <v>28</v>
      </c>
      <c r="B704" s="722">
        <v>6</v>
      </c>
      <c r="C704" s="722" t="s">
        <v>8</v>
      </c>
      <c r="D704" s="722" t="s">
        <v>79</v>
      </c>
      <c r="E704" s="722">
        <v>110000</v>
      </c>
      <c r="F704" s="722" t="s">
        <v>1527</v>
      </c>
      <c r="G704" s="722">
        <v>100</v>
      </c>
    </row>
    <row r="705" spans="1:8">
      <c r="A705" s="722" t="s">
        <v>28</v>
      </c>
      <c r="B705" s="722">
        <v>7</v>
      </c>
      <c r="C705" s="722" t="s">
        <v>9</v>
      </c>
      <c r="D705" s="722" t="s">
        <v>79</v>
      </c>
      <c r="E705" s="722">
        <v>8700</v>
      </c>
      <c r="F705" s="722" t="s">
        <v>1528</v>
      </c>
      <c r="G705" s="722">
        <v>16</v>
      </c>
    </row>
    <row r="706" spans="1:8">
      <c r="A706" s="722" t="s">
        <v>28</v>
      </c>
      <c r="B706" s="722">
        <v>8</v>
      </c>
      <c r="C706" s="722" t="s">
        <v>10</v>
      </c>
      <c r="D706" s="722" t="s">
        <v>79</v>
      </c>
      <c r="E706" s="722">
        <v>10000</v>
      </c>
      <c r="F706" s="722" t="s">
        <v>1529</v>
      </c>
      <c r="G706" s="722">
        <v>20</v>
      </c>
    </row>
    <row r="707" spans="1:8">
      <c r="A707" s="722" t="s">
        <v>28</v>
      </c>
      <c r="B707" s="722">
        <v>9</v>
      </c>
      <c r="C707" s="722" t="s">
        <v>11</v>
      </c>
      <c r="D707" s="722" t="s">
        <v>79</v>
      </c>
      <c r="E707" s="722">
        <v>7800000</v>
      </c>
      <c r="F707" s="722" t="s">
        <v>1530</v>
      </c>
      <c r="G707" s="722">
        <v>100</v>
      </c>
    </row>
    <row r="708" spans="1:8">
      <c r="A708" s="722" t="s">
        <v>28</v>
      </c>
      <c r="B708" s="722">
        <v>10</v>
      </c>
      <c r="C708" s="722" t="s">
        <v>12</v>
      </c>
      <c r="D708" s="722" t="s">
        <v>79</v>
      </c>
      <c r="E708" s="722">
        <v>3500000</v>
      </c>
      <c r="F708" s="722" t="s">
        <v>1531</v>
      </c>
      <c r="G708" s="722">
        <v>28</v>
      </c>
    </row>
    <row r="709" spans="1:8">
      <c r="A709" s="722" t="s">
        <v>28</v>
      </c>
      <c r="B709" s="722">
        <v>11</v>
      </c>
      <c r="C709" s="722" t="s">
        <v>13</v>
      </c>
      <c r="D709" s="722" t="s">
        <v>79</v>
      </c>
      <c r="E709" s="722">
        <v>17000000</v>
      </c>
      <c r="F709" s="722" t="s">
        <v>1532</v>
      </c>
      <c r="G709" s="722">
        <v>28</v>
      </c>
    </row>
    <row r="710" spans="1:8">
      <c r="A710" s="722" t="s">
        <v>28</v>
      </c>
      <c r="B710" s="722">
        <v>12</v>
      </c>
      <c r="C710" s="722" t="s">
        <v>81</v>
      </c>
      <c r="D710" s="722" t="s">
        <v>79</v>
      </c>
      <c r="E710" s="722">
        <v>800000</v>
      </c>
      <c r="F710" s="722" t="s">
        <v>1533</v>
      </c>
      <c r="G710" s="722">
        <v>28</v>
      </c>
    </row>
    <row r="711" spans="1:8">
      <c r="A711" s="722" t="s">
        <v>28</v>
      </c>
      <c r="B711" s="722">
        <v>13</v>
      </c>
      <c r="C711" s="722" t="s">
        <v>14</v>
      </c>
      <c r="D711" s="722" t="s">
        <v>79</v>
      </c>
      <c r="E711" s="722">
        <v>5300</v>
      </c>
      <c r="F711" s="722" t="s">
        <v>1534</v>
      </c>
      <c r="G711" s="722">
        <v>100</v>
      </c>
    </row>
    <row r="712" spans="1:8">
      <c r="A712" s="722" t="s">
        <v>28</v>
      </c>
      <c r="B712" s="722">
        <v>14</v>
      </c>
      <c r="C712" s="722" t="s">
        <v>15</v>
      </c>
      <c r="D712" s="722" t="s">
        <v>82</v>
      </c>
      <c r="E712" s="722" t="s">
        <v>1210</v>
      </c>
      <c r="F712" s="722" t="s">
        <v>1210</v>
      </c>
      <c r="G712" s="722" t="s">
        <v>1210</v>
      </c>
      <c r="H712" s="722" t="s">
        <v>1535</v>
      </c>
    </row>
    <row r="713" spans="1:8">
      <c r="A713" s="722" t="s">
        <v>28</v>
      </c>
      <c r="B713" s="722">
        <v>15</v>
      </c>
      <c r="C713" s="722" t="s">
        <v>16</v>
      </c>
      <c r="D713" s="722" t="s">
        <v>79</v>
      </c>
      <c r="E713" s="722">
        <v>43000</v>
      </c>
      <c r="F713" s="722" t="s">
        <v>1536</v>
      </c>
      <c r="G713" s="722">
        <v>26</v>
      </c>
    </row>
    <row r="714" spans="1:8">
      <c r="A714" s="722" t="s">
        <v>28</v>
      </c>
      <c r="B714" s="722">
        <v>16</v>
      </c>
      <c r="C714" s="722" t="s">
        <v>23</v>
      </c>
      <c r="E714" s="722" t="s">
        <v>1210</v>
      </c>
      <c r="F714" s="722" t="s">
        <v>1210</v>
      </c>
      <c r="G714" s="722" t="s">
        <v>1210</v>
      </c>
    </row>
    <row r="715" spans="1:8">
      <c r="A715" s="722" t="s">
        <v>28</v>
      </c>
      <c r="B715" s="722">
        <v>17</v>
      </c>
      <c r="C715" s="722" t="s">
        <v>83</v>
      </c>
      <c r="E715" s="722" t="s">
        <v>1210</v>
      </c>
      <c r="F715" s="722" t="s">
        <v>1210</v>
      </c>
      <c r="G715" s="722" t="s">
        <v>1210</v>
      </c>
    </row>
    <row r="716" spans="1:8">
      <c r="A716" s="722" t="s">
        <v>360</v>
      </c>
      <c r="B716" s="722">
        <v>1</v>
      </c>
      <c r="C716" s="722" t="s">
        <v>4</v>
      </c>
      <c r="D716" s="722" t="s">
        <v>79</v>
      </c>
      <c r="E716" s="722">
        <v>4131</v>
      </c>
      <c r="F716" s="722" t="s">
        <v>1537</v>
      </c>
      <c r="G716" s="722">
        <v>20</v>
      </c>
      <c r="H716" s="722" t="s">
        <v>1538</v>
      </c>
    </row>
    <row r="717" spans="1:8">
      <c r="A717" s="722" t="s">
        <v>360</v>
      </c>
      <c r="B717" s="722">
        <v>2</v>
      </c>
      <c r="C717" s="722" t="s">
        <v>5</v>
      </c>
      <c r="D717" s="722" t="s">
        <v>79</v>
      </c>
      <c r="E717" s="722">
        <v>0</v>
      </c>
      <c r="F717" s="722" t="s">
        <v>1537</v>
      </c>
      <c r="G717" s="722">
        <v>0</v>
      </c>
      <c r="H717" s="722" t="s">
        <v>1539</v>
      </c>
    </row>
    <row r="718" spans="1:8">
      <c r="A718" s="722" t="s">
        <v>360</v>
      </c>
      <c r="B718" s="722">
        <v>3</v>
      </c>
      <c r="C718" s="722" t="s">
        <v>80</v>
      </c>
      <c r="D718" s="722" t="s">
        <v>79</v>
      </c>
      <c r="E718" s="722">
        <v>788494</v>
      </c>
      <c r="F718" s="722" t="s">
        <v>1540</v>
      </c>
      <c r="G718" s="722">
        <v>100</v>
      </c>
      <c r="H718" s="722" t="s">
        <v>640</v>
      </c>
    </row>
    <row r="719" spans="1:8">
      <c r="A719" s="722" t="s">
        <v>360</v>
      </c>
      <c r="B719" s="722">
        <v>4</v>
      </c>
      <c r="C719" s="722" t="s">
        <v>6</v>
      </c>
      <c r="D719" s="722" t="s">
        <v>79</v>
      </c>
      <c r="E719" s="722">
        <v>562</v>
      </c>
      <c r="F719" s="722" t="s">
        <v>1541</v>
      </c>
      <c r="G719" s="722">
        <v>100</v>
      </c>
      <c r="H719" s="722" t="s">
        <v>641</v>
      </c>
    </row>
    <row r="720" spans="1:8">
      <c r="A720" s="722" t="s">
        <v>360</v>
      </c>
      <c r="B720" s="722">
        <v>5</v>
      </c>
      <c r="C720" s="722" t="s">
        <v>7</v>
      </c>
      <c r="D720" s="722" t="s">
        <v>79</v>
      </c>
      <c r="E720" s="722">
        <v>12651</v>
      </c>
      <c r="F720" s="722" t="s">
        <v>1542</v>
      </c>
      <c r="G720" s="722">
        <v>100</v>
      </c>
      <c r="H720" s="722" t="s">
        <v>642</v>
      </c>
    </row>
    <row r="721" spans="1:8">
      <c r="A721" s="722" t="s">
        <v>360</v>
      </c>
      <c r="B721" s="722">
        <v>6</v>
      </c>
      <c r="C721" s="722" t="s">
        <v>8</v>
      </c>
      <c r="D721" s="722" t="s">
        <v>79</v>
      </c>
      <c r="E721" s="722">
        <v>4385</v>
      </c>
      <c r="F721" s="722" t="s">
        <v>1543</v>
      </c>
      <c r="G721" s="722">
        <v>100</v>
      </c>
      <c r="H721" s="722" t="s">
        <v>643</v>
      </c>
    </row>
    <row r="722" spans="1:8">
      <c r="A722" s="722" t="s">
        <v>360</v>
      </c>
      <c r="B722" s="722">
        <v>7</v>
      </c>
      <c r="C722" s="722" t="s">
        <v>9</v>
      </c>
      <c r="D722" s="722" t="s">
        <v>82</v>
      </c>
      <c r="E722" s="722" t="s">
        <v>1210</v>
      </c>
      <c r="F722" s="722" t="s">
        <v>1210</v>
      </c>
      <c r="G722" s="722" t="s">
        <v>1210</v>
      </c>
      <c r="H722" s="722" t="s">
        <v>644</v>
      </c>
    </row>
    <row r="723" spans="1:8">
      <c r="A723" s="722" t="s">
        <v>360</v>
      </c>
      <c r="B723" s="722">
        <v>8</v>
      </c>
      <c r="C723" s="722" t="s">
        <v>10</v>
      </c>
      <c r="D723" s="722" t="s">
        <v>82</v>
      </c>
      <c r="E723" s="722" t="s">
        <v>1210</v>
      </c>
      <c r="F723" s="722" t="s">
        <v>1210</v>
      </c>
      <c r="G723" s="722" t="s">
        <v>1210</v>
      </c>
      <c r="H723" s="722" t="s">
        <v>645</v>
      </c>
    </row>
    <row r="724" spans="1:8">
      <c r="A724" s="722" t="s">
        <v>360</v>
      </c>
      <c r="B724" s="722">
        <v>9</v>
      </c>
      <c r="C724" s="722" t="s">
        <v>11</v>
      </c>
      <c r="D724" s="722" t="s">
        <v>82</v>
      </c>
      <c r="E724" s="722" t="s">
        <v>1210</v>
      </c>
      <c r="F724" s="722" t="s">
        <v>1210</v>
      </c>
      <c r="G724" s="722" t="s">
        <v>1210</v>
      </c>
      <c r="H724" s="722" t="s">
        <v>646</v>
      </c>
    </row>
    <row r="725" spans="1:8">
      <c r="A725" s="722" t="s">
        <v>360</v>
      </c>
      <c r="B725" s="722">
        <v>10</v>
      </c>
      <c r="C725" s="722" t="s">
        <v>12</v>
      </c>
      <c r="D725" s="722" t="s">
        <v>82</v>
      </c>
      <c r="E725" s="722" t="s">
        <v>1210</v>
      </c>
      <c r="F725" s="722" t="s">
        <v>1210</v>
      </c>
      <c r="G725" s="722" t="s">
        <v>1210</v>
      </c>
      <c r="H725" s="722" t="s">
        <v>647</v>
      </c>
    </row>
    <row r="726" spans="1:8">
      <c r="A726" s="722" t="s">
        <v>360</v>
      </c>
      <c r="B726" s="722">
        <v>11</v>
      </c>
      <c r="C726" s="722" t="s">
        <v>13</v>
      </c>
      <c r="D726" s="722" t="s">
        <v>79</v>
      </c>
      <c r="E726" s="722">
        <v>614883</v>
      </c>
      <c r="F726" s="722" t="s">
        <v>1544</v>
      </c>
      <c r="G726" s="722">
        <v>100</v>
      </c>
      <c r="H726" s="722" t="s">
        <v>648</v>
      </c>
    </row>
    <row r="727" spans="1:8">
      <c r="A727" s="722" t="s">
        <v>360</v>
      </c>
      <c r="B727" s="722">
        <v>12</v>
      </c>
      <c r="C727" s="722" t="s">
        <v>81</v>
      </c>
      <c r="D727" s="722" t="s">
        <v>79</v>
      </c>
      <c r="E727" s="722">
        <v>8456068</v>
      </c>
      <c r="F727" s="722" t="s">
        <v>1545</v>
      </c>
      <c r="G727" s="722">
        <v>100</v>
      </c>
      <c r="H727" s="722" t="s">
        <v>638</v>
      </c>
    </row>
    <row r="728" spans="1:8">
      <c r="A728" s="722" t="s">
        <v>360</v>
      </c>
      <c r="B728" s="722">
        <v>13</v>
      </c>
      <c r="C728" s="722" t="s">
        <v>14</v>
      </c>
      <c r="D728" s="722" t="s">
        <v>82</v>
      </c>
      <c r="E728" s="722" t="s">
        <v>1210</v>
      </c>
      <c r="F728" s="722" t="s">
        <v>1210</v>
      </c>
      <c r="G728" s="722" t="s">
        <v>1210</v>
      </c>
      <c r="H728" s="722" t="s">
        <v>649</v>
      </c>
    </row>
    <row r="729" spans="1:8">
      <c r="A729" s="722" t="s">
        <v>360</v>
      </c>
      <c r="B729" s="722">
        <v>14</v>
      </c>
      <c r="C729" s="722" t="s">
        <v>15</v>
      </c>
      <c r="D729" s="722" t="s">
        <v>82</v>
      </c>
      <c r="E729" s="722" t="s">
        <v>1210</v>
      </c>
      <c r="F729" s="722" t="s">
        <v>1210</v>
      </c>
      <c r="G729" s="722" t="s">
        <v>1210</v>
      </c>
      <c r="H729" s="722" t="s">
        <v>650</v>
      </c>
    </row>
    <row r="730" spans="1:8">
      <c r="A730" s="722" t="s">
        <v>360</v>
      </c>
      <c r="B730" s="722">
        <v>15</v>
      </c>
      <c r="C730" s="722" t="s">
        <v>16</v>
      </c>
      <c r="D730" s="722" t="s">
        <v>82</v>
      </c>
      <c r="E730" s="722" t="s">
        <v>1210</v>
      </c>
      <c r="F730" s="722" t="s">
        <v>1210</v>
      </c>
      <c r="G730" s="722" t="s">
        <v>1210</v>
      </c>
      <c r="H730" s="722" t="s">
        <v>651</v>
      </c>
    </row>
    <row r="731" spans="1:8">
      <c r="A731" s="722" t="s">
        <v>360</v>
      </c>
      <c r="B731" s="722">
        <v>16</v>
      </c>
      <c r="C731" s="722" t="s">
        <v>23</v>
      </c>
      <c r="D731" s="722" t="s">
        <v>82</v>
      </c>
      <c r="E731" s="722" t="s">
        <v>1210</v>
      </c>
      <c r="F731" s="722" t="s">
        <v>1210</v>
      </c>
      <c r="G731" s="722" t="s">
        <v>1210</v>
      </c>
      <c r="H731" s="722" t="s">
        <v>652</v>
      </c>
    </row>
    <row r="732" spans="1:8">
      <c r="A732" s="722" t="s">
        <v>360</v>
      </c>
      <c r="B732" s="722">
        <v>17</v>
      </c>
      <c r="C732" s="722" t="s">
        <v>83</v>
      </c>
      <c r="D732" s="722" t="s">
        <v>82</v>
      </c>
      <c r="E732" s="722" t="s">
        <v>1210</v>
      </c>
      <c r="F732" s="722" t="s">
        <v>1210</v>
      </c>
      <c r="G732" s="722" t="s">
        <v>1210</v>
      </c>
      <c r="H732" s="722" t="s">
        <v>653</v>
      </c>
    </row>
    <row r="733" spans="1:8">
      <c r="A733" s="722" t="s">
        <v>1268</v>
      </c>
      <c r="B733" s="722">
        <v>1</v>
      </c>
      <c r="C733" s="722" t="s">
        <v>4</v>
      </c>
      <c r="D733" s="722" t="s">
        <v>79</v>
      </c>
      <c r="E733" s="722">
        <v>713864</v>
      </c>
      <c r="F733" s="722" t="s">
        <v>168</v>
      </c>
      <c r="G733" s="722">
        <v>0</v>
      </c>
    </row>
    <row r="734" spans="1:8">
      <c r="A734" s="722" t="s">
        <v>1268</v>
      </c>
      <c r="B734" s="722">
        <v>2</v>
      </c>
      <c r="C734" s="722" t="s">
        <v>5</v>
      </c>
      <c r="D734" s="722" t="s">
        <v>79</v>
      </c>
      <c r="E734" s="722">
        <v>403231</v>
      </c>
      <c r="F734" s="722" t="s">
        <v>169</v>
      </c>
      <c r="G734" s="722">
        <v>0</v>
      </c>
    </row>
    <row r="735" spans="1:8">
      <c r="A735" s="722" t="s">
        <v>1268</v>
      </c>
      <c r="B735" s="722">
        <v>3</v>
      </c>
      <c r="C735" s="722" t="s">
        <v>80</v>
      </c>
      <c r="D735" s="722" t="s">
        <v>79</v>
      </c>
      <c r="E735" s="722">
        <v>79712</v>
      </c>
      <c r="F735" s="722" t="s">
        <v>170</v>
      </c>
      <c r="G735" s="722">
        <v>95</v>
      </c>
    </row>
    <row r="736" spans="1:8">
      <c r="A736" s="722" t="s">
        <v>1268</v>
      </c>
      <c r="B736" s="722">
        <v>4</v>
      </c>
      <c r="C736" s="722" t="s">
        <v>6</v>
      </c>
      <c r="D736" s="722" t="s">
        <v>82</v>
      </c>
      <c r="E736" s="722" t="s">
        <v>1210</v>
      </c>
      <c r="F736" s="722" t="s">
        <v>1210</v>
      </c>
      <c r="G736" s="722" t="s">
        <v>1210</v>
      </c>
      <c r="H736" s="722" t="s">
        <v>171</v>
      </c>
    </row>
    <row r="737" spans="1:8">
      <c r="A737" s="722" t="s">
        <v>1268</v>
      </c>
      <c r="B737" s="722">
        <v>5</v>
      </c>
      <c r="C737" s="722" t="s">
        <v>7</v>
      </c>
      <c r="D737" s="722" t="s">
        <v>79</v>
      </c>
      <c r="E737" s="722">
        <v>1909</v>
      </c>
      <c r="F737" s="722" t="s">
        <v>172</v>
      </c>
      <c r="G737" s="722">
        <v>80</v>
      </c>
    </row>
    <row r="738" spans="1:8">
      <c r="A738" s="722" t="s">
        <v>1268</v>
      </c>
      <c r="B738" s="722">
        <v>6</v>
      </c>
      <c r="C738" s="722" t="s">
        <v>8</v>
      </c>
      <c r="D738" s="722" t="s">
        <v>79</v>
      </c>
      <c r="E738" s="722">
        <v>317166</v>
      </c>
      <c r="F738" s="722" t="s">
        <v>173</v>
      </c>
      <c r="G738" s="722">
        <v>60</v>
      </c>
    </row>
    <row r="739" spans="1:8">
      <c r="A739" s="722" t="s">
        <v>1268</v>
      </c>
      <c r="B739" s="722">
        <v>7</v>
      </c>
      <c r="C739" s="722" t="s">
        <v>9</v>
      </c>
      <c r="D739" s="722" t="s">
        <v>79</v>
      </c>
      <c r="E739" s="722">
        <v>47620</v>
      </c>
      <c r="F739" s="722" t="s">
        <v>174</v>
      </c>
      <c r="G739" s="722">
        <v>0</v>
      </c>
    </row>
    <row r="740" spans="1:8">
      <c r="A740" s="722" t="s">
        <v>1268</v>
      </c>
      <c r="B740" s="722">
        <v>8</v>
      </c>
      <c r="C740" s="722" t="s">
        <v>10</v>
      </c>
      <c r="D740" s="722" t="s">
        <v>82</v>
      </c>
      <c r="E740" s="722" t="s">
        <v>1210</v>
      </c>
      <c r="F740" s="722" t="s">
        <v>1210</v>
      </c>
      <c r="G740" s="722" t="s">
        <v>1210</v>
      </c>
      <c r="H740" s="722" t="s">
        <v>171</v>
      </c>
    </row>
    <row r="741" spans="1:8">
      <c r="A741" s="722" t="s">
        <v>1268</v>
      </c>
      <c r="B741" s="722">
        <v>9</v>
      </c>
      <c r="C741" s="722" t="s">
        <v>11</v>
      </c>
      <c r="D741" s="722" t="s">
        <v>79</v>
      </c>
      <c r="E741" s="722">
        <v>10937</v>
      </c>
      <c r="F741" s="722" t="s">
        <v>175</v>
      </c>
      <c r="G741" s="722">
        <v>20</v>
      </c>
    </row>
    <row r="742" spans="1:8">
      <c r="A742" s="722" t="s">
        <v>1268</v>
      </c>
      <c r="B742" s="722">
        <v>10</v>
      </c>
      <c r="C742" s="722" t="s">
        <v>12</v>
      </c>
      <c r="D742" s="722" t="s">
        <v>82</v>
      </c>
      <c r="E742" s="722" t="s">
        <v>1210</v>
      </c>
      <c r="F742" s="722" t="s">
        <v>1210</v>
      </c>
      <c r="G742" s="722" t="s">
        <v>1210</v>
      </c>
      <c r="H742" s="722" t="s">
        <v>176</v>
      </c>
    </row>
    <row r="743" spans="1:8">
      <c r="A743" s="722" t="s">
        <v>1268</v>
      </c>
      <c r="B743" s="722">
        <v>11</v>
      </c>
      <c r="C743" s="722" t="s">
        <v>13</v>
      </c>
      <c r="D743" s="722" t="s">
        <v>79</v>
      </c>
      <c r="E743" s="722">
        <v>11721451</v>
      </c>
      <c r="F743" s="722" t="s">
        <v>1546</v>
      </c>
      <c r="G743" s="722">
        <v>0</v>
      </c>
    </row>
    <row r="744" spans="1:8">
      <c r="A744" s="722" t="s">
        <v>1268</v>
      </c>
      <c r="B744" s="722">
        <v>12</v>
      </c>
      <c r="C744" s="722" t="s">
        <v>81</v>
      </c>
      <c r="D744" s="722" t="s">
        <v>82</v>
      </c>
      <c r="E744" s="722" t="s">
        <v>1210</v>
      </c>
      <c r="F744" s="722" t="s">
        <v>1210</v>
      </c>
      <c r="G744" s="722" t="s">
        <v>1210</v>
      </c>
      <c r="H744" s="722" t="s">
        <v>177</v>
      </c>
    </row>
    <row r="745" spans="1:8">
      <c r="A745" s="722" t="s">
        <v>1268</v>
      </c>
      <c r="B745" s="722">
        <v>13</v>
      </c>
      <c r="C745" s="722" t="s">
        <v>14</v>
      </c>
      <c r="D745" s="722" t="s">
        <v>82</v>
      </c>
      <c r="E745" s="722" t="s">
        <v>1210</v>
      </c>
      <c r="F745" s="722" t="s">
        <v>1210</v>
      </c>
      <c r="G745" s="722" t="s">
        <v>1210</v>
      </c>
      <c r="H745" s="722" t="s">
        <v>178</v>
      </c>
    </row>
    <row r="746" spans="1:8">
      <c r="A746" s="722" t="s">
        <v>1268</v>
      </c>
      <c r="B746" s="722">
        <v>14</v>
      </c>
      <c r="C746" s="722" t="s">
        <v>15</v>
      </c>
      <c r="D746" s="722" t="s">
        <v>82</v>
      </c>
      <c r="E746" s="722" t="s">
        <v>1210</v>
      </c>
      <c r="F746" s="722" t="s">
        <v>1210</v>
      </c>
      <c r="G746" s="722" t="s">
        <v>1210</v>
      </c>
      <c r="H746" s="722" t="s">
        <v>179</v>
      </c>
    </row>
    <row r="747" spans="1:8">
      <c r="A747" s="722" t="s">
        <v>1268</v>
      </c>
      <c r="B747" s="722">
        <v>15</v>
      </c>
      <c r="C747" s="722" t="s">
        <v>16</v>
      </c>
      <c r="D747" s="722" t="s">
        <v>82</v>
      </c>
      <c r="E747" s="722" t="s">
        <v>1210</v>
      </c>
      <c r="F747" s="722" t="s">
        <v>1210</v>
      </c>
      <c r="G747" s="722" t="s">
        <v>1210</v>
      </c>
      <c r="H747" s="722" t="s">
        <v>180</v>
      </c>
    </row>
    <row r="748" spans="1:8">
      <c r="A748" s="722" t="s">
        <v>1268</v>
      </c>
      <c r="B748" s="722">
        <v>16</v>
      </c>
      <c r="C748" s="722" t="s">
        <v>23</v>
      </c>
      <c r="D748" s="722" t="s">
        <v>79</v>
      </c>
      <c r="E748" s="722">
        <v>56368</v>
      </c>
      <c r="F748" s="722" t="s">
        <v>181</v>
      </c>
      <c r="G748" s="722">
        <v>80</v>
      </c>
    </row>
    <row r="749" spans="1:8">
      <c r="A749" s="722" t="s">
        <v>1268</v>
      </c>
      <c r="B749" s="722">
        <v>17</v>
      </c>
      <c r="C749" s="722" t="s">
        <v>83</v>
      </c>
      <c r="D749" s="722" t="s">
        <v>82</v>
      </c>
      <c r="E749" s="722" t="s">
        <v>1210</v>
      </c>
      <c r="F749" s="722" t="s">
        <v>1210</v>
      </c>
      <c r="G749" s="722" t="s">
        <v>1210</v>
      </c>
      <c r="H749" s="722" t="s">
        <v>182</v>
      </c>
    </row>
    <row r="750" spans="1:8">
      <c r="A750" s="722" t="s">
        <v>1269</v>
      </c>
      <c r="B750" s="722">
        <v>1</v>
      </c>
      <c r="C750" s="722" t="s">
        <v>4</v>
      </c>
      <c r="D750" s="722" t="s">
        <v>79</v>
      </c>
      <c r="E750" s="722">
        <v>1200000</v>
      </c>
      <c r="F750" s="722" t="s">
        <v>1547</v>
      </c>
      <c r="G750" s="722">
        <v>0</v>
      </c>
    </row>
    <row r="751" spans="1:8">
      <c r="A751" s="722" t="s">
        <v>1269</v>
      </c>
      <c r="B751" s="722">
        <v>2</v>
      </c>
      <c r="C751" s="722" t="s">
        <v>5</v>
      </c>
      <c r="D751" s="722" t="s">
        <v>79</v>
      </c>
      <c r="E751" s="722">
        <v>200000</v>
      </c>
      <c r="F751" s="722" t="s">
        <v>1548</v>
      </c>
      <c r="G751" s="722">
        <v>0</v>
      </c>
    </row>
    <row r="752" spans="1:8">
      <c r="A752" s="722" t="s">
        <v>1269</v>
      </c>
      <c r="B752" s="722">
        <v>3</v>
      </c>
      <c r="C752" s="722" t="s">
        <v>80</v>
      </c>
      <c r="D752" s="722" t="s">
        <v>79</v>
      </c>
      <c r="E752" s="722">
        <v>190000</v>
      </c>
      <c r="F752" s="722" t="s">
        <v>1549</v>
      </c>
      <c r="G752" s="722">
        <v>99</v>
      </c>
    </row>
    <row r="753" spans="1:8">
      <c r="A753" s="722" t="s">
        <v>1269</v>
      </c>
      <c r="B753" s="722">
        <v>4</v>
      </c>
      <c r="C753" s="722" t="s">
        <v>6</v>
      </c>
      <c r="D753" s="722" t="s">
        <v>79</v>
      </c>
      <c r="E753" s="722">
        <v>90000</v>
      </c>
      <c r="F753" s="722" t="s">
        <v>1550</v>
      </c>
      <c r="G753" s="722">
        <v>0</v>
      </c>
    </row>
    <row r="754" spans="1:8">
      <c r="A754" s="722" t="s">
        <v>1269</v>
      </c>
      <c r="B754" s="722">
        <v>5</v>
      </c>
      <c r="C754" s="722" t="s">
        <v>7</v>
      </c>
      <c r="D754" s="722" t="s">
        <v>79</v>
      </c>
      <c r="E754" s="722">
        <v>5700</v>
      </c>
      <c r="F754" s="722" t="s">
        <v>626</v>
      </c>
      <c r="G754" s="722">
        <v>0</v>
      </c>
    </row>
    <row r="755" spans="1:8">
      <c r="A755" s="722" t="s">
        <v>1269</v>
      </c>
      <c r="B755" s="722">
        <v>6</v>
      </c>
      <c r="C755" s="722" t="s">
        <v>8</v>
      </c>
      <c r="D755" s="722" t="s">
        <v>79</v>
      </c>
      <c r="E755" s="722">
        <v>17000</v>
      </c>
      <c r="F755" s="722" t="s">
        <v>627</v>
      </c>
      <c r="G755" s="722">
        <v>100</v>
      </c>
    </row>
    <row r="756" spans="1:8">
      <c r="A756" s="722" t="s">
        <v>1269</v>
      </c>
      <c r="B756" s="722">
        <v>7</v>
      </c>
      <c r="C756" s="722" t="s">
        <v>9</v>
      </c>
      <c r="D756" s="722" t="s">
        <v>79</v>
      </c>
      <c r="E756" s="722">
        <v>25000</v>
      </c>
      <c r="F756" s="722" t="s">
        <v>1551</v>
      </c>
      <c r="G756" s="722">
        <v>30</v>
      </c>
    </row>
    <row r="757" spans="1:8">
      <c r="A757" s="722" t="s">
        <v>1269</v>
      </c>
      <c r="B757" s="722">
        <v>8</v>
      </c>
      <c r="C757" s="722" t="s">
        <v>10</v>
      </c>
      <c r="D757" s="722" t="s">
        <v>79</v>
      </c>
      <c r="E757" s="722">
        <v>2500</v>
      </c>
      <c r="F757" s="722" t="s">
        <v>1552</v>
      </c>
      <c r="G757" s="722">
        <v>0</v>
      </c>
    </row>
    <row r="758" spans="1:8">
      <c r="A758" s="722" t="s">
        <v>1269</v>
      </c>
      <c r="B758" s="722">
        <v>9</v>
      </c>
      <c r="C758" s="722" t="s">
        <v>11</v>
      </c>
      <c r="D758" s="722" t="s">
        <v>79</v>
      </c>
      <c r="E758" s="722">
        <v>8000</v>
      </c>
      <c r="F758" s="722" t="s">
        <v>1553</v>
      </c>
      <c r="G758" s="722">
        <v>0</v>
      </c>
    </row>
    <row r="759" spans="1:8">
      <c r="A759" s="722" t="s">
        <v>1269</v>
      </c>
      <c r="B759" s="722">
        <v>10</v>
      </c>
      <c r="C759" s="722" t="s">
        <v>12</v>
      </c>
      <c r="D759" s="722" t="s">
        <v>79</v>
      </c>
      <c r="E759" s="722">
        <v>2200</v>
      </c>
      <c r="F759" s="722" t="s">
        <v>1554</v>
      </c>
      <c r="G759" s="722">
        <v>0</v>
      </c>
    </row>
    <row r="760" spans="1:8">
      <c r="A760" s="722" t="s">
        <v>1269</v>
      </c>
      <c r="B760" s="722">
        <v>11</v>
      </c>
      <c r="C760" s="722" t="s">
        <v>13</v>
      </c>
      <c r="D760" s="722" t="s">
        <v>79</v>
      </c>
      <c r="E760" s="722">
        <v>15000000</v>
      </c>
      <c r="F760" s="722" t="s">
        <v>1555</v>
      </c>
      <c r="G760" s="722">
        <v>0</v>
      </c>
    </row>
    <row r="761" spans="1:8">
      <c r="A761" s="722" t="s">
        <v>1269</v>
      </c>
      <c r="B761" s="722">
        <v>12</v>
      </c>
      <c r="C761" s="722" t="s">
        <v>81</v>
      </c>
      <c r="D761" s="722" t="s">
        <v>79</v>
      </c>
      <c r="E761" s="722">
        <v>50000</v>
      </c>
      <c r="F761" s="722" t="s">
        <v>1556</v>
      </c>
      <c r="G761" s="722">
        <v>0</v>
      </c>
    </row>
    <row r="762" spans="1:8">
      <c r="A762" s="722" t="s">
        <v>1269</v>
      </c>
      <c r="B762" s="722">
        <v>13</v>
      </c>
      <c r="C762" s="722" t="s">
        <v>14</v>
      </c>
      <c r="D762" s="722" t="s">
        <v>82</v>
      </c>
      <c r="E762" s="722" t="s">
        <v>1210</v>
      </c>
      <c r="F762" s="722" t="s">
        <v>1210</v>
      </c>
      <c r="G762" s="722" t="s">
        <v>1210</v>
      </c>
      <c r="H762" s="722" t="s">
        <v>628</v>
      </c>
    </row>
    <row r="763" spans="1:8">
      <c r="A763" s="722" t="s">
        <v>1269</v>
      </c>
      <c r="B763" s="722">
        <v>14</v>
      </c>
      <c r="C763" s="722" t="s">
        <v>15</v>
      </c>
      <c r="D763" s="722" t="s">
        <v>82</v>
      </c>
      <c r="E763" s="722" t="s">
        <v>1210</v>
      </c>
      <c r="F763" s="722" t="s">
        <v>1210</v>
      </c>
      <c r="G763" s="722" t="s">
        <v>1210</v>
      </c>
      <c r="H763" s="722" t="s">
        <v>629</v>
      </c>
    </row>
    <row r="764" spans="1:8">
      <c r="A764" s="722" t="s">
        <v>1269</v>
      </c>
      <c r="B764" s="722">
        <v>15</v>
      </c>
      <c r="C764" s="722" t="s">
        <v>16</v>
      </c>
      <c r="D764" s="722" t="s">
        <v>82</v>
      </c>
      <c r="E764" s="722" t="s">
        <v>1210</v>
      </c>
      <c r="F764" s="722" t="s">
        <v>1210</v>
      </c>
      <c r="G764" s="722" t="s">
        <v>1210</v>
      </c>
      <c r="H764" s="722" t="s">
        <v>630</v>
      </c>
    </row>
    <row r="765" spans="1:8">
      <c r="A765" s="722" t="s">
        <v>1269</v>
      </c>
      <c r="B765" s="722">
        <v>16</v>
      </c>
      <c r="C765" s="722" t="s">
        <v>23</v>
      </c>
      <c r="E765" s="722" t="s">
        <v>1210</v>
      </c>
      <c r="F765" s="722" t="s">
        <v>1210</v>
      </c>
      <c r="G765" s="722" t="s">
        <v>1210</v>
      </c>
    </row>
    <row r="766" spans="1:8">
      <c r="A766" s="722" t="s">
        <v>1269</v>
      </c>
      <c r="B766" s="722">
        <v>17</v>
      </c>
      <c r="C766" s="722" t="s">
        <v>83</v>
      </c>
      <c r="E766" s="722" t="s">
        <v>1210</v>
      </c>
      <c r="F766" s="722" t="s">
        <v>1210</v>
      </c>
      <c r="G766" s="722" t="s">
        <v>1210</v>
      </c>
    </row>
    <row r="767" spans="1:8">
      <c r="A767" s="722" t="s">
        <v>1270</v>
      </c>
      <c r="B767" s="722">
        <v>1</v>
      </c>
      <c r="C767" s="722" t="s">
        <v>4</v>
      </c>
      <c r="D767" s="722" t="s">
        <v>56</v>
      </c>
      <c r="E767" s="722" t="s">
        <v>1210</v>
      </c>
      <c r="F767" s="722" t="s">
        <v>1210</v>
      </c>
      <c r="G767" s="722" t="s">
        <v>1210</v>
      </c>
      <c r="H767" s="722" t="s">
        <v>562</v>
      </c>
    </row>
    <row r="768" spans="1:8">
      <c r="A768" s="722" t="s">
        <v>1270</v>
      </c>
      <c r="B768" s="722">
        <v>2</v>
      </c>
      <c r="C768" s="722" t="s">
        <v>5</v>
      </c>
      <c r="D768" s="722" t="s">
        <v>115</v>
      </c>
      <c r="E768" s="722" t="s">
        <v>1210</v>
      </c>
      <c r="F768" s="722" t="s">
        <v>1210</v>
      </c>
      <c r="G768" s="722" t="s">
        <v>1210</v>
      </c>
    </row>
    <row r="769" spans="1:8">
      <c r="A769" s="722" t="s">
        <v>1270</v>
      </c>
      <c r="B769" s="722">
        <v>3</v>
      </c>
      <c r="C769" s="722" t="s">
        <v>80</v>
      </c>
      <c r="D769" s="722" t="s">
        <v>115</v>
      </c>
      <c r="E769" s="722" t="s">
        <v>1210</v>
      </c>
      <c r="F769" s="722" t="s">
        <v>1210</v>
      </c>
      <c r="G769" s="722" t="s">
        <v>1210</v>
      </c>
    </row>
    <row r="770" spans="1:8">
      <c r="A770" s="722" t="s">
        <v>1270</v>
      </c>
      <c r="B770" s="722">
        <v>4</v>
      </c>
      <c r="C770" s="722" t="s">
        <v>6</v>
      </c>
      <c r="D770" s="722" t="s">
        <v>115</v>
      </c>
      <c r="E770" s="722" t="s">
        <v>1210</v>
      </c>
      <c r="F770" s="722" t="s">
        <v>1210</v>
      </c>
      <c r="G770" s="722" t="s">
        <v>1210</v>
      </c>
    </row>
    <row r="771" spans="1:8">
      <c r="A771" s="722" t="s">
        <v>1270</v>
      </c>
      <c r="B771" s="722">
        <v>5</v>
      </c>
      <c r="C771" s="722" t="s">
        <v>7</v>
      </c>
      <c r="D771" s="722" t="s">
        <v>115</v>
      </c>
      <c r="E771" s="722" t="s">
        <v>1210</v>
      </c>
      <c r="F771" s="722" t="s">
        <v>1210</v>
      </c>
      <c r="G771" s="722" t="s">
        <v>1210</v>
      </c>
    </row>
    <row r="772" spans="1:8">
      <c r="A772" s="722" t="s">
        <v>1270</v>
      </c>
      <c r="B772" s="722">
        <v>6</v>
      </c>
      <c r="C772" s="722" t="s">
        <v>8</v>
      </c>
      <c r="D772" s="722" t="s">
        <v>79</v>
      </c>
      <c r="E772" s="722">
        <v>26222</v>
      </c>
      <c r="F772" s="722" t="s">
        <v>563</v>
      </c>
      <c r="G772" s="722">
        <v>100</v>
      </c>
      <c r="H772" s="722" t="s">
        <v>563</v>
      </c>
    </row>
    <row r="773" spans="1:8">
      <c r="A773" s="722" t="s">
        <v>1270</v>
      </c>
      <c r="B773" s="722">
        <v>7</v>
      </c>
      <c r="C773" s="722" t="s">
        <v>9</v>
      </c>
      <c r="D773" s="722" t="s">
        <v>56</v>
      </c>
      <c r="E773" s="722" t="s">
        <v>1210</v>
      </c>
      <c r="F773" s="722" t="s">
        <v>1210</v>
      </c>
      <c r="G773" s="722" t="s">
        <v>1210</v>
      </c>
    </row>
    <row r="774" spans="1:8">
      <c r="A774" s="722" t="s">
        <v>1270</v>
      </c>
      <c r="B774" s="722">
        <v>8</v>
      </c>
      <c r="C774" s="722" t="s">
        <v>10</v>
      </c>
      <c r="D774" s="722" t="s">
        <v>115</v>
      </c>
      <c r="E774" s="722" t="s">
        <v>1210</v>
      </c>
      <c r="F774" s="722" t="s">
        <v>1210</v>
      </c>
      <c r="G774" s="722" t="s">
        <v>1210</v>
      </c>
    </row>
    <row r="775" spans="1:8">
      <c r="A775" s="722" t="s">
        <v>1270</v>
      </c>
      <c r="B775" s="722">
        <v>9</v>
      </c>
      <c r="C775" s="722" t="s">
        <v>11</v>
      </c>
      <c r="D775" s="722" t="s">
        <v>82</v>
      </c>
      <c r="E775" s="722" t="s">
        <v>1210</v>
      </c>
      <c r="F775" s="722" t="s">
        <v>1210</v>
      </c>
      <c r="G775" s="722" t="s">
        <v>1210</v>
      </c>
      <c r="H775" s="722" t="s">
        <v>564</v>
      </c>
    </row>
    <row r="776" spans="1:8">
      <c r="A776" s="722" t="s">
        <v>1270</v>
      </c>
      <c r="B776" s="722">
        <v>10</v>
      </c>
      <c r="C776" s="722" t="s">
        <v>12</v>
      </c>
      <c r="D776" s="722" t="s">
        <v>82</v>
      </c>
      <c r="E776" s="722" t="s">
        <v>1210</v>
      </c>
      <c r="F776" s="722" t="s">
        <v>1210</v>
      </c>
      <c r="G776" s="722" t="s">
        <v>1210</v>
      </c>
      <c r="H776" s="722" t="s">
        <v>565</v>
      </c>
    </row>
    <row r="777" spans="1:8">
      <c r="A777" s="722" t="s">
        <v>1270</v>
      </c>
      <c r="B777" s="722">
        <v>11</v>
      </c>
      <c r="C777" s="722" t="s">
        <v>13</v>
      </c>
      <c r="D777" s="722" t="s">
        <v>82</v>
      </c>
      <c r="E777" s="722" t="s">
        <v>1210</v>
      </c>
      <c r="F777" s="722" t="s">
        <v>1210</v>
      </c>
      <c r="G777" s="722" t="s">
        <v>1210</v>
      </c>
      <c r="H777" s="722" t="s">
        <v>565</v>
      </c>
    </row>
    <row r="778" spans="1:8">
      <c r="A778" s="722" t="s">
        <v>1270</v>
      </c>
      <c r="B778" s="722">
        <v>12</v>
      </c>
      <c r="C778" s="722" t="s">
        <v>81</v>
      </c>
      <c r="D778" s="722" t="s">
        <v>82</v>
      </c>
      <c r="E778" s="722" t="s">
        <v>1210</v>
      </c>
      <c r="F778" s="722" t="s">
        <v>1210</v>
      </c>
      <c r="G778" s="722" t="s">
        <v>1210</v>
      </c>
      <c r="H778" s="722" t="s">
        <v>565</v>
      </c>
    </row>
    <row r="779" spans="1:8">
      <c r="A779" s="722" t="s">
        <v>1270</v>
      </c>
      <c r="B779" s="722">
        <v>13</v>
      </c>
      <c r="C779" s="722" t="s">
        <v>14</v>
      </c>
      <c r="D779" s="722" t="s">
        <v>82</v>
      </c>
      <c r="E779" s="722" t="s">
        <v>1210</v>
      </c>
      <c r="F779" s="722" t="s">
        <v>1210</v>
      </c>
      <c r="G779" s="722" t="s">
        <v>1210</v>
      </c>
      <c r="H779" s="722" t="s">
        <v>566</v>
      </c>
    </row>
    <row r="780" spans="1:8">
      <c r="A780" s="722" t="s">
        <v>1270</v>
      </c>
      <c r="B780" s="722">
        <v>14</v>
      </c>
      <c r="C780" s="722" t="s">
        <v>15</v>
      </c>
      <c r="D780" s="722" t="s">
        <v>82</v>
      </c>
      <c r="E780" s="722" t="s">
        <v>1210</v>
      </c>
      <c r="F780" s="722" t="s">
        <v>1210</v>
      </c>
      <c r="G780" s="722" t="s">
        <v>1210</v>
      </c>
      <c r="H780" s="722" t="s">
        <v>567</v>
      </c>
    </row>
    <row r="781" spans="1:8">
      <c r="A781" s="722" t="s">
        <v>1270</v>
      </c>
      <c r="B781" s="722">
        <v>15</v>
      </c>
      <c r="C781" s="722" t="s">
        <v>16</v>
      </c>
      <c r="D781" s="722" t="s">
        <v>82</v>
      </c>
      <c r="E781" s="722" t="s">
        <v>1210</v>
      </c>
      <c r="F781" s="722" t="s">
        <v>1210</v>
      </c>
      <c r="G781" s="722" t="s">
        <v>1210</v>
      </c>
      <c r="H781" s="722" t="s">
        <v>124</v>
      </c>
    </row>
    <row r="782" spans="1:8">
      <c r="A782" s="722" t="s">
        <v>1270</v>
      </c>
      <c r="B782" s="722">
        <v>16</v>
      </c>
      <c r="C782" s="722" t="s">
        <v>23</v>
      </c>
      <c r="D782" s="722" t="s">
        <v>115</v>
      </c>
      <c r="E782" s="722" t="s">
        <v>1210</v>
      </c>
      <c r="F782" s="722" t="s">
        <v>1210</v>
      </c>
      <c r="G782" s="722" t="s">
        <v>1210</v>
      </c>
      <c r="H782" s="722" t="s">
        <v>124</v>
      </c>
    </row>
    <row r="783" spans="1:8">
      <c r="A783" s="722" t="s">
        <v>1270</v>
      </c>
      <c r="B783" s="722">
        <v>17</v>
      </c>
      <c r="C783" s="722" t="s">
        <v>83</v>
      </c>
      <c r="D783" s="722" t="s">
        <v>115</v>
      </c>
      <c r="E783" s="722" t="s">
        <v>1210</v>
      </c>
      <c r="F783" s="722" t="s">
        <v>1210</v>
      </c>
      <c r="G783" s="722" t="s">
        <v>1210</v>
      </c>
    </row>
    <row r="784" spans="1:8">
      <c r="A784" s="722" t="s">
        <v>1271</v>
      </c>
      <c r="B784" s="722">
        <v>1</v>
      </c>
      <c r="C784" s="722" t="s">
        <v>4</v>
      </c>
      <c r="D784" s="722" t="s">
        <v>115</v>
      </c>
      <c r="E784" s="722" t="s">
        <v>1210</v>
      </c>
      <c r="F784" s="722" t="s">
        <v>1210</v>
      </c>
      <c r="G784" s="722" t="s">
        <v>1210</v>
      </c>
    </row>
    <row r="785" spans="1:8">
      <c r="A785" s="722" t="s">
        <v>1271</v>
      </c>
      <c r="B785" s="722">
        <v>2</v>
      </c>
      <c r="C785" s="722" t="s">
        <v>5</v>
      </c>
      <c r="D785" s="722" t="s">
        <v>82</v>
      </c>
      <c r="E785" s="722" t="s">
        <v>1210</v>
      </c>
      <c r="F785" s="722" t="s">
        <v>1210</v>
      </c>
      <c r="G785" s="722" t="s">
        <v>1210</v>
      </c>
      <c r="H785" s="722" t="s">
        <v>782</v>
      </c>
    </row>
    <row r="786" spans="1:8">
      <c r="A786" s="722" t="s">
        <v>1271</v>
      </c>
      <c r="B786" s="722">
        <v>3</v>
      </c>
      <c r="C786" s="722" t="s">
        <v>80</v>
      </c>
      <c r="D786" s="722" t="s">
        <v>115</v>
      </c>
      <c r="E786" s="722" t="s">
        <v>1210</v>
      </c>
      <c r="F786" s="722" t="s">
        <v>1210</v>
      </c>
      <c r="G786" s="722" t="s">
        <v>1210</v>
      </c>
      <c r="H786" s="722" t="s">
        <v>1557</v>
      </c>
    </row>
    <row r="787" spans="1:8">
      <c r="A787" s="722" t="s">
        <v>1271</v>
      </c>
      <c r="B787" s="722">
        <v>4</v>
      </c>
      <c r="C787" s="722" t="s">
        <v>6</v>
      </c>
      <c r="D787" s="722" t="s">
        <v>115</v>
      </c>
      <c r="E787" s="722" t="s">
        <v>1210</v>
      </c>
      <c r="F787" s="722" t="s">
        <v>1210</v>
      </c>
      <c r="G787" s="722" t="s">
        <v>1210</v>
      </c>
      <c r="H787" s="722" t="s">
        <v>783</v>
      </c>
    </row>
    <row r="788" spans="1:8">
      <c r="A788" s="722" t="s">
        <v>1271</v>
      </c>
      <c r="B788" s="722">
        <v>5</v>
      </c>
      <c r="C788" s="722" t="s">
        <v>7</v>
      </c>
      <c r="D788" s="722" t="s">
        <v>115</v>
      </c>
      <c r="E788" s="722" t="s">
        <v>1210</v>
      </c>
      <c r="F788" s="722" t="s">
        <v>1210</v>
      </c>
      <c r="G788" s="722" t="s">
        <v>1210</v>
      </c>
      <c r="H788" s="722" t="s">
        <v>784</v>
      </c>
    </row>
    <row r="789" spans="1:8">
      <c r="A789" s="722" t="s">
        <v>1271</v>
      </c>
      <c r="B789" s="722">
        <v>6</v>
      </c>
      <c r="C789" s="722" t="s">
        <v>8</v>
      </c>
      <c r="D789" s="722" t="s">
        <v>79</v>
      </c>
      <c r="E789" s="722">
        <v>5961.86</v>
      </c>
      <c r="F789" s="722" t="s">
        <v>785</v>
      </c>
      <c r="G789" s="722">
        <v>0</v>
      </c>
      <c r="H789" s="722" t="s">
        <v>786</v>
      </c>
    </row>
    <row r="790" spans="1:8">
      <c r="A790" s="722" t="s">
        <v>1271</v>
      </c>
      <c r="B790" s="722">
        <v>7</v>
      </c>
      <c r="C790" s="722" t="s">
        <v>9</v>
      </c>
      <c r="D790" s="722" t="s">
        <v>115</v>
      </c>
      <c r="E790" s="722" t="s">
        <v>1210</v>
      </c>
      <c r="F790" s="722" t="s">
        <v>1210</v>
      </c>
      <c r="G790" s="722" t="s">
        <v>1210</v>
      </c>
      <c r="H790" s="722" t="s">
        <v>1558</v>
      </c>
    </row>
    <row r="791" spans="1:8">
      <c r="A791" s="722" t="s">
        <v>1271</v>
      </c>
      <c r="B791" s="722">
        <v>8</v>
      </c>
      <c r="C791" s="722" t="s">
        <v>10</v>
      </c>
      <c r="D791" s="722" t="s">
        <v>115</v>
      </c>
      <c r="E791" s="722" t="s">
        <v>1210</v>
      </c>
      <c r="F791" s="722" t="s">
        <v>1210</v>
      </c>
      <c r="G791" s="722" t="s">
        <v>1210</v>
      </c>
    </row>
    <row r="792" spans="1:8">
      <c r="A792" s="722" t="s">
        <v>1271</v>
      </c>
      <c r="B792" s="722">
        <v>9</v>
      </c>
      <c r="C792" s="722" t="s">
        <v>11</v>
      </c>
      <c r="D792" s="722" t="s">
        <v>115</v>
      </c>
      <c r="E792" s="722" t="s">
        <v>1210</v>
      </c>
      <c r="F792" s="722" t="s">
        <v>1210</v>
      </c>
      <c r="G792" s="722" t="s">
        <v>1210</v>
      </c>
    </row>
    <row r="793" spans="1:8">
      <c r="A793" s="722" t="s">
        <v>1271</v>
      </c>
      <c r="B793" s="722">
        <v>10</v>
      </c>
      <c r="C793" s="722" t="s">
        <v>12</v>
      </c>
      <c r="D793" s="722" t="s">
        <v>115</v>
      </c>
      <c r="E793" s="722" t="s">
        <v>1210</v>
      </c>
      <c r="F793" s="722" t="s">
        <v>1210</v>
      </c>
      <c r="G793" s="722" t="s">
        <v>1210</v>
      </c>
    </row>
    <row r="794" spans="1:8">
      <c r="A794" s="722" t="s">
        <v>1271</v>
      </c>
      <c r="B794" s="722">
        <v>11</v>
      </c>
      <c r="C794" s="722" t="s">
        <v>13</v>
      </c>
      <c r="D794" s="722" t="s">
        <v>115</v>
      </c>
      <c r="E794" s="722" t="s">
        <v>1210</v>
      </c>
      <c r="F794" s="722" t="s">
        <v>1210</v>
      </c>
      <c r="G794" s="722" t="s">
        <v>1210</v>
      </c>
    </row>
    <row r="795" spans="1:8">
      <c r="A795" s="722" t="s">
        <v>1271</v>
      </c>
      <c r="B795" s="722">
        <v>12</v>
      </c>
      <c r="C795" s="722" t="s">
        <v>81</v>
      </c>
      <c r="D795" s="722" t="s">
        <v>115</v>
      </c>
      <c r="E795" s="722" t="s">
        <v>1210</v>
      </c>
      <c r="F795" s="722" t="s">
        <v>1210</v>
      </c>
      <c r="G795" s="722" t="s">
        <v>1210</v>
      </c>
    </row>
    <row r="796" spans="1:8">
      <c r="A796" s="722" t="s">
        <v>1271</v>
      </c>
      <c r="B796" s="722">
        <v>13</v>
      </c>
      <c r="C796" s="722" t="s">
        <v>14</v>
      </c>
      <c r="D796" s="722" t="s">
        <v>115</v>
      </c>
      <c r="E796" s="722" t="s">
        <v>1210</v>
      </c>
      <c r="F796" s="722" t="s">
        <v>1210</v>
      </c>
      <c r="G796" s="722" t="s">
        <v>1210</v>
      </c>
    </row>
    <row r="797" spans="1:8">
      <c r="A797" s="722" t="s">
        <v>1271</v>
      </c>
      <c r="B797" s="722">
        <v>14</v>
      </c>
      <c r="C797" s="722" t="s">
        <v>15</v>
      </c>
      <c r="D797" s="722" t="s">
        <v>115</v>
      </c>
      <c r="E797" s="722" t="s">
        <v>1210</v>
      </c>
      <c r="F797" s="722" t="s">
        <v>1210</v>
      </c>
      <c r="G797" s="722" t="s">
        <v>1210</v>
      </c>
    </row>
    <row r="798" spans="1:8">
      <c r="A798" s="722" t="s">
        <v>1271</v>
      </c>
      <c r="B798" s="722">
        <v>15</v>
      </c>
      <c r="C798" s="722" t="s">
        <v>16</v>
      </c>
      <c r="D798" s="722" t="s">
        <v>115</v>
      </c>
      <c r="E798" s="722" t="s">
        <v>1210</v>
      </c>
      <c r="F798" s="722" t="s">
        <v>1210</v>
      </c>
      <c r="G798" s="722" t="s">
        <v>1210</v>
      </c>
    </row>
    <row r="799" spans="1:8">
      <c r="A799" s="722" t="s">
        <v>1271</v>
      </c>
      <c r="B799" s="722">
        <v>16</v>
      </c>
      <c r="C799" s="722" t="s">
        <v>23</v>
      </c>
      <c r="D799" s="722" t="s">
        <v>115</v>
      </c>
      <c r="E799" s="722" t="s">
        <v>1210</v>
      </c>
      <c r="F799" s="722" t="s">
        <v>1210</v>
      </c>
      <c r="G799" s="722" t="s">
        <v>1210</v>
      </c>
    </row>
    <row r="800" spans="1:8">
      <c r="A800" s="722" t="s">
        <v>1271</v>
      </c>
      <c r="B800" s="722">
        <v>17</v>
      </c>
      <c r="C800" s="722" t="s">
        <v>83</v>
      </c>
      <c r="D800" s="722" t="s">
        <v>115</v>
      </c>
      <c r="E800" s="722" t="s">
        <v>1210</v>
      </c>
      <c r="F800" s="722" t="s">
        <v>1210</v>
      </c>
      <c r="G800" s="722" t="s">
        <v>1210</v>
      </c>
    </row>
    <row r="801" spans="1:8">
      <c r="A801" s="722" t="s">
        <v>1273</v>
      </c>
      <c r="B801" s="722">
        <v>1</v>
      </c>
      <c r="C801" s="722" t="s">
        <v>4</v>
      </c>
      <c r="D801" s="722" t="s">
        <v>56</v>
      </c>
      <c r="E801" s="722" t="s">
        <v>1210</v>
      </c>
      <c r="F801" s="722" t="s">
        <v>1210</v>
      </c>
      <c r="G801" s="722" t="s">
        <v>1210</v>
      </c>
    </row>
    <row r="802" spans="1:8">
      <c r="A802" s="722" t="s">
        <v>1273</v>
      </c>
      <c r="B802" s="722">
        <v>2</v>
      </c>
      <c r="C802" s="722" t="s">
        <v>5</v>
      </c>
      <c r="D802" s="722" t="s">
        <v>56</v>
      </c>
      <c r="E802" s="722" t="s">
        <v>1210</v>
      </c>
      <c r="F802" s="722" t="s">
        <v>1210</v>
      </c>
      <c r="G802" s="722" t="s">
        <v>1210</v>
      </c>
    </row>
    <row r="803" spans="1:8">
      <c r="A803" s="722" t="s">
        <v>1273</v>
      </c>
      <c r="B803" s="722">
        <v>3</v>
      </c>
      <c r="C803" s="722" t="s">
        <v>80</v>
      </c>
      <c r="D803" s="722" t="s">
        <v>79</v>
      </c>
      <c r="E803" s="722">
        <v>6017.06</v>
      </c>
      <c r="F803" s="722" t="s">
        <v>1559</v>
      </c>
      <c r="G803" s="722">
        <v>0</v>
      </c>
    </row>
    <row r="804" spans="1:8">
      <c r="A804" s="722" t="s">
        <v>1273</v>
      </c>
      <c r="B804" s="722">
        <v>4</v>
      </c>
      <c r="C804" s="722" t="s">
        <v>6</v>
      </c>
      <c r="D804" s="722" t="s">
        <v>79</v>
      </c>
      <c r="E804" s="722">
        <v>523.77</v>
      </c>
      <c r="F804" s="722" t="s">
        <v>771</v>
      </c>
      <c r="G804" s="722">
        <v>100</v>
      </c>
      <c r="H804" s="722" t="s">
        <v>772</v>
      </c>
    </row>
    <row r="805" spans="1:8">
      <c r="A805" s="722" t="s">
        <v>1273</v>
      </c>
      <c r="B805" s="722">
        <v>5</v>
      </c>
      <c r="C805" s="722" t="s">
        <v>7</v>
      </c>
      <c r="D805" s="722" t="s">
        <v>79</v>
      </c>
      <c r="E805" s="722">
        <v>484.25</v>
      </c>
      <c r="F805" s="722" t="s">
        <v>1560</v>
      </c>
      <c r="G805" s="722">
        <v>0</v>
      </c>
      <c r="H805" s="722" t="s">
        <v>773</v>
      </c>
    </row>
    <row r="806" spans="1:8">
      <c r="A806" s="722" t="s">
        <v>1273</v>
      </c>
      <c r="B806" s="722">
        <v>6</v>
      </c>
      <c r="C806" s="722" t="s">
        <v>8</v>
      </c>
      <c r="D806" s="722" t="s">
        <v>79</v>
      </c>
      <c r="E806" s="722">
        <v>18536.28</v>
      </c>
      <c r="F806" s="722" t="s">
        <v>1561</v>
      </c>
      <c r="G806" s="722">
        <v>94</v>
      </c>
      <c r="H806" s="722" t="s">
        <v>774</v>
      </c>
    </row>
    <row r="807" spans="1:8">
      <c r="A807" s="722" t="s">
        <v>1273</v>
      </c>
      <c r="B807" s="722">
        <v>7</v>
      </c>
      <c r="C807" s="722" t="s">
        <v>9</v>
      </c>
      <c r="D807" s="722" t="s">
        <v>79</v>
      </c>
      <c r="E807" s="722">
        <v>19971</v>
      </c>
      <c r="F807" s="722" t="s">
        <v>775</v>
      </c>
      <c r="G807" s="722">
        <v>0</v>
      </c>
    </row>
    <row r="808" spans="1:8">
      <c r="A808" s="722" t="s">
        <v>1273</v>
      </c>
      <c r="B808" s="722">
        <v>8</v>
      </c>
      <c r="C808" s="722" t="s">
        <v>10</v>
      </c>
      <c r="D808" s="722" t="s">
        <v>82</v>
      </c>
      <c r="E808" s="722" t="s">
        <v>1210</v>
      </c>
      <c r="F808" s="722" t="s">
        <v>1210</v>
      </c>
      <c r="G808" s="722" t="s">
        <v>1210</v>
      </c>
      <c r="H808" s="722" t="s">
        <v>776</v>
      </c>
    </row>
    <row r="809" spans="1:8">
      <c r="A809" s="722" t="s">
        <v>1273</v>
      </c>
      <c r="B809" s="722">
        <v>9</v>
      </c>
      <c r="C809" s="722" t="s">
        <v>11</v>
      </c>
      <c r="D809" s="722" t="s">
        <v>56</v>
      </c>
      <c r="E809" s="722" t="s">
        <v>1210</v>
      </c>
      <c r="F809" s="722" t="s">
        <v>1210</v>
      </c>
      <c r="G809" s="722" t="s">
        <v>1210</v>
      </c>
    </row>
    <row r="810" spans="1:8">
      <c r="A810" s="722" t="s">
        <v>1273</v>
      </c>
      <c r="B810" s="722">
        <v>10</v>
      </c>
      <c r="C810" s="722" t="s">
        <v>12</v>
      </c>
      <c r="D810" s="722" t="s">
        <v>82</v>
      </c>
      <c r="E810" s="722" t="s">
        <v>1210</v>
      </c>
      <c r="F810" s="722" t="s">
        <v>1210</v>
      </c>
      <c r="G810" s="722" t="s">
        <v>1210</v>
      </c>
      <c r="H810" s="722" t="s">
        <v>777</v>
      </c>
    </row>
    <row r="811" spans="1:8">
      <c r="A811" s="722" t="s">
        <v>1273</v>
      </c>
      <c r="B811" s="722">
        <v>11</v>
      </c>
      <c r="C811" s="722" t="s">
        <v>13</v>
      </c>
      <c r="D811" s="722" t="s">
        <v>56</v>
      </c>
      <c r="E811" s="722" t="s">
        <v>1210</v>
      </c>
      <c r="F811" s="722" t="s">
        <v>1210</v>
      </c>
      <c r="G811" s="722" t="s">
        <v>1210</v>
      </c>
    </row>
    <row r="812" spans="1:8">
      <c r="A812" s="722" t="s">
        <v>1273</v>
      </c>
      <c r="B812" s="722">
        <v>12</v>
      </c>
      <c r="C812" s="722" t="s">
        <v>81</v>
      </c>
      <c r="D812" s="722" t="s">
        <v>56</v>
      </c>
      <c r="E812" s="722" t="s">
        <v>1210</v>
      </c>
      <c r="F812" s="722" t="s">
        <v>1210</v>
      </c>
      <c r="G812" s="722" t="s">
        <v>1210</v>
      </c>
    </row>
    <row r="813" spans="1:8">
      <c r="A813" s="722" t="s">
        <v>1273</v>
      </c>
      <c r="B813" s="722">
        <v>13</v>
      </c>
      <c r="C813" s="722" t="s">
        <v>14</v>
      </c>
      <c r="D813" s="722" t="s">
        <v>82</v>
      </c>
      <c r="E813" s="722" t="s">
        <v>1210</v>
      </c>
      <c r="F813" s="722" t="s">
        <v>1210</v>
      </c>
      <c r="G813" s="722" t="s">
        <v>1210</v>
      </c>
      <c r="H813" s="722" t="s">
        <v>778</v>
      </c>
    </row>
    <row r="814" spans="1:8">
      <c r="A814" s="722" t="s">
        <v>1273</v>
      </c>
      <c r="B814" s="722">
        <v>14</v>
      </c>
      <c r="C814" s="722" t="s">
        <v>15</v>
      </c>
      <c r="D814" s="722" t="s">
        <v>82</v>
      </c>
      <c r="E814" s="722" t="s">
        <v>1210</v>
      </c>
      <c r="F814" s="722" t="s">
        <v>1210</v>
      </c>
      <c r="G814" s="722" t="s">
        <v>1210</v>
      </c>
      <c r="H814" s="722" t="s">
        <v>779</v>
      </c>
    </row>
    <row r="815" spans="1:8">
      <c r="A815" s="722" t="s">
        <v>1273</v>
      </c>
      <c r="B815" s="722">
        <v>15</v>
      </c>
      <c r="C815" s="722" t="s">
        <v>16</v>
      </c>
      <c r="D815" s="722" t="s">
        <v>82</v>
      </c>
      <c r="E815" s="722" t="s">
        <v>1210</v>
      </c>
      <c r="F815" s="722" t="s">
        <v>1210</v>
      </c>
      <c r="G815" s="722" t="s">
        <v>1210</v>
      </c>
      <c r="H815" s="722" t="s">
        <v>780</v>
      </c>
    </row>
    <row r="816" spans="1:8">
      <c r="A816" s="722" t="s">
        <v>1273</v>
      </c>
      <c r="B816" s="722">
        <v>16</v>
      </c>
      <c r="C816" s="722" t="s">
        <v>23</v>
      </c>
      <c r="D816" s="722" t="s">
        <v>82</v>
      </c>
      <c r="E816" s="722" t="s">
        <v>1210</v>
      </c>
      <c r="F816" s="722" t="s">
        <v>1210</v>
      </c>
      <c r="G816" s="722" t="s">
        <v>1210</v>
      </c>
      <c r="H816" s="722" t="s">
        <v>781</v>
      </c>
    </row>
    <row r="817" spans="1:8">
      <c r="A817" s="722" t="s">
        <v>1273</v>
      </c>
      <c r="B817" s="722">
        <v>17</v>
      </c>
      <c r="C817" s="722" t="s">
        <v>83</v>
      </c>
      <c r="D817" s="722" t="s">
        <v>82</v>
      </c>
      <c r="E817" s="722" t="s">
        <v>1210</v>
      </c>
      <c r="F817" s="722" t="s">
        <v>1210</v>
      </c>
      <c r="G817" s="722" t="s">
        <v>1210</v>
      </c>
      <c r="H817" s="722" t="s">
        <v>781</v>
      </c>
    </row>
    <row r="818" spans="1:8">
      <c r="A818" s="722" t="s">
        <v>332</v>
      </c>
      <c r="B818" s="722">
        <v>1</v>
      </c>
      <c r="C818" s="722" t="s">
        <v>4</v>
      </c>
      <c r="D818" s="722" t="s">
        <v>79</v>
      </c>
      <c r="E818" s="722">
        <v>40686</v>
      </c>
      <c r="F818" s="722" t="s">
        <v>396</v>
      </c>
      <c r="H818" s="722" t="s">
        <v>397</v>
      </c>
    </row>
    <row r="819" spans="1:8">
      <c r="A819" s="722" t="s">
        <v>332</v>
      </c>
      <c r="B819" s="722">
        <v>2</v>
      </c>
      <c r="C819" s="722" t="s">
        <v>5</v>
      </c>
      <c r="D819" s="722" t="s">
        <v>79</v>
      </c>
      <c r="E819" s="722">
        <v>71691</v>
      </c>
      <c r="F819" s="722" t="s">
        <v>398</v>
      </c>
      <c r="H819" s="722" t="s">
        <v>399</v>
      </c>
    </row>
    <row r="820" spans="1:8">
      <c r="A820" s="722" t="s">
        <v>332</v>
      </c>
      <c r="B820" s="722">
        <v>3</v>
      </c>
      <c r="C820" s="722" t="s">
        <v>80</v>
      </c>
      <c r="D820" s="722" t="s">
        <v>79</v>
      </c>
      <c r="E820" s="722">
        <v>171198</v>
      </c>
      <c r="F820" s="722" t="s">
        <v>400</v>
      </c>
      <c r="H820" s="722" t="s">
        <v>401</v>
      </c>
    </row>
    <row r="821" spans="1:8">
      <c r="A821" s="722" t="s">
        <v>332</v>
      </c>
      <c r="B821" s="722">
        <v>4</v>
      </c>
      <c r="C821" s="722" t="s">
        <v>6</v>
      </c>
      <c r="D821" s="722" t="s">
        <v>79</v>
      </c>
      <c r="E821" s="722">
        <v>3350</v>
      </c>
      <c r="F821" s="722" t="s">
        <v>402</v>
      </c>
      <c r="H821" s="722" t="s">
        <v>403</v>
      </c>
    </row>
    <row r="822" spans="1:8">
      <c r="A822" s="722" t="s">
        <v>332</v>
      </c>
      <c r="B822" s="722">
        <v>5</v>
      </c>
      <c r="C822" s="722" t="s">
        <v>7</v>
      </c>
      <c r="D822" s="722" t="s">
        <v>79</v>
      </c>
      <c r="E822" s="722">
        <v>3145</v>
      </c>
      <c r="F822" s="722" t="s">
        <v>404</v>
      </c>
      <c r="H822" s="722" t="s">
        <v>405</v>
      </c>
    </row>
    <row r="823" spans="1:8">
      <c r="A823" s="722" t="s">
        <v>332</v>
      </c>
      <c r="B823" s="722">
        <v>6</v>
      </c>
      <c r="C823" s="722" t="s">
        <v>8</v>
      </c>
      <c r="D823" s="722" t="s">
        <v>79</v>
      </c>
      <c r="E823" s="722">
        <v>138662</v>
      </c>
      <c r="F823" s="722" t="s">
        <v>1562</v>
      </c>
      <c r="H823" s="722" t="s">
        <v>406</v>
      </c>
    </row>
    <row r="824" spans="1:8">
      <c r="A824" s="722" t="s">
        <v>332</v>
      </c>
      <c r="B824" s="722">
        <v>7</v>
      </c>
      <c r="C824" s="722" t="s">
        <v>9</v>
      </c>
      <c r="D824" s="722" t="s">
        <v>79</v>
      </c>
      <c r="E824" s="722">
        <v>280026</v>
      </c>
      <c r="F824" s="722" t="s">
        <v>407</v>
      </c>
      <c r="H824" s="722" t="s">
        <v>408</v>
      </c>
    </row>
    <row r="825" spans="1:8">
      <c r="A825" s="722" t="s">
        <v>332</v>
      </c>
      <c r="B825" s="722">
        <v>8</v>
      </c>
      <c r="C825" s="722" t="s">
        <v>10</v>
      </c>
      <c r="D825" s="722" t="s">
        <v>82</v>
      </c>
      <c r="E825" s="722" t="s">
        <v>1210</v>
      </c>
      <c r="F825" s="722" t="s">
        <v>1210</v>
      </c>
      <c r="G825" s="722" t="s">
        <v>1210</v>
      </c>
      <c r="H825" s="722" t="s">
        <v>409</v>
      </c>
    </row>
    <row r="826" spans="1:8">
      <c r="A826" s="722" t="s">
        <v>332</v>
      </c>
      <c r="B826" s="722">
        <v>9</v>
      </c>
      <c r="C826" s="722" t="s">
        <v>11</v>
      </c>
      <c r="D826" s="722" t="s">
        <v>82</v>
      </c>
      <c r="E826" s="722" t="s">
        <v>1210</v>
      </c>
      <c r="F826" s="722" t="s">
        <v>1210</v>
      </c>
      <c r="G826" s="722" t="s">
        <v>1210</v>
      </c>
      <c r="H826" s="722" t="s">
        <v>410</v>
      </c>
    </row>
    <row r="827" spans="1:8">
      <c r="A827" s="722" t="s">
        <v>332</v>
      </c>
      <c r="B827" s="722">
        <v>10</v>
      </c>
      <c r="C827" s="722" t="s">
        <v>12</v>
      </c>
      <c r="D827" s="722" t="s">
        <v>82</v>
      </c>
      <c r="E827" s="722" t="s">
        <v>1210</v>
      </c>
      <c r="F827" s="722" t="s">
        <v>1210</v>
      </c>
      <c r="G827" s="722" t="s">
        <v>1210</v>
      </c>
      <c r="H827" s="722" t="s">
        <v>411</v>
      </c>
    </row>
    <row r="828" spans="1:8">
      <c r="A828" s="722" t="s">
        <v>332</v>
      </c>
      <c r="B828" s="722">
        <v>11</v>
      </c>
      <c r="C828" s="722" t="s">
        <v>13</v>
      </c>
      <c r="D828" s="722" t="s">
        <v>82</v>
      </c>
      <c r="E828" s="722" t="s">
        <v>1210</v>
      </c>
      <c r="F828" s="722" t="s">
        <v>1210</v>
      </c>
      <c r="G828" s="722" t="s">
        <v>1210</v>
      </c>
      <c r="H828" s="722" t="s">
        <v>1563</v>
      </c>
    </row>
    <row r="829" spans="1:8">
      <c r="A829" s="722" t="s">
        <v>332</v>
      </c>
      <c r="B829" s="722">
        <v>12</v>
      </c>
      <c r="C829" s="722" t="s">
        <v>81</v>
      </c>
      <c r="D829" s="722" t="s">
        <v>82</v>
      </c>
      <c r="E829" s="722" t="s">
        <v>1210</v>
      </c>
      <c r="F829" s="722" t="s">
        <v>1210</v>
      </c>
      <c r="G829" s="722" t="s">
        <v>1210</v>
      </c>
      <c r="H829" s="722" t="s">
        <v>412</v>
      </c>
    </row>
    <row r="830" spans="1:8">
      <c r="A830" s="722" t="s">
        <v>332</v>
      </c>
      <c r="B830" s="722">
        <v>13</v>
      </c>
      <c r="C830" s="722" t="s">
        <v>14</v>
      </c>
      <c r="D830" s="722" t="s">
        <v>82</v>
      </c>
      <c r="E830" s="722" t="s">
        <v>1210</v>
      </c>
      <c r="F830" s="722" t="s">
        <v>1210</v>
      </c>
      <c r="G830" s="722" t="s">
        <v>1210</v>
      </c>
      <c r="H830" s="722" t="s">
        <v>413</v>
      </c>
    </row>
    <row r="831" spans="1:8">
      <c r="A831" s="722" t="s">
        <v>332</v>
      </c>
      <c r="B831" s="722">
        <v>14</v>
      </c>
      <c r="C831" s="722" t="s">
        <v>15</v>
      </c>
      <c r="D831" s="722" t="s">
        <v>82</v>
      </c>
      <c r="E831" s="722" t="s">
        <v>1210</v>
      </c>
      <c r="F831" s="722" t="s">
        <v>1210</v>
      </c>
      <c r="G831" s="722" t="s">
        <v>1210</v>
      </c>
      <c r="H831" s="722" t="s">
        <v>414</v>
      </c>
    </row>
    <row r="832" spans="1:8">
      <c r="A832" s="722" t="s">
        <v>332</v>
      </c>
      <c r="B832" s="722">
        <v>15</v>
      </c>
      <c r="C832" s="722" t="s">
        <v>16</v>
      </c>
      <c r="D832" s="722" t="s">
        <v>82</v>
      </c>
      <c r="E832" s="722" t="s">
        <v>1210</v>
      </c>
      <c r="F832" s="722" t="s">
        <v>1210</v>
      </c>
      <c r="G832" s="722" t="s">
        <v>1210</v>
      </c>
      <c r="H832" s="722" t="s">
        <v>415</v>
      </c>
    </row>
    <row r="833" spans="1:8">
      <c r="A833" s="722" t="s">
        <v>332</v>
      </c>
      <c r="B833" s="722">
        <v>16</v>
      </c>
      <c r="C833" s="722" t="s">
        <v>23</v>
      </c>
      <c r="D833" s="722" t="s">
        <v>82</v>
      </c>
      <c r="E833" s="722" t="s">
        <v>1210</v>
      </c>
      <c r="F833" s="722" t="s">
        <v>1210</v>
      </c>
      <c r="G833" s="722" t="s">
        <v>1210</v>
      </c>
      <c r="H833" s="722" t="s">
        <v>416</v>
      </c>
    </row>
    <row r="834" spans="1:8">
      <c r="A834" s="722" t="s">
        <v>332</v>
      </c>
      <c r="B834" s="722">
        <v>17</v>
      </c>
      <c r="C834" s="722" t="s">
        <v>83</v>
      </c>
      <c r="D834" s="722" t="s">
        <v>82</v>
      </c>
      <c r="E834" s="722" t="s">
        <v>1210</v>
      </c>
      <c r="F834" s="722" t="s">
        <v>1210</v>
      </c>
      <c r="G834" s="722" t="s">
        <v>1210</v>
      </c>
      <c r="H834" s="722" t="s">
        <v>417</v>
      </c>
    </row>
    <row r="835" spans="1:8">
      <c r="A835" s="722" t="s">
        <v>1274</v>
      </c>
      <c r="B835" s="722">
        <v>1</v>
      </c>
      <c r="C835" s="722" t="s">
        <v>4</v>
      </c>
      <c r="D835" s="722" t="s">
        <v>79</v>
      </c>
      <c r="E835" s="722">
        <v>7964779</v>
      </c>
      <c r="F835" s="722" t="s">
        <v>1564</v>
      </c>
      <c r="G835" s="722">
        <v>0</v>
      </c>
    </row>
    <row r="836" spans="1:8">
      <c r="A836" s="722" t="s">
        <v>1274</v>
      </c>
      <c r="B836" s="722">
        <v>2</v>
      </c>
      <c r="C836" s="722" t="s">
        <v>5</v>
      </c>
      <c r="D836" s="722" t="s">
        <v>79</v>
      </c>
      <c r="E836" s="722">
        <v>626937</v>
      </c>
      <c r="F836" s="722" t="s">
        <v>1565</v>
      </c>
      <c r="G836" s="722">
        <v>0</v>
      </c>
    </row>
    <row r="837" spans="1:8">
      <c r="A837" s="722" t="s">
        <v>1274</v>
      </c>
      <c r="B837" s="722">
        <v>3</v>
      </c>
      <c r="C837" s="722" t="s">
        <v>80</v>
      </c>
      <c r="D837" s="722" t="s">
        <v>79</v>
      </c>
      <c r="E837" s="722">
        <v>701930</v>
      </c>
      <c r="F837" s="722" t="s">
        <v>1566</v>
      </c>
      <c r="G837" s="722">
        <v>0</v>
      </c>
    </row>
    <row r="838" spans="1:8">
      <c r="A838" s="722" t="s">
        <v>1274</v>
      </c>
      <c r="B838" s="722">
        <v>4</v>
      </c>
      <c r="C838" s="722" t="s">
        <v>6</v>
      </c>
      <c r="D838" s="722" t="s">
        <v>79</v>
      </c>
      <c r="E838" s="722">
        <v>277621</v>
      </c>
      <c r="F838" s="722" t="s">
        <v>1567</v>
      </c>
      <c r="G838" s="722">
        <v>0</v>
      </c>
    </row>
    <row r="839" spans="1:8">
      <c r="A839" s="722" t="s">
        <v>1274</v>
      </c>
      <c r="B839" s="722">
        <v>5</v>
      </c>
      <c r="C839" s="722" t="s">
        <v>7</v>
      </c>
      <c r="D839" s="722" t="s">
        <v>79</v>
      </c>
      <c r="E839" s="722">
        <v>8971</v>
      </c>
      <c r="F839" s="722" t="s">
        <v>1568</v>
      </c>
      <c r="G839" s="722">
        <v>0</v>
      </c>
    </row>
    <row r="840" spans="1:8">
      <c r="A840" s="722" t="s">
        <v>1274</v>
      </c>
      <c r="B840" s="722">
        <v>6</v>
      </c>
      <c r="C840" s="722" t="s">
        <v>8</v>
      </c>
      <c r="D840" s="722" t="s">
        <v>79</v>
      </c>
      <c r="E840" s="722">
        <v>52248</v>
      </c>
      <c r="F840" s="722" t="s">
        <v>1569</v>
      </c>
      <c r="G840" s="722">
        <v>0</v>
      </c>
    </row>
    <row r="841" spans="1:8">
      <c r="A841" s="722" t="s">
        <v>1274</v>
      </c>
      <c r="B841" s="722">
        <v>7</v>
      </c>
      <c r="C841" s="722" t="s">
        <v>9</v>
      </c>
      <c r="D841" s="722" t="s">
        <v>79</v>
      </c>
      <c r="E841" s="722">
        <v>8444</v>
      </c>
      <c r="F841" s="722" t="s">
        <v>1570</v>
      </c>
      <c r="G841" s="722">
        <v>0</v>
      </c>
    </row>
    <row r="842" spans="1:8">
      <c r="A842" s="722" t="s">
        <v>1274</v>
      </c>
      <c r="B842" s="722">
        <v>8</v>
      </c>
      <c r="C842" s="722" t="s">
        <v>10</v>
      </c>
      <c r="D842" s="722" t="s">
        <v>82</v>
      </c>
      <c r="E842" s="722" t="s">
        <v>1210</v>
      </c>
      <c r="F842" s="722" t="s">
        <v>1210</v>
      </c>
      <c r="G842" s="722" t="s">
        <v>1210</v>
      </c>
      <c r="H842" s="722" t="s">
        <v>632</v>
      </c>
    </row>
    <row r="843" spans="1:8">
      <c r="A843" s="722" t="s">
        <v>1274</v>
      </c>
      <c r="B843" s="722">
        <v>9</v>
      </c>
      <c r="C843" s="722" t="s">
        <v>11</v>
      </c>
      <c r="D843" s="722" t="s">
        <v>82</v>
      </c>
      <c r="E843" s="722" t="s">
        <v>1210</v>
      </c>
      <c r="F843" s="722" t="s">
        <v>1210</v>
      </c>
      <c r="G843" s="722" t="s">
        <v>1210</v>
      </c>
      <c r="H843" s="722" t="s">
        <v>633</v>
      </c>
    </row>
    <row r="844" spans="1:8">
      <c r="A844" s="722" t="s">
        <v>1274</v>
      </c>
      <c r="B844" s="722">
        <v>10</v>
      </c>
      <c r="C844" s="722" t="s">
        <v>12</v>
      </c>
      <c r="D844" s="722" t="s">
        <v>82</v>
      </c>
      <c r="E844" s="722" t="s">
        <v>1210</v>
      </c>
      <c r="F844" s="722" t="s">
        <v>1210</v>
      </c>
      <c r="G844" s="722" t="s">
        <v>1210</v>
      </c>
      <c r="H844" s="722" t="s">
        <v>634</v>
      </c>
    </row>
    <row r="845" spans="1:8">
      <c r="A845" s="722" t="s">
        <v>1274</v>
      </c>
      <c r="B845" s="722">
        <v>11</v>
      </c>
      <c r="C845" s="722" t="s">
        <v>13</v>
      </c>
      <c r="D845" s="722" t="s">
        <v>79</v>
      </c>
      <c r="E845" s="722">
        <v>12521378</v>
      </c>
      <c r="F845" s="722" t="s">
        <v>1571</v>
      </c>
      <c r="G845" s="722">
        <v>0</v>
      </c>
    </row>
    <row r="846" spans="1:8">
      <c r="A846" s="722" t="s">
        <v>1274</v>
      </c>
      <c r="B846" s="722">
        <v>12</v>
      </c>
      <c r="C846" s="722" t="s">
        <v>81</v>
      </c>
      <c r="D846" s="722" t="s">
        <v>82</v>
      </c>
      <c r="E846" s="722" t="s">
        <v>1210</v>
      </c>
      <c r="F846" s="722" t="s">
        <v>1210</v>
      </c>
      <c r="G846" s="722" t="s">
        <v>1210</v>
      </c>
      <c r="H846" s="722" t="s">
        <v>633</v>
      </c>
    </row>
    <row r="847" spans="1:8">
      <c r="A847" s="722" t="s">
        <v>1274</v>
      </c>
      <c r="B847" s="722">
        <v>13</v>
      </c>
      <c r="C847" s="722" t="s">
        <v>14</v>
      </c>
      <c r="D847" s="722" t="s">
        <v>82</v>
      </c>
      <c r="E847" s="722" t="s">
        <v>1210</v>
      </c>
      <c r="F847" s="722" t="s">
        <v>1210</v>
      </c>
      <c r="G847" s="722" t="s">
        <v>1210</v>
      </c>
      <c r="H847" s="722" t="s">
        <v>635</v>
      </c>
    </row>
    <row r="848" spans="1:8">
      <c r="A848" s="722" t="s">
        <v>1274</v>
      </c>
      <c r="B848" s="722">
        <v>14</v>
      </c>
      <c r="C848" s="722" t="s">
        <v>15</v>
      </c>
      <c r="D848" s="722" t="s">
        <v>82</v>
      </c>
      <c r="E848" s="722" t="s">
        <v>1210</v>
      </c>
      <c r="F848" s="722" t="s">
        <v>1210</v>
      </c>
      <c r="G848" s="722" t="s">
        <v>1210</v>
      </c>
      <c r="H848" s="722" t="s">
        <v>636</v>
      </c>
    </row>
    <row r="849" spans="1:8">
      <c r="A849" s="722" t="s">
        <v>1274</v>
      </c>
      <c r="B849" s="722">
        <v>15</v>
      </c>
      <c r="C849" s="722" t="s">
        <v>16</v>
      </c>
      <c r="D849" s="722" t="s">
        <v>82</v>
      </c>
      <c r="E849" s="722" t="s">
        <v>1210</v>
      </c>
      <c r="F849" s="722" t="s">
        <v>1210</v>
      </c>
      <c r="G849" s="722" t="s">
        <v>1210</v>
      </c>
      <c r="H849" s="722" t="s">
        <v>637</v>
      </c>
    </row>
    <row r="850" spans="1:8">
      <c r="A850" s="722" t="s">
        <v>1274</v>
      </c>
      <c r="B850" s="722">
        <v>16</v>
      </c>
      <c r="C850" s="722" t="s">
        <v>23</v>
      </c>
      <c r="D850" s="722" t="s">
        <v>82</v>
      </c>
      <c r="E850" s="722" t="s">
        <v>1210</v>
      </c>
      <c r="F850" s="722" t="s">
        <v>1210</v>
      </c>
      <c r="G850" s="722" t="s">
        <v>1210</v>
      </c>
      <c r="H850" s="722" t="s">
        <v>635</v>
      </c>
    </row>
    <row r="851" spans="1:8">
      <c r="A851" s="722" t="s">
        <v>1274</v>
      </c>
      <c r="B851" s="722">
        <v>17</v>
      </c>
      <c r="C851" s="722" t="s">
        <v>83</v>
      </c>
      <c r="D851" s="722" t="s">
        <v>82</v>
      </c>
      <c r="E851" s="722" t="s">
        <v>1210</v>
      </c>
      <c r="F851" s="722" t="s">
        <v>1210</v>
      </c>
      <c r="G851" s="722" t="s">
        <v>1210</v>
      </c>
      <c r="H851" s="722" t="s">
        <v>635</v>
      </c>
    </row>
    <row r="852" spans="1:8">
      <c r="A852" s="722" t="s">
        <v>334</v>
      </c>
      <c r="B852" s="722">
        <v>1</v>
      </c>
      <c r="C852" s="722" t="s">
        <v>4</v>
      </c>
      <c r="D852" s="722" t="s">
        <v>115</v>
      </c>
      <c r="E852" s="722" t="s">
        <v>1210</v>
      </c>
      <c r="F852" s="722" t="s">
        <v>1210</v>
      </c>
      <c r="G852" s="722" t="s">
        <v>1210</v>
      </c>
    </row>
    <row r="853" spans="1:8">
      <c r="A853" s="722" t="s">
        <v>334</v>
      </c>
      <c r="B853" s="722">
        <v>2</v>
      </c>
      <c r="C853" s="722" t="s">
        <v>5</v>
      </c>
      <c r="D853" s="722" t="s">
        <v>115</v>
      </c>
      <c r="E853" s="722" t="s">
        <v>1210</v>
      </c>
      <c r="F853" s="722" t="s">
        <v>1210</v>
      </c>
      <c r="G853" s="722" t="s">
        <v>1210</v>
      </c>
    </row>
    <row r="854" spans="1:8">
      <c r="A854" s="722" t="s">
        <v>334</v>
      </c>
      <c r="B854" s="722">
        <v>3</v>
      </c>
      <c r="C854" s="722" t="s">
        <v>80</v>
      </c>
      <c r="D854" s="722" t="s">
        <v>115</v>
      </c>
      <c r="E854" s="722" t="s">
        <v>1210</v>
      </c>
      <c r="F854" s="722" t="s">
        <v>1210</v>
      </c>
      <c r="G854" s="722" t="s">
        <v>1210</v>
      </c>
    </row>
    <row r="855" spans="1:8">
      <c r="A855" s="722" t="s">
        <v>334</v>
      </c>
      <c r="B855" s="722">
        <v>4</v>
      </c>
      <c r="C855" s="722" t="s">
        <v>6</v>
      </c>
      <c r="D855" s="722" t="s">
        <v>115</v>
      </c>
      <c r="E855" s="722" t="s">
        <v>1210</v>
      </c>
      <c r="F855" s="722" t="s">
        <v>1210</v>
      </c>
      <c r="G855" s="722" t="s">
        <v>1210</v>
      </c>
    </row>
    <row r="856" spans="1:8">
      <c r="A856" s="722" t="s">
        <v>334</v>
      </c>
      <c r="B856" s="722">
        <v>5</v>
      </c>
      <c r="C856" s="722" t="s">
        <v>7</v>
      </c>
      <c r="D856" s="722" t="s">
        <v>115</v>
      </c>
      <c r="E856" s="722" t="s">
        <v>1210</v>
      </c>
      <c r="F856" s="722" t="s">
        <v>1210</v>
      </c>
      <c r="G856" s="722" t="s">
        <v>1210</v>
      </c>
    </row>
    <row r="857" spans="1:8">
      <c r="A857" s="722" t="s">
        <v>334</v>
      </c>
      <c r="B857" s="722">
        <v>6</v>
      </c>
      <c r="C857" s="722" t="s">
        <v>8</v>
      </c>
      <c r="D857" s="722" t="s">
        <v>79</v>
      </c>
      <c r="E857" s="722">
        <v>23520</v>
      </c>
      <c r="F857" s="722" t="s">
        <v>588</v>
      </c>
      <c r="G857" s="722">
        <v>100</v>
      </c>
      <c r="H857" s="722" t="s">
        <v>1572</v>
      </c>
    </row>
    <row r="858" spans="1:8">
      <c r="A858" s="722" t="s">
        <v>334</v>
      </c>
      <c r="B858" s="722">
        <v>7</v>
      </c>
      <c r="C858" s="722" t="s">
        <v>9</v>
      </c>
      <c r="D858" s="722" t="s">
        <v>115</v>
      </c>
      <c r="E858" s="722" t="s">
        <v>1210</v>
      </c>
      <c r="F858" s="722" t="s">
        <v>1210</v>
      </c>
      <c r="G858" s="722" t="s">
        <v>1210</v>
      </c>
    </row>
    <row r="859" spans="1:8">
      <c r="A859" s="722" t="s">
        <v>334</v>
      </c>
      <c r="B859" s="722">
        <v>8</v>
      </c>
      <c r="C859" s="722" t="s">
        <v>10</v>
      </c>
      <c r="D859" s="722" t="s">
        <v>115</v>
      </c>
      <c r="E859" s="722" t="s">
        <v>1210</v>
      </c>
      <c r="F859" s="722" t="s">
        <v>1210</v>
      </c>
      <c r="G859" s="722" t="s">
        <v>1210</v>
      </c>
    </row>
    <row r="860" spans="1:8">
      <c r="A860" s="722" t="s">
        <v>334</v>
      </c>
      <c r="B860" s="722">
        <v>9</v>
      </c>
      <c r="C860" s="722" t="s">
        <v>11</v>
      </c>
      <c r="D860" s="722" t="s">
        <v>115</v>
      </c>
      <c r="E860" s="722" t="s">
        <v>1210</v>
      </c>
      <c r="F860" s="722" t="s">
        <v>1210</v>
      </c>
      <c r="G860" s="722" t="s">
        <v>1210</v>
      </c>
    </row>
    <row r="861" spans="1:8">
      <c r="A861" s="722" t="s">
        <v>334</v>
      </c>
      <c r="B861" s="722">
        <v>10</v>
      </c>
      <c r="C861" s="722" t="s">
        <v>12</v>
      </c>
      <c r="D861" s="722" t="s">
        <v>115</v>
      </c>
      <c r="E861" s="722" t="s">
        <v>1210</v>
      </c>
      <c r="F861" s="722" t="s">
        <v>1210</v>
      </c>
      <c r="G861" s="722" t="s">
        <v>1210</v>
      </c>
    </row>
    <row r="862" spans="1:8">
      <c r="A862" s="722" t="s">
        <v>334</v>
      </c>
      <c r="B862" s="722">
        <v>11</v>
      </c>
      <c r="C862" s="722" t="s">
        <v>13</v>
      </c>
      <c r="D862" s="722" t="s">
        <v>115</v>
      </c>
      <c r="E862" s="722" t="s">
        <v>1210</v>
      </c>
      <c r="F862" s="722" t="s">
        <v>1210</v>
      </c>
      <c r="G862" s="722" t="s">
        <v>1210</v>
      </c>
    </row>
    <row r="863" spans="1:8">
      <c r="A863" s="722" t="s">
        <v>334</v>
      </c>
      <c r="B863" s="722">
        <v>12</v>
      </c>
      <c r="C863" s="722" t="s">
        <v>81</v>
      </c>
      <c r="D863" s="722" t="s">
        <v>115</v>
      </c>
      <c r="E863" s="722" t="s">
        <v>1210</v>
      </c>
      <c r="F863" s="722" t="s">
        <v>1210</v>
      </c>
      <c r="G863" s="722" t="s">
        <v>1210</v>
      </c>
    </row>
    <row r="864" spans="1:8">
      <c r="A864" s="722" t="s">
        <v>334</v>
      </c>
      <c r="B864" s="722">
        <v>13</v>
      </c>
      <c r="C864" s="722" t="s">
        <v>14</v>
      </c>
      <c r="D864" s="722" t="s">
        <v>115</v>
      </c>
      <c r="E864" s="722" t="s">
        <v>1210</v>
      </c>
      <c r="F864" s="722" t="s">
        <v>1210</v>
      </c>
      <c r="G864" s="722" t="s">
        <v>1210</v>
      </c>
    </row>
    <row r="865" spans="1:8">
      <c r="A865" s="722" t="s">
        <v>334</v>
      </c>
      <c r="B865" s="722">
        <v>14</v>
      </c>
      <c r="C865" s="722" t="s">
        <v>15</v>
      </c>
      <c r="D865" s="722" t="s">
        <v>82</v>
      </c>
      <c r="E865" s="722" t="s">
        <v>1210</v>
      </c>
      <c r="F865" s="722" t="s">
        <v>1210</v>
      </c>
      <c r="G865" s="722" t="s">
        <v>1210</v>
      </c>
      <c r="H865" s="722" t="s">
        <v>589</v>
      </c>
    </row>
    <row r="866" spans="1:8">
      <c r="A866" s="722" t="s">
        <v>334</v>
      </c>
      <c r="B866" s="722">
        <v>15</v>
      </c>
      <c r="C866" s="722" t="s">
        <v>16</v>
      </c>
      <c r="D866" s="722" t="s">
        <v>115</v>
      </c>
      <c r="E866" s="722" t="s">
        <v>1210</v>
      </c>
      <c r="F866" s="722" t="s">
        <v>1210</v>
      </c>
      <c r="G866" s="722" t="s">
        <v>1210</v>
      </c>
    </row>
    <row r="867" spans="1:8">
      <c r="A867" s="722" t="s">
        <v>334</v>
      </c>
      <c r="B867" s="722">
        <v>16</v>
      </c>
      <c r="C867" s="722" t="s">
        <v>23</v>
      </c>
      <c r="D867" s="722" t="s">
        <v>115</v>
      </c>
      <c r="E867" s="722" t="s">
        <v>1210</v>
      </c>
      <c r="F867" s="722" t="s">
        <v>1210</v>
      </c>
      <c r="G867" s="722" t="s">
        <v>1210</v>
      </c>
    </row>
    <row r="868" spans="1:8">
      <c r="A868" s="722" t="s">
        <v>334</v>
      </c>
      <c r="B868" s="722">
        <v>17</v>
      </c>
      <c r="C868" s="722" t="s">
        <v>83</v>
      </c>
      <c r="D868" s="722" t="s">
        <v>115</v>
      </c>
      <c r="E868" s="722" t="s">
        <v>1210</v>
      </c>
      <c r="F868" s="722" t="s">
        <v>1210</v>
      </c>
      <c r="G868" s="722" t="s">
        <v>1210</v>
      </c>
    </row>
    <row r="869" spans="1:8">
      <c r="A869" s="722" t="s">
        <v>378</v>
      </c>
      <c r="B869" s="722">
        <v>1</v>
      </c>
      <c r="C869" s="722" t="s">
        <v>4</v>
      </c>
      <c r="D869" s="722" t="s">
        <v>79</v>
      </c>
      <c r="E869" s="722">
        <v>498.22</v>
      </c>
      <c r="F869" s="722" t="s">
        <v>544</v>
      </c>
      <c r="G869" s="722">
        <v>100</v>
      </c>
      <c r="H869" s="722" t="s">
        <v>545</v>
      </c>
    </row>
    <row r="870" spans="1:8">
      <c r="A870" s="722" t="s">
        <v>378</v>
      </c>
      <c r="B870" s="722">
        <v>2</v>
      </c>
      <c r="C870" s="722" t="s">
        <v>5</v>
      </c>
      <c r="D870" s="722" t="s">
        <v>82</v>
      </c>
      <c r="E870" s="722" t="s">
        <v>1210</v>
      </c>
      <c r="F870" s="722" t="s">
        <v>1210</v>
      </c>
      <c r="G870" s="722" t="s">
        <v>1210</v>
      </c>
      <c r="H870" s="722" t="s">
        <v>546</v>
      </c>
    </row>
    <row r="871" spans="1:8">
      <c r="A871" s="722" t="s">
        <v>378</v>
      </c>
      <c r="B871" s="722">
        <v>3</v>
      </c>
      <c r="C871" s="722" t="s">
        <v>80</v>
      </c>
      <c r="D871" s="722" t="s">
        <v>82</v>
      </c>
      <c r="E871" s="722" t="s">
        <v>1210</v>
      </c>
      <c r="F871" s="722" t="s">
        <v>1210</v>
      </c>
      <c r="G871" s="722" t="s">
        <v>1210</v>
      </c>
      <c r="H871" s="722" t="s">
        <v>547</v>
      </c>
    </row>
    <row r="872" spans="1:8">
      <c r="A872" s="722" t="s">
        <v>378</v>
      </c>
      <c r="B872" s="722">
        <v>4</v>
      </c>
      <c r="C872" s="722" t="s">
        <v>6</v>
      </c>
      <c r="D872" s="722" t="s">
        <v>82</v>
      </c>
      <c r="E872" s="722" t="s">
        <v>1210</v>
      </c>
      <c r="F872" s="722" t="s">
        <v>1210</v>
      </c>
      <c r="G872" s="722" t="s">
        <v>1210</v>
      </c>
      <c r="H872" s="722" t="s">
        <v>548</v>
      </c>
    </row>
    <row r="873" spans="1:8">
      <c r="A873" s="722" t="s">
        <v>378</v>
      </c>
      <c r="B873" s="722">
        <v>5</v>
      </c>
      <c r="C873" s="722" t="s">
        <v>7</v>
      </c>
      <c r="D873" s="722" t="s">
        <v>79</v>
      </c>
      <c r="E873" s="722">
        <v>17.600000000000001</v>
      </c>
      <c r="F873" s="722" t="s">
        <v>1573</v>
      </c>
      <c r="G873" s="722">
        <v>100</v>
      </c>
      <c r="H873" s="722" t="s">
        <v>1574</v>
      </c>
    </row>
    <row r="874" spans="1:8">
      <c r="A874" s="722" t="s">
        <v>378</v>
      </c>
      <c r="B874" s="722">
        <v>6</v>
      </c>
      <c r="C874" s="722" t="s">
        <v>8</v>
      </c>
      <c r="D874" s="722" t="s">
        <v>79</v>
      </c>
      <c r="E874" s="722">
        <v>19707.3</v>
      </c>
      <c r="F874" s="722" t="s">
        <v>549</v>
      </c>
      <c r="G874" s="722">
        <v>100</v>
      </c>
      <c r="H874" s="722" t="s">
        <v>550</v>
      </c>
    </row>
    <row r="875" spans="1:8">
      <c r="A875" s="722" t="s">
        <v>378</v>
      </c>
      <c r="B875" s="722">
        <v>7</v>
      </c>
      <c r="C875" s="722" t="s">
        <v>9</v>
      </c>
      <c r="D875" s="722" t="s">
        <v>79</v>
      </c>
      <c r="E875" s="722">
        <v>18965.150000000001</v>
      </c>
      <c r="F875" s="722" t="s">
        <v>551</v>
      </c>
      <c r="G875" s="722">
        <v>80</v>
      </c>
      <c r="H875" s="722" t="s">
        <v>552</v>
      </c>
    </row>
    <row r="876" spans="1:8">
      <c r="A876" s="722" t="s">
        <v>378</v>
      </c>
      <c r="B876" s="722">
        <v>8</v>
      </c>
      <c r="C876" s="722" t="s">
        <v>10</v>
      </c>
      <c r="D876" s="722" t="s">
        <v>82</v>
      </c>
      <c r="E876" s="722" t="s">
        <v>1210</v>
      </c>
      <c r="F876" s="722" t="s">
        <v>1210</v>
      </c>
      <c r="G876" s="722" t="s">
        <v>1210</v>
      </c>
      <c r="H876" s="722" t="s">
        <v>553</v>
      </c>
    </row>
    <row r="877" spans="1:8">
      <c r="A877" s="722" t="s">
        <v>378</v>
      </c>
      <c r="B877" s="722">
        <v>9</v>
      </c>
      <c r="C877" s="722" t="s">
        <v>11</v>
      </c>
      <c r="D877" s="722" t="s">
        <v>82</v>
      </c>
      <c r="E877" s="722" t="s">
        <v>1210</v>
      </c>
      <c r="F877" s="722" t="s">
        <v>1210</v>
      </c>
      <c r="G877" s="722" t="s">
        <v>1210</v>
      </c>
      <c r="H877" s="722" t="s">
        <v>554</v>
      </c>
    </row>
    <row r="878" spans="1:8">
      <c r="A878" s="722" t="s">
        <v>378</v>
      </c>
      <c r="B878" s="722">
        <v>10</v>
      </c>
      <c r="C878" s="722" t="s">
        <v>12</v>
      </c>
      <c r="D878" s="722" t="s">
        <v>82</v>
      </c>
      <c r="E878" s="722" t="s">
        <v>1210</v>
      </c>
      <c r="F878" s="722" t="s">
        <v>1210</v>
      </c>
      <c r="G878" s="722" t="s">
        <v>1210</v>
      </c>
      <c r="H878" s="722" t="s">
        <v>555</v>
      </c>
    </row>
    <row r="879" spans="1:8">
      <c r="A879" s="722" t="s">
        <v>378</v>
      </c>
      <c r="B879" s="722">
        <v>11</v>
      </c>
      <c r="C879" s="722" t="s">
        <v>13</v>
      </c>
      <c r="D879" s="722" t="s">
        <v>82</v>
      </c>
      <c r="E879" s="722" t="s">
        <v>1210</v>
      </c>
      <c r="F879" s="722" t="s">
        <v>1210</v>
      </c>
      <c r="G879" s="722" t="s">
        <v>1210</v>
      </c>
      <c r="H879" s="722" t="s">
        <v>556</v>
      </c>
    </row>
    <row r="880" spans="1:8">
      <c r="A880" s="722" t="s">
        <v>378</v>
      </c>
      <c r="B880" s="722">
        <v>12</v>
      </c>
      <c r="C880" s="722" t="s">
        <v>81</v>
      </c>
      <c r="D880" s="722" t="s">
        <v>82</v>
      </c>
      <c r="E880" s="722" t="s">
        <v>1210</v>
      </c>
      <c r="F880" s="722" t="s">
        <v>1210</v>
      </c>
      <c r="G880" s="722" t="s">
        <v>1210</v>
      </c>
      <c r="H880" s="722" t="s">
        <v>557</v>
      </c>
    </row>
    <row r="881" spans="1:8">
      <c r="A881" s="722" t="s">
        <v>378</v>
      </c>
      <c r="B881" s="722">
        <v>13</v>
      </c>
      <c r="C881" s="722" t="s">
        <v>14</v>
      </c>
      <c r="D881" s="722" t="s">
        <v>82</v>
      </c>
      <c r="E881" s="722" t="s">
        <v>1210</v>
      </c>
      <c r="F881" s="722" t="s">
        <v>1210</v>
      </c>
      <c r="G881" s="722" t="s">
        <v>1210</v>
      </c>
      <c r="H881" s="722" t="s">
        <v>558</v>
      </c>
    </row>
    <row r="882" spans="1:8">
      <c r="A882" s="722" t="s">
        <v>378</v>
      </c>
      <c r="B882" s="722">
        <v>14</v>
      </c>
      <c r="C882" s="722" t="s">
        <v>15</v>
      </c>
      <c r="D882" s="722" t="s">
        <v>82</v>
      </c>
      <c r="E882" s="722" t="s">
        <v>1210</v>
      </c>
      <c r="F882" s="722" t="s">
        <v>1210</v>
      </c>
      <c r="G882" s="722" t="s">
        <v>1210</v>
      </c>
      <c r="H882" s="722" t="s">
        <v>559</v>
      </c>
    </row>
    <row r="883" spans="1:8">
      <c r="A883" s="722" t="s">
        <v>378</v>
      </c>
      <c r="B883" s="722">
        <v>15</v>
      </c>
      <c r="C883" s="722" t="s">
        <v>16</v>
      </c>
      <c r="D883" s="722" t="s">
        <v>82</v>
      </c>
      <c r="E883" s="722" t="s">
        <v>1210</v>
      </c>
      <c r="F883" s="722" t="s">
        <v>1210</v>
      </c>
      <c r="G883" s="722" t="s">
        <v>1210</v>
      </c>
      <c r="H883" s="722" t="s">
        <v>560</v>
      </c>
    </row>
    <row r="884" spans="1:8">
      <c r="A884" s="722" t="s">
        <v>378</v>
      </c>
      <c r="B884" s="722">
        <v>16</v>
      </c>
      <c r="C884" s="722" t="s">
        <v>23</v>
      </c>
      <c r="D884" s="722" t="s">
        <v>82</v>
      </c>
      <c r="E884" s="722" t="s">
        <v>1210</v>
      </c>
      <c r="F884" s="722" t="s">
        <v>1210</v>
      </c>
      <c r="G884" s="722" t="s">
        <v>1210</v>
      </c>
      <c r="H884" s="722" t="s">
        <v>561</v>
      </c>
    </row>
    <row r="885" spans="1:8">
      <c r="A885" s="722" t="s">
        <v>378</v>
      </c>
      <c r="B885" s="722">
        <v>17</v>
      </c>
      <c r="C885" s="722" t="s">
        <v>83</v>
      </c>
      <c r="D885" s="722" t="s">
        <v>82</v>
      </c>
      <c r="E885" s="722" t="s">
        <v>1210</v>
      </c>
      <c r="F885" s="722" t="s">
        <v>1210</v>
      </c>
      <c r="G885" s="722" t="s">
        <v>1210</v>
      </c>
      <c r="H885" s="722" t="s">
        <v>561</v>
      </c>
    </row>
    <row r="886" spans="1:8">
      <c r="A886" s="722" t="s">
        <v>1277</v>
      </c>
      <c r="B886" s="722">
        <v>1</v>
      </c>
      <c r="C886" s="722" t="s">
        <v>4</v>
      </c>
      <c r="D886" s="722" t="s">
        <v>79</v>
      </c>
      <c r="E886" s="722">
        <v>204427</v>
      </c>
      <c r="F886" s="722" t="s">
        <v>443</v>
      </c>
      <c r="G886" s="722">
        <v>0</v>
      </c>
    </row>
    <row r="887" spans="1:8">
      <c r="A887" s="722" t="s">
        <v>1277</v>
      </c>
      <c r="B887" s="722">
        <v>2</v>
      </c>
      <c r="C887" s="722" t="s">
        <v>5</v>
      </c>
      <c r="D887" s="722" t="s">
        <v>79</v>
      </c>
      <c r="E887" s="722">
        <v>49050</v>
      </c>
      <c r="F887" s="722" t="s">
        <v>1575</v>
      </c>
      <c r="G887" s="722">
        <v>0</v>
      </c>
    </row>
    <row r="888" spans="1:8">
      <c r="A888" s="722" t="s">
        <v>1277</v>
      </c>
      <c r="B888" s="722">
        <v>3</v>
      </c>
      <c r="C888" s="722" t="s">
        <v>80</v>
      </c>
      <c r="D888" s="722" t="s">
        <v>79</v>
      </c>
      <c r="E888" s="722">
        <v>18841</v>
      </c>
      <c r="F888" s="722" t="s">
        <v>444</v>
      </c>
      <c r="G888" s="722">
        <v>100</v>
      </c>
    </row>
    <row r="889" spans="1:8">
      <c r="A889" s="722" t="s">
        <v>1277</v>
      </c>
      <c r="B889" s="722">
        <v>4</v>
      </c>
      <c r="C889" s="722" t="s">
        <v>6</v>
      </c>
      <c r="D889" s="722" t="s">
        <v>79</v>
      </c>
      <c r="E889" s="722">
        <v>3408</v>
      </c>
      <c r="F889" s="722" t="s">
        <v>445</v>
      </c>
      <c r="G889" s="722">
        <v>0</v>
      </c>
    </row>
    <row r="890" spans="1:8">
      <c r="A890" s="722" t="s">
        <v>1277</v>
      </c>
      <c r="B890" s="722">
        <v>5</v>
      </c>
      <c r="C890" s="722" t="s">
        <v>7</v>
      </c>
      <c r="D890" s="722" t="s">
        <v>79</v>
      </c>
      <c r="E890" s="722">
        <v>306.72000000000003</v>
      </c>
      <c r="F890" s="722" t="s">
        <v>446</v>
      </c>
      <c r="G890" s="722">
        <v>18</v>
      </c>
    </row>
    <row r="891" spans="1:8">
      <c r="A891" s="722" t="s">
        <v>1277</v>
      </c>
      <c r="B891" s="722">
        <v>6</v>
      </c>
      <c r="C891" s="722" t="s">
        <v>8</v>
      </c>
      <c r="D891" s="722" t="s">
        <v>79</v>
      </c>
      <c r="E891" s="722">
        <v>58081</v>
      </c>
      <c r="F891" s="722" t="s">
        <v>447</v>
      </c>
      <c r="G891" s="722">
        <v>100</v>
      </c>
    </row>
    <row r="892" spans="1:8">
      <c r="A892" s="722" t="s">
        <v>1277</v>
      </c>
      <c r="B892" s="722">
        <v>7</v>
      </c>
      <c r="C892" s="722" t="s">
        <v>9</v>
      </c>
      <c r="D892" s="722" t="s">
        <v>79</v>
      </c>
      <c r="E892" s="722">
        <v>42653</v>
      </c>
      <c r="F892" s="722" t="s">
        <v>1576</v>
      </c>
    </row>
    <row r="893" spans="1:8">
      <c r="A893" s="722" t="s">
        <v>1277</v>
      </c>
      <c r="B893" s="722">
        <v>8</v>
      </c>
      <c r="C893" s="722" t="s">
        <v>10</v>
      </c>
      <c r="D893" s="722" t="s">
        <v>79</v>
      </c>
      <c r="E893" s="722">
        <v>1356</v>
      </c>
      <c r="F893" s="722" t="s">
        <v>448</v>
      </c>
    </row>
    <row r="894" spans="1:8">
      <c r="A894" s="722" t="s">
        <v>1277</v>
      </c>
      <c r="B894" s="722">
        <v>9</v>
      </c>
      <c r="C894" s="722" t="s">
        <v>11</v>
      </c>
      <c r="D894" s="722" t="s">
        <v>82</v>
      </c>
      <c r="E894" s="722" t="s">
        <v>1210</v>
      </c>
      <c r="F894" s="722" t="s">
        <v>1210</v>
      </c>
      <c r="G894" s="722" t="s">
        <v>1210</v>
      </c>
      <c r="H894" s="722" t="s">
        <v>449</v>
      </c>
    </row>
    <row r="895" spans="1:8">
      <c r="A895" s="722" t="s">
        <v>1277</v>
      </c>
      <c r="B895" s="722">
        <v>10</v>
      </c>
      <c r="C895" s="722" t="s">
        <v>12</v>
      </c>
      <c r="D895" s="722" t="s">
        <v>82</v>
      </c>
      <c r="E895" s="722" t="s">
        <v>1210</v>
      </c>
      <c r="F895" s="722" t="s">
        <v>1210</v>
      </c>
      <c r="G895" s="722" t="s">
        <v>1210</v>
      </c>
      <c r="H895" s="722" t="s">
        <v>450</v>
      </c>
    </row>
    <row r="896" spans="1:8">
      <c r="A896" s="722" t="s">
        <v>1277</v>
      </c>
      <c r="B896" s="722">
        <v>11</v>
      </c>
      <c r="C896" s="722" t="s">
        <v>13</v>
      </c>
      <c r="D896" s="722" t="s">
        <v>82</v>
      </c>
      <c r="E896" s="722" t="s">
        <v>1210</v>
      </c>
      <c r="F896" s="722" t="s">
        <v>1210</v>
      </c>
      <c r="G896" s="722" t="s">
        <v>1210</v>
      </c>
      <c r="H896" s="722" t="s">
        <v>451</v>
      </c>
    </row>
    <row r="897" spans="1:8">
      <c r="A897" s="722" t="s">
        <v>1277</v>
      </c>
      <c r="B897" s="722">
        <v>12</v>
      </c>
      <c r="C897" s="722" t="s">
        <v>81</v>
      </c>
      <c r="D897" s="722" t="s">
        <v>82</v>
      </c>
      <c r="E897" s="722" t="s">
        <v>1210</v>
      </c>
      <c r="F897" s="722" t="s">
        <v>1210</v>
      </c>
      <c r="G897" s="722" t="s">
        <v>1210</v>
      </c>
      <c r="H897" s="722" t="s">
        <v>452</v>
      </c>
    </row>
    <row r="898" spans="1:8">
      <c r="A898" s="722" t="s">
        <v>1277</v>
      </c>
      <c r="B898" s="722">
        <v>13</v>
      </c>
      <c r="C898" s="722" t="s">
        <v>14</v>
      </c>
      <c r="D898" s="722" t="s">
        <v>82</v>
      </c>
      <c r="E898" s="722" t="s">
        <v>1210</v>
      </c>
      <c r="F898" s="722" t="s">
        <v>1210</v>
      </c>
      <c r="G898" s="722" t="s">
        <v>1210</v>
      </c>
      <c r="H898" s="722" t="s">
        <v>453</v>
      </c>
    </row>
    <row r="899" spans="1:8">
      <c r="A899" s="722" t="s">
        <v>1277</v>
      </c>
      <c r="B899" s="722">
        <v>14</v>
      </c>
      <c r="C899" s="722" t="s">
        <v>15</v>
      </c>
      <c r="D899" s="722" t="s">
        <v>82</v>
      </c>
      <c r="E899" s="722" t="s">
        <v>1210</v>
      </c>
      <c r="F899" s="722" t="s">
        <v>1210</v>
      </c>
      <c r="G899" s="722" t="s">
        <v>1210</v>
      </c>
      <c r="H899" s="722" t="s">
        <v>454</v>
      </c>
    </row>
    <row r="900" spans="1:8">
      <c r="A900" s="722" t="s">
        <v>1277</v>
      </c>
      <c r="B900" s="722">
        <v>15</v>
      </c>
      <c r="C900" s="722" t="s">
        <v>16</v>
      </c>
      <c r="D900" s="722" t="s">
        <v>82</v>
      </c>
      <c r="E900" s="722" t="s">
        <v>1210</v>
      </c>
      <c r="F900" s="722" t="s">
        <v>1210</v>
      </c>
      <c r="G900" s="722" t="s">
        <v>1210</v>
      </c>
      <c r="H900" s="722" t="s">
        <v>455</v>
      </c>
    </row>
    <row r="901" spans="1:8">
      <c r="A901" s="722" t="s">
        <v>1277</v>
      </c>
      <c r="B901" s="722">
        <v>16</v>
      </c>
      <c r="C901" s="722" t="s">
        <v>23</v>
      </c>
      <c r="E901" s="722" t="s">
        <v>1210</v>
      </c>
      <c r="F901" s="722" t="s">
        <v>1210</v>
      </c>
      <c r="G901" s="722" t="s">
        <v>1210</v>
      </c>
    </row>
    <row r="902" spans="1:8">
      <c r="A902" s="722" t="s">
        <v>1277</v>
      </c>
      <c r="B902" s="722">
        <v>17</v>
      </c>
      <c r="C902" s="722" t="s">
        <v>83</v>
      </c>
      <c r="E902" s="722" t="s">
        <v>1210</v>
      </c>
      <c r="F902" s="722" t="s">
        <v>1210</v>
      </c>
      <c r="G902" s="722" t="s">
        <v>1210</v>
      </c>
    </row>
    <row r="903" spans="1:8">
      <c r="A903" s="722" t="s">
        <v>1278</v>
      </c>
      <c r="B903" s="722">
        <v>1</v>
      </c>
      <c r="C903" s="722" t="s">
        <v>4</v>
      </c>
      <c r="D903" s="722" t="s">
        <v>56</v>
      </c>
      <c r="E903" s="722" t="s">
        <v>1210</v>
      </c>
      <c r="F903" s="722" t="s">
        <v>1210</v>
      </c>
      <c r="G903" s="722" t="s">
        <v>1210</v>
      </c>
      <c r="H903" s="722" t="s">
        <v>593</v>
      </c>
    </row>
    <row r="904" spans="1:8">
      <c r="A904" s="722" t="s">
        <v>1278</v>
      </c>
      <c r="B904" s="722">
        <v>2</v>
      </c>
      <c r="C904" s="722" t="s">
        <v>5</v>
      </c>
      <c r="D904" s="722" t="s">
        <v>56</v>
      </c>
      <c r="E904" s="722" t="s">
        <v>1210</v>
      </c>
      <c r="F904" s="722" t="s">
        <v>1210</v>
      </c>
      <c r="G904" s="722" t="s">
        <v>1210</v>
      </c>
      <c r="H904" s="722" t="s">
        <v>594</v>
      </c>
    </row>
    <row r="905" spans="1:8">
      <c r="A905" s="722" t="s">
        <v>1278</v>
      </c>
      <c r="B905" s="722">
        <v>3</v>
      </c>
      <c r="C905" s="722" t="s">
        <v>80</v>
      </c>
      <c r="D905" s="722" t="s">
        <v>56</v>
      </c>
      <c r="E905" s="722" t="s">
        <v>1210</v>
      </c>
      <c r="F905" s="722" t="s">
        <v>1210</v>
      </c>
      <c r="G905" s="722" t="s">
        <v>1210</v>
      </c>
      <c r="H905" s="722" t="s">
        <v>595</v>
      </c>
    </row>
    <row r="906" spans="1:8">
      <c r="A906" s="722" t="s">
        <v>1278</v>
      </c>
      <c r="B906" s="722">
        <v>4</v>
      </c>
      <c r="C906" s="722" t="s">
        <v>6</v>
      </c>
      <c r="D906" s="722" t="s">
        <v>56</v>
      </c>
      <c r="E906" s="722" t="s">
        <v>1210</v>
      </c>
      <c r="F906" s="722" t="s">
        <v>1210</v>
      </c>
      <c r="G906" s="722" t="s">
        <v>1210</v>
      </c>
      <c r="H906" s="722" t="s">
        <v>596</v>
      </c>
    </row>
    <row r="907" spans="1:8">
      <c r="A907" s="722" t="s">
        <v>1278</v>
      </c>
      <c r="B907" s="722">
        <v>5</v>
      </c>
      <c r="C907" s="722" t="s">
        <v>7</v>
      </c>
      <c r="D907" s="722" t="s">
        <v>56</v>
      </c>
      <c r="E907" s="722" t="s">
        <v>1210</v>
      </c>
      <c r="F907" s="722" t="s">
        <v>1210</v>
      </c>
      <c r="G907" s="722" t="s">
        <v>1210</v>
      </c>
      <c r="H907" s="722" t="s">
        <v>597</v>
      </c>
    </row>
    <row r="908" spans="1:8">
      <c r="A908" s="722" t="s">
        <v>1278</v>
      </c>
      <c r="B908" s="722">
        <v>6</v>
      </c>
      <c r="C908" s="722" t="s">
        <v>8</v>
      </c>
      <c r="D908" s="722" t="s">
        <v>79</v>
      </c>
      <c r="E908" s="722">
        <v>18131.240000000002</v>
      </c>
      <c r="F908" s="722" t="s">
        <v>598</v>
      </c>
    </row>
    <row r="909" spans="1:8">
      <c r="A909" s="722" t="s">
        <v>1278</v>
      </c>
      <c r="B909" s="722">
        <v>7</v>
      </c>
      <c r="C909" s="722" t="s">
        <v>9</v>
      </c>
      <c r="D909" s="722" t="s">
        <v>82</v>
      </c>
      <c r="E909" s="722" t="s">
        <v>1210</v>
      </c>
      <c r="F909" s="722" t="s">
        <v>1210</v>
      </c>
      <c r="G909" s="722" t="s">
        <v>1210</v>
      </c>
      <c r="H909" s="722" t="s">
        <v>599</v>
      </c>
    </row>
    <row r="910" spans="1:8">
      <c r="A910" s="722" t="s">
        <v>1278</v>
      </c>
      <c r="B910" s="722">
        <v>8</v>
      </c>
      <c r="C910" s="722" t="s">
        <v>10</v>
      </c>
      <c r="D910" s="722" t="s">
        <v>56</v>
      </c>
      <c r="E910" s="722" t="s">
        <v>1210</v>
      </c>
      <c r="F910" s="722" t="s">
        <v>1210</v>
      </c>
      <c r="G910" s="722" t="s">
        <v>1210</v>
      </c>
      <c r="H910" s="722" t="s">
        <v>600</v>
      </c>
    </row>
    <row r="911" spans="1:8">
      <c r="A911" s="722" t="s">
        <v>1278</v>
      </c>
      <c r="B911" s="722">
        <v>9</v>
      </c>
      <c r="C911" s="722" t="s">
        <v>11</v>
      </c>
      <c r="D911" s="722" t="s">
        <v>56</v>
      </c>
      <c r="E911" s="722" t="s">
        <v>1210</v>
      </c>
      <c r="F911" s="722" t="s">
        <v>1210</v>
      </c>
      <c r="G911" s="722" t="s">
        <v>1210</v>
      </c>
      <c r="H911" s="722" t="s">
        <v>601</v>
      </c>
    </row>
    <row r="912" spans="1:8">
      <c r="A912" s="722" t="s">
        <v>1278</v>
      </c>
      <c r="B912" s="722">
        <v>10</v>
      </c>
      <c r="C912" s="722" t="s">
        <v>12</v>
      </c>
      <c r="D912" s="722" t="s">
        <v>56</v>
      </c>
      <c r="E912" s="722" t="s">
        <v>1210</v>
      </c>
      <c r="F912" s="722" t="s">
        <v>1210</v>
      </c>
      <c r="G912" s="722" t="s">
        <v>1210</v>
      </c>
      <c r="H912" s="722" t="s">
        <v>602</v>
      </c>
    </row>
    <row r="913" spans="1:8">
      <c r="A913" s="722" t="s">
        <v>1278</v>
      </c>
      <c r="B913" s="722">
        <v>11</v>
      </c>
      <c r="C913" s="722" t="s">
        <v>13</v>
      </c>
      <c r="D913" s="722" t="s">
        <v>56</v>
      </c>
      <c r="E913" s="722" t="s">
        <v>1210</v>
      </c>
      <c r="F913" s="722" t="s">
        <v>1210</v>
      </c>
      <c r="G913" s="722" t="s">
        <v>1210</v>
      </c>
      <c r="H913" s="722" t="s">
        <v>603</v>
      </c>
    </row>
    <row r="914" spans="1:8">
      <c r="A914" s="722" t="s">
        <v>1278</v>
      </c>
      <c r="B914" s="722">
        <v>12</v>
      </c>
      <c r="C914" s="722" t="s">
        <v>81</v>
      </c>
      <c r="D914" s="722" t="s">
        <v>56</v>
      </c>
      <c r="E914" s="722" t="s">
        <v>1210</v>
      </c>
      <c r="F914" s="722" t="s">
        <v>1210</v>
      </c>
      <c r="G914" s="722" t="s">
        <v>1210</v>
      </c>
      <c r="H914" s="722" t="s">
        <v>604</v>
      </c>
    </row>
    <row r="915" spans="1:8">
      <c r="A915" s="722" t="s">
        <v>1278</v>
      </c>
      <c r="B915" s="722">
        <v>13</v>
      </c>
      <c r="C915" s="722" t="s">
        <v>14</v>
      </c>
      <c r="D915" s="722" t="s">
        <v>82</v>
      </c>
      <c r="E915" s="722" t="s">
        <v>1210</v>
      </c>
      <c r="F915" s="722" t="s">
        <v>1210</v>
      </c>
      <c r="G915" s="722" t="s">
        <v>1210</v>
      </c>
      <c r="H915" s="722" t="s">
        <v>605</v>
      </c>
    </row>
    <row r="916" spans="1:8">
      <c r="A916" s="722" t="s">
        <v>1278</v>
      </c>
      <c r="B916" s="722">
        <v>14</v>
      </c>
      <c r="C916" s="722" t="s">
        <v>15</v>
      </c>
      <c r="D916" s="722" t="s">
        <v>82</v>
      </c>
      <c r="E916" s="722" t="s">
        <v>1210</v>
      </c>
      <c r="F916" s="722" t="s">
        <v>1210</v>
      </c>
      <c r="G916" s="722" t="s">
        <v>1210</v>
      </c>
      <c r="H916" s="722" t="s">
        <v>606</v>
      </c>
    </row>
    <row r="917" spans="1:8">
      <c r="A917" s="722" t="s">
        <v>1278</v>
      </c>
      <c r="B917" s="722">
        <v>15</v>
      </c>
      <c r="C917" s="722" t="s">
        <v>16</v>
      </c>
      <c r="D917" s="722" t="s">
        <v>56</v>
      </c>
      <c r="E917" s="722" t="s">
        <v>1210</v>
      </c>
      <c r="F917" s="722" t="s">
        <v>1210</v>
      </c>
      <c r="G917" s="722" t="s">
        <v>1210</v>
      </c>
      <c r="H917" s="722" t="s">
        <v>607</v>
      </c>
    </row>
    <row r="918" spans="1:8">
      <c r="A918" s="722" t="s">
        <v>1278</v>
      </c>
      <c r="B918" s="722">
        <v>16</v>
      </c>
      <c r="C918" s="722" t="s">
        <v>23</v>
      </c>
      <c r="E918" s="722" t="s">
        <v>1210</v>
      </c>
      <c r="F918" s="722" t="s">
        <v>1210</v>
      </c>
      <c r="G918" s="722" t="s">
        <v>1210</v>
      </c>
    </row>
    <row r="919" spans="1:8">
      <c r="A919" s="722" t="s">
        <v>1278</v>
      </c>
      <c r="B919" s="722">
        <v>17</v>
      </c>
      <c r="C919" s="722" t="s">
        <v>83</v>
      </c>
      <c r="E919" s="722" t="s">
        <v>1210</v>
      </c>
      <c r="F919" s="722" t="s">
        <v>1210</v>
      </c>
      <c r="G919" s="722" t="s">
        <v>1210</v>
      </c>
    </row>
    <row r="920" spans="1:8">
      <c r="A920" s="722" t="s">
        <v>353</v>
      </c>
      <c r="B920" s="722">
        <v>1</v>
      </c>
      <c r="C920" s="722" t="s">
        <v>4</v>
      </c>
      <c r="D920" s="722" t="s">
        <v>79</v>
      </c>
      <c r="E920" s="722">
        <v>82246</v>
      </c>
      <c r="F920" s="722" t="s">
        <v>1577</v>
      </c>
      <c r="G920" s="722">
        <v>0</v>
      </c>
      <c r="H920" s="722" t="s">
        <v>510</v>
      </c>
    </row>
    <row r="921" spans="1:8">
      <c r="A921" s="722" t="s">
        <v>353</v>
      </c>
      <c r="B921" s="722">
        <v>2</v>
      </c>
      <c r="C921" s="722" t="s">
        <v>5</v>
      </c>
      <c r="D921" s="722" t="s">
        <v>82</v>
      </c>
      <c r="E921" s="722" t="s">
        <v>1210</v>
      </c>
      <c r="F921" s="722" t="s">
        <v>1210</v>
      </c>
      <c r="G921" s="722" t="s">
        <v>1210</v>
      </c>
      <c r="H921" s="722" t="s">
        <v>511</v>
      </c>
    </row>
    <row r="922" spans="1:8">
      <c r="A922" s="722" t="s">
        <v>353</v>
      </c>
      <c r="B922" s="722">
        <v>3</v>
      </c>
      <c r="C922" s="722" t="s">
        <v>80</v>
      </c>
      <c r="D922" s="722" t="s">
        <v>79</v>
      </c>
      <c r="E922" s="722">
        <v>76659</v>
      </c>
      <c r="F922" s="722" t="s">
        <v>1578</v>
      </c>
      <c r="G922" s="722">
        <v>100</v>
      </c>
      <c r="H922" s="722" t="s">
        <v>512</v>
      </c>
    </row>
    <row r="923" spans="1:8">
      <c r="A923" s="722" t="s">
        <v>353</v>
      </c>
      <c r="B923" s="722">
        <v>4</v>
      </c>
      <c r="C923" s="722" t="s">
        <v>6</v>
      </c>
      <c r="D923" s="722" t="s">
        <v>82</v>
      </c>
      <c r="E923" s="722" t="s">
        <v>1210</v>
      </c>
      <c r="F923" s="722" t="s">
        <v>1210</v>
      </c>
      <c r="G923" s="722" t="s">
        <v>1210</v>
      </c>
      <c r="H923" s="722" t="s">
        <v>513</v>
      </c>
    </row>
    <row r="924" spans="1:8">
      <c r="A924" s="722" t="s">
        <v>353</v>
      </c>
      <c r="B924" s="722">
        <v>5</v>
      </c>
      <c r="C924" s="722" t="s">
        <v>7</v>
      </c>
      <c r="D924" s="722" t="s">
        <v>79</v>
      </c>
      <c r="E924" s="722">
        <v>760</v>
      </c>
      <c r="F924" s="722" t="s">
        <v>1579</v>
      </c>
      <c r="G924" s="722">
        <v>100</v>
      </c>
      <c r="H924" s="722" t="s">
        <v>514</v>
      </c>
    </row>
    <row r="925" spans="1:8">
      <c r="A925" s="722" t="s">
        <v>353</v>
      </c>
      <c r="B925" s="722">
        <v>6</v>
      </c>
      <c r="C925" s="722" t="s">
        <v>8</v>
      </c>
      <c r="D925" s="722" t="s">
        <v>79</v>
      </c>
      <c r="E925" s="722">
        <v>117819</v>
      </c>
      <c r="F925" s="722" t="s">
        <v>1580</v>
      </c>
      <c r="G925" s="722">
        <v>100</v>
      </c>
      <c r="H925" s="722" t="s">
        <v>515</v>
      </c>
    </row>
    <row r="926" spans="1:8">
      <c r="A926" s="722" t="s">
        <v>353</v>
      </c>
      <c r="B926" s="722">
        <v>7</v>
      </c>
      <c r="C926" s="722" t="s">
        <v>9</v>
      </c>
      <c r="D926" s="722" t="s">
        <v>79</v>
      </c>
      <c r="E926" s="722">
        <v>79160</v>
      </c>
      <c r="F926" s="722" t="s">
        <v>1581</v>
      </c>
      <c r="G926" s="722">
        <v>85</v>
      </c>
      <c r="H926" s="722" t="s">
        <v>516</v>
      </c>
    </row>
    <row r="927" spans="1:8">
      <c r="A927" s="722" t="s">
        <v>353</v>
      </c>
      <c r="B927" s="722">
        <v>8</v>
      </c>
      <c r="C927" s="722" t="s">
        <v>10</v>
      </c>
      <c r="D927" s="722" t="s">
        <v>79</v>
      </c>
      <c r="E927" s="722">
        <v>24302</v>
      </c>
      <c r="F927" s="722" t="s">
        <v>1582</v>
      </c>
      <c r="G927" s="722">
        <v>100</v>
      </c>
      <c r="H927" s="722" t="s">
        <v>517</v>
      </c>
    </row>
    <row r="928" spans="1:8">
      <c r="A928" s="722" t="s">
        <v>353</v>
      </c>
      <c r="B928" s="722">
        <v>9</v>
      </c>
      <c r="C928" s="722" t="s">
        <v>11</v>
      </c>
      <c r="D928" s="722" t="s">
        <v>82</v>
      </c>
      <c r="E928" s="722" t="s">
        <v>1210</v>
      </c>
      <c r="F928" s="722" t="s">
        <v>1210</v>
      </c>
      <c r="G928" s="722" t="s">
        <v>1210</v>
      </c>
      <c r="H928" s="722" t="s">
        <v>518</v>
      </c>
    </row>
    <row r="929" spans="1:8">
      <c r="A929" s="722" t="s">
        <v>353</v>
      </c>
      <c r="B929" s="722">
        <v>10</v>
      </c>
      <c r="C929" s="722" t="s">
        <v>12</v>
      </c>
      <c r="D929" s="722" t="s">
        <v>82</v>
      </c>
      <c r="E929" s="722" t="s">
        <v>1210</v>
      </c>
      <c r="F929" s="722" t="s">
        <v>1210</v>
      </c>
      <c r="G929" s="722" t="s">
        <v>1210</v>
      </c>
      <c r="H929" s="722" t="s">
        <v>519</v>
      </c>
    </row>
    <row r="930" spans="1:8">
      <c r="A930" s="722" t="s">
        <v>353</v>
      </c>
      <c r="B930" s="722">
        <v>11</v>
      </c>
      <c r="C930" s="722" t="s">
        <v>13</v>
      </c>
      <c r="D930" s="722" t="s">
        <v>82</v>
      </c>
      <c r="E930" s="722" t="s">
        <v>1210</v>
      </c>
      <c r="F930" s="722" t="s">
        <v>1210</v>
      </c>
      <c r="G930" s="722" t="s">
        <v>1210</v>
      </c>
      <c r="H930" s="722" t="s">
        <v>520</v>
      </c>
    </row>
    <row r="931" spans="1:8">
      <c r="A931" s="722" t="s">
        <v>353</v>
      </c>
      <c r="B931" s="722">
        <v>12</v>
      </c>
      <c r="C931" s="722" t="s">
        <v>81</v>
      </c>
      <c r="D931" s="722" t="s">
        <v>82</v>
      </c>
      <c r="E931" s="722" t="s">
        <v>1210</v>
      </c>
      <c r="F931" s="722" t="s">
        <v>1210</v>
      </c>
      <c r="G931" s="722" t="s">
        <v>1210</v>
      </c>
      <c r="H931" s="722" t="s">
        <v>521</v>
      </c>
    </row>
    <row r="932" spans="1:8">
      <c r="A932" s="722" t="s">
        <v>353</v>
      </c>
      <c r="B932" s="722">
        <v>13</v>
      </c>
      <c r="C932" s="722" t="s">
        <v>14</v>
      </c>
      <c r="D932" s="722" t="s">
        <v>56</v>
      </c>
      <c r="E932" s="722" t="s">
        <v>1210</v>
      </c>
      <c r="F932" s="722" t="s">
        <v>1210</v>
      </c>
      <c r="G932" s="722" t="s">
        <v>1210</v>
      </c>
      <c r="H932" s="722" t="s">
        <v>522</v>
      </c>
    </row>
    <row r="933" spans="1:8">
      <c r="A933" s="722" t="s">
        <v>353</v>
      </c>
      <c r="B933" s="722">
        <v>14</v>
      </c>
      <c r="C933" s="722" t="s">
        <v>15</v>
      </c>
      <c r="D933" s="722" t="s">
        <v>82</v>
      </c>
      <c r="E933" s="722" t="s">
        <v>1210</v>
      </c>
      <c r="F933" s="722" t="s">
        <v>1210</v>
      </c>
      <c r="G933" s="722" t="s">
        <v>1210</v>
      </c>
      <c r="H933" s="722" t="s">
        <v>523</v>
      </c>
    </row>
    <row r="934" spans="1:8">
      <c r="A934" s="722" t="s">
        <v>353</v>
      </c>
      <c r="B934" s="722">
        <v>15</v>
      </c>
      <c r="C934" s="722" t="s">
        <v>16</v>
      </c>
      <c r="D934" s="722" t="s">
        <v>82</v>
      </c>
      <c r="E934" s="722" t="s">
        <v>1210</v>
      </c>
      <c r="F934" s="722" t="s">
        <v>1210</v>
      </c>
      <c r="G934" s="722" t="s">
        <v>1210</v>
      </c>
      <c r="H934" s="722" t="s">
        <v>524</v>
      </c>
    </row>
    <row r="935" spans="1:8">
      <c r="A935" s="722" t="s">
        <v>353</v>
      </c>
      <c r="B935" s="722">
        <v>16</v>
      </c>
      <c r="C935" s="722" t="s">
        <v>23</v>
      </c>
      <c r="D935" s="722" t="s">
        <v>82</v>
      </c>
      <c r="E935" s="722" t="s">
        <v>1210</v>
      </c>
      <c r="F935" s="722" t="s">
        <v>1210</v>
      </c>
      <c r="G935" s="722" t="s">
        <v>1210</v>
      </c>
      <c r="H935" s="722" t="s">
        <v>525</v>
      </c>
    </row>
    <row r="936" spans="1:8">
      <c r="A936" s="722" t="s">
        <v>353</v>
      </c>
      <c r="B936" s="722">
        <v>17</v>
      </c>
      <c r="C936" s="722" t="s">
        <v>83</v>
      </c>
      <c r="D936" s="722" t="s">
        <v>82</v>
      </c>
      <c r="E936" s="722" t="s">
        <v>1210</v>
      </c>
      <c r="F936" s="722" t="s">
        <v>1210</v>
      </c>
      <c r="G936" s="722" t="s">
        <v>1210</v>
      </c>
      <c r="H936" s="722" t="s">
        <v>526</v>
      </c>
    </row>
    <row r="937" spans="1:8">
      <c r="A937" s="722" t="s">
        <v>1280</v>
      </c>
      <c r="B937" s="722">
        <v>1</v>
      </c>
      <c r="C937" s="722" t="s">
        <v>4</v>
      </c>
      <c r="D937" s="722" t="s">
        <v>56</v>
      </c>
      <c r="E937" s="722" t="s">
        <v>1210</v>
      </c>
      <c r="F937" s="722" t="s">
        <v>1210</v>
      </c>
      <c r="G937" s="722" t="s">
        <v>1210</v>
      </c>
      <c r="H937" s="722" t="s">
        <v>244</v>
      </c>
    </row>
    <row r="938" spans="1:8">
      <c r="A938" s="722" t="s">
        <v>1280</v>
      </c>
      <c r="B938" s="722">
        <v>2</v>
      </c>
      <c r="C938" s="722" t="s">
        <v>5</v>
      </c>
      <c r="D938" s="722" t="s">
        <v>56</v>
      </c>
      <c r="E938" s="722" t="s">
        <v>1210</v>
      </c>
      <c r="F938" s="722" t="s">
        <v>1210</v>
      </c>
      <c r="G938" s="722" t="s">
        <v>1210</v>
      </c>
      <c r="H938" s="722" t="s">
        <v>244</v>
      </c>
    </row>
    <row r="939" spans="1:8">
      <c r="A939" s="722" t="s">
        <v>1280</v>
      </c>
      <c r="B939" s="722">
        <v>3</v>
      </c>
      <c r="C939" s="722" t="s">
        <v>80</v>
      </c>
      <c r="D939" s="722" t="s">
        <v>82</v>
      </c>
      <c r="E939" s="722" t="s">
        <v>1210</v>
      </c>
      <c r="F939" s="722" t="s">
        <v>1210</v>
      </c>
      <c r="G939" s="722" t="s">
        <v>1210</v>
      </c>
      <c r="H939" s="722" t="s">
        <v>245</v>
      </c>
    </row>
    <row r="940" spans="1:8">
      <c r="A940" s="722" t="s">
        <v>1280</v>
      </c>
      <c r="B940" s="722">
        <v>4</v>
      </c>
      <c r="C940" s="722" t="s">
        <v>6</v>
      </c>
      <c r="D940" s="722" t="s">
        <v>79</v>
      </c>
      <c r="E940" s="722">
        <v>2877.56</v>
      </c>
      <c r="F940" s="722" t="s">
        <v>1583</v>
      </c>
      <c r="G940" s="722">
        <v>0</v>
      </c>
      <c r="H940" s="722" t="s">
        <v>1584</v>
      </c>
    </row>
    <row r="941" spans="1:8">
      <c r="A941" s="722" t="s">
        <v>1280</v>
      </c>
      <c r="B941" s="722">
        <v>5</v>
      </c>
      <c r="C941" s="722" t="s">
        <v>7</v>
      </c>
      <c r="D941" s="722" t="s">
        <v>56</v>
      </c>
      <c r="E941" s="722" t="s">
        <v>1210</v>
      </c>
      <c r="F941" s="722" t="s">
        <v>1210</v>
      </c>
      <c r="G941" s="722" t="s">
        <v>1210</v>
      </c>
      <c r="H941" s="722" t="s">
        <v>244</v>
      </c>
    </row>
    <row r="942" spans="1:8">
      <c r="A942" s="722" t="s">
        <v>1280</v>
      </c>
      <c r="B942" s="722">
        <v>6</v>
      </c>
      <c r="C942" s="722" t="s">
        <v>8</v>
      </c>
      <c r="D942" s="722" t="s">
        <v>79</v>
      </c>
      <c r="E942" s="722">
        <v>5491.51</v>
      </c>
      <c r="F942" s="722" t="s">
        <v>1585</v>
      </c>
      <c r="G942" s="722">
        <v>100</v>
      </c>
      <c r="H942" s="722" t="s">
        <v>1584</v>
      </c>
    </row>
    <row r="943" spans="1:8">
      <c r="A943" s="722" t="s">
        <v>1280</v>
      </c>
      <c r="B943" s="722">
        <v>7</v>
      </c>
      <c r="C943" s="722" t="s">
        <v>9</v>
      </c>
      <c r="D943" s="722" t="s">
        <v>56</v>
      </c>
      <c r="E943" s="722" t="s">
        <v>1210</v>
      </c>
      <c r="F943" s="722" t="s">
        <v>1210</v>
      </c>
      <c r="G943" s="722" t="s">
        <v>1210</v>
      </c>
      <c r="H943" s="722" t="s">
        <v>244</v>
      </c>
    </row>
    <row r="944" spans="1:8">
      <c r="A944" s="722" t="s">
        <v>1280</v>
      </c>
      <c r="B944" s="722">
        <v>8</v>
      </c>
      <c r="C944" s="722" t="s">
        <v>10</v>
      </c>
      <c r="D944" s="722" t="s">
        <v>56</v>
      </c>
      <c r="E944" s="722" t="s">
        <v>1210</v>
      </c>
      <c r="F944" s="722" t="s">
        <v>1210</v>
      </c>
      <c r="G944" s="722" t="s">
        <v>1210</v>
      </c>
      <c r="H944" s="722" t="s">
        <v>244</v>
      </c>
    </row>
    <row r="945" spans="1:8">
      <c r="A945" s="722" t="s">
        <v>1280</v>
      </c>
      <c r="B945" s="722">
        <v>9</v>
      </c>
      <c r="C945" s="722" t="s">
        <v>11</v>
      </c>
      <c r="D945" s="722" t="s">
        <v>79</v>
      </c>
      <c r="E945" s="722">
        <v>130787.49</v>
      </c>
      <c r="F945" s="722" t="s">
        <v>1586</v>
      </c>
      <c r="H945" s="722" t="s">
        <v>1584</v>
      </c>
    </row>
    <row r="946" spans="1:8">
      <c r="A946" s="722" t="s">
        <v>1280</v>
      </c>
      <c r="B946" s="722">
        <v>10</v>
      </c>
      <c r="C946" s="722" t="s">
        <v>12</v>
      </c>
      <c r="D946" s="722" t="s">
        <v>82</v>
      </c>
      <c r="E946" s="722" t="s">
        <v>1210</v>
      </c>
      <c r="F946" s="722" t="s">
        <v>1210</v>
      </c>
      <c r="G946" s="722" t="s">
        <v>1210</v>
      </c>
      <c r="H946" s="722" t="s">
        <v>246</v>
      </c>
    </row>
    <row r="947" spans="1:8">
      <c r="A947" s="722" t="s">
        <v>1280</v>
      </c>
      <c r="B947" s="722">
        <v>11</v>
      </c>
      <c r="C947" s="722" t="s">
        <v>13</v>
      </c>
      <c r="D947" s="722" t="s">
        <v>82</v>
      </c>
      <c r="E947" s="722" t="s">
        <v>1210</v>
      </c>
      <c r="F947" s="722" t="s">
        <v>1210</v>
      </c>
      <c r="G947" s="722" t="s">
        <v>1210</v>
      </c>
      <c r="H947" s="722" t="s">
        <v>246</v>
      </c>
    </row>
    <row r="948" spans="1:8">
      <c r="A948" s="722" t="s">
        <v>1280</v>
      </c>
      <c r="B948" s="722">
        <v>12</v>
      </c>
      <c r="C948" s="722" t="s">
        <v>81</v>
      </c>
      <c r="D948" s="722" t="s">
        <v>82</v>
      </c>
      <c r="E948" s="722" t="s">
        <v>1210</v>
      </c>
      <c r="F948" s="722" t="s">
        <v>1210</v>
      </c>
      <c r="G948" s="722" t="s">
        <v>1210</v>
      </c>
      <c r="H948" s="722" t="s">
        <v>246</v>
      </c>
    </row>
    <row r="949" spans="1:8">
      <c r="A949" s="722" t="s">
        <v>1280</v>
      </c>
      <c r="B949" s="722">
        <v>13</v>
      </c>
      <c r="C949" s="722" t="s">
        <v>14</v>
      </c>
      <c r="D949" s="722" t="s">
        <v>56</v>
      </c>
      <c r="E949" s="722" t="s">
        <v>1210</v>
      </c>
      <c r="F949" s="722" t="s">
        <v>1210</v>
      </c>
      <c r="G949" s="722" t="s">
        <v>1210</v>
      </c>
      <c r="H949" s="722" t="s">
        <v>244</v>
      </c>
    </row>
    <row r="950" spans="1:8">
      <c r="A950" s="722" t="s">
        <v>1280</v>
      </c>
      <c r="B950" s="722">
        <v>14</v>
      </c>
      <c r="C950" s="722" t="s">
        <v>15</v>
      </c>
      <c r="D950" s="722" t="s">
        <v>82</v>
      </c>
      <c r="E950" s="722" t="s">
        <v>1210</v>
      </c>
      <c r="F950" s="722" t="s">
        <v>1210</v>
      </c>
      <c r="G950" s="722" t="s">
        <v>1210</v>
      </c>
      <c r="H950" s="722" t="s">
        <v>246</v>
      </c>
    </row>
    <row r="951" spans="1:8">
      <c r="A951" s="722" t="s">
        <v>1280</v>
      </c>
      <c r="B951" s="722">
        <v>15</v>
      </c>
      <c r="C951" s="722" t="s">
        <v>16</v>
      </c>
      <c r="D951" s="722" t="s">
        <v>56</v>
      </c>
      <c r="E951" s="722" t="s">
        <v>1210</v>
      </c>
      <c r="F951" s="722" t="s">
        <v>1210</v>
      </c>
      <c r="G951" s="722" t="s">
        <v>1210</v>
      </c>
      <c r="H951" s="722" t="s">
        <v>244</v>
      </c>
    </row>
    <row r="952" spans="1:8">
      <c r="A952" s="722" t="s">
        <v>1280</v>
      </c>
      <c r="B952" s="722">
        <v>16</v>
      </c>
      <c r="C952" s="722" t="s">
        <v>23</v>
      </c>
      <c r="E952" s="722" t="s">
        <v>1210</v>
      </c>
      <c r="F952" s="722" t="s">
        <v>1210</v>
      </c>
      <c r="G952" s="722" t="s">
        <v>1210</v>
      </c>
    </row>
    <row r="953" spans="1:8">
      <c r="A953" s="722" t="s">
        <v>1280</v>
      </c>
      <c r="B953" s="722">
        <v>17</v>
      </c>
      <c r="C953" s="722" t="s">
        <v>83</v>
      </c>
      <c r="E953" s="722" t="s">
        <v>1210</v>
      </c>
      <c r="F953" s="722" t="s">
        <v>1210</v>
      </c>
      <c r="G953" s="722" t="s">
        <v>1210</v>
      </c>
    </row>
  </sheetData>
  <autoFilter ref="A1:H953"/>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Contents</vt:lpstr>
      <vt:lpstr>Remarks</vt:lpstr>
      <vt:lpstr>1.1 Harmomized CCF</vt:lpstr>
      <vt:lpstr>2.1 Activity exclusion</vt:lpstr>
      <vt:lpstr>2.2 Boundary incompleteness</vt:lpstr>
      <vt:lpstr>2.3 Reporting inconsistency</vt:lpstr>
      <vt:lpstr>2.4 Carbon intensities</vt:lpstr>
      <vt:lpstr>3.1 Emission data</vt:lpstr>
      <vt:lpstr>3.2 Emission predictors</vt:lpstr>
      <vt:lpstr>3.3 Minimum boundaries</vt:lpstr>
      <vt:lpstr>3.4 Company selection</vt:lpstr>
      <vt:lpstr>4.1 Corporate reports </vt:lpstr>
      <vt:lpstr>4.2 CDP data_scope 1&amp;2_2019</vt:lpstr>
      <vt:lpstr>4.3 CDP data_scope 3_2019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Lena Klaaßen</dc:creator>
  <cp:lastModifiedBy>Klaassen  Lena Francoise Marianne</cp:lastModifiedBy>
  <dcterms:created xsi:type="dcterms:W3CDTF">2020-02-04T21:34:00Z</dcterms:created>
  <dcterms:modified xsi:type="dcterms:W3CDTF">2021-07-11T18:11:47Z</dcterms:modified>
</cp:coreProperties>
</file>