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kreutzberger/Desktop/Outer_domain/"/>
    </mc:Choice>
  </mc:AlternateContent>
  <xr:revisionPtr revIDLastSave="0" documentId="8_{010495AC-37A1-4E4C-89AB-7FAFD8C28316}" xr6:coauthVersionLast="47" xr6:coauthVersionMax="47" xr10:uidLastSave="{00000000-0000-0000-0000-000000000000}"/>
  <bookViews>
    <workbookView xWindow="0" yWindow="500" windowWidth="35840" windowHeight="20760" xr2:uid="{2BB93F55-A270-44A6-AF28-E9C46A2CE506}"/>
  </bookViews>
  <sheets>
    <sheet name="Figure 6 raw" sheetId="1" r:id="rId1"/>
    <sheet name="Figure 6c" sheetId="6" r:id="rId2"/>
    <sheet name="Figure 7b" sheetId="3" r:id="rId3"/>
    <sheet name="Figure 7c" sheetId="4" r:id="rId4"/>
    <sheet name="Figue 8b and c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L3" i="1"/>
  <c r="N3" i="1"/>
  <c r="Q3" i="1"/>
  <c r="N4" i="1"/>
  <c r="O4" i="1"/>
  <c r="Q4" i="1"/>
  <c r="R4" i="1"/>
  <c r="L5" i="1"/>
  <c r="N5" i="1"/>
  <c r="O5" i="1"/>
  <c r="Q5" i="1"/>
  <c r="R5" i="1"/>
  <c r="L6" i="1"/>
  <c r="N6" i="1"/>
  <c r="O6" i="1"/>
  <c r="Q6" i="1"/>
  <c r="R6" i="1"/>
  <c r="L12" i="1"/>
  <c r="L13" i="1"/>
  <c r="D21" i="1"/>
  <c r="E21" i="1"/>
  <c r="E22" i="1" s="1"/>
  <c r="E23" i="1" s="1"/>
  <c r="E24" i="1" s="1"/>
  <c r="E25" i="1" s="1"/>
  <c r="E26" i="1" s="1"/>
  <c r="E27" i="1" s="1"/>
  <c r="E28" i="1" s="1"/>
  <c r="F21" i="1"/>
  <c r="F22" i="1" s="1"/>
  <c r="F23" i="1" s="1"/>
  <c r="F24" i="1" s="1"/>
  <c r="F25" i="1" s="1"/>
  <c r="F26" i="1" s="1"/>
  <c r="F27" i="1" s="1"/>
  <c r="F28" i="1" s="1"/>
  <c r="G21" i="1"/>
  <c r="G22" i="1" s="1"/>
  <c r="G23" i="1" s="1"/>
  <c r="G24" i="1" s="1"/>
  <c r="G25" i="1" s="1"/>
  <c r="G26" i="1" s="1"/>
  <c r="G27" i="1" s="1"/>
  <c r="G28" i="1" s="1"/>
  <c r="H21" i="1"/>
  <c r="I21" i="1"/>
  <c r="J21" i="1"/>
  <c r="K21" i="1"/>
  <c r="D22" i="1"/>
  <c r="D23" i="1" s="1"/>
  <c r="D24" i="1" s="1"/>
  <c r="D25" i="1" s="1"/>
  <c r="D26" i="1" s="1"/>
  <c r="D27" i="1" s="1"/>
  <c r="D28" i="1" s="1"/>
  <c r="H22" i="1"/>
  <c r="H23" i="1" s="1"/>
  <c r="H24" i="1" s="1"/>
  <c r="H25" i="1" s="1"/>
  <c r="H26" i="1" s="1"/>
  <c r="H27" i="1" s="1"/>
  <c r="H28" i="1" s="1"/>
  <c r="I22" i="1"/>
  <c r="I23" i="1" s="1"/>
  <c r="I24" i="1" s="1"/>
  <c r="I25" i="1" s="1"/>
  <c r="I26" i="1" s="1"/>
  <c r="I27" i="1" s="1"/>
  <c r="I28" i="1" s="1"/>
  <c r="J22" i="1"/>
  <c r="J23" i="1" s="1"/>
  <c r="J24" i="1" s="1"/>
  <c r="J25" i="1" s="1"/>
  <c r="J26" i="1" s="1"/>
  <c r="J27" i="1" s="1"/>
  <c r="J28" i="1" s="1"/>
  <c r="K22" i="1"/>
  <c r="K23" i="1" s="1"/>
  <c r="K24" i="1" s="1"/>
  <c r="K25" i="1" s="1"/>
  <c r="K26" i="1" s="1"/>
  <c r="K27" i="1" s="1"/>
  <c r="K28" i="1" s="1"/>
  <c r="H252" i="3" l="1"/>
  <c r="F252" i="3"/>
  <c r="H251" i="3"/>
  <c r="F251" i="3"/>
  <c r="J251" i="3" s="1"/>
  <c r="H250" i="3"/>
  <c r="I250" i="3" s="1"/>
  <c r="F250" i="3"/>
  <c r="H249" i="3"/>
  <c r="I249" i="3" s="1"/>
  <c r="F249" i="3"/>
  <c r="J249" i="3" s="1"/>
  <c r="H248" i="3"/>
  <c r="I248" i="3" s="1"/>
  <c r="F248" i="3"/>
  <c r="H247" i="3"/>
  <c r="I247" i="3" s="1"/>
  <c r="F247" i="3"/>
  <c r="H246" i="3"/>
  <c r="I246" i="3" s="1"/>
  <c r="F246" i="3"/>
  <c r="J246" i="3" s="1"/>
  <c r="H245" i="3"/>
  <c r="F245" i="3"/>
  <c r="J245" i="3" s="1"/>
  <c r="H244" i="3"/>
  <c r="I244" i="3" s="1"/>
  <c r="F244" i="3"/>
  <c r="J244" i="3" s="1"/>
  <c r="H243" i="3"/>
  <c r="F243" i="3"/>
  <c r="J243" i="3" s="1"/>
  <c r="H242" i="3"/>
  <c r="F242" i="3"/>
  <c r="H241" i="3"/>
  <c r="F241" i="3"/>
  <c r="H240" i="3"/>
  <c r="I240" i="3" s="1"/>
  <c r="F240" i="3"/>
  <c r="H239" i="3"/>
  <c r="I239" i="3" s="1"/>
  <c r="F239" i="3"/>
  <c r="J239" i="3" s="1"/>
  <c r="H238" i="3"/>
  <c r="F238" i="3"/>
  <c r="J238" i="3" s="1"/>
  <c r="H237" i="3"/>
  <c r="F237" i="3"/>
  <c r="H236" i="3"/>
  <c r="I236" i="3" s="1"/>
  <c r="F236" i="3"/>
  <c r="H235" i="3"/>
  <c r="F235" i="3"/>
  <c r="J235" i="3" s="1"/>
  <c r="H234" i="3"/>
  <c r="I234" i="3" s="1"/>
  <c r="F234" i="3"/>
  <c r="J234" i="3" s="1"/>
  <c r="H233" i="3"/>
  <c r="F233" i="3"/>
  <c r="H232" i="3"/>
  <c r="I232" i="3" s="1"/>
  <c r="F232" i="3"/>
  <c r="J232" i="3" s="1"/>
  <c r="H231" i="3"/>
  <c r="I231" i="3" s="1"/>
  <c r="F231" i="3"/>
  <c r="H230" i="3"/>
  <c r="F230" i="3"/>
  <c r="J230" i="3" s="1"/>
  <c r="H229" i="3"/>
  <c r="I229" i="3" s="1"/>
  <c r="F229" i="3"/>
  <c r="J229" i="3" s="1"/>
  <c r="H228" i="3"/>
  <c r="F228" i="3"/>
  <c r="H227" i="3"/>
  <c r="I227" i="3" s="1"/>
  <c r="F227" i="3"/>
  <c r="J227" i="3" s="1"/>
  <c r="H226" i="3"/>
  <c r="F226" i="3"/>
  <c r="H225" i="3"/>
  <c r="I225" i="3" s="1"/>
  <c r="F225" i="3"/>
  <c r="H224" i="3"/>
  <c r="I224" i="3" s="1"/>
  <c r="F224" i="3"/>
  <c r="J224" i="3" s="1"/>
  <c r="H223" i="3"/>
  <c r="F223" i="3"/>
  <c r="H222" i="3"/>
  <c r="I222" i="3" s="1"/>
  <c r="F222" i="3"/>
  <c r="J222" i="3" s="1"/>
  <c r="H221" i="3"/>
  <c r="F221" i="3"/>
  <c r="H220" i="3"/>
  <c r="I220" i="3" s="1"/>
  <c r="F220" i="3"/>
  <c r="H219" i="3"/>
  <c r="I219" i="3" s="1"/>
  <c r="F219" i="3"/>
  <c r="J219" i="3" s="1"/>
  <c r="H218" i="3"/>
  <c r="I218" i="3" s="1"/>
  <c r="F218" i="3"/>
  <c r="H217" i="3"/>
  <c r="I217" i="3" s="1"/>
  <c r="F217" i="3"/>
  <c r="J217" i="3" s="1"/>
  <c r="H216" i="3"/>
  <c r="I216" i="3" s="1"/>
  <c r="F216" i="3"/>
  <c r="H215" i="3"/>
  <c r="I215" i="3" s="1"/>
  <c r="F215" i="3"/>
  <c r="H214" i="3"/>
  <c r="I214" i="3" s="1"/>
  <c r="F214" i="3"/>
  <c r="J214" i="3" s="1"/>
  <c r="H213" i="3"/>
  <c r="I213" i="3" s="1"/>
  <c r="F213" i="3"/>
  <c r="J213" i="3" s="1"/>
  <c r="H212" i="3"/>
  <c r="I212" i="3" s="1"/>
  <c r="F212" i="3"/>
  <c r="J212" i="3" s="1"/>
  <c r="H211" i="3"/>
  <c r="F211" i="3"/>
  <c r="J211" i="3" s="1"/>
  <c r="H210" i="3"/>
  <c r="F210" i="3"/>
  <c r="H209" i="3"/>
  <c r="I209" i="3" s="1"/>
  <c r="F209" i="3"/>
  <c r="H208" i="3"/>
  <c r="I208" i="3" s="1"/>
  <c r="F208" i="3"/>
  <c r="H207" i="3"/>
  <c r="I207" i="3" s="1"/>
  <c r="F207" i="3"/>
  <c r="J207" i="3" s="1"/>
  <c r="H206" i="3"/>
  <c r="F206" i="3"/>
  <c r="J206" i="3" s="1"/>
  <c r="H205" i="3"/>
  <c r="F205" i="3"/>
  <c r="H204" i="3"/>
  <c r="I204" i="3" s="1"/>
  <c r="F204" i="3"/>
  <c r="H203" i="3"/>
  <c r="F203" i="3"/>
  <c r="J203" i="3" s="1"/>
  <c r="H202" i="3"/>
  <c r="I202" i="3" s="1"/>
  <c r="F202" i="3"/>
  <c r="H201" i="3"/>
  <c r="F201" i="3"/>
  <c r="H200" i="3"/>
  <c r="I200" i="3" s="1"/>
  <c r="F200" i="3"/>
  <c r="H199" i="3"/>
  <c r="I199" i="3" s="1"/>
  <c r="F199" i="3"/>
  <c r="H198" i="3"/>
  <c r="F198" i="3"/>
  <c r="J198" i="3" s="1"/>
  <c r="H197" i="3"/>
  <c r="I197" i="3" s="1"/>
  <c r="F197" i="3"/>
  <c r="J197" i="3" s="1"/>
  <c r="H196" i="3"/>
  <c r="F196" i="3"/>
  <c r="J196" i="3" s="1"/>
  <c r="H195" i="3"/>
  <c r="F195" i="3"/>
  <c r="J195" i="3" s="1"/>
  <c r="H194" i="3"/>
  <c r="F194" i="3"/>
  <c r="J194" i="3" s="1"/>
  <c r="H193" i="3"/>
  <c r="I193" i="3" s="1"/>
  <c r="F193" i="3"/>
  <c r="H192" i="3"/>
  <c r="I192" i="3" s="1"/>
  <c r="F192" i="3"/>
  <c r="J192" i="3" s="1"/>
  <c r="H191" i="3"/>
  <c r="F191" i="3"/>
  <c r="J191" i="3" s="1"/>
  <c r="H190" i="3"/>
  <c r="I190" i="3" s="1"/>
  <c r="F190" i="3"/>
  <c r="J190" i="3" s="1"/>
  <c r="H189" i="3"/>
  <c r="F189" i="3"/>
  <c r="H188" i="3"/>
  <c r="I188" i="3" s="1"/>
  <c r="F188" i="3"/>
  <c r="H187" i="3"/>
  <c r="I187" i="3" s="1"/>
  <c r="F187" i="3"/>
  <c r="J187" i="3" s="1"/>
  <c r="H186" i="3"/>
  <c r="I186" i="3" s="1"/>
  <c r="F186" i="3"/>
  <c r="H185" i="3"/>
  <c r="I185" i="3" s="1"/>
  <c r="F185" i="3"/>
  <c r="J185" i="3" s="1"/>
  <c r="H184" i="3"/>
  <c r="I184" i="3" s="1"/>
  <c r="F184" i="3"/>
  <c r="H183" i="3"/>
  <c r="I183" i="3" s="1"/>
  <c r="F183" i="3"/>
  <c r="H182" i="3"/>
  <c r="F182" i="3"/>
  <c r="J182" i="3" s="1"/>
  <c r="H181" i="3"/>
  <c r="I181" i="3" s="1"/>
  <c r="F181" i="3"/>
  <c r="J181" i="3" s="1"/>
  <c r="H180" i="3"/>
  <c r="I180" i="3" s="1"/>
  <c r="F180" i="3"/>
  <c r="J180" i="3" s="1"/>
  <c r="H179" i="3"/>
  <c r="F179" i="3"/>
  <c r="J179" i="3" s="1"/>
  <c r="H178" i="3"/>
  <c r="F178" i="3"/>
  <c r="H177" i="3"/>
  <c r="I177" i="3" s="1"/>
  <c r="F177" i="3"/>
  <c r="H176" i="3"/>
  <c r="I176" i="3" s="1"/>
  <c r="F176" i="3"/>
  <c r="H175" i="3"/>
  <c r="I175" i="3" s="1"/>
  <c r="F175" i="3"/>
  <c r="J175" i="3" s="1"/>
  <c r="H174" i="3"/>
  <c r="F174" i="3"/>
  <c r="J174" i="3" s="1"/>
  <c r="H173" i="3"/>
  <c r="F173" i="3"/>
  <c r="H172" i="3"/>
  <c r="F172" i="3"/>
  <c r="H171" i="3"/>
  <c r="F171" i="3"/>
  <c r="J171" i="3" s="1"/>
  <c r="H170" i="3"/>
  <c r="I170" i="3" s="1"/>
  <c r="F170" i="3"/>
  <c r="H169" i="3"/>
  <c r="F169" i="3"/>
  <c r="J169" i="3" s="1"/>
  <c r="H168" i="3"/>
  <c r="I168" i="3" s="1"/>
  <c r="F168" i="3"/>
  <c r="H167" i="3"/>
  <c r="F167" i="3"/>
  <c r="H166" i="3"/>
  <c r="F166" i="3"/>
  <c r="J166" i="3" s="1"/>
  <c r="H165" i="3"/>
  <c r="I165" i="3" s="1"/>
  <c r="F165" i="3"/>
  <c r="H164" i="3"/>
  <c r="F164" i="3"/>
  <c r="H163" i="3"/>
  <c r="I163" i="3" s="1"/>
  <c r="F163" i="3"/>
  <c r="J163" i="3" s="1"/>
  <c r="H162" i="3"/>
  <c r="F162" i="3"/>
  <c r="J162" i="3" s="1"/>
  <c r="H161" i="3"/>
  <c r="I161" i="3" s="1"/>
  <c r="F161" i="3"/>
  <c r="H160" i="3"/>
  <c r="I160" i="3" s="1"/>
  <c r="F160" i="3"/>
  <c r="J160" i="3" s="1"/>
  <c r="H159" i="3"/>
  <c r="F159" i="3"/>
  <c r="J159" i="3" s="1"/>
  <c r="H158" i="3"/>
  <c r="I158" i="3" s="1"/>
  <c r="F158" i="3"/>
  <c r="J158" i="3" s="1"/>
  <c r="H157" i="3"/>
  <c r="I157" i="3" s="1"/>
  <c r="F157" i="3"/>
  <c r="J157" i="3" s="1"/>
  <c r="H156" i="3"/>
  <c r="I156" i="3" s="1"/>
  <c r="F156" i="3"/>
  <c r="H155" i="3"/>
  <c r="F155" i="3"/>
  <c r="J155" i="3" s="1"/>
  <c r="H154" i="3"/>
  <c r="I154" i="3" s="1"/>
  <c r="F154" i="3"/>
  <c r="H153" i="3"/>
  <c r="I153" i="3" s="1"/>
  <c r="F153" i="3"/>
  <c r="J153" i="3" s="1"/>
  <c r="H152" i="3"/>
  <c r="I152" i="3" s="1"/>
  <c r="F152" i="3"/>
  <c r="H151" i="3"/>
  <c r="F151" i="3"/>
  <c r="H150" i="3"/>
  <c r="I150" i="3" s="1"/>
  <c r="F150" i="3"/>
  <c r="J150" i="3" s="1"/>
  <c r="H149" i="3"/>
  <c r="I149" i="3" s="1"/>
  <c r="F149" i="3"/>
  <c r="H148" i="3"/>
  <c r="I148" i="3" s="1"/>
  <c r="F148" i="3"/>
  <c r="J148" i="3" s="1"/>
  <c r="H147" i="3"/>
  <c r="I147" i="3" s="1"/>
  <c r="F147" i="3"/>
  <c r="J147" i="3" s="1"/>
  <c r="H146" i="3"/>
  <c r="F146" i="3"/>
  <c r="H145" i="3"/>
  <c r="I145" i="3" s="1"/>
  <c r="F145" i="3"/>
  <c r="J145" i="3" s="1"/>
  <c r="H144" i="3"/>
  <c r="I144" i="3" s="1"/>
  <c r="F144" i="3"/>
  <c r="H143" i="3"/>
  <c r="F143" i="3"/>
  <c r="J143" i="3" s="1"/>
  <c r="H142" i="3"/>
  <c r="F142" i="3"/>
  <c r="J142" i="3" s="1"/>
  <c r="H141" i="3"/>
  <c r="F141" i="3"/>
  <c r="H140" i="3"/>
  <c r="F140" i="3"/>
  <c r="H139" i="3"/>
  <c r="F139" i="3"/>
  <c r="H138" i="3"/>
  <c r="I138" i="3" s="1"/>
  <c r="F138" i="3"/>
  <c r="J138" i="3" s="1"/>
  <c r="H137" i="3"/>
  <c r="F137" i="3"/>
  <c r="J137" i="3" s="1"/>
  <c r="H136" i="3"/>
  <c r="I136" i="3" s="1"/>
  <c r="F136" i="3"/>
  <c r="H135" i="3"/>
  <c r="I135" i="3" s="1"/>
  <c r="F135" i="3"/>
  <c r="H134" i="3"/>
  <c r="F134" i="3"/>
  <c r="H133" i="3"/>
  <c r="I133" i="3" s="1"/>
  <c r="F133" i="3"/>
  <c r="J133" i="3" s="1"/>
  <c r="H132" i="3"/>
  <c r="I132" i="3" s="1"/>
  <c r="F132" i="3"/>
  <c r="H131" i="3"/>
  <c r="I131" i="3" s="1"/>
  <c r="F131" i="3"/>
  <c r="J131" i="3" s="1"/>
  <c r="H130" i="3"/>
  <c r="I130" i="3" s="1"/>
  <c r="F130" i="3"/>
  <c r="J130" i="3" s="1"/>
  <c r="H129" i="3"/>
  <c r="F129" i="3"/>
  <c r="H128" i="3"/>
  <c r="I128" i="3" s="1"/>
  <c r="F128" i="3"/>
  <c r="J128" i="3" s="1"/>
  <c r="H127" i="3"/>
  <c r="F127" i="3"/>
  <c r="H126" i="3"/>
  <c r="I126" i="3" s="1"/>
  <c r="F126" i="3"/>
  <c r="J126" i="3" s="1"/>
  <c r="H125" i="3"/>
  <c r="I125" i="3" s="1"/>
  <c r="F125" i="3"/>
  <c r="J125" i="3" s="1"/>
  <c r="H124" i="3"/>
  <c r="I124" i="3" s="1"/>
  <c r="F124" i="3"/>
  <c r="H123" i="3"/>
  <c r="F123" i="3"/>
  <c r="J123" i="3" s="1"/>
  <c r="H122" i="3"/>
  <c r="I122" i="3" s="1"/>
  <c r="F122" i="3"/>
  <c r="J122" i="3" s="1"/>
  <c r="H121" i="3"/>
  <c r="I121" i="3" s="1"/>
  <c r="F121" i="3"/>
  <c r="J121" i="3" s="1"/>
  <c r="H120" i="3"/>
  <c r="I120" i="3" s="1"/>
  <c r="F120" i="3"/>
  <c r="J120" i="3" s="1"/>
  <c r="H119" i="3"/>
  <c r="F119" i="3"/>
  <c r="H118" i="3"/>
  <c r="I118" i="3" s="1"/>
  <c r="F118" i="3"/>
  <c r="J118" i="3" s="1"/>
  <c r="H117" i="3"/>
  <c r="I117" i="3" s="1"/>
  <c r="F117" i="3"/>
  <c r="H116" i="3"/>
  <c r="F116" i="3"/>
  <c r="J116" i="3" s="1"/>
  <c r="H115" i="3"/>
  <c r="I115" i="3" s="1"/>
  <c r="F115" i="3"/>
  <c r="J115" i="3" s="1"/>
  <c r="H114" i="3"/>
  <c r="F114" i="3"/>
  <c r="H113" i="3"/>
  <c r="F113" i="3"/>
  <c r="J113" i="3" s="1"/>
  <c r="H112" i="3"/>
  <c r="I112" i="3" s="1"/>
  <c r="F112" i="3"/>
  <c r="J112" i="3" s="1"/>
  <c r="H111" i="3"/>
  <c r="I111" i="3" s="1"/>
  <c r="F111" i="3"/>
  <c r="J111" i="3" s="1"/>
  <c r="H110" i="3"/>
  <c r="F110" i="3"/>
  <c r="J110" i="3" s="1"/>
  <c r="H109" i="3"/>
  <c r="F109" i="3"/>
  <c r="H108" i="3"/>
  <c r="F108" i="3"/>
  <c r="H107" i="3"/>
  <c r="I107" i="3" s="1"/>
  <c r="F107" i="3"/>
  <c r="H106" i="3"/>
  <c r="I106" i="3" s="1"/>
  <c r="F106" i="3"/>
  <c r="H105" i="3"/>
  <c r="F105" i="3"/>
  <c r="J105" i="3" s="1"/>
  <c r="H104" i="3"/>
  <c r="I104" i="3" s="1"/>
  <c r="F104" i="3"/>
  <c r="H103" i="3"/>
  <c r="I103" i="3" s="1"/>
  <c r="F103" i="3"/>
  <c r="H102" i="3"/>
  <c r="F102" i="3"/>
  <c r="H101" i="3"/>
  <c r="I101" i="3" s="1"/>
  <c r="F101" i="3"/>
  <c r="H100" i="3"/>
  <c r="F100" i="3"/>
  <c r="J100" i="3" s="1"/>
  <c r="H99" i="3"/>
  <c r="I99" i="3" s="1"/>
  <c r="F99" i="3"/>
  <c r="J99" i="3" s="1"/>
  <c r="H98" i="3"/>
  <c r="F98" i="3"/>
  <c r="H97" i="3"/>
  <c r="I97" i="3" s="1"/>
  <c r="F97" i="3"/>
  <c r="J97" i="3" s="1"/>
  <c r="H96" i="3"/>
  <c r="I96" i="3" s="1"/>
  <c r="F96" i="3"/>
  <c r="H95" i="3"/>
  <c r="I95" i="3" s="1"/>
  <c r="F95" i="3"/>
  <c r="H94" i="3"/>
  <c r="I94" i="3" s="1"/>
  <c r="F94" i="3"/>
  <c r="J94" i="3" s="1"/>
  <c r="H93" i="3"/>
  <c r="I93" i="3" s="1"/>
  <c r="F93" i="3"/>
  <c r="J93" i="3" s="1"/>
  <c r="H92" i="3"/>
  <c r="F92" i="3"/>
  <c r="J92" i="3" s="1"/>
  <c r="H91" i="3"/>
  <c r="F91" i="3"/>
  <c r="J91" i="3" s="1"/>
  <c r="H90" i="3"/>
  <c r="F90" i="3"/>
  <c r="J90" i="3" s="1"/>
  <c r="H89" i="3"/>
  <c r="F89" i="3"/>
  <c r="J89" i="3" s="1"/>
  <c r="H88" i="3"/>
  <c r="I88" i="3" s="1"/>
  <c r="F88" i="3"/>
  <c r="J88" i="3" s="1"/>
  <c r="H87" i="3"/>
  <c r="F87" i="3"/>
  <c r="J87" i="3" s="1"/>
  <c r="H86" i="3"/>
  <c r="I86" i="3" s="1"/>
  <c r="F86" i="3"/>
  <c r="J86" i="3" s="1"/>
  <c r="H85" i="3"/>
  <c r="I85" i="3" s="1"/>
  <c r="F85" i="3"/>
  <c r="H84" i="3"/>
  <c r="I84" i="3" s="1"/>
  <c r="F84" i="3"/>
  <c r="J84" i="3" s="1"/>
  <c r="H83" i="3"/>
  <c r="F83" i="3"/>
  <c r="H82" i="3"/>
  <c r="I82" i="3" s="1"/>
  <c r="F82" i="3"/>
  <c r="J82" i="3" s="1"/>
  <c r="H81" i="3"/>
  <c r="I81" i="3" s="1"/>
  <c r="F81" i="3"/>
  <c r="H80" i="3"/>
  <c r="F80" i="3"/>
  <c r="H79" i="3"/>
  <c r="F79" i="3"/>
  <c r="J79" i="3" s="1"/>
  <c r="H78" i="3"/>
  <c r="I78" i="3" s="1"/>
  <c r="F78" i="3"/>
  <c r="J78" i="3" s="1"/>
  <c r="H77" i="3"/>
  <c r="F77" i="3"/>
  <c r="H76" i="3"/>
  <c r="I76" i="3" s="1"/>
  <c r="F76" i="3"/>
  <c r="J76" i="3" s="1"/>
  <c r="H75" i="3"/>
  <c r="F75" i="3"/>
  <c r="J75" i="3" s="1"/>
  <c r="H74" i="3"/>
  <c r="F74" i="3"/>
  <c r="J74" i="3" s="1"/>
  <c r="H73" i="3"/>
  <c r="I73" i="3" s="1"/>
  <c r="F73" i="3"/>
  <c r="H72" i="3"/>
  <c r="F72" i="3"/>
  <c r="H71" i="3"/>
  <c r="F71" i="3"/>
  <c r="H70" i="3"/>
  <c r="F70" i="3"/>
  <c r="J70" i="3" s="1"/>
  <c r="H69" i="3"/>
  <c r="I69" i="3" s="1"/>
  <c r="F69" i="3"/>
  <c r="J69" i="3" s="1"/>
  <c r="H68" i="3"/>
  <c r="I68" i="3" s="1"/>
  <c r="F68" i="3"/>
  <c r="J68" i="3" s="1"/>
  <c r="H67" i="3"/>
  <c r="I67" i="3" s="1"/>
  <c r="F67" i="3"/>
  <c r="J67" i="3" s="1"/>
  <c r="H66" i="3"/>
  <c r="F66" i="3"/>
  <c r="J66" i="3" s="1"/>
  <c r="H65" i="3"/>
  <c r="I65" i="3" s="1"/>
  <c r="F65" i="3"/>
  <c r="H64" i="3"/>
  <c r="F64" i="3"/>
  <c r="J64" i="3" s="1"/>
  <c r="H63" i="3"/>
  <c r="F63" i="3"/>
  <c r="H62" i="3"/>
  <c r="I62" i="3" s="1"/>
  <c r="F62" i="3"/>
  <c r="H61" i="3"/>
  <c r="F61" i="3"/>
  <c r="J61" i="3" s="1"/>
  <c r="H60" i="3"/>
  <c r="F60" i="3"/>
  <c r="J60" i="3" s="1"/>
  <c r="H59" i="3"/>
  <c r="F59" i="3"/>
  <c r="H58" i="3"/>
  <c r="I58" i="3" s="1"/>
  <c r="F58" i="3"/>
  <c r="H57" i="3"/>
  <c r="I57" i="3" s="1"/>
  <c r="F57" i="3"/>
  <c r="J57" i="3" s="1"/>
  <c r="H56" i="3"/>
  <c r="F56" i="3"/>
  <c r="J56" i="3" s="1"/>
  <c r="H55" i="3"/>
  <c r="F55" i="3"/>
  <c r="H54" i="3"/>
  <c r="I54" i="3" s="1"/>
  <c r="F54" i="3"/>
  <c r="J54" i="3" s="1"/>
  <c r="H53" i="3"/>
  <c r="I53" i="3" s="1"/>
  <c r="F53" i="3"/>
  <c r="H52" i="3"/>
  <c r="I52" i="3" s="1"/>
  <c r="F52" i="3"/>
  <c r="J52" i="3" s="1"/>
  <c r="H51" i="3"/>
  <c r="I51" i="3" s="1"/>
  <c r="F51" i="3"/>
  <c r="H50" i="3"/>
  <c r="I50" i="3" s="1"/>
  <c r="F50" i="3"/>
  <c r="H49" i="3"/>
  <c r="F49" i="3"/>
  <c r="J49" i="3" s="1"/>
  <c r="H48" i="3"/>
  <c r="F48" i="3"/>
  <c r="J48" i="3" s="1"/>
  <c r="H47" i="3"/>
  <c r="F47" i="3"/>
  <c r="H46" i="3"/>
  <c r="F46" i="3"/>
  <c r="J46" i="3" s="1"/>
  <c r="H45" i="3"/>
  <c r="I45" i="3" s="1"/>
  <c r="F45" i="3"/>
  <c r="H44" i="3"/>
  <c r="I44" i="3" s="1"/>
  <c r="F44" i="3"/>
  <c r="J44" i="3" s="1"/>
  <c r="H43" i="3"/>
  <c r="I43" i="3" s="1"/>
  <c r="F43" i="3"/>
  <c r="H42" i="3"/>
  <c r="I42" i="3" s="1"/>
  <c r="F42" i="3"/>
  <c r="H41" i="3"/>
  <c r="F41" i="3"/>
  <c r="J41" i="3" s="1"/>
  <c r="H40" i="3"/>
  <c r="F40" i="3"/>
  <c r="J40" i="3" s="1"/>
  <c r="H39" i="3"/>
  <c r="F39" i="3"/>
  <c r="J39" i="3" s="1"/>
  <c r="H38" i="3"/>
  <c r="F38" i="3"/>
  <c r="J38" i="3" s="1"/>
  <c r="S37" i="3"/>
  <c r="H37" i="3"/>
  <c r="I37" i="3" s="1"/>
  <c r="F37" i="3"/>
  <c r="J37" i="3" s="1"/>
  <c r="H36" i="3"/>
  <c r="F36" i="3"/>
  <c r="H35" i="3"/>
  <c r="I35" i="3" s="1"/>
  <c r="F35" i="3"/>
  <c r="J35" i="3" s="1"/>
  <c r="H34" i="3"/>
  <c r="F34" i="3"/>
  <c r="X33" i="3"/>
  <c r="H33" i="3"/>
  <c r="I33" i="3" s="1"/>
  <c r="F33" i="3"/>
  <c r="J33" i="3" s="1"/>
  <c r="X32" i="3"/>
  <c r="W32" i="3"/>
  <c r="H32" i="3"/>
  <c r="I32" i="3" s="1"/>
  <c r="F32" i="3"/>
  <c r="J32" i="3" s="1"/>
  <c r="H31" i="3"/>
  <c r="I31" i="3" s="1"/>
  <c r="F31" i="3"/>
  <c r="H30" i="3"/>
  <c r="F30" i="3"/>
  <c r="J30" i="3" s="1"/>
  <c r="H29" i="3"/>
  <c r="I29" i="3" s="1"/>
  <c r="F29" i="3"/>
  <c r="X28" i="3"/>
  <c r="H28" i="3"/>
  <c r="I28" i="3" s="1"/>
  <c r="F28" i="3"/>
  <c r="J28" i="3" s="1"/>
  <c r="X27" i="3"/>
  <c r="H27" i="3"/>
  <c r="I27" i="3" s="1"/>
  <c r="F27" i="3"/>
  <c r="J27" i="3" s="1"/>
  <c r="H26" i="3"/>
  <c r="F26" i="3"/>
  <c r="AB25" i="3"/>
  <c r="X25" i="3"/>
  <c r="W25" i="3"/>
  <c r="H25" i="3"/>
  <c r="F25" i="3"/>
  <c r="AB24" i="3"/>
  <c r="X24" i="3"/>
  <c r="H24" i="3"/>
  <c r="F24" i="3"/>
  <c r="J24" i="3" s="1"/>
  <c r="AB23" i="3"/>
  <c r="H23" i="3"/>
  <c r="I23" i="3" s="1"/>
  <c r="F23" i="3"/>
  <c r="J23" i="3" s="1"/>
  <c r="AC22" i="3"/>
  <c r="AB22" i="3"/>
  <c r="X22" i="3"/>
  <c r="H22" i="3"/>
  <c r="I22" i="3" s="1"/>
  <c r="F22" i="3"/>
  <c r="J22" i="3" s="1"/>
  <c r="H21" i="3"/>
  <c r="I21" i="3" s="1"/>
  <c r="F21" i="3"/>
  <c r="H20" i="3"/>
  <c r="I20" i="3" s="1"/>
  <c r="F20" i="3"/>
  <c r="J20" i="3" s="1"/>
  <c r="H19" i="3"/>
  <c r="F19" i="3"/>
  <c r="J19" i="3" s="1"/>
  <c r="U18" i="3"/>
  <c r="H18" i="3"/>
  <c r="I18" i="3" s="1"/>
  <c r="F18" i="3"/>
  <c r="J18" i="3" s="1"/>
  <c r="H17" i="3"/>
  <c r="F17" i="3"/>
  <c r="H16" i="3"/>
  <c r="F16" i="3"/>
  <c r="J16" i="3" s="1"/>
  <c r="H15" i="3"/>
  <c r="F15" i="3"/>
  <c r="J15" i="3" s="1"/>
  <c r="AD14" i="3"/>
  <c r="AB14" i="3"/>
  <c r="H14" i="3"/>
  <c r="I14" i="3" s="1"/>
  <c r="F14" i="3"/>
  <c r="J14" i="3" s="1"/>
  <c r="H13" i="3"/>
  <c r="I13" i="3" s="1"/>
  <c r="F13" i="3"/>
  <c r="J13" i="3" s="1"/>
  <c r="H12" i="3"/>
  <c r="I12" i="3" s="1"/>
  <c r="F12" i="3"/>
  <c r="J12" i="3" s="1"/>
  <c r="H11" i="3"/>
  <c r="F11" i="3"/>
  <c r="Z10" i="3"/>
  <c r="Y10" i="3"/>
  <c r="X10" i="3"/>
  <c r="W10" i="3"/>
  <c r="V10" i="3"/>
  <c r="H10" i="3"/>
  <c r="F10" i="3"/>
  <c r="H9" i="3"/>
  <c r="I9" i="3" s="1"/>
  <c r="F9" i="3"/>
  <c r="J9" i="3" s="1"/>
  <c r="H8" i="3"/>
  <c r="F8" i="3"/>
  <c r="Z7" i="3"/>
  <c r="Y7" i="3"/>
  <c r="X7" i="3"/>
  <c r="V7" i="3"/>
  <c r="H7" i="3"/>
  <c r="F7" i="3"/>
  <c r="U6" i="3"/>
  <c r="S6" i="3"/>
  <c r="H6" i="3"/>
  <c r="I6" i="3" s="1"/>
  <c r="F6" i="3"/>
  <c r="J6" i="3" s="1"/>
  <c r="X5" i="3"/>
  <c r="W5" i="3"/>
  <c r="V5" i="3"/>
  <c r="H5" i="3"/>
  <c r="I5" i="3" s="1"/>
  <c r="F5" i="3"/>
  <c r="J5" i="3" s="1"/>
  <c r="U4" i="3"/>
  <c r="H4" i="3"/>
  <c r="F4" i="3"/>
  <c r="H3" i="3"/>
  <c r="F3" i="3"/>
  <c r="Z2" i="3"/>
  <c r="Y2" i="3"/>
  <c r="X2" i="3"/>
  <c r="W2" i="3"/>
  <c r="V2" i="3"/>
  <c r="U2" i="3"/>
  <c r="H2" i="3"/>
  <c r="F2" i="3"/>
  <c r="K212" i="3" l="1"/>
  <c r="M212" i="3" s="1"/>
  <c r="K145" i="3"/>
  <c r="M145" i="3" s="1"/>
  <c r="K185" i="3"/>
  <c r="M185" i="3" s="1"/>
  <c r="K158" i="3"/>
  <c r="M158" i="3" s="1"/>
  <c r="K82" i="3"/>
  <c r="M82" i="3" s="1"/>
  <c r="K131" i="3"/>
  <c r="M131" i="3" s="1"/>
  <c r="K227" i="3"/>
  <c r="L227" i="3" s="1"/>
  <c r="K68" i="3"/>
  <c r="M68" i="3" s="1"/>
  <c r="K111" i="3"/>
  <c r="M111" i="3" s="1"/>
  <c r="K57" i="3"/>
  <c r="M57" i="3" s="1"/>
  <c r="K97" i="3"/>
  <c r="L97" i="3" s="1"/>
  <c r="K239" i="3"/>
  <c r="M239" i="3" s="1"/>
  <c r="K99" i="3"/>
  <c r="M99" i="3" s="1"/>
  <c r="K234" i="3"/>
  <c r="L234" i="3" s="1"/>
  <c r="T37" i="3"/>
  <c r="R37" i="3"/>
  <c r="K180" i="3"/>
  <c r="M180" i="3" s="1"/>
  <c r="K33" i="3"/>
  <c r="L33" i="3" s="1"/>
  <c r="K18" i="3"/>
  <c r="M18" i="3" s="1"/>
  <c r="K115" i="3"/>
  <c r="L115" i="3" s="1"/>
  <c r="K122" i="3"/>
  <c r="M122" i="3" s="1"/>
  <c r="K217" i="3"/>
  <c r="M217" i="3" s="1"/>
  <c r="K86" i="3"/>
  <c r="M86" i="3" s="1"/>
  <c r="K175" i="3"/>
  <c r="M175" i="3" s="1"/>
  <c r="K219" i="3"/>
  <c r="M219" i="3" s="1"/>
  <c r="K147" i="3"/>
  <c r="L147" i="3" s="1"/>
  <c r="K32" i="3"/>
  <c r="M32" i="3" s="1"/>
  <c r="T6" i="3"/>
  <c r="K22" i="3"/>
  <c r="L22" i="3" s="1"/>
  <c r="K67" i="3"/>
  <c r="M67" i="3" s="1"/>
  <c r="K249" i="3"/>
  <c r="L249" i="3" s="1"/>
  <c r="K12" i="3"/>
  <c r="L12" i="3" s="1"/>
  <c r="K112" i="3"/>
  <c r="L112" i="3" s="1"/>
  <c r="K163" i="3"/>
  <c r="M163" i="3" s="1"/>
  <c r="K207" i="3"/>
  <c r="M207" i="3" s="1"/>
  <c r="K84" i="3"/>
  <c r="M84" i="3" s="1"/>
  <c r="K121" i="3"/>
  <c r="M121" i="3" s="1"/>
  <c r="K187" i="3"/>
  <c r="M187" i="3" s="1"/>
  <c r="K160" i="3"/>
  <c r="M160" i="3" s="1"/>
  <c r="K37" i="3"/>
  <c r="M37" i="3" s="1"/>
  <c r="K88" i="3"/>
  <c r="M88" i="3" s="1"/>
  <c r="K126" i="3"/>
  <c r="M126" i="3" s="1"/>
  <c r="K120" i="3"/>
  <c r="L120" i="3" s="1"/>
  <c r="K214" i="3"/>
  <c r="M214" i="3" s="1"/>
  <c r="K78" i="3"/>
  <c r="M78" i="3" s="1"/>
  <c r="K125" i="3"/>
  <c r="M125" i="3" s="1"/>
  <c r="K6" i="3"/>
  <c r="K224" i="3"/>
  <c r="M224" i="3" s="1"/>
  <c r="K190" i="3"/>
  <c r="M190" i="3" s="1"/>
  <c r="K192" i="3"/>
  <c r="L192" i="3" s="1"/>
  <c r="K150" i="3"/>
  <c r="M150" i="3" s="1"/>
  <c r="K128" i="3"/>
  <c r="M128" i="3" s="1"/>
  <c r="K14" i="3"/>
  <c r="L14" i="3" s="1"/>
  <c r="K157" i="3"/>
  <c r="L157" i="3" s="1"/>
  <c r="K133" i="3"/>
  <c r="L133" i="3" s="1"/>
  <c r="K23" i="3"/>
  <c r="M23" i="3" s="1"/>
  <c r="K229" i="3"/>
  <c r="L229" i="3" s="1"/>
  <c r="I47" i="3"/>
  <c r="K76" i="3"/>
  <c r="M76" i="3" s="1"/>
  <c r="J152" i="3"/>
  <c r="K152" i="3" s="1"/>
  <c r="L152" i="3" s="1"/>
  <c r="J218" i="3"/>
  <c r="K218" i="3" s="1"/>
  <c r="L218" i="3" s="1"/>
  <c r="I15" i="3"/>
  <c r="K15" i="3" s="1"/>
  <c r="M15" i="3" s="1"/>
  <c r="J47" i="3"/>
  <c r="J106" i="3"/>
  <c r="K106" i="3" s="1"/>
  <c r="L106" i="3" s="1"/>
  <c r="I195" i="3"/>
  <c r="K195" i="3" s="1"/>
  <c r="L195" i="3" s="1"/>
  <c r="K20" i="3"/>
  <c r="L20" i="3" s="1"/>
  <c r="K153" i="3"/>
  <c r="M153" i="3" s="1"/>
  <c r="J200" i="3"/>
  <c r="K200" i="3" s="1"/>
  <c r="L200" i="3" s="1"/>
  <c r="K28" i="3"/>
  <c r="L28" i="3" s="1"/>
  <c r="I83" i="3"/>
  <c r="K5" i="3"/>
  <c r="M5" i="3" s="1"/>
  <c r="J65" i="3"/>
  <c r="K65" i="3" s="1"/>
  <c r="J83" i="3"/>
  <c r="I113" i="3"/>
  <c r="K113" i="3" s="1"/>
  <c r="M113" i="3" s="1"/>
  <c r="K148" i="3"/>
  <c r="M148" i="3" s="1"/>
  <c r="I55" i="3"/>
  <c r="I60" i="3"/>
  <c r="K60" i="3" s="1"/>
  <c r="M60" i="3" s="1"/>
  <c r="K181" i="3"/>
  <c r="L181" i="3" s="1"/>
  <c r="K197" i="3"/>
  <c r="L197" i="3" s="1"/>
  <c r="K9" i="3"/>
  <c r="M9" i="3" s="1"/>
  <c r="J55" i="3"/>
  <c r="AC14" i="3"/>
  <c r="I39" i="3"/>
  <c r="K39" i="3" s="1"/>
  <c r="M39" i="3" s="1"/>
  <c r="K232" i="3"/>
  <c r="L232" i="3" s="1"/>
  <c r="X23" i="3"/>
  <c r="K138" i="3"/>
  <c r="L138" i="3" s="1"/>
  <c r="K222" i="3"/>
  <c r="M222" i="3" s="1"/>
  <c r="K246" i="3"/>
  <c r="M246" i="3" s="1"/>
  <c r="J73" i="3"/>
  <c r="K73" i="3" s="1"/>
  <c r="L73" i="3" s="1"/>
  <c r="I143" i="3"/>
  <c r="K143" i="3" s="1"/>
  <c r="M143" i="3" s="1"/>
  <c r="J184" i="3"/>
  <c r="K184" i="3" s="1"/>
  <c r="L184" i="3" s="1"/>
  <c r="K54" i="3"/>
  <c r="M54" i="3" s="1"/>
  <c r="I4" i="3"/>
  <c r="J59" i="3"/>
  <c r="I105" i="3"/>
  <c r="K105" i="3" s="1"/>
  <c r="M105" i="3" s="1"/>
  <c r="J26" i="3"/>
  <c r="I59" i="3"/>
  <c r="I46" i="3"/>
  <c r="K46" i="3" s="1"/>
  <c r="M46" i="3" s="1"/>
  <c r="I64" i="3"/>
  <c r="K64" i="3" s="1"/>
  <c r="M64" i="3" s="1"/>
  <c r="K13" i="3"/>
  <c r="J17" i="3"/>
  <c r="J21" i="3"/>
  <c r="K21" i="3" s="1"/>
  <c r="L21" i="3" s="1"/>
  <c r="J51" i="3"/>
  <c r="K51" i="3" s="1"/>
  <c r="L51" i="3" s="1"/>
  <c r="I116" i="3"/>
  <c r="K116" i="3" s="1"/>
  <c r="M116" i="3" s="1"/>
  <c r="J201" i="3"/>
  <c r="I8" i="3"/>
  <c r="I11" i="3"/>
  <c r="J29" i="3"/>
  <c r="K29" i="3" s="1"/>
  <c r="L29" i="3" s="1"/>
  <c r="J80" i="3"/>
  <c r="K130" i="3"/>
  <c r="J135" i="3"/>
  <c r="K135" i="3" s="1"/>
  <c r="L135" i="3" s="1"/>
  <c r="I167" i="3"/>
  <c r="J8" i="3"/>
  <c r="J11" i="3"/>
  <c r="I17" i="3"/>
  <c r="K35" i="3"/>
  <c r="I38" i="3"/>
  <c r="K38" i="3" s="1"/>
  <c r="M38" i="3" s="1"/>
  <c r="K69" i="3"/>
  <c r="L69" i="3" s="1"/>
  <c r="I80" i="3"/>
  <c r="J4" i="3"/>
  <c r="J43" i="3"/>
  <c r="K43" i="3" s="1"/>
  <c r="L43" i="3" s="1"/>
  <c r="I2" i="3"/>
  <c r="I7" i="3"/>
  <c r="J2" i="3"/>
  <c r="J3" i="3"/>
  <c r="J7" i="3"/>
  <c r="I10" i="3"/>
  <c r="J25" i="3"/>
  <c r="K52" i="3"/>
  <c r="K93" i="3"/>
  <c r="M93" i="3" s="1"/>
  <c r="J31" i="3"/>
  <c r="K31" i="3" s="1"/>
  <c r="I3" i="3"/>
  <c r="T4" i="3"/>
  <c r="J10" i="3"/>
  <c r="K27" i="3"/>
  <c r="K118" i="3"/>
  <c r="M118" i="3" s="1"/>
  <c r="J71" i="3"/>
  <c r="K44" i="3"/>
  <c r="I71" i="3"/>
  <c r="J170" i="3"/>
  <c r="K170" i="3" s="1"/>
  <c r="J154" i="3"/>
  <c r="K154" i="3" s="1"/>
  <c r="J164" i="3"/>
  <c r="J199" i="3"/>
  <c r="K199" i="3" s="1"/>
  <c r="I226" i="3"/>
  <c r="I40" i="3"/>
  <c r="K40" i="3" s="1"/>
  <c r="M40" i="3" s="1"/>
  <c r="I48" i="3"/>
  <c r="K48" i="3" s="1"/>
  <c r="M48" i="3" s="1"/>
  <c r="I56" i="3"/>
  <c r="K56" i="3" s="1"/>
  <c r="M56" i="3" s="1"/>
  <c r="I61" i="3"/>
  <c r="K61" i="3" s="1"/>
  <c r="M61" i="3" s="1"/>
  <c r="I66" i="3"/>
  <c r="K66" i="3" s="1"/>
  <c r="M66" i="3" s="1"/>
  <c r="I75" i="3"/>
  <c r="K75" i="3" s="1"/>
  <c r="M75" i="3" s="1"/>
  <c r="I90" i="3"/>
  <c r="K90" i="3" s="1"/>
  <c r="M90" i="3" s="1"/>
  <c r="I110" i="3"/>
  <c r="K110" i="3" s="1"/>
  <c r="M110" i="3" s="1"/>
  <c r="I137" i="3"/>
  <c r="K137" i="3" s="1"/>
  <c r="M137" i="3" s="1"/>
  <c r="I139" i="3"/>
  <c r="I162" i="3"/>
  <c r="K162" i="3" s="1"/>
  <c r="L162" i="3" s="1"/>
  <c r="J193" i="3"/>
  <c r="K193" i="3" s="1"/>
  <c r="I34" i="3"/>
  <c r="I92" i="3"/>
  <c r="K92" i="3" s="1"/>
  <c r="L92" i="3" s="1"/>
  <c r="K94" i="3"/>
  <c r="M94" i="3" s="1"/>
  <c r="I98" i="3"/>
  <c r="I108" i="3"/>
  <c r="I123" i="3"/>
  <c r="K123" i="3" s="1"/>
  <c r="M123" i="3" s="1"/>
  <c r="I127" i="3"/>
  <c r="J129" i="3"/>
  <c r="J146" i="3"/>
  <c r="J165" i="3"/>
  <c r="K165" i="3" s="1"/>
  <c r="I179" i="3"/>
  <c r="K179" i="3" s="1"/>
  <c r="M179" i="3" s="1"/>
  <c r="I182" i="3"/>
  <c r="K182" i="3" s="1"/>
  <c r="M182" i="3" s="1"/>
  <c r="J202" i="3"/>
  <c r="K202" i="3" s="1"/>
  <c r="L202" i="3" s="1"/>
  <c r="J209" i="3"/>
  <c r="K209" i="3" s="1"/>
  <c r="J231" i="3"/>
  <c r="K231" i="3" s="1"/>
  <c r="J34" i="3"/>
  <c r="J96" i="3"/>
  <c r="K96" i="3" s="1"/>
  <c r="L96" i="3" s="1"/>
  <c r="J98" i="3"/>
  <c r="J108" i="3"/>
  <c r="J119" i="3"/>
  <c r="J127" i="3"/>
  <c r="I146" i="3"/>
  <c r="I155" i="3"/>
  <c r="K155" i="3" s="1"/>
  <c r="M155" i="3" s="1"/>
  <c r="J188" i="3"/>
  <c r="K188" i="3" s="1"/>
  <c r="I30" i="3"/>
  <c r="K30" i="3" s="1"/>
  <c r="M30" i="3" s="1"/>
  <c r="J45" i="3"/>
  <c r="K45" i="3" s="1"/>
  <c r="L45" i="3" s="1"/>
  <c r="J53" i="3"/>
  <c r="K53" i="3" s="1"/>
  <c r="I63" i="3"/>
  <c r="I70" i="3"/>
  <c r="K70" i="3" s="1"/>
  <c r="M70" i="3" s="1"/>
  <c r="I77" i="3"/>
  <c r="I100" i="3"/>
  <c r="K100" i="3" s="1"/>
  <c r="M100" i="3" s="1"/>
  <c r="I102" i="3"/>
  <c r="I129" i="3"/>
  <c r="J168" i="3"/>
  <c r="K168" i="3" s="1"/>
  <c r="L168" i="3" s="1"/>
  <c r="I171" i="3"/>
  <c r="K171" i="3" s="1"/>
  <c r="M171" i="3" s="1"/>
  <c r="J177" i="3"/>
  <c r="K177" i="3" s="1"/>
  <c r="J216" i="3"/>
  <c r="K216" i="3" s="1"/>
  <c r="L216" i="3" s="1"/>
  <c r="J63" i="3"/>
  <c r="J77" i="3"/>
  <c r="I79" i="3"/>
  <c r="K79" i="3" s="1"/>
  <c r="M79" i="3" s="1"/>
  <c r="J102" i="3"/>
  <c r="J104" i="3"/>
  <c r="K104" i="3" s="1"/>
  <c r="L104" i="3" s="1"/>
  <c r="I119" i="3"/>
  <c r="I142" i="3"/>
  <c r="K142" i="3" s="1"/>
  <c r="M142" i="3" s="1"/>
  <c r="I174" i="3"/>
  <c r="K174" i="3" s="1"/>
  <c r="M174" i="3" s="1"/>
  <c r="K244" i="3"/>
  <c r="M244" i="3" s="1"/>
  <c r="I25" i="3"/>
  <c r="I26" i="3"/>
  <c r="I36" i="3"/>
  <c r="J42" i="3"/>
  <c r="K42" i="3" s="1"/>
  <c r="J50" i="3"/>
  <c r="K50" i="3" s="1"/>
  <c r="L50" i="3" s="1"/>
  <c r="J58" i="3"/>
  <c r="K58" i="3" s="1"/>
  <c r="I72" i="3"/>
  <c r="J117" i="3"/>
  <c r="K117" i="3" s="1"/>
  <c r="L117" i="3" s="1"/>
  <c r="I140" i="3"/>
  <c r="J144" i="3"/>
  <c r="K144" i="3" s="1"/>
  <c r="L144" i="3" s="1"/>
  <c r="J183" i="3"/>
  <c r="K183" i="3" s="1"/>
  <c r="L183" i="3" s="1"/>
  <c r="I191" i="3"/>
  <c r="K191" i="3" s="1"/>
  <c r="M191" i="3" s="1"/>
  <c r="I206" i="3"/>
  <c r="K206" i="3" s="1"/>
  <c r="M206" i="3" s="1"/>
  <c r="J236" i="3"/>
  <c r="K236" i="3" s="1"/>
  <c r="L236" i="3" s="1"/>
  <c r="I24" i="3"/>
  <c r="K24" i="3" s="1"/>
  <c r="M24" i="3" s="1"/>
  <c r="J36" i="3"/>
  <c r="J72" i="3"/>
  <c r="J81" i="3"/>
  <c r="K81" i="3" s="1"/>
  <c r="L81" i="3" s="1"/>
  <c r="J140" i="3"/>
  <c r="J151" i="3"/>
  <c r="J172" i="3"/>
  <c r="I194" i="3"/>
  <c r="K194" i="3" s="1"/>
  <c r="M194" i="3" s="1"/>
  <c r="I203" i="3"/>
  <c r="K203" i="3" s="1"/>
  <c r="L203" i="3" s="1"/>
  <c r="K213" i="3"/>
  <c r="L213" i="3" s="1"/>
  <c r="I166" i="3"/>
  <c r="K166" i="3" s="1"/>
  <c r="L166" i="3" s="1"/>
  <c r="I74" i="3"/>
  <c r="K74" i="3" s="1"/>
  <c r="M74" i="3" s="1"/>
  <c r="J85" i="3"/>
  <c r="K85" i="3" s="1"/>
  <c r="I87" i="3"/>
  <c r="K87" i="3" s="1"/>
  <c r="L87" i="3" s="1"/>
  <c r="I89" i="3"/>
  <c r="K89" i="3" s="1"/>
  <c r="M89" i="3" s="1"/>
  <c r="I91" i="3"/>
  <c r="K91" i="3" s="1"/>
  <c r="M91" i="3" s="1"/>
  <c r="J109" i="3"/>
  <c r="J124" i="3"/>
  <c r="K124" i="3" s="1"/>
  <c r="I151" i="3"/>
  <c r="J156" i="3"/>
  <c r="K156" i="3" s="1"/>
  <c r="L156" i="3" s="1"/>
  <c r="I169" i="3"/>
  <c r="K169" i="3" s="1"/>
  <c r="M169" i="3" s="1"/>
  <c r="I172" i="3"/>
  <c r="I189" i="3"/>
  <c r="J221" i="3"/>
  <c r="I109" i="3"/>
  <c r="I134" i="3"/>
  <c r="J136" i="3"/>
  <c r="K136" i="3" s="1"/>
  <c r="L136" i="3" s="1"/>
  <c r="J149" i="3"/>
  <c r="K149" i="3" s="1"/>
  <c r="J161" i="3"/>
  <c r="K161" i="3" s="1"/>
  <c r="L161" i="3" s="1"/>
  <c r="J186" i="3"/>
  <c r="K186" i="3" s="1"/>
  <c r="J189" i="3"/>
  <c r="J204" i="3"/>
  <c r="K204" i="3" s="1"/>
  <c r="I221" i="3"/>
  <c r="I16" i="3"/>
  <c r="K16" i="3" s="1"/>
  <c r="M16" i="3" s="1"/>
  <c r="I19" i="3"/>
  <c r="K19" i="3" s="1"/>
  <c r="L19" i="3" s="1"/>
  <c r="I41" i="3"/>
  <c r="K41" i="3" s="1"/>
  <c r="M41" i="3" s="1"/>
  <c r="I49" i="3"/>
  <c r="K49" i="3" s="1"/>
  <c r="M49" i="3" s="1"/>
  <c r="J62" i="3"/>
  <c r="K62" i="3" s="1"/>
  <c r="L62" i="3" s="1"/>
  <c r="J95" i="3"/>
  <c r="K95" i="3" s="1"/>
  <c r="J101" i="3"/>
  <c r="K101" i="3" s="1"/>
  <c r="L101" i="3" s="1"/>
  <c r="J103" i="3"/>
  <c r="K103" i="3" s="1"/>
  <c r="L103" i="3" s="1"/>
  <c r="J107" i="3"/>
  <c r="K107" i="3" s="1"/>
  <c r="J132" i="3"/>
  <c r="K132" i="3" s="1"/>
  <c r="J134" i="3"/>
  <c r="J167" i="3"/>
  <c r="I178" i="3"/>
  <c r="I241" i="3"/>
  <c r="J141" i="3"/>
  <c r="I164" i="3"/>
  <c r="I198" i="3"/>
  <c r="K198" i="3" s="1"/>
  <c r="L198" i="3" s="1"/>
  <c r="J114" i="3"/>
  <c r="I141" i="3"/>
  <c r="I159" i="3"/>
  <c r="K159" i="3" s="1"/>
  <c r="M159" i="3" s="1"/>
  <c r="I173" i="3"/>
  <c r="I211" i="3"/>
  <c r="K211" i="3" s="1"/>
  <c r="M211" i="3" s="1"/>
  <c r="I114" i="3"/>
  <c r="J139" i="3"/>
  <c r="J226" i="3"/>
  <c r="J241" i="3"/>
  <c r="J248" i="3"/>
  <c r="K248" i="3" s="1"/>
  <c r="L248" i="3" s="1"/>
  <c r="I238" i="3"/>
  <c r="K238" i="3" s="1"/>
  <c r="M238" i="3" s="1"/>
  <c r="I243" i="3"/>
  <c r="K243" i="3" s="1"/>
  <c r="M243" i="3" s="1"/>
  <c r="I196" i="3"/>
  <c r="K196" i="3" s="1"/>
  <c r="M196" i="3" s="1"/>
  <c r="I201" i="3"/>
  <c r="I223" i="3"/>
  <c r="I228" i="3"/>
  <c r="I233" i="3"/>
  <c r="J250" i="3"/>
  <c r="K250" i="3" s="1"/>
  <c r="J223" i="3"/>
  <c r="J228" i="3"/>
  <c r="J233" i="3"/>
  <c r="I245" i="3"/>
  <c r="K245" i="3" s="1"/>
  <c r="M245" i="3" s="1"/>
  <c r="J176" i="3"/>
  <c r="K176" i="3" s="1"/>
  <c r="L176" i="3" s="1"/>
  <c r="J208" i="3"/>
  <c r="K208" i="3" s="1"/>
  <c r="L208" i="3" s="1"/>
  <c r="I230" i="3"/>
  <c r="K230" i="3" s="1"/>
  <c r="M230" i="3" s="1"/>
  <c r="I235" i="3"/>
  <c r="K235" i="3" s="1"/>
  <c r="L235" i="3" s="1"/>
  <c r="J240" i="3"/>
  <c r="K240" i="3" s="1"/>
  <c r="I205" i="3"/>
  <c r="I210" i="3"/>
  <c r="J215" i="3"/>
  <c r="K215" i="3" s="1"/>
  <c r="J220" i="3"/>
  <c r="K220" i="3" s="1"/>
  <c r="J225" i="3"/>
  <c r="K225" i="3" s="1"/>
  <c r="I237" i="3"/>
  <c r="I242" i="3"/>
  <c r="J247" i="3"/>
  <c r="K247" i="3" s="1"/>
  <c r="J173" i="3"/>
  <c r="J178" i="3"/>
  <c r="J205" i="3"/>
  <c r="J210" i="3"/>
  <c r="J237" i="3"/>
  <c r="J242" i="3"/>
  <c r="I251" i="3"/>
  <c r="K251" i="3" s="1"/>
  <c r="L251" i="3" s="1"/>
  <c r="I252" i="3"/>
  <c r="J252" i="3"/>
  <c r="L131" i="3" l="1"/>
  <c r="N131" i="3" s="1"/>
  <c r="O131" i="3" s="1"/>
  <c r="P131" i="3" s="1"/>
  <c r="L158" i="3"/>
  <c r="N158" i="3" s="1"/>
  <c r="O158" i="3" s="1"/>
  <c r="P158" i="3" s="1"/>
  <c r="L37" i="3"/>
  <c r="N37" i="3" s="1"/>
  <c r="O37" i="3" s="1"/>
  <c r="P37" i="3" s="1"/>
  <c r="L145" i="3"/>
  <c r="N145" i="3" s="1"/>
  <c r="O145" i="3" s="1"/>
  <c r="P145" i="3" s="1"/>
  <c r="L212" i="3"/>
  <c r="N212" i="3" s="1"/>
  <c r="O212" i="3" s="1"/>
  <c r="P212" i="3" s="1"/>
  <c r="L185" i="3"/>
  <c r="N185" i="3" s="1"/>
  <c r="O185" i="3" s="1"/>
  <c r="P185" i="3" s="1"/>
  <c r="L122" i="3"/>
  <c r="L67" i="3"/>
  <c r="N67" i="3" s="1"/>
  <c r="O67" i="3" s="1"/>
  <c r="P67" i="3" s="1"/>
  <c r="L68" i="3"/>
  <c r="N68" i="3" s="1"/>
  <c r="O68" i="3" s="1"/>
  <c r="P68" i="3" s="1"/>
  <c r="M227" i="3"/>
  <c r="N227" i="3" s="1"/>
  <c r="O227" i="3" s="1"/>
  <c r="P227" i="3" s="1"/>
  <c r="M251" i="3"/>
  <c r="N251" i="3" s="1"/>
  <c r="O251" i="3" s="1"/>
  <c r="P251" i="3" s="1"/>
  <c r="L84" i="3"/>
  <c r="N84" i="3" s="1"/>
  <c r="O84" i="3" s="1"/>
  <c r="P84" i="3" s="1"/>
  <c r="M28" i="3"/>
  <c r="N28" i="3" s="1"/>
  <c r="O28" i="3" s="1"/>
  <c r="P28" i="3" s="1"/>
  <c r="K205" i="3"/>
  <c r="M205" i="3" s="1"/>
  <c r="L82" i="3"/>
  <c r="N82" i="3" s="1"/>
  <c r="O82" i="3" s="1"/>
  <c r="P82" i="3" s="1"/>
  <c r="L49" i="3"/>
  <c r="N49" i="3" s="1"/>
  <c r="O49" i="3" s="1"/>
  <c r="P49" i="3" s="1"/>
  <c r="L88" i="3"/>
  <c r="N88" i="3" s="1"/>
  <c r="O88" i="3" s="1"/>
  <c r="P88" i="3" s="1"/>
  <c r="L111" i="3"/>
  <c r="N111" i="3" s="1"/>
  <c r="O111" i="3" s="1"/>
  <c r="P111" i="3" s="1"/>
  <c r="K72" i="3"/>
  <c r="L72" i="3" s="1"/>
  <c r="M234" i="3"/>
  <c r="N234" i="3" s="1"/>
  <c r="O234" i="3" s="1"/>
  <c r="P234" i="3" s="1"/>
  <c r="L57" i="3"/>
  <c r="N57" i="3" s="1"/>
  <c r="O57" i="3" s="1"/>
  <c r="P57" i="3" s="1"/>
  <c r="L99" i="3"/>
  <c r="N99" i="3" s="1"/>
  <c r="O99" i="3" s="1"/>
  <c r="P99" i="3" s="1"/>
  <c r="M97" i="3"/>
  <c r="N97" i="3" s="1"/>
  <c r="O97" i="3" s="1"/>
  <c r="P97" i="3" s="1"/>
  <c r="L239" i="3"/>
  <c r="N239" i="3" s="1"/>
  <c r="O239" i="3" s="1"/>
  <c r="P239" i="3" s="1"/>
  <c r="K210" i="3"/>
  <c r="M210" i="3" s="1"/>
  <c r="L142" i="3"/>
  <c r="N142" i="3" s="1"/>
  <c r="O142" i="3" s="1"/>
  <c r="P142" i="3" s="1"/>
  <c r="L18" i="3"/>
  <c r="N18" i="3" s="1"/>
  <c r="O18" i="3" s="1"/>
  <c r="P18" i="3" s="1"/>
  <c r="L46" i="3"/>
  <c r="N46" i="3" s="1"/>
  <c r="O46" i="3" s="1"/>
  <c r="P46" i="3" s="1"/>
  <c r="L180" i="3"/>
  <c r="N180" i="3" s="1"/>
  <c r="O180" i="3" s="1"/>
  <c r="P180" i="3" s="1"/>
  <c r="K173" i="3"/>
  <c r="L173" i="3" s="1"/>
  <c r="N122" i="3"/>
  <c r="O122" i="3" s="1"/>
  <c r="P122" i="3" s="1"/>
  <c r="L214" i="3"/>
  <c r="N214" i="3" s="1"/>
  <c r="O214" i="3" s="1"/>
  <c r="P214" i="3" s="1"/>
  <c r="L246" i="3"/>
  <c r="N246" i="3" s="1"/>
  <c r="O246" i="3" s="1"/>
  <c r="P246" i="3" s="1"/>
  <c r="L219" i="3"/>
  <c r="N219" i="3" s="1"/>
  <c r="O219" i="3" s="1"/>
  <c r="P219" i="3" s="1"/>
  <c r="M157" i="3"/>
  <c r="N157" i="3" s="1"/>
  <c r="O157" i="3" s="1"/>
  <c r="P157" i="3" s="1"/>
  <c r="L182" i="3"/>
  <c r="N182" i="3" s="1"/>
  <c r="O182" i="3" s="1"/>
  <c r="P182" i="3" s="1"/>
  <c r="L56" i="3"/>
  <c r="N56" i="3" s="1"/>
  <c r="O56" i="3" s="1"/>
  <c r="P56" i="3" s="1"/>
  <c r="K47" i="3"/>
  <c r="M47" i="3" s="1"/>
  <c r="L150" i="3"/>
  <c r="N150" i="3" s="1"/>
  <c r="O150" i="3" s="1"/>
  <c r="P150" i="3" s="1"/>
  <c r="L15" i="3"/>
  <c r="N15" i="3" s="1"/>
  <c r="O15" i="3" s="1"/>
  <c r="P15" i="3" s="1"/>
  <c r="M14" i="3"/>
  <c r="N14" i="3" s="1"/>
  <c r="O14" i="3" s="1"/>
  <c r="P14" i="3" s="1"/>
  <c r="L207" i="3"/>
  <c r="N207" i="3" s="1"/>
  <c r="O207" i="3" s="1"/>
  <c r="P207" i="3" s="1"/>
  <c r="L163" i="3"/>
  <c r="N163" i="3" s="1"/>
  <c r="O163" i="3" s="1"/>
  <c r="P163" i="3" s="1"/>
  <c r="L86" i="3"/>
  <c r="N86" i="3" s="1"/>
  <c r="O86" i="3" s="1"/>
  <c r="P86" i="3" s="1"/>
  <c r="L217" i="3"/>
  <c r="N217" i="3" s="1"/>
  <c r="O217" i="3" s="1"/>
  <c r="P217" i="3" s="1"/>
  <c r="L48" i="3"/>
  <c r="N48" i="3" s="1"/>
  <c r="O48" i="3" s="1"/>
  <c r="P48" i="3" s="1"/>
  <c r="M92" i="3"/>
  <c r="N92" i="3" s="1"/>
  <c r="O92" i="3" s="1"/>
  <c r="P92" i="3" s="1"/>
  <c r="M115" i="3"/>
  <c r="N115" i="3" s="1"/>
  <c r="O115" i="3" s="1"/>
  <c r="P115" i="3" s="1"/>
  <c r="L121" i="3"/>
  <c r="N121" i="3" s="1"/>
  <c r="O121" i="3" s="1"/>
  <c r="P121" i="3" s="1"/>
  <c r="K178" i="3"/>
  <c r="M178" i="3" s="1"/>
  <c r="L175" i="3"/>
  <c r="N175" i="3" s="1"/>
  <c r="O175" i="3" s="1"/>
  <c r="P175" i="3" s="1"/>
  <c r="K36" i="3"/>
  <c r="L36" i="3" s="1"/>
  <c r="K237" i="3"/>
  <c r="L237" i="3" s="1"/>
  <c r="L148" i="3"/>
  <c r="N148" i="3" s="1"/>
  <c r="O148" i="3" s="1"/>
  <c r="P148" i="3" s="1"/>
  <c r="L187" i="3"/>
  <c r="N187" i="3" s="1"/>
  <c r="O187" i="3" s="1"/>
  <c r="P187" i="3" s="1"/>
  <c r="K25" i="3"/>
  <c r="M25" i="3" s="1"/>
  <c r="M33" i="3"/>
  <c r="N33" i="3" s="1"/>
  <c r="O33" i="3" s="1"/>
  <c r="P33" i="3" s="1"/>
  <c r="K7" i="3"/>
  <c r="M7" i="3" s="1"/>
  <c r="M195" i="3"/>
  <c r="N195" i="3" s="1"/>
  <c r="O195" i="3" s="1"/>
  <c r="P195" i="3" s="1"/>
  <c r="L53" i="3"/>
  <c r="M53" i="3"/>
  <c r="K17" i="3"/>
  <c r="M17" i="3" s="1"/>
  <c r="L40" i="3"/>
  <c r="N40" i="3" s="1"/>
  <c r="O40" i="3" s="1"/>
  <c r="P40" i="3" s="1"/>
  <c r="L5" i="3"/>
  <c r="N5" i="3" s="1"/>
  <c r="O5" i="3" s="1"/>
  <c r="P5" i="3" s="1"/>
  <c r="K167" i="3"/>
  <c r="M167" i="3" s="1"/>
  <c r="M22" i="3"/>
  <c r="N22" i="3" s="1"/>
  <c r="O22" i="3" s="1"/>
  <c r="P22" i="3" s="1"/>
  <c r="M235" i="3"/>
  <c r="N235" i="3" s="1"/>
  <c r="O235" i="3" s="1"/>
  <c r="P235" i="3" s="1"/>
  <c r="K26" i="3"/>
  <c r="L26" i="3" s="1"/>
  <c r="L9" i="3"/>
  <c r="N9" i="3" s="1"/>
  <c r="O9" i="3" s="1"/>
  <c r="P9" i="3" s="1"/>
  <c r="M120" i="3"/>
  <c r="N120" i="3" s="1"/>
  <c r="O120" i="3" s="1"/>
  <c r="P120" i="3" s="1"/>
  <c r="L105" i="3"/>
  <c r="N105" i="3" s="1"/>
  <c r="O105" i="3" s="1"/>
  <c r="P105" i="3" s="1"/>
  <c r="K55" i="3"/>
  <c r="M55" i="3" s="1"/>
  <c r="L30" i="3"/>
  <c r="N30" i="3" s="1"/>
  <c r="O30" i="3" s="1"/>
  <c r="P30" i="3" s="1"/>
  <c r="M133" i="3"/>
  <c r="N133" i="3" s="1"/>
  <c r="O133" i="3" s="1"/>
  <c r="P133" i="3" s="1"/>
  <c r="K8" i="3"/>
  <c r="M8" i="3" s="1"/>
  <c r="M147" i="3"/>
  <c r="N147" i="3" s="1"/>
  <c r="O147" i="3" s="1"/>
  <c r="P147" i="3" s="1"/>
  <c r="M87" i="3"/>
  <c r="N87" i="3" s="1"/>
  <c r="O87" i="3" s="1"/>
  <c r="P87" i="3" s="1"/>
  <c r="L23" i="3"/>
  <c r="N23" i="3" s="1"/>
  <c r="O23" i="3" s="1"/>
  <c r="P23" i="3" s="1"/>
  <c r="L160" i="3"/>
  <c r="N160" i="3" s="1"/>
  <c r="O160" i="3" s="1"/>
  <c r="P160" i="3" s="1"/>
  <c r="M12" i="3"/>
  <c r="N12" i="3" s="1"/>
  <c r="O12" i="3" s="1"/>
  <c r="P12" i="3" s="1"/>
  <c r="K3" i="3"/>
  <c r="M3" i="3" s="1"/>
  <c r="L16" i="3"/>
  <c r="N16" i="3" s="1"/>
  <c r="O16" i="3" s="1"/>
  <c r="P16" i="3" s="1"/>
  <c r="L32" i="3"/>
  <c r="N32" i="3" s="1"/>
  <c r="O32" i="3" s="1"/>
  <c r="P32" i="3" s="1"/>
  <c r="L126" i="3"/>
  <c r="N126" i="3" s="1"/>
  <c r="O126" i="3" s="1"/>
  <c r="P126" i="3" s="1"/>
  <c r="M152" i="3"/>
  <c r="N152" i="3" s="1"/>
  <c r="O152" i="3" s="1"/>
  <c r="P152" i="3" s="1"/>
  <c r="K71" i="3"/>
  <c r="L71" i="3" s="1"/>
  <c r="K114" i="3"/>
  <c r="M114" i="3" s="1"/>
  <c r="L245" i="3"/>
  <c r="N245" i="3" s="1"/>
  <c r="O245" i="3" s="1"/>
  <c r="P245" i="3" s="1"/>
  <c r="M249" i="3"/>
  <c r="N249" i="3" s="1"/>
  <c r="O249" i="3" s="1"/>
  <c r="P249" i="3" s="1"/>
  <c r="M112" i="3"/>
  <c r="N112" i="3" s="1"/>
  <c r="O112" i="3" s="1"/>
  <c r="P112" i="3" s="1"/>
  <c r="M20" i="3"/>
  <c r="N20" i="3" s="1"/>
  <c r="O20" i="3" s="1"/>
  <c r="P20" i="3" s="1"/>
  <c r="L116" i="3"/>
  <c r="N116" i="3" s="1"/>
  <c r="O116" i="3" s="1"/>
  <c r="P116" i="3" s="1"/>
  <c r="L65" i="3"/>
  <c r="M65" i="3"/>
  <c r="L247" i="3"/>
  <c r="M247" i="3"/>
  <c r="L165" i="3"/>
  <c r="M165" i="3"/>
  <c r="L149" i="3"/>
  <c r="M149" i="3"/>
  <c r="K2" i="3"/>
  <c r="M2" i="3" s="1"/>
  <c r="L24" i="3"/>
  <c r="N24" i="3" s="1"/>
  <c r="O24" i="3" s="1"/>
  <c r="P24" i="3" s="1"/>
  <c r="L60" i="3"/>
  <c r="N60" i="3" s="1"/>
  <c r="O60" i="3" s="1"/>
  <c r="P60" i="3" s="1"/>
  <c r="L128" i="3"/>
  <c r="N128" i="3" s="1"/>
  <c r="O128" i="3" s="1"/>
  <c r="P128" i="3" s="1"/>
  <c r="L6" i="3"/>
  <c r="M6" i="3"/>
  <c r="K146" i="3"/>
  <c r="M208" i="3"/>
  <c r="N208" i="3" s="1"/>
  <c r="O208" i="3" s="1"/>
  <c r="P208" i="3" s="1"/>
  <c r="L78" i="3"/>
  <c r="N78" i="3" s="1"/>
  <c r="O78" i="3" s="1"/>
  <c r="P78" i="3" s="1"/>
  <c r="K233" i="3"/>
  <c r="L194" i="3"/>
  <c r="N194" i="3" s="1"/>
  <c r="O194" i="3" s="1"/>
  <c r="P194" i="3" s="1"/>
  <c r="L179" i="3"/>
  <c r="N179" i="3" s="1"/>
  <c r="O179" i="3" s="1"/>
  <c r="P179" i="3" s="1"/>
  <c r="M197" i="3"/>
  <c r="N197" i="3" s="1"/>
  <c r="O197" i="3" s="1"/>
  <c r="P197" i="3" s="1"/>
  <c r="M192" i="3"/>
  <c r="N192" i="3" s="1"/>
  <c r="O192" i="3" s="1"/>
  <c r="P192" i="3" s="1"/>
  <c r="K223" i="3"/>
  <c r="M106" i="3"/>
  <c r="N106" i="3" s="1"/>
  <c r="O106" i="3" s="1"/>
  <c r="P106" i="3" s="1"/>
  <c r="L153" i="3"/>
  <c r="N153" i="3" s="1"/>
  <c r="O153" i="3" s="1"/>
  <c r="P153" i="3" s="1"/>
  <c r="L125" i="3"/>
  <c r="N125" i="3" s="1"/>
  <c r="O125" i="3" s="1"/>
  <c r="P125" i="3" s="1"/>
  <c r="L41" i="3"/>
  <c r="N41" i="3" s="1"/>
  <c r="O41" i="3" s="1"/>
  <c r="P41" i="3" s="1"/>
  <c r="M136" i="3"/>
  <c r="N136" i="3" s="1"/>
  <c r="O136" i="3" s="1"/>
  <c r="P136" i="3" s="1"/>
  <c r="M45" i="3"/>
  <c r="N45" i="3" s="1"/>
  <c r="O45" i="3" s="1"/>
  <c r="P45" i="3" s="1"/>
  <c r="M203" i="3"/>
  <c r="N203" i="3" s="1"/>
  <c r="O203" i="3" s="1"/>
  <c r="P203" i="3" s="1"/>
  <c r="M181" i="3"/>
  <c r="N181" i="3" s="1"/>
  <c r="O181" i="3" s="1"/>
  <c r="P181" i="3" s="1"/>
  <c r="L224" i="3"/>
  <c r="N224" i="3" s="1"/>
  <c r="O224" i="3" s="1"/>
  <c r="P224" i="3" s="1"/>
  <c r="K4" i="3"/>
  <c r="M4" i="3" s="1"/>
  <c r="M21" i="3"/>
  <c r="N21" i="3" s="1"/>
  <c r="O21" i="3" s="1"/>
  <c r="P21" i="3" s="1"/>
  <c r="L39" i="3"/>
  <c r="N39" i="3" s="1"/>
  <c r="O39" i="3" s="1"/>
  <c r="P39" i="3" s="1"/>
  <c r="M213" i="3"/>
  <c r="N213" i="3" s="1"/>
  <c r="O213" i="3" s="1"/>
  <c r="P213" i="3" s="1"/>
  <c r="K228" i="3"/>
  <c r="M228" i="3" s="1"/>
  <c r="K127" i="3"/>
  <c r="L127" i="3" s="1"/>
  <c r="M138" i="3"/>
  <c r="N138" i="3" s="1"/>
  <c r="O138" i="3" s="1"/>
  <c r="P138" i="3" s="1"/>
  <c r="M218" i="3"/>
  <c r="N218" i="3" s="1"/>
  <c r="O218" i="3" s="1"/>
  <c r="P218" i="3" s="1"/>
  <c r="L169" i="3"/>
  <c r="N169" i="3" s="1"/>
  <c r="O169" i="3" s="1"/>
  <c r="P169" i="3" s="1"/>
  <c r="M200" i="3"/>
  <c r="N200" i="3" s="1"/>
  <c r="O200" i="3" s="1"/>
  <c r="P200" i="3" s="1"/>
  <c r="L190" i="3"/>
  <c r="N190" i="3" s="1"/>
  <c r="O190" i="3" s="1"/>
  <c r="P190" i="3" s="1"/>
  <c r="L70" i="3"/>
  <c r="N70" i="3" s="1"/>
  <c r="O70" i="3" s="1"/>
  <c r="P70" i="3" s="1"/>
  <c r="K10" i="3"/>
  <c r="K80" i="3"/>
  <c r="M80" i="3" s="1"/>
  <c r="L64" i="3"/>
  <c r="N64" i="3" s="1"/>
  <c r="O64" i="3" s="1"/>
  <c r="P64" i="3" s="1"/>
  <c r="L76" i="3"/>
  <c r="N76" i="3" s="1"/>
  <c r="O76" i="3" s="1"/>
  <c r="P76" i="3" s="1"/>
  <c r="L113" i="3"/>
  <c r="N113" i="3" s="1"/>
  <c r="O113" i="3" s="1"/>
  <c r="P113" i="3" s="1"/>
  <c r="L171" i="3"/>
  <c r="N171" i="3" s="1"/>
  <c r="O171" i="3" s="1"/>
  <c r="P171" i="3" s="1"/>
  <c r="L222" i="3"/>
  <c r="N222" i="3" s="1"/>
  <c r="O222" i="3" s="1"/>
  <c r="P222" i="3" s="1"/>
  <c r="M135" i="3"/>
  <c r="N135" i="3" s="1"/>
  <c r="O135" i="3" s="1"/>
  <c r="P135" i="3" s="1"/>
  <c r="M232" i="3"/>
  <c r="N232" i="3" s="1"/>
  <c r="O232" i="3" s="1"/>
  <c r="P232" i="3" s="1"/>
  <c r="M229" i="3"/>
  <c r="N229" i="3" s="1"/>
  <c r="O229" i="3" s="1"/>
  <c r="P229" i="3" s="1"/>
  <c r="L61" i="3"/>
  <c r="N61" i="3" s="1"/>
  <c r="O61" i="3" s="1"/>
  <c r="P61" i="3" s="1"/>
  <c r="K83" i="3"/>
  <c r="K201" i="3"/>
  <c r="M51" i="3"/>
  <c r="N51" i="3" s="1"/>
  <c r="O51" i="3" s="1"/>
  <c r="P51" i="3" s="1"/>
  <c r="M166" i="3"/>
  <c r="N166" i="3" s="1"/>
  <c r="O166" i="3" s="1"/>
  <c r="P166" i="3" s="1"/>
  <c r="M162" i="3"/>
  <c r="N162" i="3" s="1"/>
  <c r="O162" i="3" s="1"/>
  <c r="P162" i="3" s="1"/>
  <c r="K226" i="3"/>
  <c r="K11" i="3"/>
  <c r="M11" i="3" s="1"/>
  <c r="L74" i="3"/>
  <c r="N74" i="3" s="1"/>
  <c r="O74" i="3" s="1"/>
  <c r="P74" i="3" s="1"/>
  <c r="L193" i="3"/>
  <c r="M193" i="3"/>
  <c r="L225" i="3"/>
  <c r="M225" i="3"/>
  <c r="L42" i="3"/>
  <c r="M42" i="3"/>
  <c r="L199" i="3"/>
  <c r="M199" i="3"/>
  <c r="L170" i="3"/>
  <c r="M170" i="3"/>
  <c r="L177" i="3"/>
  <c r="M177" i="3"/>
  <c r="L215" i="3"/>
  <c r="M215" i="3"/>
  <c r="L95" i="3"/>
  <c r="M95" i="3"/>
  <c r="L240" i="3"/>
  <c r="M240" i="3"/>
  <c r="L250" i="3"/>
  <c r="M250" i="3"/>
  <c r="L220" i="3"/>
  <c r="M220" i="3"/>
  <c r="L204" i="3"/>
  <c r="M204" i="3"/>
  <c r="L124" i="3"/>
  <c r="M124" i="3"/>
  <c r="M31" i="3"/>
  <c r="L31" i="3"/>
  <c r="L85" i="3"/>
  <c r="M85" i="3"/>
  <c r="L132" i="3"/>
  <c r="M132" i="3"/>
  <c r="L186" i="3"/>
  <c r="M186" i="3"/>
  <c r="L154" i="3"/>
  <c r="M154" i="3"/>
  <c r="M209" i="3"/>
  <c r="L209" i="3"/>
  <c r="L188" i="3"/>
  <c r="M188" i="3"/>
  <c r="M107" i="3"/>
  <c r="L107" i="3"/>
  <c r="L231" i="3"/>
  <c r="M231" i="3"/>
  <c r="L58" i="3"/>
  <c r="M58" i="3"/>
  <c r="M168" i="3"/>
  <c r="N168" i="3" s="1"/>
  <c r="O168" i="3" s="1"/>
  <c r="P168" i="3" s="1"/>
  <c r="L137" i="3"/>
  <c r="N137" i="3" s="1"/>
  <c r="O137" i="3" s="1"/>
  <c r="P137" i="3" s="1"/>
  <c r="M50" i="3"/>
  <c r="N50" i="3" s="1"/>
  <c r="O50" i="3" s="1"/>
  <c r="P50" i="3" s="1"/>
  <c r="M44" i="3"/>
  <c r="L44" i="3"/>
  <c r="L211" i="3"/>
  <c r="N211" i="3" s="1"/>
  <c r="O211" i="3" s="1"/>
  <c r="P211" i="3" s="1"/>
  <c r="L79" i="3"/>
  <c r="N79" i="3" s="1"/>
  <c r="O79" i="3" s="1"/>
  <c r="P79" i="3" s="1"/>
  <c r="K129" i="3"/>
  <c r="L196" i="3"/>
  <c r="N196" i="3" s="1"/>
  <c r="O196" i="3" s="1"/>
  <c r="P196" i="3" s="1"/>
  <c r="M73" i="3"/>
  <c r="N73" i="3" s="1"/>
  <c r="O73" i="3" s="1"/>
  <c r="P73" i="3" s="1"/>
  <c r="K102" i="3"/>
  <c r="M103" i="3"/>
  <c r="N103" i="3" s="1"/>
  <c r="O103" i="3" s="1"/>
  <c r="P103" i="3" s="1"/>
  <c r="K139" i="3"/>
  <c r="M198" i="3"/>
  <c r="N198" i="3" s="1"/>
  <c r="O198" i="3" s="1"/>
  <c r="P198" i="3" s="1"/>
  <c r="L93" i="3"/>
  <c r="N93" i="3" s="1"/>
  <c r="O93" i="3" s="1"/>
  <c r="P93" i="3" s="1"/>
  <c r="K108" i="3"/>
  <c r="M202" i="3"/>
  <c r="N202" i="3" s="1"/>
  <c r="O202" i="3" s="1"/>
  <c r="P202" i="3" s="1"/>
  <c r="M130" i="3"/>
  <c r="L130" i="3"/>
  <c r="L90" i="3"/>
  <c r="N90" i="3" s="1"/>
  <c r="O90" i="3" s="1"/>
  <c r="P90" i="3" s="1"/>
  <c r="M184" i="3"/>
  <c r="N184" i="3" s="1"/>
  <c r="O184" i="3" s="1"/>
  <c r="P184" i="3" s="1"/>
  <c r="M236" i="3"/>
  <c r="N236" i="3" s="1"/>
  <c r="O236" i="3" s="1"/>
  <c r="P236" i="3" s="1"/>
  <c r="L54" i="3"/>
  <c r="N54" i="3" s="1"/>
  <c r="O54" i="3" s="1"/>
  <c r="P54" i="3" s="1"/>
  <c r="M13" i="3"/>
  <c r="L13" i="3"/>
  <c r="K164" i="3"/>
  <c r="K77" i="3"/>
  <c r="M161" i="3"/>
  <c r="N161" i="3" s="1"/>
  <c r="O161" i="3" s="1"/>
  <c r="P161" i="3" s="1"/>
  <c r="L143" i="3"/>
  <c r="N143" i="3" s="1"/>
  <c r="O143" i="3" s="1"/>
  <c r="P143" i="3" s="1"/>
  <c r="M104" i="3"/>
  <c r="N104" i="3" s="1"/>
  <c r="O104" i="3" s="1"/>
  <c r="P104" i="3" s="1"/>
  <c r="L206" i="3"/>
  <c r="N206" i="3" s="1"/>
  <c r="O206" i="3" s="1"/>
  <c r="P206" i="3" s="1"/>
  <c r="M27" i="3"/>
  <c r="L27" i="3"/>
  <c r="M81" i="3"/>
  <c r="N81" i="3" s="1"/>
  <c r="O81" i="3" s="1"/>
  <c r="P81" i="3" s="1"/>
  <c r="M52" i="3"/>
  <c r="L52" i="3"/>
  <c r="L123" i="3"/>
  <c r="N123" i="3" s="1"/>
  <c r="O123" i="3" s="1"/>
  <c r="P123" i="3" s="1"/>
  <c r="M96" i="3"/>
  <c r="N96" i="3" s="1"/>
  <c r="O96" i="3" s="1"/>
  <c r="P96" i="3" s="1"/>
  <c r="K63" i="3"/>
  <c r="L35" i="3"/>
  <c r="M35" i="3"/>
  <c r="L230" i="3"/>
  <c r="N230" i="3" s="1"/>
  <c r="O230" i="3" s="1"/>
  <c r="P230" i="3" s="1"/>
  <c r="K241" i="3"/>
  <c r="K134" i="3"/>
  <c r="M183" i="3"/>
  <c r="N183" i="3" s="1"/>
  <c r="O183" i="3" s="1"/>
  <c r="P183" i="3" s="1"/>
  <c r="M216" i="3"/>
  <c r="N216" i="3" s="1"/>
  <c r="O216" i="3" s="1"/>
  <c r="P216" i="3" s="1"/>
  <c r="M144" i="3"/>
  <c r="N144" i="3" s="1"/>
  <c r="O144" i="3" s="1"/>
  <c r="P144" i="3" s="1"/>
  <c r="L75" i="3"/>
  <c r="N75" i="3" s="1"/>
  <c r="O75" i="3" s="1"/>
  <c r="P75" i="3" s="1"/>
  <c r="M101" i="3"/>
  <c r="N101" i="3" s="1"/>
  <c r="O101" i="3" s="1"/>
  <c r="P101" i="3" s="1"/>
  <c r="L100" i="3"/>
  <c r="N100" i="3" s="1"/>
  <c r="O100" i="3" s="1"/>
  <c r="P100" i="3" s="1"/>
  <c r="L155" i="3"/>
  <c r="K98" i="3"/>
  <c r="K252" i="3"/>
  <c r="K34" i="3"/>
  <c r="L110" i="3"/>
  <c r="N110" i="3" s="1"/>
  <c r="O110" i="3" s="1"/>
  <c r="P110" i="3" s="1"/>
  <c r="L38" i="3"/>
  <c r="N38" i="3" s="1"/>
  <c r="O38" i="3" s="1"/>
  <c r="P38" i="3" s="1"/>
  <c r="L91" i="3"/>
  <c r="N91" i="3" s="1"/>
  <c r="O91" i="3" s="1"/>
  <c r="P91" i="3" s="1"/>
  <c r="M248" i="3"/>
  <c r="N248" i="3" s="1"/>
  <c r="O248" i="3" s="1"/>
  <c r="P248" i="3" s="1"/>
  <c r="M43" i="3"/>
  <c r="N43" i="3" s="1"/>
  <c r="O43" i="3" s="1"/>
  <c r="P43" i="3" s="1"/>
  <c r="M19" i="3"/>
  <c r="N19" i="3" s="1"/>
  <c r="O19" i="3" s="1"/>
  <c r="P19" i="3" s="1"/>
  <c r="L238" i="3"/>
  <c r="N238" i="3" s="1"/>
  <c r="O238" i="3" s="1"/>
  <c r="P238" i="3" s="1"/>
  <c r="L191" i="3"/>
  <c r="N191" i="3" s="1"/>
  <c r="O191" i="3" s="1"/>
  <c r="P191" i="3" s="1"/>
  <c r="K141" i="3"/>
  <c r="L244" i="3"/>
  <c r="N244" i="3" s="1"/>
  <c r="O244" i="3" s="1"/>
  <c r="P244" i="3" s="1"/>
  <c r="L174" i="3"/>
  <c r="N174" i="3" s="1"/>
  <c r="O174" i="3" s="1"/>
  <c r="P174" i="3" s="1"/>
  <c r="M29" i="3"/>
  <c r="N29" i="3" s="1"/>
  <c r="O29" i="3" s="1"/>
  <c r="P29" i="3" s="1"/>
  <c r="K189" i="3"/>
  <c r="L159" i="3"/>
  <c r="N159" i="3" s="1"/>
  <c r="O159" i="3" s="1"/>
  <c r="P159" i="3" s="1"/>
  <c r="K172" i="3"/>
  <c r="L89" i="3"/>
  <c r="N89" i="3" s="1"/>
  <c r="O89" i="3" s="1"/>
  <c r="P89" i="3" s="1"/>
  <c r="L94" i="3"/>
  <c r="N94" i="3" s="1"/>
  <c r="O94" i="3" s="1"/>
  <c r="P94" i="3" s="1"/>
  <c r="K109" i="3"/>
  <c r="K140" i="3"/>
  <c r="L118" i="3"/>
  <c r="N118" i="3" s="1"/>
  <c r="O118" i="3" s="1"/>
  <c r="P118" i="3" s="1"/>
  <c r="M156" i="3"/>
  <c r="N156" i="3" s="1"/>
  <c r="O156" i="3" s="1"/>
  <c r="P156" i="3" s="1"/>
  <c r="L243" i="3"/>
  <c r="N243" i="3" s="1"/>
  <c r="O243" i="3" s="1"/>
  <c r="P243" i="3" s="1"/>
  <c r="L66" i="3"/>
  <c r="N66" i="3" s="1"/>
  <c r="O66" i="3" s="1"/>
  <c r="P66" i="3" s="1"/>
  <c r="K242" i="3"/>
  <c r="M176" i="3"/>
  <c r="N176" i="3" s="1"/>
  <c r="O176" i="3" s="1"/>
  <c r="P176" i="3" s="1"/>
  <c r="K221" i="3"/>
  <c r="M69" i="3"/>
  <c r="N69" i="3" s="1"/>
  <c r="O69" i="3" s="1"/>
  <c r="P69" i="3" s="1"/>
  <c r="K151" i="3"/>
  <c r="K119" i="3"/>
  <c r="M117" i="3"/>
  <c r="N117" i="3" s="1"/>
  <c r="O117" i="3" s="1"/>
  <c r="P117" i="3" s="1"/>
  <c r="M62" i="3"/>
  <c r="N62" i="3" s="1"/>
  <c r="O62" i="3" s="1"/>
  <c r="P62" i="3" s="1"/>
  <c r="K59" i="3"/>
  <c r="N132" i="3" l="1"/>
  <c r="O132" i="3" s="1"/>
  <c r="P132" i="3" s="1"/>
  <c r="N95" i="3"/>
  <c r="O95" i="3" s="1"/>
  <c r="P95" i="3" s="1"/>
  <c r="N220" i="3"/>
  <c r="O220" i="3" s="1"/>
  <c r="P220" i="3" s="1"/>
  <c r="N42" i="3"/>
  <c r="O42" i="3" s="1"/>
  <c r="P42" i="3" s="1"/>
  <c r="L178" i="3"/>
  <c r="N178" i="3" s="1"/>
  <c r="O178" i="3" s="1"/>
  <c r="P178" i="3" s="1"/>
  <c r="L205" i="3"/>
  <c r="N205" i="3" s="1"/>
  <c r="O205" i="3" s="1"/>
  <c r="P205" i="3" s="1"/>
  <c r="Y32" i="3"/>
  <c r="N188" i="3"/>
  <c r="O188" i="3" s="1"/>
  <c r="P188" i="3" s="1"/>
  <c r="L2" i="3"/>
  <c r="N2" i="3" s="1"/>
  <c r="O2" i="3" s="1"/>
  <c r="P2" i="3" s="1"/>
  <c r="N53" i="3"/>
  <c r="O53" i="3" s="1"/>
  <c r="P53" i="3" s="1"/>
  <c r="N215" i="3"/>
  <c r="O215" i="3" s="1"/>
  <c r="P215" i="3" s="1"/>
  <c r="N231" i="3"/>
  <c r="O231" i="3" s="1"/>
  <c r="P231" i="3" s="1"/>
  <c r="M173" i="3"/>
  <c r="N173" i="3" s="1"/>
  <c r="O173" i="3" s="1"/>
  <c r="P173" i="3" s="1"/>
  <c r="N247" i="3"/>
  <c r="O247" i="3" s="1"/>
  <c r="P247" i="3" s="1"/>
  <c r="L210" i="3"/>
  <c r="N210" i="3" s="1"/>
  <c r="O210" i="3" s="1"/>
  <c r="P210" i="3" s="1"/>
  <c r="M72" i="3"/>
  <c r="N72" i="3" s="1"/>
  <c r="O72" i="3" s="1"/>
  <c r="P72" i="3" s="1"/>
  <c r="M237" i="3"/>
  <c r="N237" i="3" s="1"/>
  <c r="O237" i="3" s="1"/>
  <c r="P237" i="3" s="1"/>
  <c r="N177" i="3"/>
  <c r="O177" i="3" s="1"/>
  <c r="P177" i="3" s="1"/>
  <c r="N6" i="3"/>
  <c r="O6" i="3" s="1"/>
  <c r="P6" i="3" s="1"/>
  <c r="N204" i="3"/>
  <c r="O204" i="3" s="1"/>
  <c r="P204" i="3" s="1"/>
  <c r="L25" i="3"/>
  <c r="N25" i="3" s="1"/>
  <c r="O25" i="3" s="1"/>
  <c r="P25" i="3" s="1"/>
  <c r="N165" i="3"/>
  <c r="O165" i="3" s="1"/>
  <c r="P165" i="3" s="1"/>
  <c r="L228" i="3"/>
  <c r="N228" i="3" s="1"/>
  <c r="O228" i="3" s="1"/>
  <c r="P228" i="3" s="1"/>
  <c r="L8" i="3"/>
  <c r="N8" i="3" s="1"/>
  <c r="O8" i="3" s="1"/>
  <c r="P8" i="3" s="1"/>
  <c r="N58" i="3"/>
  <c r="O58" i="3" s="1"/>
  <c r="P58" i="3" s="1"/>
  <c r="N85" i="3"/>
  <c r="O85" i="3" s="1"/>
  <c r="P85" i="3" s="1"/>
  <c r="N65" i="3"/>
  <c r="O65" i="3" s="1"/>
  <c r="P65" i="3" s="1"/>
  <c r="N193" i="3"/>
  <c r="O193" i="3" s="1"/>
  <c r="P193" i="3" s="1"/>
  <c r="M36" i="3"/>
  <c r="N36" i="3" s="1"/>
  <c r="O36" i="3" s="1"/>
  <c r="P36" i="3" s="1"/>
  <c r="N225" i="3"/>
  <c r="O225" i="3" s="1"/>
  <c r="P225" i="3" s="1"/>
  <c r="L47" i="3"/>
  <c r="N47" i="3" s="1"/>
  <c r="O47" i="3" s="1"/>
  <c r="P47" i="3" s="1"/>
  <c r="L167" i="3"/>
  <c r="N167" i="3" s="1"/>
  <c r="O167" i="3" s="1"/>
  <c r="P167" i="3" s="1"/>
  <c r="N186" i="3"/>
  <c r="O186" i="3" s="1"/>
  <c r="P186" i="3" s="1"/>
  <c r="N240" i="3"/>
  <c r="O240" i="3" s="1"/>
  <c r="P240" i="3" s="1"/>
  <c r="N149" i="3"/>
  <c r="O149" i="3" s="1"/>
  <c r="P149" i="3" s="1"/>
  <c r="L7" i="3"/>
  <c r="N7" i="3" s="1"/>
  <c r="O7" i="3" s="1"/>
  <c r="P7" i="3" s="1"/>
  <c r="L17" i="3"/>
  <c r="N17" i="3" s="1"/>
  <c r="O17" i="3" s="1"/>
  <c r="P17" i="3" s="1"/>
  <c r="N250" i="3"/>
  <c r="O250" i="3" s="1"/>
  <c r="P250" i="3" s="1"/>
  <c r="N27" i="3"/>
  <c r="O27" i="3" s="1"/>
  <c r="P27" i="3" s="1"/>
  <c r="M26" i="3"/>
  <c r="N26" i="3" s="1"/>
  <c r="O26" i="3" s="1"/>
  <c r="P26" i="3" s="1"/>
  <c r="M71" i="3"/>
  <c r="N71" i="3" s="1"/>
  <c r="O71" i="3" s="1"/>
  <c r="P71" i="3" s="1"/>
  <c r="L55" i="3"/>
  <c r="N55" i="3" s="1"/>
  <c r="O55" i="3" s="1"/>
  <c r="P55" i="3" s="1"/>
  <c r="L3" i="3"/>
  <c r="N3" i="3" s="1"/>
  <c r="O3" i="3" s="1"/>
  <c r="P3" i="3" s="1"/>
  <c r="M127" i="3"/>
  <c r="N127" i="3" s="1"/>
  <c r="O127" i="3" s="1"/>
  <c r="P127" i="3" s="1"/>
  <c r="N35" i="3"/>
  <c r="O35" i="3" s="1"/>
  <c r="P35" i="3" s="1"/>
  <c r="L114" i="3"/>
  <c r="N114" i="3" s="1"/>
  <c r="O114" i="3" s="1"/>
  <c r="P114" i="3" s="1"/>
  <c r="N170" i="3"/>
  <c r="O170" i="3" s="1"/>
  <c r="P170" i="3" s="1"/>
  <c r="M83" i="3"/>
  <c r="L83" i="3"/>
  <c r="M233" i="3"/>
  <c r="L233" i="3"/>
  <c r="L146" i="3"/>
  <c r="M146" i="3"/>
  <c r="L4" i="3"/>
  <c r="N4" i="3" s="1"/>
  <c r="O4" i="3" s="1"/>
  <c r="P4" i="3" s="1"/>
  <c r="M226" i="3"/>
  <c r="L226" i="3"/>
  <c r="M223" i="3"/>
  <c r="L223" i="3"/>
  <c r="L10" i="3"/>
  <c r="Y25" i="3" s="1"/>
  <c r="M10" i="3"/>
  <c r="L11" i="3"/>
  <c r="N11" i="3" s="1"/>
  <c r="O11" i="3" s="1"/>
  <c r="P11" i="3" s="1"/>
  <c r="M201" i="3"/>
  <c r="L201" i="3"/>
  <c r="L80" i="3"/>
  <c r="N80" i="3" s="1"/>
  <c r="O80" i="3" s="1"/>
  <c r="P80" i="3" s="1"/>
  <c r="N199" i="3"/>
  <c r="O199" i="3" s="1"/>
  <c r="P199" i="3" s="1"/>
  <c r="M59" i="3"/>
  <c r="L59" i="3"/>
  <c r="L109" i="3"/>
  <c r="M109" i="3"/>
  <c r="N130" i="3"/>
  <c r="O130" i="3" s="1"/>
  <c r="P130" i="3" s="1"/>
  <c r="M151" i="3"/>
  <c r="L151" i="3"/>
  <c r="N31" i="3"/>
  <c r="O31" i="3" s="1"/>
  <c r="P31" i="3" s="1"/>
  <c r="N155" i="3"/>
  <c r="O155" i="3" s="1"/>
  <c r="P155" i="3" s="1"/>
  <c r="L221" i="3"/>
  <c r="M221" i="3"/>
  <c r="N13" i="3"/>
  <c r="O13" i="3" s="1"/>
  <c r="P13" i="3" s="1"/>
  <c r="M34" i="3"/>
  <c r="L34" i="3"/>
  <c r="M102" i="3"/>
  <c r="L102" i="3"/>
  <c r="N107" i="3"/>
  <c r="O107" i="3" s="1"/>
  <c r="P107" i="3" s="1"/>
  <c r="N124" i="3"/>
  <c r="O124" i="3" s="1"/>
  <c r="P124" i="3" s="1"/>
  <c r="L77" i="3"/>
  <c r="M77" i="3"/>
  <c r="M164" i="3"/>
  <c r="L164" i="3"/>
  <c r="N44" i="3"/>
  <c r="O44" i="3" s="1"/>
  <c r="P44" i="3" s="1"/>
  <c r="M172" i="3"/>
  <c r="L172" i="3"/>
  <c r="M108" i="3"/>
  <c r="L108" i="3"/>
  <c r="N52" i="3"/>
  <c r="O52" i="3" s="1"/>
  <c r="P52" i="3" s="1"/>
  <c r="Z32" i="3"/>
  <c r="M141" i="3"/>
  <c r="L141" i="3"/>
  <c r="M242" i="3"/>
  <c r="L242" i="3"/>
  <c r="L119" i="3"/>
  <c r="M119" i="3"/>
  <c r="L252" i="3"/>
  <c r="M252" i="3"/>
  <c r="L98" i="3"/>
  <c r="M98" i="3"/>
  <c r="L241" i="3"/>
  <c r="M241" i="3"/>
  <c r="L129" i="3"/>
  <c r="M129" i="3"/>
  <c r="N209" i="3"/>
  <c r="O209" i="3" s="1"/>
  <c r="P209" i="3" s="1"/>
  <c r="M140" i="3"/>
  <c r="L140" i="3"/>
  <c r="M63" i="3"/>
  <c r="L63" i="3"/>
  <c r="L189" i="3"/>
  <c r="M189" i="3"/>
  <c r="M134" i="3"/>
  <c r="L134" i="3"/>
  <c r="L139" i="3"/>
  <c r="M139" i="3"/>
  <c r="N154" i="3"/>
  <c r="O154" i="3" s="1"/>
  <c r="P154" i="3" s="1"/>
  <c r="N129" i="3" l="1"/>
  <c r="O129" i="3" s="1"/>
  <c r="P129" i="3" s="1"/>
  <c r="N119" i="3"/>
  <c r="O119" i="3" s="1"/>
  <c r="P119" i="3" s="1"/>
  <c r="N77" i="3"/>
  <c r="O77" i="3" s="1"/>
  <c r="P77" i="3" s="1"/>
  <c r="N109" i="3"/>
  <c r="O109" i="3" s="1"/>
  <c r="P109" i="3" s="1"/>
  <c r="N146" i="3"/>
  <c r="O146" i="3" s="1"/>
  <c r="P146" i="3" s="1"/>
  <c r="Z22" i="3"/>
  <c r="Y24" i="3"/>
  <c r="N241" i="3"/>
  <c r="O241" i="3" s="1"/>
  <c r="P241" i="3" s="1"/>
  <c r="Z23" i="3"/>
  <c r="Y28" i="3"/>
  <c r="N201" i="3"/>
  <c r="O201" i="3" s="1"/>
  <c r="P201" i="3" s="1"/>
  <c r="Y23" i="3"/>
  <c r="N189" i="3"/>
  <c r="O189" i="3" s="1"/>
  <c r="P189" i="3" s="1"/>
  <c r="N98" i="3"/>
  <c r="O98" i="3" s="1"/>
  <c r="P98" i="3" s="1"/>
  <c r="N10" i="3"/>
  <c r="O10" i="3" s="1"/>
  <c r="P10" i="3" s="1"/>
  <c r="Z25" i="3"/>
  <c r="N139" i="3"/>
  <c r="O139" i="3" s="1"/>
  <c r="P139" i="3" s="1"/>
  <c r="N223" i="3"/>
  <c r="O223" i="3" s="1"/>
  <c r="P223" i="3" s="1"/>
  <c r="N226" i="3"/>
  <c r="O226" i="3" s="1"/>
  <c r="P226" i="3" s="1"/>
  <c r="N134" i="3"/>
  <c r="O134" i="3" s="1"/>
  <c r="P134" i="3" s="1"/>
  <c r="Y22" i="3"/>
  <c r="N233" i="3"/>
  <c r="O233" i="3" s="1"/>
  <c r="P233" i="3" s="1"/>
  <c r="N83" i="3"/>
  <c r="O83" i="3" s="1"/>
  <c r="P83" i="3" s="1"/>
  <c r="AA22" i="3"/>
  <c r="N59" i="3"/>
  <c r="O59" i="3" s="1"/>
  <c r="P59" i="3" s="1"/>
  <c r="N34" i="3"/>
  <c r="O34" i="3" s="1"/>
  <c r="P34" i="3" s="1"/>
  <c r="N172" i="3"/>
  <c r="O172" i="3" s="1"/>
  <c r="P172" i="3" s="1"/>
  <c r="Z28" i="3"/>
  <c r="N164" i="3"/>
  <c r="O164" i="3" s="1"/>
  <c r="P164" i="3" s="1"/>
  <c r="N242" i="3"/>
  <c r="O242" i="3" s="1"/>
  <c r="P242" i="3" s="1"/>
  <c r="N151" i="3"/>
  <c r="O151" i="3" s="1"/>
  <c r="P151" i="3" s="1"/>
  <c r="U8" i="3"/>
  <c r="N141" i="3"/>
  <c r="O141" i="3" s="1"/>
  <c r="P141" i="3" s="1"/>
  <c r="N252" i="3"/>
  <c r="O252" i="3" s="1"/>
  <c r="P252" i="3" s="1"/>
  <c r="N63" i="3"/>
  <c r="O63" i="3" s="1"/>
  <c r="P63" i="3" s="1"/>
  <c r="N140" i="3"/>
  <c r="O140" i="3" s="1"/>
  <c r="P140" i="3" s="1"/>
  <c r="AA32" i="3"/>
  <c r="U16" i="3"/>
  <c r="N102" i="3"/>
  <c r="O102" i="3" s="1"/>
  <c r="P102" i="3" s="1"/>
  <c r="Z24" i="3"/>
  <c r="N108" i="3"/>
  <c r="O108" i="3" s="1"/>
  <c r="P108" i="3" s="1"/>
  <c r="N221" i="3"/>
  <c r="O221" i="3" s="1"/>
  <c r="P221" i="3" s="1"/>
  <c r="AA27" i="3" l="1"/>
  <c r="AA28" i="3"/>
  <c r="U12" i="3"/>
  <c r="AA24" i="3"/>
  <c r="U10" i="3"/>
  <c r="U14" i="3"/>
  <c r="AA25" i="3"/>
</calcChain>
</file>

<file path=xl/sharedStrings.xml><?xml version="1.0" encoding="utf-8"?>
<sst xmlns="http://schemas.openxmlformats.org/spreadsheetml/2006/main" count="948" uniqueCount="141">
  <si>
    <t>WT</t>
  </si>
  <si>
    <t>7 hr</t>
  </si>
  <si>
    <t>fliC</t>
  </si>
  <si>
    <t>pGEN-fliC</t>
  </si>
  <si>
    <t>NNFF</t>
  </si>
  <si>
    <t>NNRR</t>
  </si>
  <si>
    <t>24 hr</t>
  </si>
  <si>
    <t>full plate here - make comparisons to complement</t>
  </si>
  <si>
    <t>Halo diameter Plate 1</t>
  </si>
  <si>
    <t>Halo diameter Plate 2</t>
  </si>
  <si>
    <t>Halo diameter Plate 3</t>
  </si>
  <si>
    <t>Halo diameter Plate 4</t>
  </si>
  <si>
    <t>Halo diameter Plate 5</t>
  </si>
  <si>
    <t>Halo diameter Plate 6</t>
  </si>
  <si>
    <t>Halo diameter Plate 7</t>
  </si>
  <si>
    <t>Halo diameter Plate 8</t>
  </si>
  <si>
    <t>Halo diameter Plate 9</t>
  </si>
  <si>
    <t xml:space="preserve">WT </t>
  </si>
  <si>
    <t>7hr average halo diameter (mm)</t>
  </si>
  <si>
    <t>24hr average halo diameter (mm)</t>
  </si>
  <si>
    <t>standard deviations</t>
  </si>
  <si>
    <t>standard deviation</t>
  </si>
  <si>
    <t>sample</t>
  </si>
  <si>
    <t>image #</t>
  </si>
  <si>
    <t>flagella #</t>
  </si>
  <si>
    <t>time point</t>
  </si>
  <si>
    <t>diameter (µm)</t>
  </si>
  <si>
    <t>radius (µm)</t>
  </si>
  <si>
    <t>wavelength (µm)</t>
  </si>
  <si>
    <t xml:space="preserve">l </t>
  </si>
  <si>
    <t>l^2</t>
  </si>
  <si>
    <t>a^2</t>
  </si>
  <si>
    <t>l^2+a^2</t>
  </si>
  <si>
    <t>𝜏</t>
  </si>
  <si>
    <t>𝜅</t>
  </si>
  <si>
    <t>tanθ</t>
  </si>
  <si>
    <t>θ (rad)</t>
  </si>
  <si>
    <t>θ (°)</t>
  </si>
  <si>
    <t>waveform</t>
  </si>
  <si>
    <t>x pos</t>
  </si>
  <si>
    <t>y pos</t>
  </si>
  <si>
    <t>EHEC Normal pitch</t>
  </si>
  <si>
    <t>Normal</t>
  </si>
  <si>
    <t>Intermediate</t>
  </si>
  <si>
    <t>Semi-coiled</t>
  </si>
  <si>
    <t>Curly I</t>
  </si>
  <si>
    <t>Curly II</t>
  </si>
  <si>
    <t>H7 Tumbling time</t>
  </si>
  <si>
    <t>EHEC H7 WT</t>
  </si>
  <si>
    <t>Normal II</t>
  </si>
  <si>
    <t>EHEC Normal II Pitch</t>
  </si>
  <si>
    <t>Achromobacter</t>
  </si>
  <si>
    <t xml:space="preserve">Semi-coiled </t>
  </si>
  <si>
    <t>EHEC Semi-coiled Pitch</t>
  </si>
  <si>
    <t>curly</t>
  </si>
  <si>
    <t xml:space="preserve">Normal </t>
  </si>
  <si>
    <t>EHEC Normal Angle</t>
  </si>
  <si>
    <t>semi-coiled</t>
  </si>
  <si>
    <t>EHEC Normal II Angle</t>
  </si>
  <si>
    <t>curly I</t>
  </si>
  <si>
    <t>EHEHEC SC Angle</t>
  </si>
  <si>
    <t>EHEC C I angle</t>
  </si>
  <si>
    <t>EHEC CII angle</t>
  </si>
  <si>
    <t>Achromobacter Normal P</t>
  </si>
  <si>
    <t>Bacteria</t>
  </si>
  <si>
    <t>Waveform</t>
  </si>
  <si>
    <t>Pitch</t>
  </si>
  <si>
    <t>Diameter</t>
  </si>
  <si>
    <t>Achromobacter Normal ang</t>
  </si>
  <si>
    <t>EHEC H7 Wt</t>
  </si>
  <si>
    <t>Pitch std dev</t>
  </si>
  <si>
    <t>Diameter std dev</t>
  </si>
  <si>
    <t xml:space="preserve">Achromobacter </t>
  </si>
  <si>
    <t>E. coli K12</t>
  </si>
  <si>
    <t>Hotani Normal</t>
  </si>
  <si>
    <t>~</t>
  </si>
  <si>
    <t xml:space="preserve">Curly II </t>
  </si>
  <si>
    <t>achro</t>
  </si>
  <si>
    <t>E coli K12</t>
  </si>
  <si>
    <t>Red 54</t>
  </si>
  <si>
    <t>Red 55</t>
  </si>
  <si>
    <t>Red 56</t>
  </si>
  <si>
    <t>Red 57</t>
  </si>
  <si>
    <t>Red 58</t>
  </si>
  <si>
    <t>Red 59</t>
  </si>
  <si>
    <t>Red 61</t>
  </si>
  <si>
    <t>Red 63</t>
  </si>
  <si>
    <t>Red 67</t>
  </si>
  <si>
    <t>Red 68</t>
  </si>
  <si>
    <t>Red 69</t>
  </si>
  <si>
    <t>Red 71</t>
  </si>
  <si>
    <t>Red 72</t>
  </si>
  <si>
    <t>Red 73</t>
  </si>
  <si>
    <t>Red 74</t>
  </si>
  <si>
    <t>Red 75</t>
  </si>
  <si>
    <t>Red 78</t>
  </si>
  <si>
    <t>Red 79</t>
  </si>
  <si>
    <t>Red 80</t>
  </si>
  <si>
    <t>Red 81</t>
  </si>
  <si>
    <t>Red 84</t>
  </si>
  <si>
    <t>Red 85</t>
  </si>
  <si>
    <t>Red 87</t>
  </si>
  <si>
    <t>Red 88</t>
  </si>
  <si>
    <t>E. coli K13</t>
  </si>
  <si>
    <t>EHEC NNFF</t>
  </si>
  <si>
    <t>Hotani Medium</t>
  </si>
  <si>
    <t>Hotani Semicoiled</t>
  </si>
  <si>
    <t>Hotani Curly</t>
  </si>
  <si>
    <t>Hotani Coiled</t>
  </si>
  <si>
    <r>
      <rPr>
        <i/>
        <sz val="12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K-12</t>
    </r>
  </si>
  <si>
    <t>Hotani coiled</t>
  </si>
  <si>
    <t>Hotani semicoiled</t>
  </si>
  <si>
    <t>Hotani curly</t>
  </si>
  <si>
    <r>
      <t>E. coli</t>
    </r>
    <r>
      <rPr>
        <sz val="11"/>
        <color rgb="FF000000"/>
        <rFont val="Calibri"/>
        <family val="2"/>
        <scheme val="minor"/>
      </rPr>
      <t xml:space="preserve"> K-12</t>
    </r>
  </si>
  <si>
    <t>Wt 7 hrs</t>
  </si>
  <si>
    <t>flic 7hrs</t>
  </si>
  <si>
    <t>pgen-flic 7 hours</t>
  </si>
  <si>
    <t>NNFF 7 hours</t>
  </si>
  <si>
    <t>NNRR 7 hours</t>
  </si>
  <si>
    <t>Wt 24 hrs</t>
  </si>
  <si>
    <t>full plate</t>
  </si>
  <si>
    <t>plate #</t>
  </si>
  <si>
    <t>flic 24 hours</t>
  </si>
  <si>
    <t>no change</t>
  </si>
  <si>
    <t>pgen-flic 24 hours</t>
  </si>
  <si>
    <t>NNFF 24 hours</t>
  </si>
  <si>
    <t>NNRR 24 hours</t>
  </si>
  <si>
    <t>AW405</t>
  </si>
  <si>
    <t>86-24</t>
  </si>
  <si>
    <t>86-24 pGEN</t>
  </si>
  <si>
    <r>
      <t xml:space="preserve">86-24 </t>
    </r>
    <r>
      <rPr>
        <sz val="12"/>
        <color rgb="FF000000"/>
        <rFont val="Calibri"/>
        <family val="2"/>
        <scheme val="minor"/>
      </rPr>
      <t>ΔfliC pFliC</t>
    </r>
  </si>
  <si>
    <t>HCB5pFliC-EHEC</t>
  </si>
  <si>
    <r>
      <t xml:space="preserve">86-24 </t>
    </r>
    <r>
      <rPr>
        <sz val="12"/>
        <color rgb="FF000000"/>
        <rFont val="Calibri"/>
        <family val="2"/>
        <scheme val="minor"/>
      </rPr>
      <t>ΔfliC pFliC</t>
    </r>
    <r>
      <rPr>
        <sz val="11"/>
        <color rgb="FF000000"/>
        <rFont val="Calibri"/>
        <family val="2"/>
        <scheme val="minor"/>
      </rPr>
      <t>-NNFF</t>
    </r>
  </si>
  <si>
    <t>n=30</t>
  </si>
  <si>
    <t>HCB5pPfliC-K-12</t>
  </si>
  <si>
    <t>HCB5pPfliC-EHEC</t>
  </si>
  <si>
    <t>max</t>
  </si>
  <si>
    <t>Average</t>
  </si>
  <si>
    <t>StDev</t>
  </si>
  <si>
    <t>min</t>
  </si>
  <si>
    <t>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</si>
</sst>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2" fontId="1" fillId="0" borderId="0" xfId="1" applyNumberFormat="1"/>
    <xf numFmtId="0" fontId="2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2" borderId="0" xfId="0" applyFont="1" applyFill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/>
  </cellXfs>
  <cellStyles count="2">
    <cellStyle name="Normal" xfId="0" builtinId="0"/>
    <cellStyle name="Normal 2" xfId="1" xr:uid="{93C82EA0-FED9-E944-A7CC-4D5D716CA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2830951116447"/>
          <c:y val="4.2021362493367478E-2"/>
          <c:w val="0.86506846468238396"/>
          <c:h val="0.69487395433827714"/>
        </c:manualLayout>
      </c:layout>
      <c:barChart>
        <c:barDir val="col"/>
        <c:grouping val="clustered"/>
        <c:varyColors val="0"/>
        <c:ser>
          <c:idx val="0"/>
          <c:order val="0"/>
          <c:tx>
            <c:v>EHEC 8624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6 raw'!$Q$2</c:f>
                <c:numCache>
                  <c:formatCode>General</c:formatCode>
                  <c:ptCount val="1"/>
                  <c:pt idx="0">
                    <c:v>1.2472191289246473</c:v>
                  </c:pt>
                </c:numCache>
              </c:numRef>
            </c:plus>
            <c:minus>
              <c:numRef>
                <c:f>'Figure 6 raw'!$Q$2</c:f>
                <c:numCache>
                  <c:formatCode>General</c:formatCode>
                  <c:ptCount val="1"/>
                  <c:pt idx="0">
                    <c:v>1.2472191289246473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 raw'!$N$1:$O$1</c:f>
              <c:strCache>
                <c:ptCount val="2"/>
                <c:pt idx="0">
                  <c:v>7hr average halo diameter (mm)</c:v>
                </c:pt>
                <c:pt idx="1">
                  <c:v>24hr average halo diameter (mm)</c:v>
                </c:pt>
              </c:strCache>
            </c:strRef>
          </c:cat>
          <c:val>
            <c:numRef>
              <c:f>'Figure 6 raw'!$N$2:$O$2</c:f>
              <c:numCache>
                <c:formatCode>General</c:formatCode>
                <c:ptCount val="2"/>
                <c:pt idx="0">
                  <c:v>27.666666666666668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C-6141-8E8B-69BC66E6EFB1}"/>
            </c:ext>
          </c:extLst>
        </c:ser>
        <c:ser>
          <c:idx val="1"/>
          <c:order val="1"/>
          <c:tx>
            <c:v>EHEC DfliCH7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6 raw'!$Q$3</c:f>
                <c:numCache>
                  <c:formatCode>General</c:formatCode>
                  <c:ptCount val="1"/>
                  <c:pt idx="0">
                    <c:v>0.41573970964154905</c:v>
                  </c:pt>
                </c:numCache>
              </c:numRef>
            </c:plus>
            <c:minus>
              <c:numRef>
                <c:f>'Figure 6 raw'!$Q$3</c:f>
                <c:numCache>
                  <c:formatCode>General</c:formatCode>
                  <c:ptCount val="1"/>
                  <c:pt idx="0">
                    <c:v>0.41573970964154905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 raw'!$N$1:$O$1</c:f>
              <c:strCache>
                <c:ptCount val="2"/>
                <c:pt idx="0">
                  <c:v>7hr average halo diameter (mm)</c:v>
                </c:pt>
                <c:pt idx="1">
                  <c:v>24hr average halo diameter (mm)</c:v>
                </c:pt>
              </c:strCache>
            </c:strRef>
          </c:cat>
          <c:val>
            <c:numRef>
              <c:f>'Figure 6 raw'!$N$3:$O$3</c:f>
              <c:numCache>
                <c:formatCode>General</c:formatCode>
                <c:ptCount val="2"/>
                <c:pt idx="0">
                  <c:v>2.2222222222222223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C-6141-8E8B-69BC66E6EFB1}"/>
            </c:ext>
          </c:extLst>
        </c:ser>
        <c:ser>
          <c:idx val="2"/>
          <c:order val="2"/>
          <c:tx>
            <c:v>EHEC Df;iCH7 pflicH7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6 raw'!$Q$4:$R$4</c:f>
                <c:numCache>
                  <c:formatCode>General</c:formatCode>
                  <c:ptCount val="2"/>
                  <c:pt idx="0">
                    <c:v>0.87488976377909011</c:v>
                  </c:pt>
                  <c:pt idx="1">
                    <c:v>3.4318767136623336</c:v>
                  </c:pt>
                </c:numCache>
              </c:numRef>
            </c:plus>
            <c:minus>
              <c:numRef>
                <c:f>'Figure 6 raw'!$Q$4:$R$4</c:f>
                <c:numCache>
                  <c:formatCode>General</c:formatCode>
                  <c:ptCount val="2"/>
                  <c:pt idx="0">
                    <c:v>0.87488976377909011</c:v>
                  </c:pt>
                  <c:pt idx="1">
                    <c:v>3.4318767136623336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 raw'!$N$1:$O$1</c:f>
              <c:strCache>
                <c:ptCount val="2"/>
                <c:pt idx="0">
                  <c:v>7hr average halo diameter (mm)</c:v>
                </c:pt>
                <c:pt idx="1">
                  <c:v>24hr average halo diameter (mm)</c:v>
                </c:pt>
              </c:strCache>
            </c:strRef>
          </c:cat>
          <c:val>
            <c:numRef>
              <c:f>'Figure 6 raw'!$N$4:$O$4</c:f>
              <c:numCache>
                <c:formatCode>General</c:formatCode>
                <c:ptCount val="2"/>
                <c:pt idx="0">
                  <c:v>9.8888888888888893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C-6141-8E8B-69BC66E6EFB1}"/>
            </c:ext>
          </c:extLst>
        </c:ser>
        <c:ser>
          <c:idx val="3"/>
          <c:order val="3"/>
          <c:tx>
            <c:v>EHEC DfliCH7 pfliC FF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6 raw'!$Q$5:$R$5</c:f>
                <c:numCache>
                  <c:formatCode>General</c:formatCode>
                  <c:ptCount val="2"/>
                  <c:pt idx="0">
                    <c:v>0.47140452079103168</c:v>
                  </c:pt>
                  <c:pt idx="1">
                    <c:v>1.3698697784375502</c:v>
                  </c:pt>
                </c:numCache>
              </c:numRef>
            </c:plus>
            <c:minus>
              <c:numRef>
                <c:f>'Figure 6 raw'!$Q$5:$R$5</c:f>
                <c:numCache>
                  <c:formatCode>General</c:formatCode>
                  <c:ptCount val="2"/>
                  <c:pt idx="0">
                    <c:v>0.47140452079103168</c:v>
                  </c:pt>
                  <c:pt idx="1">
                    <c:v>1.3698697784375502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 raw'!$N$1:$O$1</c:f>
              <c:strCache>
                <c:ptCount val="2"/>
                <c:pt idx="0">
                  <c:v>7hr average halo diameter (mm)</c:v>
                </c:pt>
                <c:pt idx="1">
                  <c:v>24hr average halo diameter (mm)</c:v>
                </c:pt>
              </c:strCache>
            </c:strRef>
          </c:cat>
          <c:val>
            <c:numRef>
              <c:f>'Figure 6 raw'!$N$5:$O$5</c:f>
              <c:numCache>
                <c:formatCode>General</c:formatCode>
                <c:ptCount val="2"/>
                <c:pt idx="0">
                  <c:v>2.6666666666666665</c:v>
                </c:pt>
                <c:pt idx="1">
                  <c:v>5.8888888888888893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C-6141-8E8B-69BC66E6EFB1}"/>
            </c:ext>
          </c:extLst>
        </c:ser>
        <c:ser>
          <c:idx val="4"/>
          <c:order val="4"/>
          <c:tx>
            <c:v>EHEC DfliC H7 pflicRR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6 raw'!$Q$6:$R$6</c:f>
                <c:numCache>
                  <c:formatCode>General</c:formatCode>
                  <c:ptCount val="2"/>
                  <c:pt idx="0">
                    <c:v>0.31426968052735443</c:v>
                  </c:pt>
                  <c:pt idx="1">
                    <c:v>0.8314794192830981</c:v>
                  </c:pt>
                </c:numCache>
              </c:numRef>
            </c:plus>
            <c:minus>
              <c:numRef>
                <c:f>'Figure 6 raw'!$Q$6:$R$6</c:f>
                <c:numCache>
                  <c:formatCode>General</c:formatCode>
                  <c:ptCount val="2"/>
                  <c:pt idx="0">
                    <c:v>0.31426968052735443</c:v>
                  </c:pt>
                  <c:pt idx="1">
                    <c:v>0.8314794192830981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 raw'!$N$1:$O$1</c:f>
              <c:strCache>
                <c:ptCount val="2"/>
                <c:pt idx="0">
                  <c:v>7hr average halo diameter (mm)</c:v>
                </c:pt>
                <c:pt idx="1">
                  <c:v>24hr average halo diameter (mm)</c:v>
                </c:pt>
              </c:strCache>
            </c:strRef>
          </c:cat>
          <c:val>
            <c:numRef>
              <c:f>'Figure 6 raw'!$N$6:$O$6</c:f>
              <c:numCache>
                <c:formatCode>General</c:formatCode>
                <c:ptCount val="2"/>
                <c:pt idx="0">
                  <c:v>3.1111111111111112</c:v>
                </c:pt>
                <c:pt idx="1">
                  <c:v>7.5555555555555554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C-6141-8E8B-69BC66E6E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582744"/>
        <c:axId val="559907384"/>
      </c:barChart>
      <c:scatterChart>
        <c:scatterStyle val="lineMarker"/>
        <c:varyColors val="0"/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raw'!$D$20:$D$28</c:f>
              <c:numCache>
                <c:formatCode>General</c:formatCode>
                <c:ptCount val="9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</c:numCache>
            </c:numRef>
          </c:xVal>
          <c:yVal>
            <c:numRef>
              <c:f>'Figure 6 raw'!$D$33:$D$41</c:f>
              <c:numCache>
                <c:formatCode>General</c:formatCode>
                <c:ptCount val="9"/>
                <c:pt idx="0">
                  <c:v>29</c:v>
                </c:pt>
                <c:pt idx="1">
                  <c:v>27</c:v>
                </c:pt>
                <c:pt idx="2">
                  <c:v>29</c:v>
                </c:pt>
                <c:pt idx="3">
                  <c:v>25</c:v>
                </c:pt>
                <c:pt idx="4">
                  <c:v>27</c:v>
                </c:pt>
                <c:pt idx="5">
                  <c:v>28</c:v>
                </c:pt>
                <c:pt idx="6">
                  <c:v>27</c:v>
                </c:pt>
                <c:pt idx="7">
                  <c:v>29</c:v>
                </c:pt>
                <c:pt idx="8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36C-6141-8E8B-69BC66E6EFB1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raw'!$E$20:$E$28</c:f>
              <c:numCache>
                <c:formatCode>General</c:formatCode>
                <c:ptCount val="9"/>
                <c:pt idx="0">
                  <c:v>0.82</c:v>
                </c:pt>
                <c:pt idx="1">
                  <c:v>0.82</c:v>
                </c:pt>
                <c:pt idx="2">
                  <c:v>0.82</c:v>
                </c:pt>
                <c:pt idx="3">
                  <c:v>0.82</c:v>
                </c:pt>
                <c:pt idx="4">
                  <c:v>0.82</c:v>
                </c:pt>
                <c:pt idx="5">
                  <c:v>0.82</c:v>
                </c:pt>
                <c:pt idx="6">
                  <c:v>0.82</c:v>
                </c:pt>
                <c:pt idx="7">
                  <c:v>0.82</c:v>
                </c:pt>
                <c:pt idx="8">
                  <c:v>0.82</c:v>
                </c:pt>
              </c:numCache>
            </c:numRef>
          </c:xVal>
          <c:yVal>
            <c:numRef>
              <c:f>'Figure 6 raw'!$E$33:$E$41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236C-6141-8E8B-69BC66E6EFB1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raw'!$F$20:$F$28</c:f>
              <c:numCache>
                <c:formatCode>General</c:formatCode>
                <c:ptCount val="9"/>
                <c:pt idx="0">
                  <c:v>0.97</c:v>
                </c:pt>
                <c:pt idx="1">
                  <c:v>0.97</c:v>
                </c:pt>
                <c:pt idx="2">
                  <c:v>0.97</c:v>
                </c:pt>
                <c:pt idx="3">
                  <c:v>0.97</c:v>
                </c:pt>
                <c:pt idx="4">
                  <c:v>0.97</c:v>
                </c:pt>
                <c:pt idx="5">
                  <c:v>0.97</c:v>
                </c:pt>
                <c:pt idx="6">
                  <c:v>0.97</c:v>
                </c:pt>
                <c:pt idx="7">
                  <c:v>0.97</c:v>
                </c:pt>
                <c:pt idx="8">
                  <c:v>0.97</c:v>
                </c:pt>
              </c:numCache>
            </c:numRef>
          </c:xVal>
          <c:yVal>
            <c:numRef>
              <c:f>'Figure 6 raw'!$F$33:$F$41</c:f>
              <c:numCache>
                <c:formatCode>General</c:formatCode>
                <c:ptCount val="9"/>
                <c:pt idx="0">
                  <c:v>11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236C-6141-8E8B-69BC66E6EFB1}"/>
            </c:ext>
          </c:extLst>
        </c:ser>
        <c:ser>
          <c:idx val="8"/>
          <c:order val="8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raw'!$G$20:$G$28</c:f>
              <c:numCache>
                <c:formatCode>General</c:formatCode>
                <c:ptCount val="9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1.1200000000000001</c:v>
                </c:pt>
                <c:pt idx="4">
                  <c:v>1.1200000000000001</c:v>
                </c:pt>
                <c:pt idx="5">
                  <c:v>1.1200000000000001</c:v>
                </c:pt>
                <c:pt idx="6">
                  <c:v>1.1200000000000001</c:v>
                </c:pt>
                <c:pt idx="7">
                  <c:v>1.1200000000000001</c:v>
                </c:pt>
                <c:pt idx="8">
                  <c:v>1.1200000000000001</c:v>
                </c:pt>
              </c:numCache>
            </c:numRef>
          </c:xVal>
          <c:yVal>
            <c:numRef>
              <c:f>'Figure 6 raw'!$G$33:$G$41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236C-6141-8E8B-69BC66E6EFB1}"/>
            </c:ext>
          </c:extLst>
        </c:ser>
        <c:ser>
          <c:idx val="9"/>
          <c:order val="9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raw'!$H$20:$H$28</c:f>
              <c:numCache>
                <c:formatCode>General</c:formatCode>
                <c:ptCount val="9"/>
                <c:pt idx="0">
                  <c:v>1.27</c:v>
                </c:pt>
                <c:pt idx="1">
                  <c:v>1.27</c:v>
                </c:pt>
                <c:pt idx="2">
                  <c:v>1.27</c:v>
                </c:pt>
                <c:pt idx="3">
                  <c:v>1.27</c:v>
                </c:pt>
                <c:pt idx="4">
                  <c:v>1.27</c:v>
                </c:pt>
                <c:pt idx="5">
                  <c:v>1.27</c:v>
                </c:pt>
                <c:pt idx="6">
                  <c:v>1.27</c:v>
                </c:pt>
                <c:pt idx="7">
                  <c:v>1.27</c:v>
                </c:pt>
                <c:pt idx="8">
                  <c:v>1.27</c:v>
                </c:pt>
              </c:numCache>
            </c:numRef>
          </c:xVal>
          <c:yVal>
            <c:numRef>
              <c:f>'Figure 6 raw'!$H$33:$H$41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236C-6141-8E8B-69BC66E6EFB1}"/>
            </c:ext>
          </c:extLst>
        </c:ser>
        <c:ser>
          <c:idx val="10"/>
          <c:order val="1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raw'!$I$20:$I$28</c:f>
              <c:numCache>
                <c:formatCode>General</c:formatCode>
                <c:ptCount val="9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1.97</c:v>
                </c:pt>
                <c:pt idx="7">
                  <c:v>1.97</c:v>
                </c:pt>
                <c:pt idx="8">
                  <c:v>1.97</c:v>
                </c:pt>
              </c:numCache>
            </c:numRef>
          </c:xVal>
          <c:yVal>
            <c:numRef>
              <c:f>'Figure 6 raw'!$K$33:$K$41</c:f>
              <c:numCache>
                <c:formatCode>General</c:formatCode>
                <c:ptCount val="9"/>
                <c:pt idx="0">
                  <c:v>33</c:v>
                </c:pt>
                <c:pt idx="1">
                  <c:v>31</c:v>
                </c:pt>
                <c:pt idx="2">
                  <c:v>32</c:v>
                </c:pt>
                <c:pt idx="3">
                  <c:v>31</c:v>
                </c:pt>
                <c:pt idx="4">
                  <c:v>39</c:v>
                </c:pt>
                <c:pt idx="5">
                  <c:v>33</c:v>
                </c:pt>
                <c:pt idx="6">
                  <c:v>30</c:v>
                </c:pt>
                <c:pt idx="7">
                  <c:v>29</c:v>
                </c:pt>
                <c:pt idx="8">
                  <c:v>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236C-6141-8E8B-69BC66E6EFB1}"/>
            </c:ext>
          </c:extLst>
        </c:ser>
        <c:ser>
          <c:idx val="11"/>
          <c:order val="1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raw'!$J$20:$J$28</c:f>
              <c:numCache>
                <c:formatCode>General</c:formatCode>
                <c:ptCount val="9"/>
                <c:pt idx="0">
                  <c:v>2.12</c:v>
                </c:pt>
                <c:pt idx="1">
                  <c:v>2.12</c:v>
                </c:pt>
                <c:pt idx="2">
                  <c:v>2.12</c:v>
                </c:pt>
                <c:pt idx="3">
                  <c:v>2.12</c:v>
                </c:pt>
                <c:pt idx="4">
                  <c:v>2.12</c:v>
                </c:pt>
                <c:pt idx="5">
                  <c:v>2.12</c:v>
                </c:pt>
                <c:pt idx="6">
                  <c:v>2.12</c:v>
                </c:pt>
                <c:pt idx="7">
                  <c:v>2.12</c:v>
                </c:pt>
                <c:pt idx="8">
                  <c:v>2.12</c:v>
                </c:pt>
              </c:numCache>
            </c:numRef>
          </c:xVal>
          <c:yVal>
            <c:numRef>
              <c:f>'Figure 6 raw'!$L$33:$L$41</c:f>
              <c:numCache>
                <c:formatCode>General</c:formatCode>
                <c:ptCount val="9"/>
                <c:pt idx="0">
                  <c:v>9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236C-6141-8E8B-69BC66E6EFB1}"/>
            </c:ext>
          </c:extLst>
        </c:ser>
        <c:ser>
          <c:idx val="12"/>
          <c:order val="1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xVal>
            <c:numRef>
              <c:f>'Figure 6 raw'!$K$20:$K$28</c:f>
              <c:numCache>
                <c:formatCode>General</c:formatCode>
                <c:ptCount val="9"/>
                <c:pt idx="0">
                  <c:v>2.27</c:v>
                </c:pt>
                <c:pt idx="1">
                  <c:v>2.27</c:v>
                </c:pt>
                <c:pt idx="2">
                  <c:v>2.27</c:v>
                </c:pt>
                <c:pt idx="3">
                  <c:v>2.27</c:v>
                </c:pt>
                <c:pt idx="4">
                  <c:v>2.27</c:v>
                </c:pt>
                <c:pt idx="5">
                  <c:v>2.27</c:v>
                </c:pt>
                <c:pt idx="6">
                  <c:v>2.27</c:v>
                </c:pt>
                <c:pt idx="7">
                  <c:v>2.27</c:v>
                </c:pt>
                <c:pt idx="8">
                  <c:v>2.27</c:v>
                </c:pt>
              </c:numCache>
            </c:numRef>
          </c:xVal>
          <c:yVal>
            <c:numRef>
              <c:f>'Figure 6 raw'!$M$33:$M$41</c:f>
              <c:numCache>
                <c:formatCode>General</c:formatCode>
                <c:ptCount val="9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8</c:v>
                </c:pt>
                <c:pt idx="8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236C-6141-8E8B-69BC66E6E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582744"/>
        <c:axId val="559907384"/>
      </c:scatterChart>
      <c:catAx>
        <c:axId val="332582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07384"/>
        <c:crosses val="autoZero"/>
        <c:auto val="1"/>
        <c:lblAlgn val="ctr"/>
        <c:lblOffset val="100"/>
        <c:noMultiLvlLbl val="0"/>
      </c:catAx>
      <c:valAx>
        <c:axId val="5599073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Halo diameter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582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5844229878503E-2"/>
          <c:y val="4.2443296738445331E-2"/>
          <c:w val="0.84329411764705886"/>
          <c:h val="0.72569751361724943"/>
        </c:manualLayout>
      </c:layout>
      <c:scatterChart>
        <c:scatterStyle val="lineMarker"/>
        <c:varyColors val="0"/>
        <c:ser>
          <c:idx val="0"/>
          <c:order val="0"/>
          <c:tx>
            <c:v>EHEC H7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'Figure 7b'!$H$257:$H$261</c:f>
              <c:numCache>
                <c:formatCode>General</c:formatCode>
                <c:ptCount val="5"/>
                <c:pt idx="0">
                  <c:v>-2.0664780034286934</c:v>
                </c:pt>
                <c:pt idx="1">
                  <c:v>2.0770996718447652</c:v>
                </c:pt>
                <c:pt idx="2">
                  <c:v>1.6457265638735836</c:v>
                </c:pt>
                <c:pt idx="3">
                  <c:v>3.4046056978856112</c:v>
                </c:pt>
                <c:pt idx="4">
                  <c:v>4.2435564418329053</c:v>
                </c:pt>
              </c:numCache>
            </c:numRef>
          </c:xVal>
          <c:yVal>
            <c:numRef>
              <c:f>'Figure 7b'!$I$257:$I$261</c:f>
              <c:numCache>
                <c:formatCode>General</c:formatCode>
                <c:ptCount val="5"/>
                <c:pt idx="0">
                  <c:v>1.1933036771009016</c:v>
                </c:pt>
                <c:pt idx="1">
                  <c:v>1.7229881513440892</c:v>
                </c:pt>
                <c:pt idx="2">
                  <c:v>2.0122758585438922</c:v>
                </c:pt>
                <c:pt idx="3">
                  <c:v>2.3721974930910856</c:v>
                </c:pt>
                <c:pt idx="4">
                  <c:v>3.8006283382075026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B3-3340-8534-E4CFA69D84BF}"/>
            </c:ext>
          </c:extLst>
        </c:ser>
        <c:ser>
          <c:idx val="1"/>
          <c:order val="1"/>
          <c:tx>
            <c:v>Achromobacter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rgbClr val="FF7960"/>
                </a:solidFill>
              </a:ln>
              <a:effectLst/>
            </c:spPr>
          </c:marker>
          <c:xVal>
            <c:numRef>
              <c:f>'Figure 7b'!$H$262:$H$264</c:f>
              <c:numCache>
                <c:formatCode>General</c:formatCode>
                <c:ptCount val="3"/>
                <c:pt idx="0">
                  <c:v>-2.0369419293128099</c:v>
                </c:pt>
                <c:pt idx="1">
                  <c:v>2.2585085629971497</c:v>
                </c:pt>
                <c:pt idx="2">
                  <c:v>1.7557529660462001</c:v>
                </c:pt>
              </c:numCache>
            </c:numRef>
          </c:xVal>
          <c:yVal>
            <c:numRef>
              <c:f>'Figure 7b'!$I$262:$I$264</c:f>
              <c:numCache>
                <c:formatCode>General</c:formatCode>
                <c:ptCount val="3"/>
                <c:pt idx="0">
                  <c:v>1.1407227438927614</c:v>
                </c:pt>
                <c:pt idx="1">
                  <c:v>1.8209121625383788</c:v>
                </c:pt>
                <c:pt idx="2">
                  <c:v>2.2498929569333184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B3-3340-8534-E4CFA69D84BF}"/>
            </c:ext>
          </c:extLst>
        </c:ser>
        <c:ser>
          <c:idx val="2"/>
          <c:order val="2"/>
          <c:tx>
            <c:strRef>
              <c:f>'Figure 7b'!$G$268</c:f>
              <c:strCache>
                <c:ptCount val="1"/>
                <c:pt idx="0">
                  <c:v>E. coli K-12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rgbClr val="D69CF9"/>
                </a:solidFill>
              </a:ln>
              <a:effectLst/>
            </c:spPr>
          </c:marker>
          <c:xVal>
            <c:numRef>
              <c:f>'Figure 7b'!$H$265:$H$268</c:f>
              <c:numCache>
                <c:formatCode>General</c:formatCode>
                <c:ptCount val="4"/>
                <c:pt idx="0">
                  <c:v>-2.0120857707713702</c:v>
                </c:pt>
                <c:pt idx="1">
                  <c:v>1.6503125131381884</c:v>
                </c:pt>
                <c:pt idx="2">
                  <c:v>2.9669962280732611</c:v>
                </c:pt>
                <c:pt idx="3">
                  <c:v>4.5130864082732085</c:v>
                </c:pt>
              </c:numCache>
            </c:numRef>
          </c:xVal>
          <c:yVal>
            <c:numRef>
              <c:f>'Figure 7b'!$I$265:$I$268</c:f>
              <c:numCache>
                <c:formatCode>General</c:formatCode>
                <c:ptCount val="4"/>
                <c:pt idx="0">
                  <c:v>1.0254199398661026</c:v>
                </c:pt>
                <c:pt idx="1">
                  <c:v>2.2193758049307988</c:v>
                </c:pt>
                <c:pt idx="2">
                  <c:v>3.4307196444029735</c:v>
                </c:pt>
                <c:pt idx="3">
                  <c:v>3.8632463980609311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B3-3340-8534-E4CFA69D84BF}"/>
            </c:ext>
          </c:extLst>
        </c:ser>
        <c:ser>
          <c:idx val="3"/>
          <c:order val="3"/>
          <c:tx>
            <c:v>Hotani 1982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63500">
                <a:solidFill>
                  <a:schemeClr val="tx1"/>
                </a:solidFill>
              </a:ln>
              <a:effectLst/>
            </c:spPr>
          </c:marker>
          <c:xVal>
            <c:numRef>
              <c:f>'Figure 7b'!$H$269:$H$273</c:f>
              <c:numCache>
                <c:formatCode>General</c:formatCode>
                <c:ptCount val="5"/>
                <c:pt idx="0">
                  <c:v>-1.98</c:v>
                </c:pt>
                <c:pt idx="1">
                  <c:v>2.1800000000000002</c:v>
                </c:pt>
                <c:pt idx="2">
                  <c:v>-0.18</c:v>
                </c:pt>
                <c:pt idx="3">
                  <c:v>1.85</c:v>
                </c:pt>
                <c:pt idx="4">
                  <c:v>3.27</c:v>
                </c:pt>
              </c:numCache>
            </c:numRef>
          </c:xVal>
          <c:yVal>
            <c:numRef>
              <c:f>'Figure 7b'!$I$269:$I$273</c:f>
              <c:numCache>
                <c:formatCode>General</c:formatCode>
                <c:ptCount val="5"/>
                <c:pt idx="0">
                  <c:v>1.2</c:v>
                </c:pt>
                <c:pt idx="1">
                  <c:v>1.5</c:v>
                </c:pt>
                <c:pt idx="2">
                  <c:v>1.3</c:v>
                </c:pt>
                <c:pt idx="3">
                  <c:v>2.44</c:v>
                </c:pt>
                <c:pt idx="4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9B3-3340-8534-E4CFA69D8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436127"/>
        <c:axId val="1198438911"/>
      </c:scatterChart>
      <c:valAx>
        <c:axId val="1198436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𝜏 (um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0.47184866663377018"/>
              <c:y val="0.837598487788390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38911"/>
        <c:crosses val="autoZero"/>
        <c:crossBetween val="midCat"/>
      </c:valAx>
      <c:valAx>
        <c:axId val="11984389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𝜅 (um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40723981900452488"/>
              <c:y val="0.11560861343944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36127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6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EHEC H7 WT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7b'!$AB$1:$AF$1</c:f>
              <c:strCache>
                <c:ptCount val="5"/>
                <c:pt idx="0">
                  <c:v>Normal</c:v>
                </c:pt>
                <c:pt idx="1">
                  <c:v>Intermediate</c:v>
                </c:pt>
                <c:pt idx="2">
                  <c:v>Semi-coiled</c:v>
                </c:pt>
                <c:pt idx="3">
                  <c:v>Curly I</c:v>
                </c:pt>
                <c:pt idx="4">
                  <c:v>Curly II</c:v>
                </c:pt>
              </c:strCache>
            </c:strRef>
          </c:cat>
          <c:val>
            <c:numRef>
              <c:f>'Figure 7b'!$AB$2:$AF$2</c:f>
              <c:numCache>
                <c:formatCode>General</c:formatCode>
                <c:ptCount val="5"/>
                <c:pt idx="0">
                  <c:v>28</c:v>
                </c:pt>
                <c:pt idx="1">
                  <c:v>32</c:v>
                </c:pt>
                <c:pt idx="2">
                  <c:v>11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9-FC45-AF81-4336CCE7C74C}"/>
            </c:ext>
          </c:extLst>
        </c:ser>
        <c:ser>
          <c:idx val="1"/>
          <c:order val="1"/>
          <c:tx>
            <c:v>Achromobacter</c:v>
          </c:tx>
          <c:spPr>
            <a:solidFill>
              <a:srgbClr val="FF0000">
                <a:alpha val="5098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7b'!$AB$1:$AF$1</c:f>
              <c:strCache>
                <c:ptCount val="5"/>
                <c:pt idx="0">
                  <c:v>Normal</c:v>
                </c:pt>
                <c:pt idx="1">
                  <c:v>Intermediate</c:v>
                </c:pt>
                <c:pt idx="2">
                  <c:v>Semi-coiled</c:v>
                </c:pt>
                <c:pt idx="3">
                  <c:v>Curly I</c:v>
                </c:pt>
                <c:pt idx="4">
                  <c:v>Curly II</c:v>
                </c:pt>
              </c:strCache>
            </c:strRef>
          </c:cat>
          <c:val>
            <c:numRef>
              <c:f>'Figure 7b'!$AB$3:$AF$3</c:f>
              <c:numCache>
                <c:formatCode>General</c:formatCode>
                <c:ptCount val="5"/>
                <c:pt idx="0">
                  <c:v>20</c:v>
                </c:pt>
                <c:pt idx="1">
                  <c:v>19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9-FC45-AF81-4336CCE7C74C}"/>
            </c:ext>
          </c:extLst>
        </c:ser>
        <c:ser>
          <c:idx val="2"/>
          <c:order val="2"/>
          <c:tx>
            <c:v>EHEC H7 FF</c:v>
          </c:tx>
          <c:spPr>
            <a:solidFill>
              <a:schemeClr val="accent6">
                <a:lumMod val="60000"/>
                <a:lumOff val="40000"/>
                <a:alpha val="50196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7b'!$AB$1:$AF$1</c:f>
              <c:strCache>
                <c:ptCount val="5"/>
                <c:pt idx="0">
                  <c:v>Normal</c:v>
                </c:pt>
                <c:pt idx="1">
                  <c:v>Intermediate</c:v>
                </c:pt>
                <c:pt idx="2">
                  <c:v>Semi-coiled</c:v>
                </c:pt>
                <c:pt idx="3">
                  <c:v>Curly I</c:v>
                </c:pt>
                <c:pt idx="4">
                  <c:v>Curly II</c:v>
                </c:pt>
              </c:strCache>
            </c:strRef>
          </c:cat>
          <c:val>
            <c:numRef>
              <c:f>'Figure 7b'!$AB$4:$AF$4</c:f>
              <c:numCache>
                <c:formatCode>General</c:formatCode>
                <c:ptCount val="5"/>
                <c:pt idx="0">
                  <c:v>19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9-FC45-AF81-4336CCE7C74C}"/>
            </c:ext>
          </c:extLst>
        </c:ser>
        <c:ser>
          <c:idx val="3"/>
          <c:order val="3"/>
          <c:tx>
            <c:v>E. coli K12</c:v>
          </c:tx>
          <c:spPr>
            <a:solidFill>
              <a:srgbClr val="7030A0">
                <a:alpha val="34902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7b'!$AB$1:$AF$1</c:f>
              <c:strCache>
                <c:ptCount val="5"/>
                <c:pt idx="0">
                  <c:v>Normal</c:v>
                </c:pt>
                <c:pt idx="1">
                  <c:v>Intermediate</c:v>
                </c:pt>
                <c:pt idx="2">
                  <c:v>Semi-coiled</c:v>
                </c:pt>
                <c:pt idx="3">
                  <c:v>Curly I</c:v>
                </c:pt>
                <c:pt idx="4">
                  <c:v>Curly II</c:v>
                </c:pt>
              </c:strCache>
            </c:strRef>
          </c:cat>
          <c:val>
            <c:numRef>
              <c:f>'Figure 7b'!$AB$5:$AF$5</c:f>
              <c:numCache>
                <c:formatCode>General</c:formatCode>
                <c:ptCount val="5"/>
                <c:pt idx="0">
                  <c:v>22</c:v>
                </c:pt>
                <c:pt idx="1">
                  <c:v>0</c:v>
                </c:pt>
                <c:pt idx="2">
                  <c:v>14</c:v>
                </c:pt>
                <c:pt idx="3">
                  <c:v>29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29-FC45-AF81-4336CCE7C7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227541391"/>
        <c:axId val="1283107135"/>
      </c:barChart>
      <c:catAx>
        <c:axId val="122754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07135"/>
        <c:crosses val="autoZero"/>
        <c:auto val="1"/>
        <c:lblAlgn val="ctr"/>
        <c:lblOffset val="100"/>
        <c:noMultiLvlLbl val="0"/>
      </c:catAx>
      <c:valAx>
        <c:axId val="12831071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observed waveforms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54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5844229878503E-2"/>
          <c:y val="4.2443296738445331E-2"/>
          <c:w val="0.84329411764705886"/>
          <c:h val="0.72569751361724943"/>
        </c:manualLayout>
      </c:layout>
      <c:scatterChart>
        <c:scatterStyle val="lineMarker"/>
        <c:varyColors val="0"/>
        <c:ser>
          <c:idx val="0"/>
          <c:order val="0"/>
          <c:tx>
            <c:v>EHEC H7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'Figure 7b'!$H$257:$H$261</c:f>
              <c:numCache>
                <c:formatCode>General</c:formatCode>
                <c:ptCount val="5"/>
                <c:pt idx="0">
                  <c:v>-2.0664780034286934</c:v>
                </c:pt>
                <c:pt idx="1">
                  <c:v>2.0770996718447652</c:v>
                </c:pt>
                <c:pt idx="2">
                  <c:v>1.6457265638735836</c:v>
                </c:pt>
                <c:pt idx="3">
                  <c:v>3.4046056978856112</c:v>
                </c:pt>
                <c:pt idx="4">
                  <c:v>4.2435564418329053</c:v>
                </c:pt>
              </c:numCache>
            </c:numRef>
          </c:xVal>
          <c:yVal>
            <c:numRef>
              <c:f>'Figure 7b'!$I$257:$I$261</c:f>
              <c:numCache>
                <c:formatCode>General</c:formatCode>
                <c:ptCount val="5"/>
                <c:pt idx="0">
                  <c:v>1.1933036771009016</c:v>
                </c:pt>
                <c:pt idx="1">
                  <c:v>1.7229881513440892</c:v>
                </c:pt>
                <c:pt idx="2">
                  <c:v>2.0122758585438922</c:v>
                </c:pt>
                <c:pt idx="3">
                  <c:v>2.3721974930910856</c:v>
                </c:pt>
                <c:pt idx="4">
                  <c:v>3.8006283382075026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F4-9349-AF41-D87228C15D0E}"/>
            </c:ext>
          </c:extLst>
        </c:ser>
        <c:ser>
          <c:idx val="1"/>
          <c:order val="1"/>
          <c:tx>
            <c:v>Achromobacter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rgbClr val="FF7960"/>
                </a:solidFill>
              </a:ln>
              <a:effectLst/>
            </c:spPr>
          </c:marker>
          <c:xVal>
            <c:numRef>
              <c:f>'Figure 7b'!$H$262:$H$264</c:f>
              <c:numCache>
                <c:formatCode>General</c:formatCode>
                <c:ptCount val="3"/>
                <c:pt idx="0">
                  <c:v>-2.0369419293128099</c:v>
                </c:pt>
                <c:pt idx="1">
                  <c:v>2.2585085629971497</c:v>
                </c:pt>
                <c:pt idx="2">
                  <c:v>1.7557529660462001</c:v>
                </c:pt>
              </c:numCache>
            </c:numRef>
          </c:xVal>
          <c:yVal>
            <c:numRef>
              <c:f>'Figure 7b'!$I$262:$I$264</c:f>
              <c:numCache>
                <c:formatCode>General</c:formatCode>
                <c:ptCount val="3"/>
                <c:pt idx="0">
                  <c:v>1.1407227438927614</c:v>
                </c:pt>
                <c:pt idx="1">
                  <c:v>1.8209121625383788</c:v>
                </c:pt>
                <c:pt idx="2">
                  <c:v>2.2498929569333184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F4-9349-AF41-D87228C15D0E}"/>
            </c:ext>
          </c:extLst>
        </c:ser>
        <c:ser>
          <c:idx val="2"/>
          <c:order val="2"/>
          <c:tx>
            <c:strRef>
              <c:f>'Figure 7b'!$G$268</c:f>
              <c:strCache>
                <c:ptCount val="1"/>
                <c:pt idx="0">
                  <c:v>E. coli K-12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0">
                <a:solidFill>
                  <a:srgbClr val="D69CF9"/>
                </a:solidFill>
              </a:ln>
              <a:effectLst/>
            </c:spPr>
          </c:marker>
          <c:xVal>
            <c:numRef>
              <c:f>'Figure 7b'!$H$265:$H$268</c:f>
              <c:numCache>
                <c:formatCode>General</c:formatCode>
                <c:ptCount val="4"/>
                <c:pt idx="0">
                  <c:v>-2.0120857707713702</c:v>
                </c:pt>
                <c:pt idx="1">
                  <c:v>1.6503125131381884</c:v>
                </c:pt>
                <c:pt idx="2">
                  <c:v>2.9669962280732611</c:v>
                </c:pt>
                <c:pt idx="3">
                  <c:v>4.5130864082732085</c:v>
                </c:pt>
              </c:numCache>
            </c:numRef>
          </c:xVal>
          <c:yVal>
            <c:numRef>
              <c:f>'Figure 7b'!$I$265:$I$268</c:f>
              <c:numCache>
                <c:formatCode>General</c:formatCode>
                <c:ptCount val="4"/>
                <c:pt idx="0">
                  <c:v>1.0254199398661026</c:v>
                </c:pt>
                <c:pt idx="1">
                  <c:v>2.2193758049307988</c:v>
                </c:pt>
                <c:pt idx="2">
                  <c:v>3.4307196444029735</c:v>
                </c:pt>
                <c:pt idx="3">
                  <c:v>3.8632463980609311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3F4-9349-AF41-D87228C15D0E}"/>
            </c:ext>
          </c:extLst>
        </c:ser>
        <c:ser>
          <c:idx val="3"/>
          <c:order val="3"/>
          <c:tx>
            <c:v>Hotani 1982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63500">
                <a:solidFill>
                  <a:schemeClr val="tx1"/>
                </a:solidFill>
              </a:ln>
              <a:effectLst/>
            </c:spPr>
          </c:marker>
          <c:xVal>
            <c:numRef>
              <c:f>'Figure 7b'!$H$269:$H$273</c:f>
              <c:numCache>
                <c:formatCode>General</c:formatCode>
                <c:ptCount val="5"/>
                <c:pt idx="0">
                  <c:v>-1.98</c:v>
                </c:pt>
                <c:pt idx="1">
                  <c:v>2.1800000000000002</c:v>
                </c:pt>
                <c:pt idx="2">
                  <c:v>-0.18</c:v>
                </c:pt>
                <c:pt idx="3">
                  <c:v>1.85</c:v>
                </c:pt>
                <c:pt idx="4">
                  <c:v>3.27</c:v>
                </c:pt>
              </c:numCache>
            </c:numRef>
          </c:xVal>
          <c:yVal>
            <c:numRef>
              <c:f>'Figure 7b'!$I$269:$I$273</c:f>
              <c:numCache>
                <c:formatCode>General</c:formatCode>
                <c:ptCount val="5"/>
                <c:pt idx="0">
                  <c:v>1.2</c:v>
                </c:pt>
                <c:pt idx="1">
                  <c:v>1.5</c:v>
                </c:pt>
                <c:pt idx="2">
                  <c:v>1.3</c:v>
                </c:pt>
                <c:pt idx="3">
                  <c:v>2.44</c:v>
                </c:pt>
                <c:pt idx="4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3F4-9349-AF41-D87228C1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436127"/>
        <c:axId val="1198438911"/>
      </c:scatterChart>
      <c:valAx>
        <c:axId val="1198436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𝜏 (um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0.47184866663377018"/>
              <c:y val="0.837598487788390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38911"/>
        <c:crosses val="autoZero"/>
        <c:crossBetween val="midCat"/>
      </c:valAx>
      <c:valAx>
        <c:axId val="11984389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𝜅 (um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40723981900452488"/>
              <c:y val="0.11560861343944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436127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600" b="0" i="1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317500</xdr:colOff>
      <xdr:row>44</xdr:row>
      <xdr:rowOff>88900</xdr:rowOff>
    </xdr:from>
    <xdr:to>
      <xdr:col>13</xdr:col>
      <xdr:colOff>444500</xdr:colOff>
      <xdr:row>86</xdr:row>
      <xdr:rowOff>25400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BF02B14-9BEF-9149-A373-A2989104F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450850</xdr:colOff>
      <xdr:row>254</xdr:row>
      <xdr:rowOff>133350</xdr:rowOff>
    </xdr:from>
    <xdr:to>
      <xdr:col>20</xdr:col>
      <xdr:colOff>863600</xdr:colOff>
      <xdr:row>280</xdr:row>
      <xdr:rowOff>165100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DEDE2E9-92E7-FC4D-B15D-66CE6A50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635000</xdr:colOff>
      <xdr:row>0</xdr:row>
      <xdr:rowOff>0</xdr:rowOff>
    </xdr:from>
    <xdr:to>
      <xdr:col>38</xdr:col>
      <xdr:colOff>431800</xdr:colOff>
      <xdr:row>35</xdr:row>
      <xdr:rowOff>177800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8B3DA2A-555D-8F4D-B693-854C6CE46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0.18733</cdr:x>
      <cdr:y>0.3744</cdr:y>
    </cdr:from>
    <cdr:to>
      <cdr:x>0.86244</cdr:x>
      <cdr:y>0.6368</cdr:y>
    </cdr:to>
    <cdr:sp macro="" textlink="">
      <cdr:nvSpPr>
        <cdr:cNvPr id="12" name="Freeform 11">
          <a:extLst xmlns:a="http://schemas.openxmlformats.org/drawingml/2006/main">
            <a:ext uri="{FF2B5EF4-FFF2-40B4-BE49-F238E27FC236}">
              <a16:creationId xmlns:a16="http://schemas.microsoft.com/office/drawing/2014/main" id="{0C7F2AEC-62C6-8D4A-91BC-F7CDE249062A}"/>
            </a:ext>
          </a:extLst>
        </cdr:cNvPr>
        <cdr:cNvSpPr/>
      </cdr:nvSpPr>
      <cdr:spPr>
        <a:xfrm xmlns:a="http://schemas.openxmlformats.org/drawingml/2006/main">
          <a:off x="1314450" y="1989922"/>
          <a:ext cx="4737100" cy="1394628"/>
        </a:xfrm>
        <a:custGeom xmlns:a="http://schemas.openxmlformats.org/drawingml/2006/main">
          <a:avLst/>
          <a:gdLst>
            <a:gd name="connsiteX0" fmla="*/ 0 w 4737100"/>
            <a:gd name="connsiteY0" fmla="*/ 1394628 h 1394628"/>
            <a:gd name="connsiteX1" fmla="*/ 1739900 w 4737100"/>
            <a:gd name="connsiteY1" fmla="*/ 607228 h 1394628"/>
            <a:gd name="connsiteX2" fmla="*/ 2743200 w 4737100"/>
            <a:gd name="connsiteY2" fmla="*/ 213528 h 1394628"/>
            <a:gd name="connsiteX3" fmla="*/ 3594100 w 4737100"/>
            <a:gd name="connsiteY3" fmla="*/ 23028 h 1394628"/>
            <a:gd name="connsiteX4" fmla="*/ 4737100 w 4737100"/>
            <a:gd name="connsiteY4" fmla="*/ 10328 h 1394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737100" h="1394628">
              <a:moveTo>
                <a:pt x="0" y="1394628"/>
              </a:moveTo>
              <a:lnTo>
                <a:pt x="1739900" y="607228"/>
              </a:lnTo>
              <a:cubicBezTo>
                <a:pt x="2197100" y="410378"/>
                <a:pt x="2434167" y="310895"/>
                <a:pt x="2743200" y="213528"/>
              </a:cubicBezTo>
              <a:cubicBezTo>
                <a:pt x="3052233" y="116161"/>
                <a:pt x="3261783" y="56895"/>
                <a:pt x="3594100" y="23028"/>
              </a:cubicBezTo>
              <a:cubicBezTo>
                <a:pt x="3926417" y="-10839"/>
                <a:pt x="4331758" y="-256"/>
                <a:pt x="4737100" y="10328"/>
              </a:cubicBezTo>
            </a:path>
          </a:pathLst>
        </a:custGeom>
        <a:noFill xmlns:a="http://schemas.openxmlformats.org/drawingml/2006/main"/>
        <a:ln xmlns:a="http://schemas.openxmlformats.org/drawingml/2006/main" w="381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0.21267</cdr:x>
      <cdr:y>0.55317</cdr:y>
    </cdr:from>
    <cdr:to>
      <cdr:x>0.27059</cdr:x>
      <cdr:y>0.65114</cdr:y>
    </cdr:to>
    <cdr:sp macro="" textlink="">
      <cdr:nvSpPr>
        <cdr:cNvPr id="13" name="Oval 12">
          <a:extLst xmlns:a="http://schemas.openxmlformats.org/drawingml/2006/main">
            <a:ext uri="{FF2B5EF4-FFF2-40B4-BE49-F238E27FC236}">
              <a16:creationId xmlns:a16="http://schemas.microsoft.com/office/drawing/2014/main" id="{8524CD98-BF88-1D4C-86BE-521B6685D70F}"/>
            </a:ext>
          </a:extLst>
        </cdr:cNvPr>
        <cdr:cNvSpPr/>
      </cdr:nvSpPr>
      <cdr:spPr>
        <a:xfrm xmlns:a="http://schemas.openxmlformats.org/drawingml/2006/main">
          <a:off x="1492250" y="2940050"/>
          <a:ext cx="40640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0.56833</cdr:x>
      <cdr:y>0.47551</cdr:y>
    </cdr:from>
    <cdr:to>
      <cdr:x>0.62624</cdr:x>
      <cdr:y>0.57348</cdr:y>
    </cdr:to>
    <cdr:sp macro="" textlink="">
      <cdr:nvSpPr>
        <cdr:cNvPr id="14" name="Oval 13">
          <a:extLst xmlns:a="http://schemas.openxmlformats.org/drawingml/2006/main">
            <a:ext uri="{FF2B5EF4-FFF2-40B4-BE49-F238E27FC236}">
              <a16:creationId xmlns:a16="http://schemas.microsoft.com/office/drawing/2014/main" id="{6889992C-857D-D142-9DB2-EA890A19151F}"/>
            </a:ext>
          </a:extLst>
        </cdr:cNvPr>
        <cdr:cNvSpPr/>
      </cdr:nvSpPr>
      <cdr:spPr>
        <a:xfrm xmlns:a="http://schemas.openxmlformats.org/drawingml/2006/main">
          <a:off x="3987800" y="2527300"/>
          <a:ext cx="40640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0.51765</cdr:x>
      <cdr:y>0.37395</cdr:y>
    </cdr:from>
    <cdr:to>
      <cdr:x>0.5819</cdr:x>
      <cdr:y>0.50179</cdr:y>
    </cdr:to>
    <cdr:sp macro="" textlink="">
      <cdr:nvSpPr>
        <cdr:cNvPr id="15" name="Oval 14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1472728">
          <a:off x="3632200" y="1987550"/>
          <a:ext cx="450850" cy="6794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0.36828</cdr:x>
      <cdr:y>0.54648</cdr:y>
    </cdr:from>
    <cdr:to>
      <cdr:x>0.42445</cdr:x>
      <cdr:y>0.6127</cdr:y>
    </cdr:to>
    <cdr:sp macro="" textlink="">
      <cdr:nvSpPr>
        <cdr:cNvPr id="16" name="Oval 15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5770879">
          <a:off x="2605249" y="2883427"/>
          <a:ext cx="351933" cy="39414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0.63647</cdr:x>
      <cdr:y>0.22602</cdr:y>
    </cdr:from>
    <cdr:to>
      <cdr:x>0.70337</cdr:x>
      <cdr:y>0.46615</cdr:y>
    </cdr:to>
    <cdr:sp macro="" textlink="">
      <cdr:nvSpPr>
        <cdr:cNvPr id="17" name="Oval 16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20527568">
          <a:off x="4465933" y="1201305"/>
          <a:ext cx="469461" cy="127623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0.74389</cdr:x>
      <cdr:y>0.16249</cdr:y>
    </cdr:from>
    <cdr:to>
      <cdr:x>0.81176</cdr:x>
      <cdr:y>0.26045</cdr:y>
    </cdr:to>
    <cdr:sp macro="" textlink="">
      <cdr:nvSpPr>
        <cdr:cNvPr id="18" name="Oval 17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>
          <a:off x="5219700" y="863600"/>
          <a:ext cx="47625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1</xdr:row>
      <xdr:rowOff>63500</xdr:rowOff>
    </xdr:from>
    <xdr:to>
      <xdr:col>23</xdr:col>
      <xdr:colOff>44450</xdr:colOff>
      <xdr:row>28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856B72-4592-8F4E-8E29-BE4F2F2EE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0.18733</cdr:x>
      <cdr:y>0.3744</cdr:y>
    </cdr:from>
    <cdr:to>
      <cdr:x>0.86244</cdr:x>
      <cdr:y>0.6368</cdr:y>
    </cdr:to>
    <cdr:sp macro="" textlink="">
      <cdr:nvSpPr>
        <cdr:cNvPr id="12" name="Freeform 11">
          <a:extLst xmlns:a="http://schemas.openxmlformats.org/drawingml/2006/main">
            <a:ext uri="{FF2B5EF4-FFF2-40B4-BE49-F238E27FC236}">
              <a16:creationId xmlns:a16="http://schemas.microsoft.com/office/drawing/2014/main" id="{0C7F2AEC-62C6-8D4A-91BC-F7CDE249062A}"/>
            </a:ext>
          </a:extLst>
        </cdr:cNvPr>
        <cdr:cNvSpPr/>
      </cdr:nvSpPr>
      <cdr:spPr>
        <a:xfrm xmlns:a="http://schemas.openxmlformats.org/drawingml/2006/main">
          <a:off x="1314450" y="1989922"/>
          <a:ext cx="4737100" cy="1394628"/>
        </a:xfrm>
        <a:custGeom xmlns:a="http://schemas.openxmlformats.org/drawingml/2006/main">
          <a:avLst/>
          <a:gdLst>
            <a:gd name="connsiteX0" fmla="*/ 0 w 4737100"/>
            <a:gd name="connsiteY0" fmla="*/ 1394628 h 1394628"/>
            <a:gd name="connsiteX1" fmla="*/ 1739900 w 4737100"/>
            <a:gd name="connsiteY1" fmla="*/ 607228 h 1394628"/>
            <a:gd name="connsiteX2" fmla="*/ 2743200 w 4737100"/>
            <a:gd name="connsiteY2" fmla="*/ 213528 h 1394628"/>
            <a:gd name="connsiteX3" fmla="*/ 3594100 w 4737100"/>
            <a:gd name="connsiteY3" fmla="*/ 23028 h 1394628"/>
            <a:gd name="connsiteX4" fmla="*/ 4737100 w 4737100"/>
            <a:gd name="connsiteY4" fmla="*/ 10328 h 1394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737100" h="1394628">
              <a:moveTo>
                <a:pt x="0" y="1394628"/>
              </a:moveTo>
              <a:lnTo>
                <a:pt x="1739900" y="607228"/>
              </a:lnTo>
              <a:cubicBezTo>
                <a:pt x="2197100" y="410378"/>
                <a:pt x="2434167" y="310895"/>
                <a:pt x="2743200" y="213528"/>
              </a:cubicBezTo>
              <a:cubicBezTo>
                <a:pt x="3052233" y="116161"/>
                <a:pt x="3261783" y="56895"/>
                <a:pt x="3594100" y="23028"/>
              </a:cubicBezTo>
              <a:cubicBezTo>
                <a:pt x="3926417" y="-10839"/>
                <a:pt x="4331758" y="-256"/>
                <a:pt x="4737100" y="10328"/>
              </a:cubicBezTo>
            </a:path>
          </a:pathLst>
        </a:custGeom>
        <a:noFill xmlns:a="http://schemas.openxmlformats.org/drawingml/2006/main"/>
        <a:ln xmlns:a="http://schemas.openxmlformats.org/drawingml/2006/main" w="381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0.21267</cdr:x>
      <cdr:y>0.55317</cdr:y>
    </cdr:from>
    <cdr:to>
      <cdr:x>0.27059</cdr:x>
      <cdr:y>0.65114</cdr:y>
    </cdr:to>
    <cdr:sp macro="" textlink="">
      <cdr:nvSpPr>
        <cdr:cNvPr id="13" name="Oval 12">
          <a:extLst xmlns:a="http://schemas.openxmlformats.org/drawingml/2006/main">
            <a:ext uri="{FF2B5EF4-FFF2-40B4-BE49-F238E27FC236}">
              <a16:creationId xmlns:a16="http://schemas.microsoft.com/office/drawing/2014/main" id="{8524CD98-BF88-1D4C-86BE-521B6685D70F}"/>
            </a:ext>
          </a:extLst>
        </cdr:cNvPr>
        <cdr:cNvSpPr/>
      </cdr:nvSpPr>
      <cdr:spPr>
        <a:xfrm xmlns:a="http://schemas.openxmlformats.org/drawingml/2006/main">
          <a:off x="1492250" y="2940050"/>
          <a:ext cx="40640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0.56833</cdr:x>
      <cdr:y>0.47551</cdr:y>
    </cdr:from>
    <cdr:to>
      <cdr:x>0.62624</cdr:x>
      <cdr:y>0.57348</cdr:y>
    </cdr:to>
    <cdr:sp macro="" textlink="">
      <cdr:nvSpPr>
        <cdr:cNvPr id="14" name="Oval 13">
          <a:extLst xmlns:a="http://schemas.openxmlformats.org/drawingml/2006/main">
            <a:ext uri="{FF2B5EF4-FFF2-40B4-BE49-F238E27FC236}">
              <a16:creationId xmlns:a16="http://schemas.microsoft.com/office/drawing/2014/main" id="{6889992C-857D-D142-9DB2-EA890A19151F}"/>
            </a:ext>
          </a:extLst>
        </cdr:cNvPr>
        <cdr:cNvSpPr/>
      </cdr:nvSpPr>
      <cdr:spPr>
        <a:xfrm xmlns:a="http://schemas.openxmlformats.org/drawingml/2006/main">
          <a:off x="3987800" y="2527300"/>
          <a:ext cx="40640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0.51765</cdr:x>
      <cdr:y>0.37395</cdr:y>
    </cdr:from>
    <cdr:to>
      <cdr:x>0.5819</cdr:x>
      <cdr:y>0.50179</cdr:y>
    </cdr:to>
    <cdr:sp macro="" textlink="">
      <cdr:nvSpPr>
        <cdr:cNvPr id="15" name="Oval 14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1472728">
          <a:off x="3632200" y="1987550"/>
          <a:ext cx="450850" cy="6794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0.36828</cdr:x>
      <cdr:y>0.54648</cdr:y>
    </cdr:from>
    <cdr:to>
      <cdr:x>0.42445</cdr:x>
      <cdr:y>0.6127</cdr:y>
    </cdr:to>
    <cdr:sp macro="" textlink="">
      <cdr:nvSpPr>
        <cdr:cNvPr id="16" name="Oval 15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5770879">
          <a:off x="2605249" y="2883427"/>
          <a:ext cx="351933" cy="39414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0.63647</cdr:x>
      <cdr:y>0.22602</cdr:y>
    </cdr:from>
    <cdr:to>
      <cdr:x>0.70337</cdr:x>
      <cdr:y>0.46615</cdr:y>
    </cdr:to>
    <cdr:sp macro="" textlink="">
      <cdr:nvSpPr>
        <cdr:cNvPr id="17" name="Oval 16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 rot="20527568">
          <a:off x="4465933" y="1201305"/>
          <a:ext cx="469461" cy="127623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0.74389</cdr:x>
      <cdr:y>0.16249</cdr:y>
    </cdr:from>
    <cdr:to>
      <cdr:x>0.81176</cdr:x>
      <cdr:y>0.26045</cdr:y>
    </cdr:to>
    <cdr:sp macro="" textlink="">
      <cdr:nvSpPr>
        <cdr:cNvPr id="18" name="Oval 17">
          <a:extLst xmlns:a="http://schemas.openxmlformats.org/drawingml/2006/main">
            <a:ext uri="{FF2B5EF4-FFF2-40B4-BE49-F238E27FC236}">
              <a16:creationId xmlns:a16="http://schemas.microsoft.com/office/drawing/2014/main" id="{F9A97718-87DD-A94A-BF83-674CD3F0C803}"/>
            </a:ext>
          </a:extLst>
        </cdr:cNvPr>
        <cdr:cNvSpPr/>
      </cdr:nvSpPr>
      <cdr:spPr>
        <a:xfrm xmlns:a="http://schemas.openxmlformats.org/drawingml/2006/main">
          <a:off x="5219700" y="863600"/>
          <a:ext cx="476250" cy="5207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bg2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7387-3CFC-499E-A193-5D2FDCD21383}">
  <dimension ref="A1:R41"/>
  <sheetViews>
    <sheetView tabSelected="1" topLeftCell="C1" workbookViewId="0">
      <selection activeCell="N1" sqref="N1:R6"/>
    </sheetView>
  </sheetViews>
  <sheetFormatPr baseColWidth="10" defaultColWidth="8.83203125" defaultRowHeight="15" x14ac:dyDescent="0.2"/>
  <cols>
    <col min="3" max="3" width="39.5" bestFit="1" customWidth="1"/>
    <col min="4" max="6" width="17.5" bestFit="1" customWidth="1"/>
    <col min="7" max="7" width="18.83203125" bestFit="1" customWidth="1"/>
    <col min="8" max="11" width="17.5" bestFit="1" customWidth="1"/>
    <col min="12" max="12" width="12" bestFit="1" customWidth="1"/>
    <col min="13" max="13" width="12.5" bestFit="1" customWidth="1"/>
    <col min="14" max="14" width="25.33203125" bestFit="1" customWidth="1"/>
    <col min="15" max="15" width="26.33203125" bestFit="1" customWidth="1"/>
    <col min="17" max="17" width="16" bestFit="1" customWidth="1"/>
    <col min="18" max="18" width="15.5" bestFit="1" customWidth="1"/>
  </cols>
  <sheetData>
    <row r="1" spans="1:18" x14ac:dyDescent="0.2"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N1" t="s">
        <v>18</v>
      </c>
      <c r="O1" t="s">
        <v>19</v>
      </c>
      <c r="Q1" t="s">
        <v>20</v>
      </c>
      <c r="R1" t="s">
        <v>21</v>
      </c>
    </row>
    <row r="2" spans="1:18" x14ac:dyDescent="0.2">
      <c r="A2" t="s">
        <v>1</v>
      </c>
      <c r="B2" t="s">
        <v>0</v>
      </c>
      <c r="C2">
        <v>29</v>
      </c>
      <c r="D2">
        <v>27</v>
      </c>
      <c r="E2">
        <v>29</v>
      </c>
      <c r="F2">
        <v>25</v>
      </c>
      <c r="G2">
        <v>27</v>
      </c>
      <c r="H2">
        <v>28</v>
      </c>
      <c r="I2">
        <v>27</v>
      </c>
      <c r="J2">
        <v>29</v>
      </c>
      <c r="K2">
        <v>28</v>
      </c>
      <c r="M2" t="s">
        <v>17</v>
      </c>
      <c r="N2">
        <f>AVERAGE(C2:K2)</f>
        <v>27.666666666666668</v>
      </c>
      <c r="Q2">
        <f>_xlfn.STDEV.P(C2:K2)</f>
        <v>1.2472191289246473</v>
      </c>
    </row>
    <row r="3" spans="1:18" x14ac:dyDescent="0.2">
      <c r="B3" t="s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3</v>
      </c>
      <c r="I3">
        <v>2</v>
      </c>
      <c r="J3">
        <v>2</v>
      </c>
      <c r="K3">
        <v>3</v>
      </c>
      <c r="L3">
        <f>_xlfn.T.TEST(C2:K2,C3:K3,2,2)</f>
        <v>1.246009488544943E-19</v>
      </c>
      <c r="M3" t="s">
        <v>2</v>
      </c>
      <c r="N3">
        <f t="shared" ref="N3:N6" si="0">AVERAGE(C3:K3)</f>
        <v>2.2222222222222223</v>
      </c>
      <c r="Q3">
        <f t="shared" ref="Q3:Q6" si="1">_xlfn.STDEV.P(C3:K3)</f>
        <v>0.41573970964154905</v>
      </c>
    </row>
    <row r="4" spans="1:18" x14ac:dyDescent="0.2">
      <c r="B4" t="s">
        <v>3</v>
      </c>
      <c r="C4">
        <v>11</v>
      </c>
      <c r="D4">
        <v>11</v>
      </c>
      <c r="E4">
        <v>10</v>
      </c>
      <c r="F4">
        <v>9</v>
      </c>
      <c r="G4">
        <v>10</v>
      </c>
      <c r="H4">
        <v>11</v>
      </c>
      <c r="I4">
        <v>9</v>
      </c>
      <c r="J4">
        <v>9</v>
      </c>
      <c r="K4">
        <v>9</v>
      </c>
      <c r="M4" t="s">
        <v>3</v>
      </c>
      <c r="N4">
        <f t="shared" si="0"/>
        <v>9.8888888888888893</v>
      </c>
      <c r="O4">
        <f>AVERAGE(C11:K11)</f>
        <v>33</v>
      </c>
      <c r="Q4">
        <f t="shared" si="1"/>
        <v>0.87488976377909011</v>
      </c>
      <c r="R4">
        <f>_xlfn.STDEV.P(C11:K11)</f>
        <v>3.4318767136623336</v>
      </c>
    </row>
    <row r="5" spans="1:18" x14ac:dyDescent="0.2">
      <c r="B5" t="s">
        <v>4</v>
      </c>
      <c r="C5">
        <v>2</v>
      </c>
      <c r="D5">
        <v>2</v>
      </c>
      <c r="E5">
        <v>3</v>
      </c>
      <c r="F5">
        <v>3</v>
      </c>
      <c r="G5">
        <v>3</v>
      </c>
      <c r="H5">
        <v>3</v>
      </c>
      <c r="I5">
        <v>2</v>
      </c>
      <c r="J5">
        <v>3</v>
      </c>
      <c r="K5">
        <v>3</v>
      </c>
      <c r="L5">
        <f>_xlfn.T.TEST(C4:K4,C5:K5,2,2)</f>
        <v>6.2728316116003338E-13</v>
      </c>
      <c r="M5" t="s">
        <v>4</v>
      </c>
      <c r="N5">
        <f t="shared" si="0"/>
        <v>2.6666666666666665</v>
      </c>
      <c r="O5">
        <f t="shared" ref="O5:O6" si="2">AVERAGE(C12:K12)</f>
        <v>5.8888888888888893</v>
      </c>
      <c r="Q5">
        <f t="shared" si="1"/>
        <v>0.47140452079103168</v>
      </c>
      <c r="R5">
        <f t="shared" ref="R5:R6" si="3">_xlfn.STDEV.P(C12:K12)</f>
        <v>1.3698697784375502</v>
      </c>
    </row>
    <row r="6" spans="1:18" x14ac:dyDescent="0.2">
      <c r="B6" t="s">
        <v>5</v>
      </c>
      <c r="C6">
        <v>3</v>
      </c>
      <c r="D6">
        <v>3</v>
      </c>
      <c r="E6">
        <v>3</v>
      </c>
      <c r="F6">
        <v>3</v>
      </c>
      <c r="G6">
        <v>4</v>
      </c>
      <c r="H6">
        <v>3</v>
      </c>
      <c r="I6">
        <v>3</v>
      </c>
      <c r="J6">
        <v>3</v>
      </c>
      <c r="K6">
        <v>3</v>
      </c>
      <c r="L6">
        <f>_xlfn.T.TEST(C4:K4,C6:K6,2,2)</f>
        <v>5.9654184877912691E-13</v>
      </c>
      <c r="M6" t="s">
        <v>5</v>
      </c>
      <c r="N6">
        <f t="shared" si="0"/>
        <v>3.1111111111111112</v>
      </c>
      <c r="O6">
        <f t="shared" si="2"/>
        <v>7.5555555555555554</v>
      </c>
      <c r="Q6">
        <f t="shared" si="1"/>
        <v>0.31426968052735443</v>
      </c>
      <c r="R6">
        <f t="shared" si="3"/>
        <v>0.8314794192830981</v>
      </c>
    </row>
    <row r="8" spans="1:18" x14ac:dyDescent="0.2"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16</v>
      </c>
    </row>
    <row r="9" spans="1:18" x14ac:dyDescent="0.2">
      <c r="A9" t="s">
        <v>6</v>
      </c>
      <c r="B9" t="s">
        <v>0</v>
      </c>
      <c r="C9" t="s">
        <v>7</v>
      </c>
    </row>
    <row r="10" spans="1:18" x14ac:dyDescent="0.2">
      <c r="B10" t="s">
        <v>2</v>
      </c>
    </row>
    <row r="11" spans="1:18" x14ac:dyDescent="0.2">
      <c r="B11" t="s">
        <v>3</v>
      </c>
      <c r="C11">
        <v>33</v>
      </c>
      <c r="D11">
        <v>31</v>
      </c>
      <c r="E11">
        <v>32</v>
      </c>
      <c r="F11">
        <v>31</v>
      </c>
      <c r="G11">
        <v>39</v>
      </c>
      <c r="H11">
        <v>33</v>
      </c>
      <c r="I11">
        <v>30</v>
      </c>
      <c r="J11">
        <v>29</v>
      </c>
      <c r="K11">
        <v>39</v>
      </c>
    </row>
    <row r="12" spans="1:18" x14ac:dyDescent="0.2">
      <c r="B12" t="s">
        <v>4</v>
      </c>
      <c r="C12">
        <v>9</v>
      </c>
      <c r="D12">
        <v>5</v>
      </c>
      <c r="E12">
        <v>7</v>
      </c>
      <c r="F12">
        <v>6</v>
      </c>
      <c r="G12">
        <v>5</v>
      </c>
      <c r="H12">
        <v>5</v>
      </c>
      <c r="I12">
        <v>4</v>
      </c>
      <c r="J12">
        <v>6</v>
      </c>
      <c r="K12">
        <v>6</v>
      </c>
      <c r="L12">
        <f>_xlfn.T.TEST(C11:K11,C12:K12,2,2)</f>
        <v>5.4128458720475884E-13</v>
      </c>
    </row>
    <row r="13" spans="1:18" x14ac:dyDescent="0.2">
      <c r="B13" t="s">
        <v>5</v>
      </c>
      <c r="C13">
        <v>9</v>
      </c>
      <c r="D13">
        <v>8</v>
      </c>
      <c r="E13">
        <v>8</v>
      </c>
      <c r="F13">
        <v>7</v>
      </c>
      <c r="G13">
        <v>7</v>
      </c>
      <c r="H13">
        <v>6</v>
      </c>
      <c r="I13">
        <v>8</v>
      </c>
      <c r="J13">
        <v>8</v>
      </c>
      <c r="K13">
        <v>7</v>
      </c>
      <c r="L13">
        <f>_xlfn.T.TEST(C11:K11,C13:K13,2,2)</f>
        <v>7.1533086551880537E-13</v>
      </c>
    </row>
    <row r="20" spans="3:13" x14ac:dyDescent="0.2">
      <c r="D20">
        <v>0.66</v>
      </c>
      <c r="E20">
        <v>0.82</v>
      </c>
      <c r="F20">
        <v>0.97</v>
      </c>
      <c r="G20">
        <v>1.1200000000000001</v>
      </c>
      <c r="H20">
        <v>1.27</v>
      </c>
      <c r="I20">
        <v>1.97</v>
      </c>
      <c r="J20">
        <v>2.12</v>
      </c>
      <c r="K20">
        <v>2.27</v>
      </c>
    </row>
    <row r="21" spans="3:13" x14ac:dyDescent="0.2">
      <c r="D21">
        <f t="shared" ref="D21:K21" si="4">D20</f>
        <v>0.66</v>
      </c>
      <c r="E21">
        <f t="shared" si="4"/>
        <v>0.82</v>
      </c>
      <c r="F21">
        <f t="shared" si="4"/>
        <v>0.97</v>
      </c>
      <c r="G21">
        <f t="shared" si="4"/>
        <v>1.1200000000000001</v>
      </c>
      <c r="H21">
        <f t="shared" si="4"/>
        <v>1.27</v>
      </c>
      <c r="I21">
        <f t="shared" si="4"/>
        <v>1.97</v>
      </c>
      <c r="J21">
        <f t="shared" si="4"/>
        <v>2.12</v>
      </c>
      <c r="K21">
        <f t="shared" si="4"/>
        <v>2.27</v>
      </c>
    </row>
    <row r="22" spans="3:13" x14ac:dyDescent="0.2">
      <c r="D22">
        <f t="shared" ref="D22:D28" si="5">D21</f>
        <v>0.66</v>
      </c>
      <c r="E22">
        <f t="shared" ref="E22:E28" si="6">E21</f>
        <v>0.82</v>
      </c>
      <c r="F22">
        <f t="shared" ref="F22:F28" si="7">F21</f>
        <v>0.97</v>
      </c>
      <c r="G22">
        <f t="shared" ref="G22:G28" si="8">G21</f>
        <v>1.1200000000000001</v>
      </c>
      <c r="H22">
        <f t="shared" ref="H22:H27" si="9">H21</f>
        <v>1.27</v>
      </c>
      <c r="I22">
        <f t="shared" ref="I22:I28" si="10">I21</f>
        <v>1.97</v>
      </c>
      <c r="J22">
        <f t="shared" ref="J22:J28" si="11">J21</f>
        <v>2.12</v>
      </c>
      <c r="K22">
        <f t="shared" ref="K22:K28" si="12">K21</f>
        <v>2.27</v>
      </c>
    </row>
    <row r="23" spans="3:13" x14ac:dyDescent="0.2">
      <c r="D23">
        <f t="shared" si="5"/>
        <v>0.66</v>
      </c>
      <c r="E23">
        <f t="shared" si="6"/>
        <v>0.82</v>
      </c>
      <c r="F23">
        <f t="shared" si="7"/>
        <v>0.97</v>
      </c>
      <c r="G23">
        <f t="shared" si="8"/>
        <v>1.1200000000000001</v>
      </c>
      <c r="H23">
        <f t="shared" si="9"/>
        <v>1.27</v>
      </c>
      <c r="I23">
        <f t="shared" si="10"/>
        <v>1.97</v>
      </c>
      <c r="J23">
        <f t="shared" si="11"/>
        <v>2.12</v>
      </c>
      <c r="K23">
        <f t="shared" si="12"/>
        <v>2.27</v>
      </c>
    </row>
    <row r="24" spans="3:13" x14ac:dyDescent="0.2">
      <c r="D24">
        <f t="shared" si="5"/>
        <v>0.66</v>
      </c>
      <c r="E24">
        <f t="shared" si="6"/>
        <v>0.82</v>
      </c>
      <c r="F24">
        <f t="shared" si="7"/>
        <v>0.97</v>
      </c>
      <c r="G24">
        <f t="shared" si="8"/>
        <v>1.1200000000000001</v>
      </c>
      <c r="H24">
        <f t="shared" si="9"/>
        <v>1.27</v>
      </c>
      <c r="I24">
        <f t="shared" si="10"/>
        <v>1.97</v>
      </c>
      <c r="J24">
        <f t="shared" si="11"/>
        <v>2.12</v>
      </c>
      <c r="K24">
        <f t="shared" si="12"/>
        <v>2.27</v>
      </c>
    </row>
    <row r="25" spans="3:13" x14ac:dyDescent="0.2">
      <c r="D25">
        <f t="shared" si="5"/>
        <v>0.66</v>
      </c>
      <c r="E25">
        <f t="shared" si="6"/>
        <v>0.82</v>
      </c>
      <c r="F25">
        <f t="shared" si="7"/>
        <v>0.97</v>
      </c>
      <c r="G25">
        <f t="shared" si="8"/>
        <v>1.1200000000000001</v>
      </c>
      <c r="H25">
        <f t="shared" si="9"/>
        <v>1.27</v>
      </c>
      <c r="I25">
        <f t="shared" si="10"/>
        <v>1.97</v>
      </c>
      <c r="J25">
        <f t="shared" si="11"/>
        <v>2.12</v>
      </c>
      <c r="K25">
        <f t="shared" si="12"/>
        <v>2.27</v>
      </c>
    </row>
    <row r="26" spans="3:13" x14ac:dyDescent="0.2">
      <c r="D26">
        <f t="shared" si="5"/>
        <v>0.66</v>
      </c>
      <c r="E26">
        <f t="shared" si="6"/>
        <v>0.82</v>
      </c>
      <c r="F26">
        <f t="shared" si="7"/>
        <v>0.97</v>
      </c>
      <c r="G26">
        <f t="shared" si="8"/>
        <v>1.1200000000000001</v>
      </c>
      <c r="H26">
        <f t="shared" si="9"/>
        <v>1.27</v>
      </c>
      <c r="I26">
        <f t="shared" si="10"/>
        <v>1.97</v>
      </c>
      <c r="J26">
        <f t="shared" si="11"/>
        <v>2.12</v>
      </c>
      <c r="K26">
        <f t="shared" si="12"/>
        <v>2.27</v>
      </c>
    </row>
    <row r="27" spans="3:13" x14ac:dyDescent="0.2">
      <c r="D27">
        <f t="shared" si="5"/>
        <v>0.66</v>
      </c>
      <c r="E27">
        <f t="shared" si="6"/>
        <v>0.82</v>
      </c>
      <c r="F27">
        <f t="shared" si="7"/>
        <v>0.97</v>
      </c>
      <c r="G27">
        <f t="shared" si="8"/>
        <v>1.1200000000000001</v>
      </c>
      <c r="H27">
        <f t="shared" si="9"/>
        <v>1.27</v>
      </c>
      <c r="I27">
        <f t="shared" si="10"/>
        <v>1.97</v>
      </c>
      <c r="J27">
        <f t="shared" si="11"/>
        <v>2.12</v>
      </c>
      <c r="K27">
        <f t="shared" si="12"/>
        <v>2.27</v>
      </c>
    </row>
    <row r="28" spans="3:13" x14ac:dyDescent="0.2">
      <c r="D28">
        <f t="shared" si="5"/>
        <v>0.66</v>
      </c>
      <c r="E28">
        <f t="shared" si="6"/>
        <v>0.82</v>
      </c>
      <c r="F28">
        <f t="shared" si="7"/>
        <v>0.97</v>
      </c>
      <c r="G28">
        <f t="shared" si="8"/>
        <v>1.1200000000000001</v>
      </c>
      <c r="H28">
        <f>H27</f>
        <v>1.27</v>
      </c>
      <c r="I28">
        <f t="shared" si="10"/>
        <v>1.97</v>
      </c>
      <c r="J28">
        <f t="shared" si="11"/>
        <v>2.12</v>
      </c>
      <c r="K28">
        <f t="shared" si="12"/>
        <v>2.27</v>
      </c>
    </row>
    <row r="32" spans="3:13" x14ac:dyDescent="0.2">
      <c r="C32" s="9" t="s">
        <v>121</v>
      </c>
      <c r="D32" s="9" t="s">
        <v>114</v>
      </c>
      <c r="E32" s="9" t="s">
        <v>115</v>
      </c>
      <c r="F32" s="9" t="s">
        <v>116</v>
      </c>
      <c r="G32" s="9" t="s">
        <v>117</v>
      </c>
      <c r="H32" s="9" t="s">
        <v>118</v>
      </c>
      <c r="I32" s="9" t="s">
        <v>119</v>
      </c>
      <c r="J32" s="9" t="s">
        <v>122</v>
      </c>
      <c r="K32" s="9" t="s">
        <v>124</v>
      </c>
      <c r="L32" s="9" t="s">
        <v>125</v>
      </c>
      <c r="M32" s="9" t="s">
        <v>126</v>
      </c>
    </row>
    <row r="33" spans="3:13" x14ac:dyDescent="0.2">
      <c r="C33">
        <v>1</v>
      </c>
      <c r="D33">
        <v>29</v>
      </c>
      <c r="E33">
        <v>2</v>
      </c>
      <c r="F33">
        <v>11</v>
      </c>
      <c r="G33">
        <v>2</v>
      </c>
      <c r="H33">
        <v>3</v>
      </c>
      <c r="I33" t="s">
        <v>120</v>
      </c>
      <c r="J33" t="s">
        <v>123</v>
      </c>
      <c r="K33">
        <v>33</v>
      </c>
      <c r="L33">
        <v>9</v>
      </c>
      <c r="M33">
        <v>9</v>
      </c>
    </row>
    <row r="34" spans="3:13" x14ac:dyDescent="0.2">
      <c r="C34">
        <v>2</v>
      </c>
      <c r="D34">
        <v>27</v>
      </c>
      <c r="E34">
        <v>2</v>
      </c>
      <c r="F34">
        <v>11</v>
      </c>
      <c r="G34">
        <v>2</v>
      </c>
      <c r="H34">
        <v>3</v>
      </c>
      <c r="I34" t="s">
        <v>120</v>
      </c>
      <c r="J34" t="s">
        <v>123</v>
      </c>
      <c r="K34">
        <v>31</v>
      </c>
      <c r="L34">
        <v>5</v>
      </c>
      <c r="M34">
        <v>8</v>
      </c>
    </row>
    <row r="35" spans="3:13" x14ac:dyDescent="0.2">
      <c r="C35">
        <v>3</v>
      </c>
      <c r="D35">
        <v>29</v>
      </c>
      <c r="E35">
        <v>2</v>
      </c>
      <c r="F35">
        <v>10</v>
      </c>
      <c r="G35">
        <v>3</v>
      </c>
      <c r="H35">
        <v>3</v>
      </c>
      <c r="I35" t="s">
        <v>120</v>
      </c>
      <c r="J35" t="s">
        <v>123</v>
      </c>
      <c r="K35">
        <v>32</v>
      </c>
      <c r="L35">
        <v>7</v>
      </c>
      <c r="M35">
        <v>8</v>
      </c>
    </row>
    <row r="36" spans="3:13" x14ac:dyDescent="0.2">
      <c r="C36">
        <v>4</v>
      </c>
      <c r="D36">
        <v>25</v>
      </c>
      <c r="E36">
        <v>2</v>
      </c>
      <c r="F36">
        <v>9</v>
      </c>
      <c r="G36">
        <v>3</v>
      </c>
      <c r="H36">
        <v>3</v>
      </c>
      <c r="I36" t="s">
        <v>120</v>
      </c>
      <c r="J36" t="s">
        <v>123</v>
      </c>
      <c r="K36">
        <v>31</v>
      </c>
      <c r="L36">
        <v>6</v>
      </c>
      <c r="M36">
        <v>7</v>
      </c>
    </row>
    <row r="37" spans="3:13" x14ac:dyDescent="0.2">
      <c r="C37">
        <v>5</v>
      </c>
      <c r="D37">
        <v>27</v>
      </c>
      <c r="E37">
        <v>2</v>
      </c>
      <c r="F37">
        <v>10</v>
      </c>
      <c r="G37">
        <v>3</v>
      </c>
      <c r="H37">
        <v>4</v>
      </c>
      <c r="I37" t="s">
        <v>120</v>
      </c>
      <c r="J37" t="s">
        <v>123</v>
      </c>
      <c r="K37">
        <v>39</v>
      </c>
      <c r="L37">
        <v>5</v>
      </c>
      <c r="M37">
        <v>7</v>
      </c>
    </row>
    <row r="38" spans="3:13" x14ac:dyDescent="0.2">
      <c r="C38">
        <v>6</v>
      </c>
      <c r="D38">
        <v>28</v>
      </c>
      <c r="E38">
        <v>3</v>
      </c>
      <c r="F38">
        <v>11</v>
      </c>
      <c r="G38">
        <v>3</v>
      </c>
      <c r="H38">
        <v>3</v>
      </c>
      <c r="I38" t="s">
        <v>120</v>
      </c>
      <c r="J38" t="s">
        <v>123</v>
      </c>
      <c r="K38">
        <v>33</v>
      </c>
      <c r="L38">
        <v>5</v>
      </c>
      <c r="M38">
        <v>6</v>
      </c>
    </row>
    <row r="39" spans="3:13" x14ac:dyDescent="0.2">
      <c r="C39">
        <v>7</v>
      </c>
      <c r="D39">
        <v>27</v>
      </c>
      <c r="E39">
        <v>2</v>
      </c>
      <c r="F39">
        <v>9</v>
      </c>
      <c r="G39">
        <v>2</v>
      </c>
      <c r="H39">
        <v>3</v>
      </c>
      <c r="I39" t="s">
        <v>120</v>
      </c>
      <c r="J39" t="s">
        <v>123</v>
      </c>
      <c r="K39">
        <v>30</v>
      </c>
      <c r="L39">
        <v>4</v>
      </c>
      <c r="M39">
        <v>8</v>
      </c>
    </row>
    <row r="40" spans="3:13" x14ac:dyDescent="0.2">
      <c r="C40">
        <v>8</v>
      </c>
      <c r="D40">
        <v>29</v>
      </c>
      <c r="E40">
        <v>2</v>
      </c>
      <c r="F40">
        <v>9</v>
      </c>
      <c r="G40">
        <v>3</v>
      </c>
      <c r="H40">
        <v>3</v>
      </c>
      <c r="I40" t="s">
        <v>120</v>
      </c>
      <c r="J40" t="s">
        <v>123</v>
      </c>
      <c r="K40">
        <v>29</v>
      </c>
      <c r="L40">
        <v>6</v>
      </c>
      <c r="M40">
        <v>8</v>
      </c>
    </row>
    <row r="41" spans="3:13" x14ac:dyDescent="0.2">
      <c r="C41">
        <v>9</v>
      </c>
      <c r="D41">
        <v>28</v>
      </c>
      <c r="E41">
        <v>3</v>
      </c>
      <c r="F41">
        <v>9</v>
      </c>
      <c r="G41">
        <v>3</v>
      </c>
      <c r="H41">
        <v>3</v>
      </c>
      <c r="I41" t="s">
        <v>120</v>
      </c>
      <c r="J41" t="s">
        <v>123</v>
      </c>
      <c r="K41">
        <v>39</v>
      </c>
      <c r="L41">
        <v>6</v>
      </c>
      <c r="M41">
        <v>7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4E49-3A9C-5D45-8AC0-9C0AE35BD684}">
  <dimension ref="A1:S10"/>
  <sheetViews>
    <sheetView workbookViewId="0">
      <selection activeCell="M16" sqref="M16"/>
    </sheetView>
  </sheetViews>
  <sheetFormatPr baseColWidth="10" defaultRowHeight="15" x14ac:dyDescent="0.2"/>
  <cols>
    <col min="9" max="9" width="14.83203125" bestFit="1" customWidth="1"/>
    <col min="10" max="10" width="12.1640625" bestFit="1" customWidth="1"/>
    <col min="11" max="11" width="12.5" bestFit="1" customWidth="1"/>
    <col min="15" max="15" width="25.33203125" bestFit="1" customWidth="1"/>
    <col min="16" max="16" width="26.33203125" bestFit="1" customWidth="1"/>
    <col min="18" max="18" width="16" bestFit="1" customWidth="1"/>
    <col min="19" max="19" width="15.33203125" bestFit="1" customWidth="1"/>
  </cols>
  <sheetData>
    <row r="1" spans="1:19" x14ac:dyDescent="0.2">
      <c r="A1" s="9" t="s">
        <v>121</v>
      </c>
      <c r="B1" s="9" t="s">
        <v>114</v>
      </c>
      <c r="C1" s="9" t="s">
        <v>115</v>
      </c>
      <c r="D1" s="9" t="s">
        <v>116</v>
      </c>
      <c r="E1" s="9" t="s">
        <v>117</v>
      </c>
      <c r="F1" s="9" t="s">
        <v>118</v>
      </c>
      <c r="G1" s="9" t="s">
        <v>119</v>
      </c>
      <c r="H1" s="9" t="s">
        <v>122</v>
      </c>
      <c r="I1" s="9" t="s">
        <v>124</v>
      </c>
      <c r="J1" s="9" t="s">
        <v>125</v>
      </c>
      <c r="K1" s="9" t="s">
        <v>126</v>
      </c>
      <c r="O1" t="s">
        <v>18</v>
      </c>
      <c r="P1" t="s">
        <v>19</v>
      </c>
      <c r="R1" t="s">
        <v>20</v>
      </c>
      <c r="S1" t="s">
        <v>21</v>
      </c>
    </row>
    <row r="2" spans="1:19" x14ac:dyDescent="0.2">
      <c r="A2">
        <v>1</v>
      </c>
      <c r="B2">
        <v>29</v>
      </c>
      <c r="C2">
        <v>2</v>
      </c>
      <c r="D2">
        <v>11</v>
      </c>
      <c r="E2">
        <v>2</v>
      </c>
      <c r="F2">
        <v>3</v>
      </c>
      <c r="G2" t="s">
        <v>120</v>
      </c>
      <c r="H2" t="s">
        <v>123</v>
      </c>
      <c r="I2">
        <v>33</v>
      </c>
      <c r="J2">
        <v>9</v>
      </c>
      <c r="K2">
        <v>9</v>
      </c>
      <c r="O2">
        <v>27.666666666666668</v>
      </c>
      <c r="R2">
        <v>1.2472191289246473</v>
      </c>
    </row>
    <row r="3" spans="1:19" x14ac:dyDescent="0.2">
      <c r="A3">
        <v>2</v>
      </c>
      <c r="B3">
        <v>27</v>
      </c>
      <c r="C3">
        <v>2</v>
      </c>
      <c r="D3">
        <v>11</v>
      </c>
      <c r="E3">
        <v>2</v>
      </c>
      <c r="F3">
        <v>3</v>
      </c>
      <c r="G3" t="s">
        <v>120</v>
      </c>
      <c r="H3" t="s">
        <v>123</v>
      </c>
      <c r="I3">
        <v>31</v>
      </c>
      <c r="J3">
        <v>5</v>
      </c>
      <c r="K3">
        <v>8</v>
      </c>
      <c r="O3">
        <v>2.2222222222222223</v>
      </c>
      <c r="R3">
        <v>0.41573970964154905</v>
      </c>
    </row>
    <row r="4" spans="1:19" x14ac:dyDescent="0.2">
      <c r="A4">
        <v>3</v>
      </c>
      <c r="B4">
        <v>29</v>
      </c>
      <c r="C4">
        <v>2</v>
      </c>
      <c r="D4">
        <v>10</v>
      </c>
      <c r="E4">
        <v>3</v>
      </c>
      <c r="F4">
        <v>3</v>
      </c>
      <c r="G4" t="s">
        <v>120</v>
      </c>
      <c r="H4" t="s">
        <v>123</v>
      </c>
      <c r="I4">
        <v>32</v>
      </c>
      <c r="J4">
        <v>7</v>
      </c>
      <c r="K4">
        <v>8</v>
      </c>
      <c r="O4">
        <v>9.8888888888888893</v>
      </c>
      <c r="P4">
        <v>33</v>
      </c>
      <c r="R4">
        <v>0.87488976377909011</v>
      </c>
      <c r="S4">
        <v>3.4318767136623336</v>
      </c>
    </row>
    <row r="5" spans="1:19" x14ac:dyDescent="0.2">
      <c r="A5">
        <v>4</v>
      </c>
      <c r="B5">
        <v>25</v>
      </c>
      <c r="C5">
        <v>2</v>
      </c>
      <c r="D5">
        <v>9</v>
      </c>
      <c r="E5">
        <v>3</v>
      </c>
      <c r="F5">
        <v>3</v>
      </c>
      <c r="G5" t="s">
        <v>120</v>
      </c>
      <c r="H5" t="s">
        <v>123</v>
      </c>
      <c r="I5">
        <v>31</v>
      </c>
      <c r="J5">
        <v>6</v>
      </c>
      <c r="K5">
        <v>7</v>
      </c>
      <c r="O5">
        <v>2.6666666666666665</v>
      </c>
      <c r="P5">
        <v>5.8888888888888893</v>
      </c>
      <c r="R5">
        <v>0.47140452079103168</v>
      </c>
      <c r="S5">
        <v>1.3698697784375502</v>
      </c>
    </row>
    <row r="6" spans="1:19" x14ac:dyDescent="0.2">
      <c r="A6">
        <v>5</v>
      </c>
      <c r="B6">
        <v>27</v>
      </c>
      <c r="C6">
        <v>2</v>
      </c>
      <c r="D6">
        <v>10</v>
      </c>
      <c r="E6">
        <v>3</v>
      </c>
      <c r="F6">
        <v>4</v>
      </c>
      <c r="G6" t="s">
        <v>120</v>
      </c>
      <c r="H6" t="s">
        <v>123</v>
      </c>
      <c r="I6">
        <v>39</v>
      </c>
      <c r="J6">
        <v>5</v>
      </c>
      <c r="K6">
        <v>7</v>
      </c>
      <c r="O6">
        <v>3.1111111111111112</v>
      </c>
      <c r="P6">
        <v>7.5555555555555554</v>
      </c>
      <c r="R6">
        <v>0.31426968052735443</v>
      </c>
      <c r="S6">
        <v>0.8314794192830981</v>
      </c>
    </row>
    <row r="7" spans="1:19" x14ac:dyDescent="0.2">
      <c r="A7">
        <v>6</v>
      </c>
      <c r="B7">
        <v>28</v>
      </c>
      <c r="C7">
        <v>3</v>
      </c>
      <c r="D7">
        <v>11</v>
      </c>
      <c r="E7">
        <v>3</v>
      </c>
      <c r="F7">
        <v>3</v>
      </c>
      <c r="G7" t="s">
        <v>120</v>
      </c>
      <c r="H7" t="s">
        <v>123</v>
      </c>
      <c r="I7">
        <v>33</v>
      </c>
      <c r="J7">
        <v>5</v>
      </c>
      <c r="K7">
        <v>6</v>
      </c>
    </row>
    <row r="8" spans="1:19" x14ac:dyDescent="0.2">
      <c r="A8">
        <v>7</v>
      </c>
      <c r="B8">
        <v>27</v>
      </c>
      <c r="C8">
        <v>2</v>
      </c>
      <c r="D8">
        <v>9</v>
      </c>
      <c r="E8">
        <v>2</v>
      </c>
      <c r="F8">
        <v>3</v>
      </c>
      <c r="G8" t="s">
        <v>120</v>
      </c>
      <c r="H8" t="s">
        <v>123</v>
      </c>
      <c r="I8">
        <v>30</v>
      </c>
      <c r="J8">
        <v>4</v>
      </c>
      <c r="K8">
        <v>8</v>
      </c>
    </row>
    <row r="9" spans="1:19" x14ac:dyDescent="0.2">
      <c r="A9">
        <v>8</v>
      </c>
      <c r="B9">
        <v>29</v>
      </c>
      <c r="C9">
        <v>2</v>
      </c>
      <c r="D9">
        <v>9</v>
      </c>
      <c r="E9">
        <v>3</v>
      </c>
      <c r="F9">
        <v>3</v>
      </c>
      <c r="G9" t="s">
        <v>120</v>
      </c>
      <c r="H9" t="s">
        <v>123</v>
      </c>
      <c r="I9">
        <v>29</v>
      </c>
      <c r="J9">
        <v>6</v>
      </c>
      <c r="K9">
        <v>8</v>
      </c>
    </row>
    <row r="10" spans="1:19" x14ac:dyDescent="0.2">
      <c r="A10">
        <v>9</v>
      </c>
      <c r="B10">
        <v>28</v>
      </c>
      <c r="C10">
        <v>3</v>
      </c>
      <c r="D10">
        <v>9</v>
      </c>
      <c r="E10">
        <v>3</v>
      </c>
      <c r="F10">
        <v>3</v>
      </c>
      <c r="G10" t="s">
        <v>120</v>
      </c>
      <c r="H10" t="s">
        <v>123</v>
      </c>
      <c r="I10">
        <v>39</v>
      </c>
      <c r="J10">
        <v>6</v>
      </c>
      <c r="K10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8A3D-DD38-454A-BDE7-7095963898A0}">
  <dimension ref="A1:AS273"/>
  <sheetViews>
    <sheetView topLeftCell="A260" workbookViewId="0">
      <selection activeCell="W39" sqref="W39"/>
    </sheetView>
  </sheetViews>
  <sheetFormatPr baseColWidth="10" defaultRowHeight="16" x14ac:dyDescent="0.2"/>
  <cols>
    <col min="1" max="1" width="16" style="1" bestFit="1" customWidth="1"/>
    <col min="2" max="3" width="10.83203125" style="1"/>
    <col min="4" max="4" width="9.6640625" style="1" bestFit="1" customWidth="1"/>
    <col min="5" max="5" width="13" style="1" bestFit="1" customWidth="1"/>
    <col min="6" max="6" width="10.83203125" style="1"/>
    <col min="7" max="7" width="15.83203125" style="1" bestFit="1" customWidth="1"/>
    <col min="8" max="20" width="10.83203125" style="1"/>
    <col min="21" max="21" width="24.1640625" style="1" bestFit="1" customWidth="1"/>
    <col min="22" max="22" width="20.6640625" style="1" bestFit="1" customWidth="1"/>
    <col min="23" max="23" width="18.83203125" style="1" bestFit="1" customWidth="1"/>
    <col min="24" max="24" width="18.6640625" style="1" bestFit="1" customWidth="1"/>
    <col min="25" max="25" width="13.83203125" style="1" bestFit="1" customWidth="1"/>
    <col min="26" max="26" width="14" style="1" bestFit="1" customWidth="1"/>
    <col min="27" max="27" width="10.83203125" style="1"/>
    <col min="28" max="28" width="12.1640625" style="1" bestFit="1" customWidth="1"/>
    <col min="29" max="29" width="15.1640625" style="1" bestFit="1" customWidth="1"/>
    <col min="30" max="31" width="14.1640625" style="1" bestFit="1" customWidth="1"/>
    <col min="32" max="34" width="12.1640625" style="1" bestFit="1" customWidth="1"/>
    <col min="35" max="35" width="12.83203125" style="1" bestFit="1" customWidth="1"/>
    <col min="36" max="36" width="12.1640625" style="1" bestFit="1" customWidth="1"/>
    <col min="37" max="37" width="11.1640625" style="1" bestFit="1" customWidth="1"/>
    <col min="38" max="44" width="10.83203125" style="1"/>
    <col min="45" max="45" width="15.83203125" style="1" bestFit="1" customWidth="1"/>
    <col min="46" max="16384" width="10.83203125" style="1"/>
  </cols>
  <sheetData>
    <row r="1" spans="1:45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B1" s="1" t="s">
        <v>42</v>
      </c>
      <c r="AC1" s="1" t="s">
        <v>43</v>
      </c>
      <c r="AD1" s="1" t="s">
        <v>44</v>
      </c>
      <c r="AE1" s="1" t="s">
        <v>45</v>
      </c>
      <c r="AF1" s="1" t="s">
        <v>46</v>
      </c>
      <c r="AS1" s="1" t="s">
        <v>47</v>
      </c>
    </row>
    <row r="2" spans="1:45" x14ac:dyDescent="0.2">
      <c r="A2" s="1" t="s">
        <v>48</v>
      </c>
      <c r="B2" s="1">
        <v>22</v>
      </c>
      <c r="C2" s="1">
        <v>1</v>
      </c>
      <c r="D2" s="1">
        <v>54</v>
      </c>
      <c r="E2" s="1">
        <v>0.77</v>
      </c>
      <c r="F2" s="1">
        <f t="shared" ref="F2:F65" si="0">E2/2</f>
        <v>0.38500000000000001</v>
      </c>
      <c r="G2" s="1">
        <v>2.1</v>
      </c>
      <c r="H2" s="1">
        <f t="shared" ref="H2:H65" si="1">G2/(2*3.14159265358979)</f>
        <v>0.33422538049298056</v>
      </c>
      <c r="I2" s="1">
        <f t="shared" ref="I2:I65" si="2">H2^2</f>
        <v>0.11170660496567764</v>
      </c>
      <c r="J2" s="1">
        <f t="shared" ref="J2:J65" si="3">F2^2</f>
        <v>0.148225</v>
      </c>
      <c r="K2" s="1">
        <f t="shared" ref="K2:K65" si="4">I2+J2</f>
        <v>0.25993160496567763</v>
      </c>
      <c r="L2" s="1">
        <f t="shared" ref="L2:L65" si="5">H2/K2</f>
        <v>1.2858204778026625</v>
      </c>
      <c r="M2" s="1">
        <f t="shared" ref="M2:M65" si="6">F2/K2</f>
        <v>1.4811588611967248</v>
      </c>
      <c r="N2" s="1">
        <f t="shared" ref="N2:N65" si="7">M2/L2</f>
        <v>1.1519173063162564</v>
      </c>
      <c r="O2" s="1">
        <f t="shared" ref="O2:O65" si="8">ATAN(N2)</f>
        <v>0.85587748949766662</v>
      </c>
      <c r="P2" s="1">
        <f t="shared" ref="P2:P65" si="9">O2*57.3</f>
        <v>49.041780148216297</v>
      </c>
      <c r="Q2" s="1" t="s">
        <v>42</v>
      </c>
      <c r="U2" s="1">
        <f>AVERAGE(G31,G29,G28,G26,G23,G21,G17,G15,G13,G12,G20,G11,G2,G41,G39,G42,G46,G54,G57,G60,G64,G66,G68,G76,G78,G79,G82,G85)</f>
        <v>2.3117857142857146</v>
      </c>
      <c r="V2" s="1">
        <f>COUNT(G31,G29,G28,G26,G23,G21,G17,G15,G13,G12,G20,G11,G2,G41,G39,G42,G46,G54,G57,G60,G64,G66,G68,G76,G78,G79,G82,G85)</f>
        <v>28</v>
      </c>
      <c r="W2" s="1">
        <f>COUNTIF(Q2:Q85,"Normal II")</f>
        <v>32</v>
      </c>
      <c r="X2" s="1">
        <f>COUNTIF(Q2:Q85,"*coiled*")</f>
        <v>11</v>
      </c>
      <c r="Y2" s="1">
        <f>COUNTIF(Q2:Q85,"*urly I")</f>
        <v>6</v>
      </c>
      <c r="Z2" s="1">
        <f>COUNTIF(Q2:Q85,"*urly II*")</f>
        <v>2</v>
      </c>
      <c r="AB2" s="1">
        <v>28</v>
      </c>
      <c r="AC2" s="1">
        <v>32</v>
      </c>
      <c r="AD2" s="1">
        <v>11</v>
      </c>
      <c r="AE2" s="1">
        <v>6</v>
      </c>
      <c r="AF2" s="1">
        <v>2</v>
      </c>
    </row>
    <row r="3" spans="1:45" x14ac:dyDescent="0.2">
      <c r="A3" s="1" t="s">
        <v>48</v>
      </c>
      <c r="B3" s="1">
        <v>22</v>
      </c>
      <c r="C3" s="1">
        <v>1</v>
      </c>
      <c r="D3" s="1">
        <v>95</v>
      </c>
      <c r="E3" s="1">
        <v>0.45</v>
      </c>
      <c r="F3" s="1">
        <f t="shared" si="0"/>
        <v>0.22500000000000001</v>
      </c>
      <c r="G3" s="1">
        <v>1.83</v>
      </c>
      <c r="H3" s="1">
        <f t="shared" si="1"/>
        <v>0.29125354585816876</v>
      </c>
      <c r="I3" s="1">
        <f t="shared" si="2"/>
        <v>8.4828627974956411E-2</v>
      </c>
      <c r="J3" s="1">
        <f t="shared" si="3"/>
        <v>5.0625000000000003E-2</v>
      </c>
      <c r="K3" s="1">
        <f t="shared" si="4"/>
        <v>0.13545362797495641</v>
      </c>
      <c r="L3" s="1">
        <f t="shared" si="5"/>
        <v>2.150208526803119</v>
      </c>
      <c r="M3" s="1">
        <f t="shared" si="6"/>
        <v>1.6610850765960992</v>
      </c>
      <c r="N3" s="1">
        <f t="shared" si="7"/>
        <v>0.77252278366962046</v>
      </c>
      <c r="O3" s="1">
        <f t="shared" si="8"/>
        <v>0.65776055538082367</v>
      </c>
      <c r="P3" s="1">
        <f t="shared" si="9"/>
        <v>37.689679823321192</v>
      </c>
      <c r="Q3" s="1" t="s">
        <v>49</v>
      </c>
      <c r="U3" s="1" t="s">
        <v>50</v>
      </c>
      <c r="V3" s="1" t="s">
        <v>51</v>
      </c>
      <c r="AB3" s="1">
        <v>20</v>
      </c>
      <c r="AC3" s="1">
        <v>19</v>
      </c>
      <c r="AD3" s="1">
        <v>5</v>
      </c>
      <c r="AE3" s="1">
        <v>1</v>
      </c>
      <c r="AF3" s="1">
        <v>0</v>
      </c>
    </row>
    <row r="4" spans="1:45" x14ac:dyDescent="0.2">
      <c r="A4" s="1" t="s">
        <v>48</v>
      </c>
      <c r="B4" s="1">
        <v>22</v>
      </c>
      <c r="C4" s="1">
        <v>1</v>
      </c>
      <c r="D4" s="1">
        <v>48</v>
      </c>
      <c r="E4" s="1">
        <v>0.5</v>
      </c>
      <c r="F4" s="1">
        <f t="shared" si="0"/>
        <v>0.25</v>
      </c>
      <c r="G4" s="1">
        <v>2.0499999999999998</v>
      </c>
      <c r="H4" s="1">
        <f t="shared" si="1"/>
        <v>0.32626763333838577</v>
      </c>
      <c r="I4" s="1">
        <f t="shared" si="2"/>
        <v>0.10645056856423134</v>
      </c>
      <c r="J4" s="1">
        <f t="shared" si="3"/>
        <v>6.25E-2</v>
      </c>
      <c r="K4" s="1">
        <f t="shared" si="4"/>
        <v>0.16895056856423135</v>
      </c>
      <c r="L4" s="1">
        <f t="shared" si="5"/>
        <v>1.9311425590991478</v>
      </c>
      <c r="M4" s="1">
        <f t="shared" si="6"/>
        <v>1.4797227504147488</v>
      </c>
      <c r="N4" s="1">
        <f t="shared" si="7"/>
        <v>0.76624211063165615</v>
      </c>
      <c r="O4" s="1">
        <f t="shared" si="8"/>
        <v>0.65381527950974894</v>
      </c>
      <c r="P4" s="1">
        <f t="shared" si="9"/>
        <v>37.463615515908614</v>
      </c>
      <c r="Q4" s="1" t="s">
        <v>49</v>
      </c>
      <c r="T4" s="1">
        <f>AVERAGE(F3,F4,F16,F19,F22,F25,F24,F32,F35,F36,F38,F40,F43,F44,F45,F47,F50,F51,F58,F59,F61,F63,F67,F69,F71,F74,F75,F77,F81,F83,F84)</f>
        <v>0.2385483870967742</v>
      </c>
      <c r="U4" s="1">
        <f>AVERAGE(G3,G4,G16,G19,G22,G25,G24,G32,G35,G36,G38,G40,G43,G44,G45,G47,G50,G51,G58,G59,G61,G63,G67,G69,G71,G74,G75,G77,G81,G83,G84)</f>
        <v>1.7961290322580643</v>
      </c>
      <c r="V4" s="1" t="s">
        <v>42</v>
      </c>
      <c r="W4" s="1" t="s">
        <v>43</v>
      </c>
      <c r="X4" s="1" t="s">
        <v>52</v>
      </c>
      <c r="Y4" s="1" t="s">
        <v>45</v>
      </c>
      <c r="Z4" s="1" t="s">
        <v>46</v>
      </c>
      <c r="AB4" s="1">
        <v>19</v>
      </c>
      <c r="AC4" s="1">
        <v>11</v>
      </c>
      <c r="AD4" s="1">
        <v>3</v>
      </c>
      <c r="AE4" s="1">
        <v>3</v>
      </c>
      <c r="AF4" s="1">
        <v>1</v>
      </c>
    </row>
    <row r="5" spans="1:45" x14ac:dyDescent="0.2">
      <c r="A5" s="1" t="s">
        <v>48</v>
      </c>
      <c r="B5" s="1">
        <v>22</v>
      </c>
      <c r="C5" s="1">
        <v>2</v>
      </c>
      <c r="D5" s="1">
        <v>89</v>
      </c>
      <c r="E5" s="1">
        <v>0.7</v>
      </c>
      <c r="F5" s="1">
        <f t="shared" si="0"/>
        <v>0.35</v>
      </c>
      <c r="G5" s="1">
        <v>1.85</v>
      </c>
      <c r="H5" s="1">
        <f t="shared" si="1"/>
        <v>0.29443664472000669</v>
      </c>
      <c r="I5" s="1">
        <f t="shared" si="2"/>
        <v>8.6692937753975449E-2</v>
      </c>
      <c r="J5" s="1">
        <f t="shared" si="3"/>
        <v>0.12249999999999998</v>
      </c>
      <c r="K5" s="1">
        <f t="shared" si="4"/>
        <v>0.20919293775397543</v>
      </c>
      <c r="L5" s="1">
        <f t="shared" si="5"/>
        <v>1.4074884548267277</v>
      </c>
      <c r="M5" s="1">
        <f t="shared" si="6"/>
        <v>1.6730966339390618</v>
      </c>
      <c r="N5" s="1">
        <f t="shared" si="7"/>
        <v>1.1887107337907312</v>
      </c>
      <c r="O5" s="1">
        <f t="shared" si="8"/>
        <v>0.87140550414113249</v>
      </c>
      <c r="P5" s="1">
        <f t="shared" si="9"/>
        <v>49.931535387286893</v>
      </c>
      <c r="Q5" s="1" t="s">
        <v>44</v>
      </c>
      <c r="U5" s="1" t="s">
        <v>53</v>
      </c>
      <c r="V5" s="1">
        <f>COUNTIF(Q86:Q132,"Normal")</f>
        <v>20</v>
      </c>
      <c r="W5" s="1">
        <f>COUNTIF(Q86:Q132,"Normal II")</f>
        <v>19</v>
      </c>
      <c r="X5" s="1">
        <f>COUNTIF(Q86:Q132,"*coiled")</f>
        <v>5</v>
      </c>
      <c r="Y5" s="1">
        <v>1</v>
      </c>
      <c r="Z5" s="1">
        <v>0</v>
      </c>
      <c r="AB5" s="1">
        <v>22</v>
      </c>
      <c r="AC5" s="1">
        <v>0</v>
      </c>
      <c r="AD5" s="1">
        <v>14</v>
      </c>
      <c r="AE5" s="1">
        <v>29</v>
      </c>
      <c r="AF5" s="1">
        <v>11</v>
      </c>
    </row>
    <row r="6" spans="1:45" x14ac:dyDescent="0.2">
      <c r="A6" s="1" t="s">
        <v>48</v>
      </c>
      <c r="B6" s="1">
        <v>23</v>
      </c>
      <c r="C6" s="1">
        <v>1</v>
      </c>
      <c r="D6" s="1">
        <v>46</v>
      </c>
      <c r="E6" s="1">
        <v>0.3</v>
      </c>
      <c r="F6" s="1">
        <f t="shared" si="0"/>
        <v>0.15</v>
      </c>
      <c r="G6" s="1">
        <v>1.3</v>
      </c>
      <c r="H6" s="1">
        <f t="shared" si="1"/>
        <v>0.20690142601946415</v>
      </c>
      <c r="I6" s="1">
        <f t="shared" si="2"/>
        <v>4.2808200088887798E-2</v>
      </c>
      <c r="J6" s="1">
        <f t="shared" si="3"/>
        <v>2.2499999999999999E-2</v>
      </c>
      <c r="K6" s="1">
        <f t="shared" si="4"/>
        <v>6.5308200088887797E-2</v>
      </c>
      <c r="L6" s="1">
        <f t="shared" si="5"/>
        <v>3.1680772971519771</v>
      </c>
      <c r="M6" s="1">
        <f t="shared" si="6"/>
        <v>2.296801929862442</v>
      </c>
      <c r="N6" s="1">
        <f t="shared" si="7"/>
        <v>0.7249829200591823</v>
      </c>
      <c r="O6" s="1">
        <f t="shared" si="8"/>
        <v>0.62729699681196904</v>
      </c>
      <c r="P6" s="1">
        <f t="shared" si="9"/>
        <v>35.944117917325826</v>
      </c>
      <c r="Q6" s="1" t="s">
        <v>54</v>
      </c>
      <c r="S6" s="1">
        <f>AVERAGE(E8,E27,E5,E30,E34,E48,E62,E65,E72,E73,E80)</f>
        <v>0.59636363636363632</v>
      </c>
      <c r="T6" s="1">
        <f>AVERAGE(F8,F27,F5,F30,F34,F48,F62,F65,F72,F73,F80)</f>
        <v>0.29818181818181816</v>
      </c>
      <c r="U6" s="1">
        <f>AVERAGE(G8,G27,G5,G30,G34,G48,G62,G65,G72,G73,G80)</f>
        <v>1.5254545454545456</v>
      </c>
      <c r="V6" s="1" t="s">
        <v>55</v>
      </c>
      <c r="W6" s="1" t="s">
        <v>43</v>
      </c>
      <c r="X6" s="1" t="s">
        <v>52</v>
      </c>
      <c r="Y6" s="1" t="s">
        <v>45</v>
      </c>
      <c r="Z6" s="1" t="s">
        <v>46</v>
      </c>
    </row>
    <row r="7" spans="1:45" x14ac:dyDescent="0.2">
      <c r="A7" s="1" t="s">
        <v>48</v>
      </c>
      <c r="B7" s="1">
        <v>20</v>
      </c>
      <c r="C7" s="1">
        <v>1</v>
      </c>
      <c r="D7" s="1">
        <v>57</v>
      </c>
      <c r="E7" s="1">
        <v>0.44</v>
      </c>
      <c r="F7" s="1">
        <f t="shared" si="0"/>
        <v>0.22</v>
      </c>
      <c r="G7" s="1">
        <v>2.2000000000000002</v>
      </c>
      <c r="H7" s="1">
        <f t="shared" si="1"/>
        <v>0.35014087480217015</v>
      </c>
      <c r="I7" s="1">
        <f t="shared" si="2"/>
        <v>0.122598632207229</v>
      </c>
      <c r="J7" s="1">
        <f t="shared" si="3"/>
        <v>4.8399999999999999E-2</v>
      </c>
      <c r="K7" s="1">
        <f t="shared" si="4"/>
        <v>0.170998632207229</v>
      </c>
      <c r="L7" s="1">
        <f t="shared" si="5"/>
        <v>2.0476238334926746</v>
      </c>
      <c r="M7" s="1">
        <f t="shared" si="6"/>
        <v>1.2865599985231897</v>
      </c>
      <c r="N7" s="1">
        <f t="shared" si="7"/>
        <v>0.62831853071795785</v>
      </c>
      <c r="O7" s="1">
        <f t="shared" si="8"/>
        <v>0.56098211610862325</v>
      </c>
      <c r="P7" s="1">
        <f t="shared" si="9"/>
        <v>32.144275253024112</v>
      </c>
      <c r="Q7" s="1" t="s">
        <v>55</v>
      </c>
      <c r="U7" s="1" t="s">
        <v>56</v>
      </c>
      <c r="V7" s="1">
        <f>COUNTIF(Q133:Q209,"Normal")</f>
        <v>22</v>
      </c>
      <c r="W7" s="1">
        <v>0</v>
      </c>
      <c r="X7" s="1">
        <f>COUNTIF(Q133:Q209,"*coiled")</f>
        <v>14</v>
      </c>
      <c r="Y7" s="1">
        <f>COUNTIF(Q133:Q209,"*urly I")</f>
        <v>29</v>
      </c>
      <c r="Z7" s="1">
        <f>COUNTIF(Q133:Q209,"*urly II*")</f>
        <v>11</v>
      </c>
    </row>
    <row r="8" spans="1:45" x14ac:dyDescent="0.2">
      <c r="A8" s="1" t="s">
        <v>48</v>
      </c>
      <c r="B8" s="1">
        <v>21</v>
      </c>
      <c r="C8" s="1">
        <v>1</v>
      </c>
      <c r="D8" s="1">
        <v>47</v>
      </c>
      <c r="E8" s="1">
        <v>0.5</v>
      </c>
      <c r="F8" s="1">
        <f t="shared" si="0"/>
        <v>0.25</v>
      </c>
      <c r="G8" s="1">
        <v>1.45</v>
      </c>
      <c r="H8" s="1">
        <f t="shared" si="1"/>
        <v>0.23077466748324846</v>
      </c>
      <c r="I8" s="1">
        <f t="shared" si="2"/>
        <v>5.3256947152003895E-2</v>
      </c>
      <c r="J8" s="1">
        <f t="shared" si="3"/>
        <v>6.25E-2</v>
      </c>
      <c r="K8" s="1">
        <f t="shared" si="4"/>
        <v>0.11575694715200389</v>
      </c>
      <c r="L8" s="1">
        <f t="shared" si="5"/>
        <v>1.993613974461605</v>
      </c>
      <c r="M8" s="1">
        <f t="shared" si="6"/>
        <v>2.1596975918146626</v>
      </c>
      <c r="N8" s="1">
        <f t="shared" si="7"/>
        <v>1.0833078115826862</v>
      </c>
      <c r="O8" s="1">
        <f t="shared" si="8"/>
        <v>0.82536510873530167</v>
      </c>
      <c r="P8" s="1">
        <f t="shared" si="9"/>
        <v>47.29342073053278</v>
      </c>
      <c r="Q8" s="1" t="s">
        <v>57</v>
      </c>
      <c r="U8" s="1">
        <f>AVERAGE(P2,P11,P12,P13,P15,P17,P20,P21,P23,P26,P28,P29,P31,P37,P39,P41,P42,P46,P54,P55,P60,P64,P57,P66,P68,P76,P78,P79,P82,P85)</f>
        <v>29.845152695893823</v>
      </c>
      <c r="V8" s="1" t="s">
        <v>4</v>
      </c>
    </row>
    <row r="9" spans="1:45" x14ac:dyDescent="0.2">
      <c r="A9" s="1" t="s">
        <v>48</v>
      </c>
      <c r="B9" s="1">
        <v>21</v>
      </c>
      <c r="C9" s="1">
        <v>1</v>
      </c>
      <c r="D9" s="1">
        <v>44</v>
      </c>
      <c r="E9" s="1">
        <v>0.3</v>
      </c>
      <c r="F9" s="1">
        <f t="shared" si="0"/>
        <v>0.15</v>
      </c>
      <c r="G9" s="1">
        <v>1.61</v>
      </c>
      <c r="H9" s="1">
        <f t="shared" si="1"/>
        <v>0.25623945837795176</v>
      </c>
      <c r="I9" s="1">
        <f t="shared" si="2"/>
        <v>6.5658660029826066E-2</v>
      </c>
      <c r="J9" s="1">
        <f t="shared" si="3"/>
        <v>2.2499999999999999E-2</v>
      </c>
      <c r="K9" s="1">
        <f t="shared" si="4"/>
        <v>8.8158660029826058E-2</v>
      </c>
      <c r="L9" s="1">
        <f t="shared" si="5"/>
        <v>2.9065716095419347</v>
      </c>
      <c r="M9" s="1">
        <f t="shared" si="6"/>
        <v>1.7014777668949552</v>
      </c>
      <c r="N9" s="1">
        <f t="shared" si="7"/>
        <v>0.58538993545151363</v>
      </c>
      <c r="O9" s="1">
        <f t="shared" si="8"/>
        <v>0.52960753456806442</v>
      </c>
      <c r="P9" s="1">
        <f t="shared" si="9"/>
        <v>30.346511730750091</v>
      </c>
      <c r="Q9" s="1" t="s">
        <v>42</v>
      </c>
      <c r="U9" s="1" t="s">
        <v>58</v>
      </c>
      <c r="V9" s="1" t="s">
        <v>42</v>
      </c>
      <c r="W9" s="1" t="s">
        <v>43</v>
      </c>
      <c r="X9" s="1" t="s">
        <v>52</v>
      </c>
      <c r="Y9" s="1" t="s">
        <v>45</v>
      </c>
      <c r="Z9" s="1" t="s">
        <v>46</v>
      </c>
    </row>
    <row r="10" spans="1:45" x14ac:dyDescent="0.2">
      <c r="A10" s="1" t="s">
        <v>48</v>
      </c>
      <c r="B10" s="1">
        <v>21</v>
      </c>
      <c r="C10" s="1">
        <v>1</v>
      </c>
      <c r="D10" s="1">
        <v>80</v>
      </c>
      <c r="E10" s="1">
        <v>0.26</v>
      </c>
      <c r="F10" s="1">
        <f t="shared" si="0"/>
        <v>0.13</v>
      </c>
      <c r="G10" s="1">
        <v>1.22</v>
      </c>
      <c r="H10" s="1">
        <f t="shared" si="1"/>
        <v>0.19416903057211252</v>
      </c>
      <c r="I10" s="1">
        <f t="shared" si="2"/>
        <v>3.7701612433313964E-2</v>
      </c>
      <c r="J10" s="1">
        <f t="shared" si="3"/>
        <v>1.6900000000000002E-2</v>
      </c>
      <c r="K10" s="1">
        <f t="shared" si="4"/>
        <v>5.4601612433313962E-2</v>
      </c>
      <c r="L10" s="1">
        <f t="shared" si="5"/>
        <v>3.556104333168824</v>
      </c>
      <c r="M10" s="1">
        <f t="shared" si="6"/>
        <v>2.3808820693486221</v>
      </c>
      <c r="N10" s="1">
        <f t="shared" si="7"/>
        <v>0.66951974584700435</v>
      </c>
      <c r="O10" s="1">
        <f t="shared" si="8"/>
        <v>0.58997521210656712</v>
      </c>
      <c r="P10" s="1">
        <f t="shared" si="9"/>
        <v>33.805579653706296</v>
      </c>
      <c r="Q10" s="1" t="s">
        <v>59</v>
      </c>
      <c r="U10" s="1">
        <f>AVERAGE(P3,P4,P14,P16,P19,P25,P32,P35,P36,P38,P40,P43,P44,P47,P50,P51,P61,P59,P58,P63,P67,P69,P71,P74,P75,P77,P81,P83,P84)</f>
        <v>39.98821652740056</v>
      </c>
      <c r="V10" s="1">
        <f>COUNTIF(Q210:Q246,"Normal")</f>
        <v>19</v>
      </c>
      <c r="W10" s="1">
        <f>COUNTIF(Q210:Q246,"Normal II")</f>
        <v>11</v>
      </c>
      <c r="X10" s="1">
        <f>COUNTIF(Q210:Q246,"*coiled")</f>
        <v>3</v>
      </c>
      <c r="Y10" s="1">
        <f>COUNTIF(Q210:Q246,"*urly I")</f>
        <v>3</v>
      </c>
      <c r="Z10" s="1">
        <f>COUNTIF(Q210:Q246,"*urly II*")</f>
        <v>1</v>
      </c>
    </row>
    <row r="11" spans="1:45" x14ac:dyDescent="0.2">
      <c r="A11" s="1" t="s">
        <v>48</v>
      </c>
      <c r="B11" s="1">
        <v>21</v>
      </c>
      <c r="C11" s="1">
        <v>2</v>
      </c>
      <c r="D11" s="1">
        <v>25</v>
      </c>
      <c r="E11" s="1">
        <v>0.41</v>
      </c>
      <c r="F11" s="1">
        <f t="shared" si="0"/>
        <v>0.20499999999999999</v>
      </c>
      <c r="G11" s="1">
        <v>2.1</v>
      </c>
      <c r="H11" s="1">
        <f t="shared" si="1"/>
        <v>0.33422538049298056</v>
      </c>
      <c r="I11" s="1">
        <f t="shared" si="2"/>
        <v>0.11170660496567764</v>
      </c>
      <c r="J11" s="1">
        <f t="shared" si="3"/>
        <v>4.2024999999999993E-2</v>
      </c>
      <c r="K11" s="1">
        <f t="shared" si="4"/>
        <v>0.15373160496567762</v>
      </c>
      <c r="L11" s="1">
        <f t="shared" si="5"/>
        <v>2.1740837257738921</v>
      </c>
      <c r="M11" s="1">
        <f t="shared" si="6"/>
        <v>1.3334928757542643</v>
      </c>
      <c r="N11" s="1">
        <f t="shared" si="7"/>
        <v>0.61335856570086367</v>
      </c>
      <c r="O11" s="1">
        <f t="shared" si="8"/>
        <v>0.55018411525451816</v>
      </c>
      <c r="P11" s="1">
        <f t="shared" si="9"/>
        <v>31.525549804083887</v>
      </c>
      <c r="Q11" s="1" t="s">
        <v>42</v>
      </c>
      <c r="U11" s="1" t="s">
        <v>60</v>
      </c>
    </row>
    <row r="12" spans="1:45" x14ac:dyDescent="0.2">
      <c r="A12" s="1" t="s">
        <v>48</v>
      </c>
      <c r="B12" s="1">
        <v>20</v>
      </c>
      <c r="C12" s="1">
        <v>1</v>
      </c>
      <c r="D12" s="1">
        <v>38</v>
      </c>
      <c r="E12" s="1">
        <v>0.36</v>
      </c>
      <c r="F12" s="1">
        <f t="shared" si="0"/>
        <v>0.18</v>
      </c>
      <c r="G12" s="1">
        <v>2.4</v>
      </c>
      <c r="H12" s="1">
        <f t="shared" si="1"/>
        <v>0.38197186342054917</v>
      </c>
      <c r="I12" s="1">
        <f t="shared" si="2"/>
        <v>0.14590250444496666</v>
      </c>
      <c r="J12" s="1">
        <f t="shared" si="3"/>
        <v>3.2399999999999998E-2</v>
      </c>
      <c r="K12" s="1">
        <f t="shared" si="4"/>
        <v>0.17830250444496665</v>
      </c>
      <c r="L12" s="1">
        <f t="shared" si="5"/>
        <v>2.1422686383995542</v>
      </c>
      <c r="M12" s="1">
        <f t="shared" si="6"/>
        <v>1.0095203124617764</v>
      </c>
      <c r="N12" s="1">
        <f t="shared" si="7"/>
        <v>0.47123889803846858</v>
      </c>
      <c r="O12" s="1">
        <f t="shared" si="8"/>
        <v>0.44037514482382906</v>
      </c>
      <c r="P12" s="1">
        <f t="shared" si="9"/>
        <v>25.233495798405404</v>
      </c>
      <c r="Q12" s="1" t="s">
        <v>42</v>
      </c>
      <c r="U12" s="1">
        <f>AVERAGE(P5,P8,P27,P34,P48,P62,P65,P72,P73,P80)</f>
        <v>50.905718379314493</v>
      </c>
    </row>
    <row r="13" spans="1:45" x14ac:dyDescent="0.2">
      <c r="A13" s="1" t="s">
        <v>48</v>
      </c>
      <c r="B13" s="1">
        <v>20</v>
      </c>
      <c r="C13" s="1">
        <v>2</v>
      </c>
      <c r="D13" s="1">
        <v>38</v>
      </c>
      <c r="E13" s="1">
        <v>0.37</v>
      </c>
      <c r="F13" s="1">
        <f t="shared" si="0"/>
        <v>0.185</v>
      </c>
      <c r="G13" s="1">
        <v>2.2000000000000002</v>
      </c>
      <c r="H13" s="1">
        <f t="shared" si="1"/>
        <v>0.35014087480217015</v>
      </c>
      <c r="I13" s="1">
        <f t="shared" si="2"/>
        <v>0.122598632207229</v>
      </c>
      <c r="J13" s="1">
        <f t="shared" si="3"/>
        <v>3.4224999999999998E-2</v>
      </c>
      <c r="K13" s="1">
        <f t="shared" si="4"/>
        <v>0.156823632207229</v>
      </c>
      <c r="L13" s="1">
        <f t="shared" si="5"/>
        <v>2.2327047899227903</v>
      </c>
      <c r="M13" s="1">
        <f t="shared" si="6"/>
        <v>1.1796691442239926</v>
      </c>
      <c r="N13" s="1">
        <f t="shared" si="7"/>
        <v>0.52835876446737373</v>
      </c>
      <c r="O13" s="1">
        <f t="shared" si="8"/>
        <v>0.48607639514459006</v>
      </c>
      <c r="P13" s="1">
        <f t="shared" si="9"/>
        <v>27.85217744178501</v>
      </c>
      <c r="Q13" s="1" t="s">
        <v>42</v>
      </c>
      <c r="U13" s="1" t="s">
        <v>61</v>
      </c>
    </row>
    <row r="14" spans="1:45" x14ac:dyDescent="0.2">
      <c r="A14" s="1" t="s">
        <v>48</v>
      </c>
      <c r="B14" s="1">
        <v>20</v>
      </c>
      <c r="C14" s="1">
        <v>3</v>
      </c>
      <c r="D14" s="1">
        <v>38</v>
      </c>
      <c r="E14" s="1">
        <v>0.51</v>
      </c>
      <c r="F14" s="1">
        <f t="shared" si="0"/>
        <v>0.255</v>
      </c>
      <c r="G14" s="1">
        <v>1.83</v>
      </c>
      <c r="H14" s="1">
        <f t="shared" si="1"/>
        <v>0.29125354585816876</v>
      </c>
      <c r="I14" s="1">
        <f t="shared" si="2"/>
        <v>8.4828627974956411E-2</v>
      </c>
      <c r="J14" s="1">
        <f t="shared" si="3"/>
        <v>6.5024999999999999E-2</v>
      </c>
      <c r="K14" s="1">
        <f t="shared" si="4"/>
        <v>0.14985362797495641</v>
      </c>
      <c r="L14" s="1">
        <f t="shared" si="5"/>
        <v>1.9435868840415607</v>
      </c>
      <c r="M14" s="1">
        <f t="shared" si="6"/>
        <v>1.7016605032920238</v>
      </c>
      <c r="N14" s="1">
        <f t="shared" si="7"/>
        <v>0.87552582149223657</v>
      </c>
      <c r="O14" s="1">
        <f t="shared" si="8"/>
        <v>0.71912773243107053</v>
      </c>
      <c r="P14" s="1">
        <f t="shared" si="9"/>
        <v>41.206019068300343</v>
      </c>
      <c r="Q14" s="1" t="s">
        <v>49</v>
      </c>
      <c r="U14" s="1">
        <f>AVERAGE(P6,P10,P18,P49,P53,P70)</f>
        <v>34.673795596736454</v>
      </c>
      <c r="AB14" s="1">
        <f t="shared" ref="AB14:AC14" si="10">STDEV(E31,E29,E28,E26,E23,E21,E17,E15,E13,E12,E20,E11,E2,E41,E39,E42,E46,E54,E57,E60,E64,E66,E68,E76,E78,E79,E82,E85)</f>
        <v>9.7119219813294272E-2</v>
      </c>
      <c r="AC14" s="1">
        <f t="shared" si="10"/>
        <v>4.8559609906647136E-2</v>
      </c>
      <c r="AD14" s="1">
        <f>STDEV(G31,G29,G28,G26,G23,G21,G17,G15,G13,G12,G20,G11,G2,G41,G39,G42,G46,G54,G57,G60,G64,G66,G68,G76,G78,G79,G82,G85)</f>
        <v>0.23734727754648538</v>
      </c>
    </row>
    <row r="15" spans="1:45" x14ac:dyDescent="0.2">
      <c r="A15" s="1" t="s">
        <v>48</v>
      </c>
      <c r="B15" s="1">
        <v>20</v>
      </c>
      <c r="C15" s="1">
        <v>3</v>
      </c>
      <c r="D15" s="1">
        <v>25</v>
      </c>
      <c r="E15" s="1">
        <v>0.4</v>
      </c>
      <c r="F15" s="1">
        <f t="shared" si="0"/>
        <v>0.2</v>
      </c>
      <c r="G15" s="1">
        <v>2.6</v>
      </c>
      <c r="H15" s="1">
        <f t="shared" si="1"/>
        <v>0.4138028520389283</v>
      </c>
      <c r="I15" s="1">
        <f t="shared" si="2"/>
        <v>0.17123280035555119</v>
      </c>
      <c r="J15" s="1">
        <f t="shared" si="3"/>
        <v>4.0000000000000008E-2</v>
      </c>
      <c r="K15" s="1">
        <f t="shared" si="4"/>
        <v>0.2112328003555512</v>
      </c>
      <c r="L15" s="1">
        <f t="shared" si="5"/>
        <v>1.9589895666885409</v>
      </c>
      <c r="M15" s="1">
        <f t="shared" si="6"/>
        <v>0.94682265094888707</v>
      </c>
      <c r="N15" s="1">
        <f t="shared" si="7"/>
        <v>0.48332194670612155</v>
      </c>
      <c r="O15" s="1">
        <f t="shared" si="8"/>
        <v>0.45021636589799496</v>
      </c>
      <c r="P15" s="1">
        <f t="shared" si="9"/>
        <v>25.797397765955111</v>
      </c>
      <c r="Q15" s="1" t="s">
        <v>42</v>
      </c>
      <c r="U15" s="1" t="s">
        <v>62</v>
      </c>
    </row>
    <row r="16" spans="1:45" x14ac:dyDescent="0.2">
      <c r="A16" s="1" t="s">
        <v>48</v>
      </c>
      <c r="B16" s="1">
        <v>20</v>
      </c>
      <c r="C16" s="1">
        <v>4</v>
      </c>
      <c r="D16" s="1">
        <v>66</v>
      </c>
      <c r="E16" s="1">
        <v>0.47</v>
      </c>
      <c r="F16" s="1">
        <f t="shared" si="0"/>
        <v>0.23499999999999999</v>
      </c>
      <c r="G16" s="1">
        <v>1.81</v>
      </c>
      <c r="H16" s="1">
        <f t="shared" si="1"/>
        <v>0.28807044699633089</v>
      </c>
      <c r="I16" s="1">
        <f t="shared" si="2"/>
        <v>8.2984582432665877E-2</v>
      </c>
      <c r="J16" s="1">
        <f t="shared" si="3"/>
        <v>5.5224999999999996E-2</v>
      </c>
      <c r="K16" s="1">
        <f t="shared" si="4"/>
        <v>0.13820958243266587</v>
      </c>
      <c r="L16" s="1">
        <f t="shared" si="5"/>
        <v>2.084301550774712</v>
      </c>
      <c r="M16" s="1">
        <f t="shared" si="6"/>
        <v>1.7003162578433322</v>
      </c>
      <c r="N16" s="1">
        <f t="shared" si="7"/>
        <v>0.81577267800397846</v>
      </c>
      <c r="O16" s="1">
        <f t="shared" si="8"/>
        <v>0.68428470718639767</v>
      </c>
      <c r="P16" s="1">
        <f t="shared" si="9"/>
        <v>39.209513721780581</v>
      </c>
      <c r="Q16" s="1" t="s">
        <v>49</v>
      </c>
      <c r="U16" s="1">
        <f xml:space="preserve"> AVERAGE(P52,P56)</f>
        <v>42.101084130851831</v>
      </c>
    </row>
    <row r="17" spans="1:37" x14ac:dyDescent="0.2">
      <c r="A17" s="1" t="s">
        <v>48</v>
      </c>
      <c r="B17" s="1">
        <v>20</v>
      </c>
      <c r="C17" s="1">
        <v>4</v>
      </c>
      <c r="D17" s="1">
        <v>80</v>
      </c>
      <c r="E17" s="1">
        <v>0.41</v>
      </c>
      <c r="F17" s="1">
        <f t="shared" si="0"/>
        <v>0.20499999999999999</v>
      </c>
      <c r="G17" s="1">
        <v>2.42</v>
      </c>
      <c r="H17" s="1">
        <f t="shared" si="1"/>
        <v>0.3851549622823871</v>
      </c>
      <c r="I17" s="1">
        <f t="shared" si="2"/>
        <v>0.14834434497074703</v>
      </c>
      <c r="J17" s="1">
        <f t="shared" si="3"/>
        <v>4.2024999999999993E-2</v>
      </c>
      <c r="K17" s="1">
        <f t="shared" si="4"/>
        <v>0.19036934497074703</v>
      </c>
      <c r="L17" s="1">
        <f t="shared" si="5"/>
        <v>2.0231984426987006</v>
      </c>
      <c r="M17" s="1">
        <f t="shared" si="6"/>
        <v>1.0768540493297445</v>
      </c>
      <c r="N17" s="1">
        <f t="shared" si="7"/>
        <v>0.53225330081479905</v>
      </c>
      <c r="O17" s="1">
        <f t="shared" si="8"/>
        <v>0.48911609342880169</v>
      </c>
      <c r="P17" s="1">
        <f t="shared" si="9"/>
        <v>28.026352153470334</v>
      </c>
      <c r="Q17" s="1" t="s">
        <v>42</v>
      </c>
      <c r="U17" s="1" t="s">
        <v>63</v>
      </c>
    </row>
    <row r="18" spans="1:37" x14ac:dyDescent="0.2">
      <c r="A18" s="1" t="s">
        <v>48</v>
      </c>
      <c r="B18" s="1">
        <v>20</v>
      </c>
      <c r="C18" s="1">
        <v>4</v>
      </c>
      <c r="D18" s="1">
        <v>72</v>
      </c>
      <c r="E18" s="1">
        <v>0.24</v>
      </c>
      <c r="F18" s="1">
        <f t="shared" si="0"/>
        <v>0.12</v>
      </c>
      <c r="G18" s="1">
        <v>1.32</v>
      </c>
      <c r="H18" s="1">
        <f t="shared" si="1"/>
        <v>0.21008452488130208</v>
      </c>
      <c r="I18" s="1">
        <f t="shared" si="2"/>
        <v>4.4135507594602434E-2</v>
      </c>
      <c r="J18" s="1">
        <f t="shared" si="3"/>
        <v>1.44E-2</v>
      </c>
      <c r="K18" s="1">
        <f t="shared" si="4"/>
        <v>5.8535507594602437E-2</v>
      </c>
      <c r="L18" s="1">
        <f t="shared" si="5"/>
        <v>3.5890100473080033</v>
      </c>
      <c r="M18" s="1">
        <f t="shared" si="6"/>
        <v>2.0500377451423213</v>
      </c>
      <c r="N18" s="1">
        <f t="shared" si="7"/>
        <v>0.57119866428905264</v>
      </c>
      <c r="O18" s="1">
        <f t="shared" si="8"/>
        <v>0.51897278246914502</v>
      </c>
      <c r="P18" s="1">
        <f t="shared" si="9"/>
        <v>29.737140435482008</v>
      </c>
      <c r="Q18" s="1" t="s">
        <v>45</v>
      </c>
      <c r="U18" s="1">
        <f>AVERAGE(G89,G95,G96,G99,G103,G106,G108,G109,G113,G114,G115,G122,G119,G123,G125,G126,G129,G130,G131)</f>
        <v>2.3552631578947367</v>
      </c>
      <c r="AE18" s="2" t="s">
        <v>64</v>
      </c>
      <c r="AF18" s="2" t="s">
        <v>65</v>
      </c>
      <c r="AG18" s="2" t="s">
        <v>66</v>
      </c>
      <c r="AH18" s="2" t="s">
        <v>67</v>
      </c>
      <c r="AI18" s="2" t="s">
        <v>33</v>
      </c>
      <c r="AJ18" s="2" t="s">
        <v>34</v>
      </c>
      <c r="AK18" s="2" t="s">
        <v>37</v>
      </c>
    </row>
    <row r="19" spans="1:37" x14ac:dyDescent="0.2">
      <c r="A19" s="1" t="s">
        <v>48</v>
      </c>
      <c r="B19" s="1">
        <v>20</v>
      </c>
      <c r="C19" s="1">
        <v>5</v>
      </c>
      <c r="D19" s="1">
        <v>42</v>
      </c>
      <c r="E19" s="1">
        <v>0.46</v>
      </c>
      <c r="F19" s="1">
        <f t="shared" si="0"/>
        <v>0.23</v>
      </c>
      <c r="G19" s="1">
        <v>1.81</v>
      </c>
      <c r="H19" s="1">
        <f t="shared" si="1"/>
        <v>0.28807044699633089</v>
      </c>
      <c r="I19" s="1">
        <f t="shared" si="2"/>
        <v>8.2984582432665877E-2</v>
      </c>
      <c r="J19" s="1">
        <f t="shared" si="3"/>
        <v>5.2900000000000003E-2</v>
      </c>
      <c r="K19" s="1">
        <f t="shared" si="4"/>
        <v>0.13588458243266588</v>
      </c>
      <c r="L19" s="1">
        <f t="shared" si="5"/>
        <v>2.119964177238995</v>
      </c>
      <c r="M19" s="1">
        <f t="shared" si="6"/>
        <v>1.6926129210719738</v>
      </c>
      <c r="N19" s="1">
        <f t="shared" si="7"/>
        <v>0.79841581251453209</v>
      </c>
      <c r="O19" s="1">
        <f t="shared" si="8"/>
        <v>0.67377422749314042</v>
      </c>
      <c r="P19" s="1">
        <f t="shared" si="9"/>
        <v>38.607263235356946</v>
      </c>
      <c r="Q19" s="1" t="s">
        <v>49</v>
      </c>
      <c r="T19" s="3"/>
      <c r="U19" s="3" t="s">
        <v>68</v>
      </c>
      <c r="V19" s="3"/>
      <c r="W19" s="3"/>
      <c r="X19" s="3"/>
      <c r="Y19" s="3"/>
      <c r="Z19" s="3"/>
      <c r="AA19" s="3"/>
      <c r="AB19" s="3"/>
      <c r="AC19" s="3"/>
      <c r="AE19" s="1" t="s">
        <v>69</v>
      </c>
      <c r="AF19" s="1" t="s">
        <v>55</v>
      </c>
      <c r="AG19" s="3">
        <v>2.3296428571428573</v>
      </c>
      <c r="AH19" s="3">
        <v>0.42346153846153839</v>
      </c>
      <c r="AI19" s="3">
        <v>-2.0546669265292548</v>
      </c>
      <c r="AJ19" s="3">
        <v>1.2191185337786341</v>
      </c>
      <c r="AK19" s="3">
        <v>30.782077303798246</v>
      </c>
    </row>
    <row r="20" spans="1:37" x14ac:dyDescent="0.2">
      <c r="A20" s="1" t="s">
        <v>48</v>
      </c>
      <c r="B20" s="1">
        <v>20</v>
      </c>
      <c r="C20" s="1">
        <v>6</v>
      </c>
      <c r="D20" s="1">
        <v>42</v>
      </c>
      <c r="E20" s="1">
        <v>0.38</v>
      </c>
      <c r="F20" s="1">
        <f t="shared" si="0"/>
        <v>0.19</v>
      </c>
      <c r="G20" s="1">
        <v>1.84</v>
      </c>
      <c r="H20" s="1">
        <f t="shared" si="1"/>
        <v>0.29284509528908775</v>
      </c>
      <c r="I20" s="1">
        <f t="shared" si="2"/>
        <v>8.5758249834874886E-2</v>
      </c>
      <c r="J20" s="1">
        <f t="shared" si="3"/>
        <v>3.61E-2</v>
      </c>
      <c r="K20" s="1">
        <f t="shared" si="4"/>
        <v>0.12185824983487489</v>
      </c>
      <c r="L20" s="1">
        <f t="shared" si="5"/>
        <v>2.4031618350494126</v>
      </c>
      <c r="M20" s="1">
        <f t="shared" si="6"/>
        <v>1.5591886495781877</v>
      </c>
      <c r="N20" s="1">
        <f t="shared" si="7"/>
        <v>0.6488071784587609</v>
      </c>
      <c r="O20" s="1">
        <f t="shared" si="8"/>
        <v>0.57553622462390175</v>
      </c>
      <c r="P20" s="1">
        <f t="shared" si="9"/>
        <v>32.97822567094957</v>
      </c>
      <c r="Q20" s="1" t="s">
        <v>42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E20" s="1" t="s">
        <v>69</v>
      </c>
      <c r="AF20" s="1" t="s">
        <v>49</v>
      </c>
      <c r="AG20" s="3">
        <v>1.7961290322580643</v>
      </c>
      <c r="AH20" s="3">
        <v>0.4770967741935484</v>
      </c>
      <c r="AI20" s="3">
        <v>2.0770996718447652</v>
      </c>
      <c r="AJ20" s="3">
        <v>1.7229881513440892</v>
      </c>
      <c r="AK20" s="3">
        <v>39.98821652740056</v>
      </c>
    </row>
    <row r="21" spans="1:37" x14ac:dyDescent="0.2">
      <c r="A21" s="1" t="s">
        <v>48</v>
      </c>
      <c r="B21" s="1">
        <v>20</v>
      </c>
      <c r="C21" s="1">
        <v>7</v>
      </c>
      <c r="D21" s="1">
        <v>42</v>
      </c>
      <c r="E21" s="1">
        <v>0.35</v>
      </c>
      <c r="F21" s="1">
        <f t="shared" si="0"/>
        <v>0.17499999999999999</v>
      </c>
      <c r="G21" s="1">
        <v>2.33</v>
      </c>
      <c r="H21" s="1">
        <f t="shared" si="1"/>
        <v>0.3708310174041165</v>
      </c>
      <c r="I21" s="1">
        <f t="shared" si="2"/>
        <v>0.13751564346897216</v>
      </c>
      <c r="J21" s="1">
        <f t="shared" si="3"/>
        <v>3.0624999999999996E-2</v>
      </c>
      <c r="K21" s="1">
        <f t="shared" si="4"/>
        <v>0.16814064346897215</v>
      </c>
      <c r="L21" s="1">
        <f t="shared" si="5"/>
        <v>2.2054811362283613</v>
      </c>
      <c r="M21" s="1">
        <f t="shared" si="6"/>
        <v>1.0407953507819996</v>
      </c>
      <c r="N21" s="1">
        <f t="shared" si="7"/>
        <v>0.47191305955211438</v>
      </c>
      <c r="O21" s="1">
        <f t="shared" si="8"/>
        <v>0.44092665855521496</v>
      </c>
      <c r="P21" s="1">
        <f t="shared" si="9"/>
        <v>25.265097535213815</v>
      </c>
      <c r="Q21" s="1" t="s">
        <v>42</v>
      </c>
      <c r="T21" s="3"/>
      <c r="U21" s="2" t="s">
        <v>64</v>
      </c>
      <c r="V21" s="2" t="s">
        <v>65</v>
      </c>
      <c r="W21" s="2" t="s">
        <v>66</v>
      </c>
      <c r="X21" s="2" t="s">
        <v>67</v>
      </c>
      <c r="Y21" s="2" t="s">
        <v>33</v>
      </c>
      <c r="Z21" s="2" t="s">
        <v>34</v>
      </c>
      <c r="AA21" s="2" t="s">
        <v>37</v>
      </c>
      <c r="AB21" s="2" t="s">
        <v>70</v>
      </c>
      <c r="AC21" s="3" t="s">
        <v>71</v>
      </c>
      <c r="AE21" s="3" t="s">
        <v>69</v>
      </c>
      <c r="AF21" s="3" t="s">
        <v>44</v>
      </c>
      <c r="AG21" s="3">
        <v>1.5254545454545456</v>
      </c>
      <c r="AH21" s="3">
        <v>0.59636363636363632</v>
      </c>
      <c r="AI21" s="3">
        <v>1.6457265638735836</v>
      </c>
      <c r="AJ21" s="3">
        <v>2.0122758585438922</v>
      </c>
      <c r="AK21" s="3">
        <v>50.905718379314493</v>
      </c>
    </row>
    <row r="22" spans="1:37" x14ac:dyDescent="0.2">
      <c r="A22" s="1" t="s">
        <v>48</v>
      </c>
      <c r="B22" s="1">
        <v>19</v>
      </c>
      <c r="C22" s="1">
        <v>1</v>
      </c>
      <c r="D22" s="1">
        <v>4</v>
      </c>
      <c r="E22" s="1">
        <v>0.52</v>
      </c>
      <c r="F22" s="1">
        <f t="shared" si="0"/>
        <v>0.26</v>
      </c>
      <c r="G22" s="1">
        <v>2.06</v>
      </c>
      <c r="H22" s="1">
        <f t="shared" si="1"/>
        <v>0.32785918276930476</v>
      </c>
      <c r="I22" s="1">
        <f t="shared" si="2"/>
        <v>0.10749164372615638</v>
      </c>
      <c r="J22" s="1">
        <f t="shared" si="3"/>
        <v>6.7600000000000007E-2</v>
      </c>
      <c r="K22" s="1">
        <f t="shared" si="4"/>
        <v>0.17509164372615638</v>
      </c>
      <c r="L22" s="1">
        <f t="shared" si="5"/>
        <v>1.8725004562872063</v>
      </c>
      <c r="M22" s="1">
        <f t="shared" si="6"/>
        <v>1.4849366564097168</v>
      </c>
      <c r="N22" s="1">
        <f t="shared" si="7"/>
        <v>0.79302338828480134</v>
      </c>
      <c r="O22" s="1">
        <f t="shared" si="8"/>
        <v>0.67047240974920308</v>
      </c>
      <c r="P22" s="1">
        <f t="shared" si="9"/>
        <v>38.418069078629337</v>
      </c>
      <c r="Q22" s="1" t="s">
        <v>49</v>
      </c>
      <c r="T22" s="3"/>
      <c r="U22" s="3" t="s">
        <v>69</v>
      </c>
      <c r="V22" s="3" t="s">
        <v>55</v>
      </c>
      <c r="W22" s="4">
        <v>2.3296428571428573</v>
      </c>
      <c r="X22" s="4">
        <f>AVERAGE(E2,E7,E9,E11,E12,E13,E17,E23,E26,E29,E31,E37,E39,E41,E42,E46,E54,E55,E57,E64,E66,E76,E78,E79,E82,E85)</f>
        <v>0.42346153846153839</v>
      </c>
      <c r="Y22" s="4">
        <f>-AVERAGE(L2,L7,L9,L11,L12,L13,L17,L23,L26,L29,L31,L37,L39,L41,L42,L46,L54,L55,L57,L64,L66,L76,L78,L79,L82,L85)</f>
        <v>-2.0664780034286934</v>
      </c>
      <c r="Z22" s="4">
        <f>AVERAGE(M2,M7,M9,M11,M12,M13,M17,M23,M26,M29,M31,M37,M39,M41,M42,M46,M54,M55,M57,M64,M66,M76,M78,M79,M82,M85)</f>
        <v>1.1933036771009016</v>
      </c>
      <c r="AA22" s="4">
        <f>AVERAGE(P2,P7,P9,P11,P12,P13,P17,P23,P26,P29,P31,P37,P39,P41,P42,P46,P54,P55,P57,P64,P66,P76,P78,P79,P82,P85)</f>
        <v>30.147061672207037</v>
      </c>
      <c r="AB22" s="3">
        <f>STDEV(G31,G29,G28,G26,G23,G21,G17,G15,G13,G12,G20,G11,G2,G41,G39,G42,G46,G54,G57,G60,G64,G66,G68,G76,G78,G79,G82,G85)</f>
        <v>0.23734727754648538</v>
      </c>
      <c r="AC22" s="3">
        <f>STDEV(E31,E29,E28,E26,E23,E21,E17,E15,E13,E12,E20,E11,E2,E41,E39,E42,E46,E54,E57,E60,E64,E66,E68,E76,E78,E79,E82,E85)</f>
        <v>9.7119219813294272E-2</v>
      </c>
      <c r="AE22" s="1" t="s">
        <v>69</v>
      </c>
      <c r="AF22" s="1" t="s">
        <v>45</v>
      </c>
      <c r="AG22" s="3">
        <v>1.25</v>
      </c>
      <c r="AH22" s="3">
        <v>0.27333333333333337</v>
      </c>
      <c r="AI22" s="3">
        <v>3.4046056978856112</v>
      </c>
      <c r="AJ22" s="3">
        <v>2.3721974930910856</v>
      </c>
      <c r="AK22" s="3">
        <v>34.673795596736454</v>
      </c>
    </row>
    <row r="23" spans="1:37" x14ac:dyDescent="0.2">
      <c r="A23" s="1" t="s">
        <v>48</v>
      </c>
      <c r="B23" s="1">
        <v>19</v>
      </c>
      <c r="C23" s="1">
        <v>1</v>
      </c>
      <c r="D23" s="1">
        <v>16</v>
      </c>
      <c r="E23" s="1">
        <v>0.36</v>
      </c>
      <c r="F23" s="1">
        <f t="shared" si="0"/>
        <v>0.18</v>
      </c>
      <c r="G23" s="1">
        <v>2.63</v>
      </c>
      <c r="H23" s="1">
        <f t="shared" si="1"/>
        <v>0.41857750033168517</v>
      </c>
      <c r="I23" s="1">
        <f t="shared" si="2"/>
        <v>0.17520712378392189</v>
      </c>
      <c r="J23" s="1">
        <f t="shared" si="3"/>
        <v>3.2399999999999998E-2</v>
      </c>
      <c r="K23" s="1">
        <f t="shared" si="4"/>
        <v>0.20760712378392188</v>
      </c>
      <c r="L23" s="1">
        <f t="shared" si="5"/>
        <v>2.0162000836124578</v>
      </c>
      <c r="M23" s="1">
        <f t="shared" si="6"/>
        <v>0.86702227129423814</v>
      </c>
      <c r="N23" s="1">
        <f t="shared" si="7"/>
        <v>0.43002789174613093</v>
      </c>
      <c r="O23" s="1">
        <f t="shared" si="8"/>
        <v>0.40612159740429882</v>
      </c>
      <c r="P23" s="1">
        <f t="shared" si="9"/>
        <v>23.270767531266323</v>
      </c>
      <c r="Q23" s="1" t="s">
        <v>42</v>
      </c>
      <c r="T23" s="3"/>
      <c r="U23" s="3" t="s">
        <v>69</v>
      </c>
      <c r="V23" s="3" t="s">
        <v>49</v>
      </c>
      <c r="W23" s="4">
        <v>1.7961290322580643</v>
      </c>
      <c r="X23" s="4">
        <f>AVERAGE(F3,F4,F16,F19,F22,F25,F24,F32,F35,F36,F38,F40,F43,F44,F45,F47,F50,F51,F58,F59,F61,F63,F67,F69,F71,F74,F75,F77,F81,F83,F84)*2</f>
        <v>0.4770967741935484</v>
      </c>
      <c r="Y23" s="4">
        <f>AVERAGE(L3,L4,L16,L19,L22,L25,L24,L32,L35,L36,L38,L40,L43,L44,L45,L47,L50,L51,L58,L59,L61,L63,L67,L69,L71,L74,L75,L77,L81,L83,L84)</f>
        <v>2.0770996718447652</v>
      </c>
      <c r="Z23" s="4">
        <f>AVERAGE(M3,M4,M16,M19,M22,M25,M24,M32,M35,M36,M38,M40,M43,M44,M45,M47,M50,M51,M58,M59,M61,M63,M67,M69,M71,M74,M75,M77,M81,M83,M84)</f>
        <v>1.7229881513440892</v>
      </c>
      <c r="AA23" s="4">
        <v>39.98821652740056</v>
      </c>
      <c r="AB23" s="3">
        <f>STDEV(G3,G4,G16,G19,G22,G25,G24,G32,G35,G36,G38,G40,G43,G44,G45,G47,G50,G51,G58,G59,G61,G63,G67,G69,G71,G74,G75,G77,G81,G83,G84)</f>
        <v>0.15495542196289525</v>
      </c>
      <c r="AC23" s="3"/>
      <c r="AE23" s="1" t="s">
        <v>69</v>
      </c>
      <c r="AF23" s="1" t="s">
        <v>46</v>
      </c>
      <c r="AG23" s="3">
        <v>0.81</v>
      </c>
      <c r="AH23" s="3">
        <v>0.23500000000000001</v>
      </c>
      <c r="AI23" s="3">
        <v>4.2435564418329053</v>
      </c>
      <c r="AJ23" s="3">
        <v>3.8006283382075026</v>
      </c>
      <c r="AK23" s="3">
        <v>42.101084130851831</v>
      </c>
    </row>
    <row r="24" spans="1:37" x14ac:dyDescent="0.2">
      <c r="A24" s="1" t="s">
        <v>48</v>
      </c>
      <c r="B24" s="1">
        <v>19</v>
      </c>
      <c r="C24" s="1">
        <v>2</v>
      </c>
      <c r="D24" s="1">
        <v>56</v>
      </c>
      <c r="E24" s="1">
        <v>0.55000000000000004</v>
      </c>
      <c r="F24" s="1">
        <f t="shared" si="0"/>
        <v>0.27500000000000002</v>
      </c>
      <c r="G24" s="1">
        <v>2.02</v>
      </c>
      <c r="H24" s="1">
        <f t="shared" si="1"/>
        <v>0.3214929850456289</v>
      </c>
      <c r="I24" s="1">
        <f t="shared" si="2"/>
        <v>0.10335773943354896</v>
      </c>
      <c r="J24" s="1">
        <f t="shared" si="3"/>
        <v>7.5625000000000012E-2</v>
      </c>
      <c r="K24" s="1">
        <f t="shared" si="4"/>
        <v>0.17898273943354898</v>
      </c>
      <c r="L24" s="1">
        <f t="shared" si="5"/>
        <v>1.7962234015587284</v>
      </c>
      <c r="M24" s="1">
        <f t="shared" si="6"/>
        <v>1.5364610066329856</v>
      </c>
      <c r="N24" s="1">
        <f t="shared" si="7"/>
        <v>0.85538413835365579</v>
      </c>
      <c r="O24" s="1">
        <f t="shared" si="8"/>
        <v>0.70761154100515744</v>
      </c>
      <c r="P24" s="1">
        <f t="shared" si="9"/>
        <v>40.546141299595519</v>
      </c>
      <c r="Q24" s="1" t="s">
        <v>49</v>
      </c>
      <c r="T24" s="3"/>
      <c r="U24" s="3" t="s">
        <v>69</v>
      </c>
      <c r="V24" s="3" t="s">
        <v>44</v>
      </c>
      <c r="W24" s="4">
        <v>1.5254545454545456</v>
      </c>
      <c r="X24" s="4">
        <f>AVERAGE(E8,E27,E5,E30,E34,E48,E62,E65,E72,E73,E80)</f>
        <v>0.59636363636363632</v>
      </c>
      <c r="Y24" s="4">
        <f>AVERAGE(L5,L8,L27,L34,L48,L62,L65,L72,L73,L80)</f>
        <v>1.6457265638735836</v>
      </c>
      <c r="Z24" s="4">
        <f>AVERAGE(M5,M8,M27,M34,M48,M62,M65,M72,M73,M80)</f>
        <v>2.0122758585438922</v>
      </c>
      <c r="AA24" s="4">
        <f>AVERAGE(P5,P8,P27,P34,P48,P62,P65,P72,P73,P80)</f>
        <v>50.905718379314493</v>
      </c>
      <c r="AB24" s="3">
        <f>STDEV(G8,G27,G5,G30,G34,G48,G62,G65,G72,G73,G80)</f>
        <v>0.1571218403891475</v>
      </c>
      <c r="AC24" s="3"/>
      <c r="AE24" s="1" t="s">
        <v>72</v>
      </c>
      <c r="AF24" s="1" t="s">
        <v>42</v>
      </c>
      <c r="AG24" s="3">
        <v>2.3552631578947367</v>
      </c>
      <c r="AH24" s="3">
        <v>0.42789473684210533</v>
      </c>
      <c r="AI24" s="3">
        <v>-2.0369419293128099</v>
      </c>
      <c r="AJ24" s="3">
        <v>1.1407227438927614</v>
      </c>
      <c r="AK24" s="3">
        <v>29.476175434285505</v>
      </c>
    </row>
    <row r="25" spans="1:37" x14ac:dyDescent="0.2">
      <c r="A25" s="1" t="s">
        <v>48</v>
      </c>
      <c r="B25" s="1">
        <v>19</v>
      </c>
      <c r="C25" s="1">
        <v>3</v>
      </c>
      <c r="D25" s="1">
        <v>56</v>
      </c>
      <c r="E25" s="1">
        <v>0.43</v>
      </c>
      <c r="F25" s="1">
        <f t="shared" si="0"/>
        <v>0.215</v>
      </c>
      <c r="G25" s="1">
        <v>1.66</v>
      </c>
      <c r="H25" s="1">
        <f t="shared" si="1"/>
        <v>0.2641972055325465</v>
      </c>
      <c r="I25" s="1">
        <f t="shared" si="2"/>
        <v>6.9800163411206623E-2</v>
      </c>
      <c r="J25" s="1">
        <f t="shared" si="3"/>
        <v>4.6224999999999995E-2</v>
      </c>
      <c r="K25" s="1">
        <f t="shared" si="4"/>
        <v>0.11602516341120661</v>
      </c>
      <c r="L25" s="1">
        <f t="shared" si="5"/>
        <v>2.2770681614659831</v>
      </c>
      <c r="M25" s="1">
        <f t="shared" si="6"/>
        <v>1.85304630201653</v>
      </c>
      <c r="N25" s="1">
        <f t="shared" si="7"/>
        <v>0.81378604882145178</v>
      </c>
      <c r="O25" s="1">
        <f t="shared" si="8"/>
        <v>0.68309072274308336</v>
      </c>
      <c r="P25" s="1">
        <f t="shared" si="9"/>
        <v>39.141098413178675</v>
      </c>
      <c r="Q25" s="1" t="s">
        <v>49</v>
      </c>
      <c r="T25" s="3"/>
      <c r="U25" s="3" t="s">
        <v>69</v>
      </c>
      <c r="V25" s="3" t="s">
        <v>45</v>
      </c>
      <c r="W25" s="4">
        <f>AVERAGE(G6,G10,G18,G49,G53,G70)</f>
        <v>1.25</v>
      </c>
      <c r="X25" s="4">
        <f>AVERAGE(E6,E10,E18,E49,E53,E70)</f>
        <v>0.27333333333333337</v>
      </c>
      <c r="Y25" s="4">
        <f>AVERAGE(L6,L10,L18,L49,L53,L70)</f>
        <v>3.4046056978856112</v>
      </c>
      <c r="Z25" s="4">
        <f>AVERAGE(M6,M10,M18,M49,M53,M70)</f>
        <v>2.3721974930910856</v>
      </c>
      <c r="AA25" s="4">
        <f>AVERAGE(P6,P10,P18,P49,P53,P70)</f>
        <v>34.673795596736454</v>
      </c>
      <c r="AB25" s="3">
        <f>STDEV(G6,G10,G18,G49,G53,G70)</f>
        <v>0.14993331851193112</v>
      </c>
      <c r="AC25" s="3"/>
      <c r="AE25" s="1" t="s">
        <v>72</v>
      </c>
      <c r="AF25" s="1" t="s">
        <v>49</v>
      </c>
      <c r="AG25" s="3">
        <v>1.6915789473684215</v>
      </c>
      <c r="AH25" s="3">
        <v>0.43421052631578949</v>
      </c>
      <c r="AI25" s="3">
        <v>2.2585085629971497</v>
      </c>
      <c r="AJ25" s="3">
        <v>1.8209121625383788</v>
      </c>
      <c r="AK25" s="3">
        <v>38.88129628376246</v>
      </c>
    </row>
    <row r="26" spans="1:37" x14ac:dyDescent="0.2">
      <c r="A26" s="1" t="s">
        <v>48</v>
      </c>
      <c r="B26" s="1">
        <v>19</v>
      </c>
      <c r="C26" s="1">
        <v>3</v>
      </c>
      <c r="D26" s="1">
        <v>66</v>
      </c>
      <c r="E26" s="1">
        <v>0.4</v>
      </c>
      <c r="F26" s="1">
        <f t="shared" si="0"/>
        <v>0.2</v>
      </c>
      <c r="G26" s="1">
        <v>1.94</v>
      </c>
      <c r="H26" s="1">
        <f t="shared" si="1"/>
        <v>0.30876058959827724</v>
      </c>
      <c r="I26" s="1">
        <f t="shared" si="2"/>
        <v>9.5333101689075786E-2</v>
      </c>
      <c r="J26" s="1">
        <f t="shared" si="3"/>
        <v>4.0000000000000008E-2</v>
      </c>
      <c r="K26" s="1">
        <f t="shared" si="4"/>
        <v>0.13533310168907581</v>
      </c>
      <c r="L26" s="1">
        <f t="shared" si="5"/>
        <v>2.2814860942716471</v>
      </c>
      <c r="M26" s="1">
        <f t="shared" si="6"/>
        <v>1.4778350418620765</v>
      </c>
      <c r="N26" s="1">
        <f t="shared" si="7"/>
        <v>0.64775106259583315</v>
      </c>
      <c r="O26" s="1">
        <f t="shared" si="8"/>
        <v>0.57479262024917732</v>
      </c>
      <c r="P26" s="1">
        <f t="shared" si="9"/>
        <v>32.935617140277856</v>
      </c>
      <c r="Q26" s="1" t="s">
        <v>42</v>
      </c>
      <c r="T26" s="3"/>
      <c r="U26" s="3" t="s">
        <v>72</v>
      </c>
      <c r="V26" s="3" t="s">
        <v>42</v>
      </c>
      <c r="W26" s="4">
        <v>2.3552631578947367</v>
      </c>
      <c r="X26" s="4">
        <v>0.42789473684210533</v>
      </c>
      <c r="Y26" s="4">
        <v>-2.0369419293128099</v>
      </c>
      <c r="Z26" s="4">
        <v>1.1407227438927614</v>
      </c>
      <c r="AA26" s="4">
        <v>29.476175434285505</v>
      </c>
      <c r="AB26" s="3"/>
      <c r="AC26" s="3"/>
      <c r="AE26" s="1" t="s">
        <v>72</v>
      </c>
      <c r="AF26" s="1" t="s">
        <v>44</v>
      </c>
      <c r="AG26" s="3">
        <v>1.3279999999999998</v>
      </c>
      <c r="AH26" s="3">
        <v>0.54400000000000004</v>
      </c>
      <c r="AI26" s="3">
        <v>1.7557529660462001</v>
      </c>
      <c r="AJ26" s="3">
        <v>2.2498929569333184</v>
      </c>
      <c r="AK26" s="3">
        <v>52.147091124090181</v>
      </c>
    </row>
    <row r="27" spans="1:37" x14ac:dyDescent="0.2">
      <c r="A27" s="1" t="s">
        <v>48</v>
      </c>
      <c r="B27" s="1">
        <v>19</v>
      </c>
      <c r="C27" s="1">
        <v>4</v>
      </c>
      <c r="D27" s="1">
        <v>92</v>
      </c>
      <c r="E27" s="1">
        <v>0.5</v>
      </c>
      <c r="F27" s="1">
        <f t="shared" si="0"/>
        <v>0.25</v>
      </c>
      <c r="G27" s="1">
        <v>1.62</v>
      </c>
      <c r="H27" s="1">
        <f t="shared" si="1"/>
        <v>0.25783100780887075</v>
      </c>
      <c r="I27" s="1">
        <f t="shared" si="2"/>
        <v>6.6476828587737971E-2</v>
      </c>
      <c r="J27" s="1">
        <f t="shared" si="3"/>
        <v>6.25E-2</v>
      </c>
      <c r="K27" s="1">
        <f t="shared" si="4"/>
        <v>0.12897682858773796</v>
      </c>
      <c r="L27" s="1">
        <f t="shared" si="5"/>
        <v>1.9990490589050132</v>
      </c>
      <c r="M27" s="1">
        <f t="shared" si="6"/>
        <v>1.9383326659325837</v>
      </c>
      <c r="N27" s="1">
        <f t="shared" si="7"/>
        <v>0.96962736221907075</v>
      </c>
      <c r="O27" s="1">
        <f t="shared" si="8"/>
        <v>0.76997888599903275</v>
      </c>
      <c r="P27" s="1">
        <f t="shared" si="9"/>
        <v>44.119790167744576</v>
      </c>
      <c r="Q27" s="1" t="s">
        <v>44</v>
      </c>
      <c r="T27" s="3"/>
      <c r="U27" s="3" t="s">
        <v>72</v>
      </c>
      <c r="V27" s="3" t="s">
        <v>49</v>
      </c>
      <c r="W27" s="4">
        <v>1.6915789473684215</v>
      </c>
      <c r="X27" s="4">
        <f>AVERAGE(E86,E87,E90,E91,E93,E97,E98,E100,E102,E104,E105,E107,E111,E112,E116,E118,E121,E127,E128)</f>
        <v>0.43421052631578949</v>
      </c>
      <c r="Y27" s="4">
        <v>2.2585085629971497</v>
      </c>
      <c r="Z27" s="4">
        <v>1.8209121625383788</v>
      </c>
      <c r="AA27" s="4">
        <f>AVERAGE(P86,P87,P90,P91,P93,P97,P98,P100,P102,P104,P105,P107,P111,P112,P116,P118,P121,P127,P128)</f>
        <v>38.88129628376246</v>
      </c>
      <c r="AB27" s="3"/>
      <c r="AC27" s="3"/>
      <c r="AD27" s="3"/>
      <c r="AE27" s="3" t="s">
        <v>73</v>
      </c>
      <c r="AF27" s="3" t="s">
        <v>55</v>
      </c>
      <c r="AG27" s="3">
        <v>2.4795238095238084</v>
      </c>
      <c r="AH27" s="3">
        <v>0.40761904761904766</v>
      </c>
      <c r="AI27" s="3">
        <v>2.0120857707713689</v>
      </c>
      <c r="AJ27" s="3">
        <v>1.0254199398661026</v>
      </c>
      <c r="AK27" s="3">
        <v>27.159194530575654</v>
      </c>
    </row>
    <row r="28" spans="1:37" x14ac:dyDescent="0.2">
      <c r="A28" s="1" t="s">
        <v>48</v>
      </c>
      <c r="B28" s="1">
        <v>19</v>
      </c>
      <c r="C28" s="1">
        <v>4</v>
      </c>
      <c r="D28" s="1">
        <v>95</v>
      </c>
      <c r="E28" s="1">
        <v>0.33</v>
      </c>
      <c r="F28" s="1">
        <f t="shared" si="0"/>
        <v>0.16500000000000001</v>
      </c>
      <c r="G28" s="1">
        <v>2.0499999999999998</v>
      </c>
      <c r="H28" s="1">
        <f t="shared" si="1"/>
        <v>0.32626763333838577</v>
      </c>
      <c r="I28" s="1">
        <f t="shared" si="2"/>
        <v>0.10645056856423134</v>
      </c>
      <c r="J28" s="1">
        <f t="shared" si="3"/>
        <v>2.7225000000000003E-2</v>
      </c>
      <c r="K28" s="1">
        <f t="shared" si="4"/>
        <v>0.13367556856423135</v>
      </c>
      <c r="L28" s="1">
        <f t="shared" si="5"/>
        <v>2.4407424396449349</v>
      </c>
      <c r="M28" s="1">
        <f t="shared" si="6"/>
        <v>1.2343317613847831</v>
      </c>
      <c r="N28" s="1">
        <f t="shared" si="7"/>
        <v>0.50571979301689307</v>
      </c>
      <c r="O28" s="1">
        <f t="shared" si="8"/>
        <v>0.4682129664637894</v>
      </c>
      <c r="P28" s="1">
        <f t="shared" si="9"/>
        <v>26.82860297837513</v>
      </c>
      <c r="Q28" s="1" t="s">
        <v>42</v>
      </c>
      <c r="R28" s="3"/>
      <c r="S28" s="3"/>
      <c r="T28" s="3"/>
      <c r="U28" s="3" t="s">
        <v>73</v>
      </c>
      <c r="V28" s="3" t="s">
        <v>55</v>
      </c>
      <c r="W28" s="3">
        <v>2.4795238095238084</v>
      </c>
      <c r="X28" s="3">
        <f>AVERAGE(E138,E145,E148,E153,E156,E155,E162,E167,E172,E176,E177,E185,E188,E189,E197,E198,E199,E200,E202,E203,E208)</f>
        <v>0.40761904761904766</v>
      </c>
      <c r="Y28" s="3">
        <f>AVERAGE(L138,L145,L148,L153,L156,L155,L162,L167,L172,L176,L177,L185,L188,L189,L197,L198,L199,L200,L202,L203,L208)</f>
        <v>2.0120857707713689</v>
      </c>
      <c r="Z28" s="3">
        <f>AVERAGE(M138,M145,M148,M153,M156,M155,M162,M167,M172,M176,M177,M185,M188,M189,M197,M198,M199,M200,M202,M203,M208)</f>
        <v>1.0254199398661026</v>
      </c>
      <c r="AA28" s="3">
        <f>AVERAGE(P138,P145,P148,P153,P156,P155,P162,P167,P172,P176,P177,P185,P188,P189,P197,P198,P199,P200,P202,P203,P208)</f>
        <v>27.159194530575654</v>
      </c>
      <c r="AB28" s="3"/>
      <c r="AC28" s="3"/>
      <c r="AE28" s="1" t="s">
        <v>73</v>
      </c>
      <c r="AF28" s="1" t="s">
        <v>44</v>
      </c>
      <c r="AG28" s="3">
        <v>1.339375</v>
      </c>
      <c r="AH28" s="3">
        <v>0.57937499999999986</v>
      </c>
      <c r="AI28" s="3">
        <v>1.6503125131381884</v>
      </c>
      <c r="AJ28" s="3">
        <v>2.2193758049307988</v>
      </c>
      <c r="AK28" s="3">
        <v>53.502229689208939</v>
      </c>
    </row>
    <row r="29" spans="1:37" x14ac:dyDescent="0.2">
      <c r="A29" s="1" t="s">
        <v>48</v>
      </c>
      <c r="B29" s="1">
        <v>19</v>
      </c>
      <c r="C29" s="1">
        <v>5</v>
      </c>
      <c r="D29" s="1">
        <v>99</v>
      </c>
      <c r="E29" s="1">
        <v>0.42</v>
      </c>
      <c r="F29" s="1">
        <f t="shared" si="0"/>
        <v>0.21</v>
      </c>
      <c r="G29" s="1">
        <v>2.25</v>
      </c>
      <c r="H29" s="1">
        <f t="shared" si="1"/>
        <v>0.3580986219567649</v>
      </c>
      <c r="I29" s="1">
        <f t="shared" si="2"/>
        <v>0.12823462304733402</v>
      </c>
      <c r="J29" s="1">
        <f t="shared" si="3"/>
        <v>4.4099999999999993E-2</v>
      </c>
      <c r="K29" s="1">
        <f t="shared" si="4"/>
        <v>0.17233462304733402</v>
      </c>
      <c r="L29" s="1">
        <f t="shared" si="5"/>
        <v>2.0779261626284367</v>
      </c>
      <c r="M29" s="1">
        <f t="shared" si="6"/>
        <v>1.2185595458802303</v>
      </c>
      <c r="N29" s="1">
        <f t="shared" si="7"/>
        <v>0.5864306286700941</v>
      </c>
      <c r="O29" s="1">
        <f t="shared" si="8"/>
        <v>0.5303822686574492</v>
      </c>
      <c r="P29" s="1">
        <f t="shared" si="9"/>
        <v>30.390903994071838</v>
      </c>
      <c r="Q29" s="1" t="s">
        <v>42</v>
      </c>
      <c r="T29" s="3"/>
      <c r="U29" s="3" t="s">
        <v>73</v>
      </c>
      <c r="V29" s="3" t="s">
        <v>44</v>
      </c>
      <c r="W29" s="3">
        <v>1.339375</v>
      </c>
      <c r="X29" s="3">
        <v>0.57937499999999986</v>
      </c>
      <c r="Y29" s="3">
        <v>1.6503125131381884</v>
      </c>
      <c r="Z29" s="3">
        <v>2.2193758049307988</v>
      </c>
      <c r="AA29" s="3">
        <v>53.502229689208939</v>
      </c>
      <c r="AB29" s="3"/>
      <c r="AC29" s="3"/>
      <c r="AE29" s="1" t="s">
        <v>73</v>
      </c>
      <c r="AF29" s="1" t="s">
        <v>45</v>
      </c>
      <c r="AG29" s="3">
        <v>0.90142857142857147</v>
      </c>
      <c r="AH29" s="3">
        <v>0.33392857142857146</v>
      </c>
      <c r="AI29" s="3">
        <v>2.9669962280732611</v>
      </c>
      <c r="AJ29" s="3">
        <v>3.4307196444029735</v>
      </c>
      <c r="AK29" s="3">
        <v>49.219176158508233</v>
      </c>
    </row>
    <row r="30" spans="1:37" x14ac:dyDescent="0.2">
      <c r="A30" s="1" t="s">
        <v>48</v>
      </c>
      <c r="B30" s="1">
        <v>19</v>
      </c>
      <c r="C30" s="1">
        <v>6</v>
      </c>
      <c r="D30" s="1">
        <v>99</v>
      </c>
      <c r="E30" s="1">
        <v>0.53</v>
      </c>
      <c r="F30" s="1">
        <f t="shared" si="0"/>
        <v>0.26500000000000001</v>
      </c>
      <c r="G30" s="1">
        <v>1.49</v>
      </c>
      <c r="H30" s="1">
        <f t="shared" si="1"/>
        <v>0.23714086520692429</v>
      </c>
      <c r="I30" s="1">
        <f t="shared" si="2"/>
        <v>5.6235789951088633E-2</v>
      </c>
      <c r="J30" s="1">
        <f t="shared" si="3"/>
        <v>7.022500000000001E-2</v>
      </c>
      <c r="K30" s="1">
        <f t="shared" si="4"/>
        <v>0.12646078995108864</v>
      </c>
      <c r="L30" s="1">
        <f t="shared" si="5"/>
        <v>1.8752125880175468</v>
      </c>
      <c r="M30" s="1">
        <f t="shared" si="6"/>
        <v>2.0955111865305787</v>
      </c>
      <c r="N30" s="1">
        <f t="shared" si="7"/>
        <v>1.1174792660420059</v>
      </c>
      <c r="O30" s="1">
        <f t="shared" si="8"/>
        <v>0.84082205917026509</v>
      </c>
      <c r="P30" s="1">
        <f t="shared" si="9"/>
        <v>48.179103990456184</v>
      </c>
      <c r="Q30" s="1" t="s">
        <v>57</v>
      </c>
      <c r="T30" s="3"/>
      <c r="U30" s="3" t="s">
        <v>73</v>
      </c>
      <c r="V30" s="3" t="s">
        <v>45</v>
      </c>
      <c r="W30" s="3">
        <v>0.90142857142857147</v>
      </c>
      <c r="X30" s="3">
        <v>0.33392857142857146</v>
      </c>
      <c r="Y30" s="3">
        <v>2.9669962280732611</v>
      </c>
      <c r="Z30" s="3">
        <v>3.4307196444029735</v>
      </c>
      <c r="AA30" s="3">
        <v>49.219176158508233</v>
      </c>
      <c r="AB30" s="3"/>
      <c r="AC30" s="3"/>
      <c r="AE30" s="1" t="s">
        <v>73</v>
      </c>
      <c r="AF30" s="1" t="s">
        <v>46</v>
      </c>
      <c r="AG30" s="3">
        <v>0.8</v>
      </c>
      <c r="AH30" s="3">
        <v>0.22222222222222221</v>
      </c>
      <c r="AI30" s="3">
        <v>4.5130864082732085</v>
      </c>
      <c r="AJ30" s="3">
        <v>3.8632463980609311</v>
      </c>
      <c r="AK30" s="3">
        <v>40.830980055069624</v>
      </c>
    </row>
    <row r="31" spans="1:37" x14ac:dyDescent="0.2">
      <c r="A31" s="1" t="s">
        <v>48</v>
      </c>
      <c r="B31" s="1">
        <v>19</v>
      </c>
      <c r="C31" s="1">
        <v>7</v>
      </c>
      <c r="D31" s="1">
        <v>100</v>
      </c>
      <c r="E31" s="1">
        <v>0.34</v>
      </c>
      <c r="F31" s="1">
        <f t="shared" si="0"/>
        <v>0.17</v>
      </c>
      <c r="G31" s="1">
        <v>2.06</v>
      </c>
      <c r="H31" s="1">
        <f t="shared" si="1"/>
        <v>0.32785918276930476</v>
      </c>
      <c r="I31" s="1">
        <f t="shared" si="2"/>
        <v>0.10749164372615638</v>
      </c>
      <c r="J31" s="1">
        <f t="shared" si="3"/>
        <v>2.8900000000000006E-2</v>
      </c>
      <c r="K31" s="1">
        <f t="shared" si="4"/>
        <v>0.13639164372615639</v>
      </c>
      <c r="L31" s="1">
        <f t="shared" si="5"/>
        <v>2.4038069621594409</v>
      </c>
      <c r="M31" s="1">
        <f t="shared" si="6"/>
        <v>1.2464106697131798</v>
      </c>
      <c r="N31" s="1">
        <f t="shared" si="7"/>
        <v>0.51851529234006244</v>
      </c>
      <c r="O31" s="1">
        <f t="shared" si="8"/>
        <v>0.47834988879790602</v>
      </c>
      <c r="P31" s="1">
        <f t="shared" si="9"/>
        <v>27.409448628120014</v>
      </c>
      <c r="Q31" s="1" t="s">
        <v>42</v>
      </c>
      <c r="T31" s="3"/>
      <c r="U31" s="3" t="s">
        <v>73</v>
      </c>
      <c r="V31" s="3" t="s">
        <v>46</v>
      </c>
      <c r="W31" s="1">
        <v>0.8</v>
      </c>
      <c r="X31" s="1">
        <v>0.22222222222222221</v>
      </c>
      <c r="Y31" s="1">
        <v>4.5130864082732085</v>
      </c>
      <c r="Z31" s="1">
        <v>3.8632463980609311</v>
      </c>
      <c r="AA31" s="1">
        <v>40.830980055069624</v>
      </c>
    </row>
    <row r="32" spans="1:37" x14ac:dyDescent="0.2">
      <c r="A32" s="1" t="s">
        <v>48</v>
      </c>
      <c r="B32" s="1">
        <v>19</v>
      </c>
      <c r="C32" s="1">
        <v>8</v>
      </c>
      <c r="D32" s="1">
        <v>83</v>
      </c>
      <c r="E32" s="1">
        <v>0.45</v>
      </c>
      <c r="F32" s="1">
        <f t="shared" si="0"/>
        <v>0.22500000000000001</v>
      </c>
      <c r="G32" s="1">
        <v>1.55</v>
      </c>
      <c r="H32" s="1">
        <f t="shared" si="1"/>
        <v>0.24669016179243802</v>
      </c>
      <c r="I32" s="1">
        <f t="shared" si="2"/>
        <v>6.0856035925179248E-2</v>
      </c>
      <c r="J32" s="1">
        <f t="shared" si="3"/>
        <v>5.0625000000000003E-2</v>
      </c>
      <c r="K32" s="1">
        <f t="shared" si="4"/>
        <v>0.11148103592517924</v>
      </c>
      <c r="L32" s="1">
        <f t="shared" si="5"/>
        <v>2.2128441823773928</v>
      </c>
      <c r="M32" s="1">
        <f t="shared" si="6"/>
        <v>2.0182804916794033</v>
      </c>
      <c r="N32" s="1">
        <f t="shared" si="7"/>
        <v>0.91207528652606806</v>
      </c>
      <c r="O32" s="1">
        <f t="shared" si="8"/>
        <v>0.73944661550397173</v>
      </c>
      <c r="P32" s="1">
        <f t="shared" si="9"/>
        <v>42.370291068377576</v>
      </c>
      <c r="Q32" s="1" t="s">
        <v>49</v>
      </c>
      <c r="T32" s="3"/>
      <c r="U32" s="3" t="s">
        <v>69</v>
      </c>
      <c r="V32" s="3" t="s">
        <v>46</v>
      </c>
      <c r="W32" s="3">
        <f>AVERAGE(G52,G56)</f>
        <v>0.81</v>
      </c>
      <c r="X32" s="3">
        <f>AVERAGE(E52,E56)</f>
        <v>0.23500000000000001</v>
      </c>
      <c r="Y32" s="3">
        <f>AVERAGE(L52,L56)</f>
        <v>4.2435564418329053</v>
      </c>
      <c r="Z32" s="3">
        <f>AVERAGE(M52,M56)</f>
        <v>3.8006283382075026</v>
      </c>
      <c r="AA32" s="3">
        <f>AVERAGE(P52,P56)</f>
        <v>42.101084130851831</v>
      </c>
      <c r="AB32" s="3"/>
      <c r="AC32" s="3"/>
    </row>
    <row r="33" spans="1:29" x14ac:dyDescent="0.2">
      <c r="A33" s="1" t="s">
        <v>48</v>
      </c>
      <c r="B33" s="1">
        <v>19</v>
      </c>
      <c r="C33" s="1">
        <v>9</v>
      </c>
      <c r="D33" s="1">
        <v>87</v>
      </c>
      <c r="E33" s="1">
        <v>0.33</v>
      </c>
      <c r="F33" s="1">
        <f t="shared" si="0"/>
        <v>0.16500000000000001</v>
      </c>
      <c r="G33" s="1">
        <v>1.1000000000000001</v>
      </c>
      <c r="H33" s="1">
        <f t="shared" si="1"/>
        <v>0.17507043740108508</v>
      </c>
      <c r="I33" s="1">
        <f t="shared" si="2"/>
        <v>3.0649658051807249E-2</v>
      </c>
      <c r="J33" s="1">
        <f t="shared" si="3"/>
        <v>2.7225000000000003E-2</v>
      </c>
      <c r="K33" s="1">
        <f t="shared" si="4"/>
        <v>5.7874658051807248E-2</v>
      </c>
      <c r="L33" s="1">
        <f t="shared" si="5"/>
        <v>3.0249930331228656</v>
      </c>
      <c r="M33" s="1">
        <f t="shared" si="6"/>
        <v>2.850988767005727</v>
      </c>
      <c r="N33" s="1">
        <f t="shared" si="7"/>
        <v>0.94247779607693694</v>
      </c>
      <c r="O33" s="1">
        <f t="shared" si="8"/>
        <v>0.75579401615930697</v>
      </c>
      <c r="P33" s="1">
        <f t="shared" si="9"/>
        <v>43.306997125928284</v>
      </c>
      <c r="Q33" s="1" t="s">
        <v>59</v>
      </c>
      <c r="T33" s="3"/>
      <c r="U33" s="3" t="s">
        <v>72</v>
      </c>
      <c r="V33" s="3" t="s">
        <v>44</v>
      </c>
      <c r="W33" s="1">
        <v>1.3279999999999998</v>
      </c>
      <c r="X33" s="3">
        <f>0.272*2</f>
        <v>0.54400000000000004</v>
      </c>
      <c r="Y33" s="3">
        <v>1.7557529660462001</v>
      </c>
      <c r="Z33" s="1">
        <v>2.2498929569333184</v>
      </c>
      <c r="AA33" s="3">
        <v>52.147091124090181</v>
      </c>
      <c r="AB33" s="3"/>
      <c r="AC33" s="3"/>
    </row>
    <row r="34" spans="1:29" x14ac:dyDescent="0.2">
      <c r="A34" s="1" t="s">
        <v>48</v>
      </c>
      <c r="B34" s="1">
        <v>18</v>
      </c>
      <c r="C34" s="1">
        <v>1</v>
      </c>
      <c r="D34" s="1">
        <v>5</v>
      </c>
      <c r="E34" s="1">
        <v>0.53</v>
      </c>
      <c r="F34" s="1">
        <f t="shared" si="0"/>
        <v>0.26500000000000001</v>
      </c>
      <c r="G34" s="1">
        <v>1.2</v>
      </c>
      <c r="H34" s="1">
        <f t="shared" si="1"/>
        <v>0.19098593171027459</v>
      </c>
      <c r="I34" s="1">
        <f t="shared" si="2"/>
        <v>3.6475626111241666E-2</v>
      </c>
      <c r="J34" s="1">
        <f t="shared" si="3"/>
        <v>7.022500000000001E-2</v>
      </c>
      <c r="K34" s="1">
        <f t="shared" si="4"/>
        <v>0.10670062611124168</v>
      </c>
      <c r="L34" s="1">
        <f t="shared" si="5"/>
        <v>1.7899232522887027</v>
      </c>
      <c r="M34" s="1">
        <f t="shared" si="6"/>
        <v>2.4835843017802159</v>
      </c>
      <c r="N34" s="1">
        <f t="shared" si="7"/>
        <v>1.3875367553354909</v>
      </c>
      <c r="O34" s="1">
        <f t="shared" si="8"/>
        <v>0.94631134304196829</v>
      </c>
      <c r="P34" s="1">
        <f t="shared" si="9"/>
        <v>54.22363995630478</v>
      </c>
      <c r="Q34" s="1" t="s">
        <v>44</v>
      </c>
      <c r="U34" s="3" t="s">
        <v>74</v>
      </c>
    </row>
    <row r="35" spans="1:29" x14ac:dyDescent="0.2">
      <c r="A35" s="1" t="s">
        <v>48</v>
      </c>
      <c r="B35" s="1">
        <v>18</v>
      </c>
      <c r="C35" s="1">
        <v>1</v>
      </c>
      <c r="D35" s="1">
        <v>2</v>
      </c>
      <c r="E35" s="1">
        <v>0.5</v>
      </c>
      <c r="F35" s="1">
        <f t="shared" si="0"/>
        <v>0.25</v>
      </c>
      <c r="G35" s="1">
        <v>2.09</v>
      </c>
      <c r="H35" s="1">
        <f t="shared" si="1"/>
        <v>0.33263383106206157</v>
      </c>
      <c r="I35" s="1">
        <f t="shared" si="2"/>
        <v>0.11064526556702411</v>
      </c>
      <c r="J35" s="1">
        <f t="shared" si="3"/>
        <v>6.25E-2</v>
      </c>
      <c r="K35" s="1">
        <f t="shared" si="4"/>
        <v>0.17314526556702411</v>
      </c>
      <c r="L35" s="1">
        <f t="shared" si="5"/>
        <v>1.9211257666950172</v>
      </c>
      <c r="M35" s="1">
        <f t="shared" si="6"/>
        <v>1.4438743050887846</v>
      </c>
      <c r="N35" s="1">
        <f t="shared" si="7"/>
        <v>0.75157718985401678</v>
      </c>
      <c r="O35" s="1">
        <f t="shared" si="8"/>
        <v>0.64450974636733516</v>
      </c>
      <c r="P35" s="1">
        <f t="shared" si="9"/>
        <v>36.930408466848306</v>
      </c>
      <c r="Q35" s="1" t="s">
        <v>49</v>
      </c>
      <c r="U35" s="3" t="s">
        <v>74</v>
      </c>
    </row>
    <row r="36" spans="1:29" x14ac:dyDescent="0.2">
      <c r="A36" s="1" t="s">
        <v>48</v>
      </c>
      <c r="B36" s="1">
        <v>18</v>
      </c>
      <c r="C36" s="1">
        <v>2</v>
      </c>
      <c r="D36" s="1">
        <v>26</v>
      </c>
      <c r="E36" s="1">
        <v>0.4</v>
      </c>
      <c r="F36" s="1">
        <f t="shared" si="0"/>
        <v>0.2</v>
      </c>
      <c r="G36" s="1">
        <v>1.62</v>
      </c>
      <c r="H36" s="1">
        <f t="shared" si="1"/>
        <v>0.25783100780887075</v>
      </c>
      <c r="I36" s="1">
        <f t="shared" si="2"/>
        <v>6.6476828587737971E-2</v>
      </c>
      <c r="J36" s="1">
        <f t="shared" si="3"/>
        <v>4.0000000000000008E-2</v>
      </c>
      <c r="K36" s="1">
        <f t="shared" si="4"/>
        <v>0.10647682858773798</v>
      </c>
      <c r="L36" s="1">
        <f t="shared" si="5"/>
        <v>2.4214752752183579</v>
      </c>
      <c r="M36" s="1">
        <f t="shared" si="6"/>
        <v>1.8783429470309401</v>
      </c>
      <c r="N36" s="1">
        <f t="shared" si="7"/>
        <v>0.77570188977525667</v>
      </c>
      <c r="O36" s="1">
        <f t="shared" si="8"/>
        <v>0.65974842914663012</v>
      </c>
      <c r="P36" s="1">
        <f t="shared" si="9"/>
        <v>37.803584990101903</v>
      </c>
      <c r="Q36" s="1" t="s">
        <v>49</v>
      </c>
    </row>
    <row r="37" spans="1:29" x14ac:dyDescent="0.2">
      <c r="A37" s="1" t="s">
        <v>48</v>
      </c>
      <c r="B37" s="1">
        <v>18</v>
      </c>
      <c r="C37" s="1">
        <v>3</v>
      </c>
      <c r="D37" s="1">
        <v>82</v>
      </c>
      <c r="E37" s="1">
        <v>0.44</v>
      </c>
      <c r="F37" s="1">
        <f t="shared" si="0"/>
        <v>0.22</v>
      </c>
      <c r="G37" s="1">
        <v>2.2000000000000002</v>
      </c>
      <c r="H37" s="1">
        <f t="shared" si="1"/>
        <v>0.35014087480217015</v>
      </c>
      <c r="I37" s="1">
        <f t="shared" si="2"/>
        <v>0.122598632207229</v>
      </c>
      <c r="J37" s="1">
        <f t="shared" si="3"/>
        <v>4.8399999999999999E-2</v>
      </c>
      <c r="K37" s="1">
        <f t="shared" si="4"/>
        <v>0.170998632207229</v>
      </c>
      <c r="L37" s="1">
        <f t="shared" si="5"/>
        <v>2.0476238334926746</v>
      </c>
      <c r="M37" s="1">
        <f t="shared" si="6"/>
        <v>1.2865599985231897</v>
      </c>
      <c r="N37" s="1">
        <f t="shared" si="7"/>
        <v>0.62831853071795785</v>
      </c>
      <c r="O37" s="1">
        <f t="shared" si="8"/>
        <v>0.56098211610862325</v>
      </c>
      <c r="P37" s="1">
        <f t="shared" si="9"/>
        <v>32.144275253024112</v>
      </c>
      <c r="Q37" s="1" t="s">
        <v>42</v>
      </c>
      <c r="R37" s="1">
        <f t="shared" ref="R37:T37" si="11">AVERAGE(F124,F120,F117,F92,F88)</f>
        <v>0.27200000000000008</v>
      </c>
      <c r="S37" s="1">
        <f t="shared" si="11"/>
        <v>1.3279999999999998</v>
      </c>
      <c r="T37" s="1">
        <f t="shared" si="11"/>
        <v>0.21135776442603724</v>
      </c>
    </row>
    <row r="38" spans="1:29" x14ac:dyDescent="0.2">
      <c r="A38" s="1" t="s">
        <v>48</v>
      </c>
      <c r="B38" s="1">
        <v>18</v>
      </c>
      <c r="C38" s="1">
        <v>4</v>
      </c>
      <c r="D38" s="1">
        <v>74</v>
      </c>
      <c r="E38" s="1">
        <v>0.45</v>
      </c>
      <c r="F38" s="1">
        <f t="shared" si="0"/>
        <v>0.22500000000000001</v>
      </c>
      <c r="G38" s="1">
        <v>1.78</v>
      </c>
      <c r="H38" s="1">
        <f t="shared" si="1"/>
        <v>0.28329579870357402</v>
      </c>
      <c r="I38" s="1">
        <f t="shared" si="2"/>
        <v>8.0256509563095935E-2</v>
      </c>
      <c r="J38" s="1">
        <f t="shared" si="3"/>
        <v>5.0625000000000003E-2</v>
      </c>
      <c r="K38" s="1">
        <f t="shared" si="4"/>
        <v>0.13088150956309594</v>
      </c>
      <c r="L38" s="1">
        <f t="shared" si="5"/>
        <v>2.1645211737644385</v>
      </c>
      <c r="M38" s="1">
        <f t="shared" si="6"/>
        <v>1.7191122011893591</v>
      </c>
      <c r="N38" s="1">
        <f t="shared" si="7"/>
        <v>0.79422286186258739</v>
      </c>
      <c r="O38" s="1">
        <f t="shared" si="8"/>
        <v>0.6712083564339294</v>
      </c>
      <c r="P38" s="1">
        <f t="shared" si="9"/>
        <v>38.460238823664156</v>
      </c>
      <c r="Q38" s="1" t="s">
        <v>49</v>
      </c>
    </row>
    <row r="39" spans="1:29" x14ac:dyDescent="0.2">
      <c r="A39" s="1" t="s">
        <v>48</v>
      </c>
      <c r="B39" s="1">
        <v>18</v>
      </c>
      <c r="C39" s="1">
        <v>4</v>
      </c>
      <c r="D39" s="1">
        <v>78</v>
      </c>
      <c r="E39" s="1">
        <v>0.3</v>
      </c>
      <c r="F39" s="1">
        <f t="shared" si="0"/>
        <v>0.15</v>
      </c>
      <c r="G39" s="1">
        <v>2.16</v>
      </c>
      <c r="H39" s="1">
        <f t="shared" si="1"/>
        <v>0.3437746770784943</v>
      </c>
      <c r="I39" s="1">
        <f t="shared" si="2"/>
        <v>0.11818102860042302</v>
      </c>
      <c r="J39" s="1">
        <f t="shared" si="3"/>
        <v>2.2499999999999999E-2</v>
      </c>
      <c r="K39" s="1">
        <f t="shared" si="4"/>
        <v>0.14068102860042303</v>
      </c>
      <c r="L39" s="1">
        <f t="shared" si="5"/>
        <v>2.4436463146350675</v>
      </c>
      <c r="M39" s="1">
        <f t="shared" si="6"/>
        <v>1.0662418486151795</v>
      </c>
      <c r="N39" s="1">
        <f t="shared" si="7"/>
        <v>0.43633231299858188</v>
      </c>
      <c r="O39" s="1">
        <f t="shared" si="8"/>
        <v>0.41142993009316892</v>
      </c>
      <c r="P39" s="1">
        <f t="shared" si="9"/>
        <v>23.574934994338577</v>
      </c>
      <c r="Q39" s="1" t="s">
        <v>42</v>
      </c>
    </row>
    <row r="40" spans="1:29" x14ac:dyDescent="0.2">
      <c r="A40" s="1" t="s">
        <v>48</v>
      </c>
      <c r="B40" s="1">
        <v>18</v>
      </c>
      <c r="C40" s="1">
        <v>5</v>
      </c>
      <c r="D40" s="1">
        <v>69</v>
      </c>
      <c r="E40" s="1">
        <v>0.39</v>
      </c>
      <c r="F40" s="1">
        <f t="shared" si="0"/>
        <v>0.19500000000000001</v>
      </c>
      <c r="G40" s="1">
        <v>1.78</v>
      </c>
      <c r="H40" s="1">
        <f t="shared" si="1"/>
        <v>0.28329579870357402</v>
      </c>
      <c r="I40" s="1">
        <f t="shared" si="2"/>
        <v>8.0256509563095935E-2</v>
      </c>
      <c r="J40" s="1">
        <f t="shared" si="3"/>
        <v>3.8025000000000003E-2</v>
      </c>
      <c r="K40" s="1">
        <f t="shared" si="4"/>
        <v>0.11828150956309594</v>
      </c>
      <c r="L40" s="1">
        <f t="shared" si="5"/>
        <v>2.395097929930063</v>
      </c>
      <c r="M40" s="1">
        <f t="shared" si="6"/>
        <v>1.6486093280368515</v>
      </c>
      <c r="N40" s="1">
        <f t="shared" si="7"/>
        <v>0.68832648028090904</v>
      </c>
      <c r="O40" s="1">
        <f t="shared" si="8"/>
        <v>0.60284834700030543</v>
      </c>
      <c r="P40" s="1">
        <f t="shared" si="9"/>
        <v>34.543210283117496</v>
      </c>
      <c r="Q40" s="1" t="s">
        <v>49</v>
      </c>
    </row>
    <row r="41" spans="1:29" x14ac:dyDescent="0.2">
      <c r="A41" s="1" t="s">
        <v>48</v>
      </c>
      <c r="B41" s="1">
        <v>18</v>
      </c>
      <c r="C41" s="1">
        <v>6</v>
      </c>
      <c r="D41" s="1">
        <v>81</v>
      </c>
      <c r="E41" s="1">
        <v>0.38</v>
      </c>
      <c r="F41" s="1">
        <f t="shared" si="0"/>
        <v>0.19</v>
      </c>
      <c r="G41" s="1">
        <v>2.82</v>
      </c>
      <c r="H41" s="1">
        <f t="shared" si="1"/>
        <v>0.44881693951914531</v>
      </c>
      <c r="I41" s="1">
        <f t="shared" si="2"/>
        <v>0.20143664519933213</v>
      </c>
      <c r="J41" s="1">
        <f t="shared" si="3"/>
        <v>3.61E-2</v>
      </c>
      <c r="K41" s="1">
        <f t="shared" si="4"/>
        <v>0.23753664519933212</v>
      </c>
      <c r="L41" s="1">
        <f t="shared" si="5"/>
        <v>1.8894639988811597</v>
      </c>
      <c r="M41" s="1">
        <f t="shared" si="6"/>
        <v>0.79987658258185346</v>
      </c>
      <c r="N41" s="1">
        <f t="shared" si="7"/>
        <v>0.42333518027096462</v>
      </c>
      <c r="O41" s="1">
        <f t="shared" si="8"/>
        <v>0.40045968549394545</v>
      </c>
      <c r="P41" s="1">
        <f t="shared" si="9"/>
        <v>22.946339978803074</v>
      </c>
      <c r="Q41" s="1" t="s">
        <v>42</v>
      </c>
    </row>
    <row r="42" spans="1:29" x14ac:dyDescent="0.2">
      <c r="A42" s="1" t="s">
        <v>48</v>
      </c>
      <c r="B42" s="1">
        <v>17</v>
      </c>
      <c r="C42" s="1">
        <v>1</v>
      </c>
      <c r="D42" s="1">
        <v>1</v>
      </c>
      <c r="E42" s="1">
        <v>0.51</v>
      </c>
      <c r="F42" s="1">
        <f t="shared" si="0"/>
        <v>0.255</v>
      </c>
      <c r="G42" s="1">
        <v>2.39</v>
      </c>
      <c r="H42" s="1">
        <f t="shared" si="1"/>
        <v>0.38038031398963024</v>
      </c>
      <c r="I42" s="1">
        <f t="shared" si="2"/>
        <v>0.14468918327084968</v>
      </c>
      <c r="J42" s="1">
        <f t="shared" si="3"/>
        <v>6.5024999999999999E-2</v>
      </c>
      <c r="K42" s="1">
        <f t="shared" si="4"/>
        <v>0.20971418327084967</v>
      </c>
      <c r="L42" s="1">
        <f t="shared" si="5"/>
        <v>1.8138034731697767</v>
      </c>
      <c r="M42" s="1">
        <f t="shared" si="6"/>
        <v>1.2159406484713668</v>
      </c>
      <c r="N42" s="1">
        <f t="shared" si="7"/>
        <v>0.67038169595430674</v>
      </c>
      <c r="O42" s="1">
        <f t="shared" si="8"/>
        <v>0.59057013887864052</v>
      </c>
      <c r="P42" s="1">
        <f t="shared" si="9"/>
        <v>33.839668957746099</v>
      </c>
      <c r="Q42" s="1" t="s">
        <v>42</v>
      </c>
      <c r="R42" s="1">
        <v>41.75</v>
      </c>
      <c r="S42" s="1">
        <v>44.83</v>
      </c>
    </row>
    <row r="43" spans="1:29" x14ac:dyDescent="0.2">
      <c r="A43" s="1" t="s">
        <v>48</v>
      </c>
      <c r="B43" s="1">
        <v>17</v>
      </c>
      <c r="C43" s="1">
        <v>1</v>
      </c>
      <c r="D43" s="1">
        <v>6</v>
      </c>
      <c r="E43" s="1">
        <v>0.63</v>
      </c>
      <c r="F43" s="1">
        <f t="shared" si="0"/>
        <v>0.315</v>
      </c>
      <c r="G43" s="1">
        <v>1.88</v>
      </c>
      <c r="H43" s="1">
        <f t="shared" si="1"/>
        <v>0.2992112930127635</v>
      </c>
      <c r="I43" s="1">
        <f t="shared" si="2"/>
        <v>8.9527397866369818E-2</v>
      </c>
      <c r="J43" s="1">
        <f t="shared" si="3"/>
        <v>9.9225000000000008E-2</v>
      </c>
      <c r="K43" s="1">
        <f t="shared" si="4"/>
        <v>0.18875239786636983</v>
      </c>
      <c r="L43" s="1">
        <f t="shared" si="5"/>
        <v>1.5852052551120159</v>
      </c>
      <c r="M43" s="1">
        <f t="shared" si="6"/>
        <v>1.6688529711977971</v>
      </c>
      <c r="N43" s="1">
        <f t="shared" si="7"/>
        <v>1.0527677509370041</v>
      </c>
      <c r="O43" s="1">
        <f t="shared" si="8"/>
        <v>0.81109816422640335</v>
      </c>
      <c r="P43" s="1">
        <f t="shared" si="9"/>
        <v>46.475924810172913</v>
      </c>
      <c r="Q43" s="1" t="s">
        <v>49</v>
      </c>
      <c r="R43" s="1" t="s">
        <v>75</v>
      </c>
      <c r="S43" s="1" t="s">
        <v>75</v>
      </c>
    </row>
    <row r="44" spans="1:29" x14ac:dyDescent="0.2">
      <c r="A44" s="1" t="s">
        <v>48</v>
      </c>
      <c r="B44" s="1">
        <v>17</v>
      </c>
      <c r="C44" s="1">
        <v>2</v>
      </c>
      <c r="D44" s="1">
        <v>75</v>
      </c>
      <c r="E44" s="1">
        <v>0.48</v>
      </c>
      <c r="F44" s="1">
        <f t="shared" si="0"/>
        <v>0.24</v>
      </c>
      <c r="G44" s="1">
        <v>1.71</v>
      </c>
      <c r="H44" s="1">
        <f t="shared" si="1"/>
        <v>0.27215495268714129</v>
      </c>
      <c r="I44" s="1">
        <f t="shared" si="2"/>
        <v>7.406831827214011E-2</v>
      </c>
      <c r="J44" s="1">
        <f t="shared" si="3"/>
        <v>5.7599999999999998E-2</v>
      </c>
      <c r="K44" s="1">
        <f t="shared" si="4"/>
        <v>0.13166831827214009</v>
      </c>
      <c r="L44" s="1">
        <f t="shared" si="5"/>
        <v>2.0669737128762811</v>
      </c>
      <c r="M44" s="1">
        <f t="shared" si="6"/>
        <v>1.8227619456941295</v>
      </c>
      <c r="N44" s="1">
        <f t="shared" si="7"/>
        <v>0.88185056942871298</v>
      </c>
      <c r="O44" s="1">
        <f t="shared" si="8"/>
        <v>0.72269682105715816</v>
      </c>
      <c r="P44" s="1">
        <f t="shared" si="9"/>
        <v>41.410527846575164</v>
      </c>
      <c r="Q44" s="1" t="s">
        <v>49</v>
      </c>
      <c r="R44" s="1">
        <v>51.95</v>
      </c>
      <c r="S44" s="1">
        <v>51</v>
      </c>
    </row>
    <row r="45" spans="1:29" x14ac:dyDescent="0.2">
      <c r="A45" s="1" t="s">
        <v>48</v>
      </c>
      <c r="B45" s="1">
        <v>17</v>
      </c>
      <c r="C45" s="1">
        <v>2</v>
      </c>
      <c r="D45" s="1">
        <v>79</v>
      </c>
      <c r="E45" s="1">
        <v>0.4</v>
      </c>
      <c r="F45" s="1">
        <f t="shared" si="0"/>
        <v>0.2</v>
      </c>
      <c r="G45" s="1">
        <v>1.79</v>
      </c>
      <c r="H45" s="1">
        <f t="shared" si="1"/>
        <v>0.28488734813449296</v>
      </c>
      <c r="I45" s="1">
        <f t="shared" si="2"/>
        <v>8.116080112710379E-2</v>
      </c>
      <c r="J45" s="1">
        <f t="shared" si="3"/>
        <v>4.0000000000000008E-2</v>
      </c>
      <c r="K45" s="1">
        <f t="shared" si="4"/>
        <v>0.1211608011271038</v>
      </c>
      <c r="L45" s="1">
        <f t="shared" si="5"/>
        <v>2.3513161475024562</v>
      </c>
      <c r="M45" s="1">
        <f t="shared" si="6"/>
        <v>1.6506988905610644</v>
      </c>
      <c r="N45" s="1">
        <f t="shared" si="7"/>
        <v>0.70203187789715982</v>
      </c>
      <c r="O45" s="1">
        <f t="shared" si="8"/>
        <v>0.61208833949937513</v>
      </c>
      <c r="P45" s="1">
        <f t="shared" si="9"/>
        <v>35.072661853314195</v>
      </c>
      <c r="Q45" s="1" t="s">
        <v>49</v>
      </c>
    </row>
    <row r="46" spans="1:29" x14ac:dyDescent="0.2">
      <c r="A46" s="1" t="s">
        <v>48</v>
      </c>
      <c r="B46" s="1">
        <v>17</v>
      </c>
      <c r="C46" s="1">
        <v>3</v>
      </c>
      <c r="D46" s="1">
        <v>93</v>
      </c>
      <c r="E46" s="1">
        <v>0.39</v>
      </c>
      <c r="F46" s="1">
        <f t="shared" si="0"/>
        <v>0.19500000000000001</v>
      </c>
      <c r="G46" s="1">
        <v>2.19</v>
      </c>
      <c r="H46" s="1">
        <f t="shared" si="1"/>
        <v>0.34854932537125116</v>
      </c>
      <c r="I46" s="1">
        <f t="shared" si="2"/>
        <v>0.12148663221675431</v>
      </c>
      <c r="J46" s="1">
        <f t="shared" si="3"/>
        <v>3.8025000000000003E-2</v>
      </c>
      <c r="K46" s="1">
        <f t="shared" si="4"/>
        <v>0.1595116322167543</v>
      </c>
      <c r="L46" s="1">
        <f t="shared" si="5"/>
        <v>2.1851028701005375</v>
      </c>
      <c r="M46" s="1">
        <f t="shared" si="6"/>
        <v>1.2224813782547339</v>
      </c>
      <c r="N46" s="1">
        <f t="shared" si="7"/>
        <v>0.55946170543379814</v>
      </c>
      <c r="O46" s="1">
        <f t="shared" si="8"/>
        <v>0.51007844212669295</v>
      </c>
      <c r="P46" s="1">
        <f t="shared" si="9"/>
        <v>29.227494733859505</v>
      </c>
      <c r="Q46" s="1" t="s">
        <v>42</v>
      </c>
    </row>
    <row r="47" spans="1:29" x14ac:dyDescent="0.2">
      <c r="A47" s="1" t="s">
        <v>48</v>
      </c>
      <c r="B47" s="1">
        <v>17</v>
      </c>
      <c r="C47" s="1">
        <v>3</v>
      </c>
      <c r="D47" s="1">
        <v>91</v>
      </c>
      <c r="E47" s="1">
        <v>0.42</v>
      </c>
      <c r="F47" s="1">
        <f t="shared" si="0"/>
        <v>0.21</v>
      </c>
      <c r="G47" s="1">
        <v>1.81</v>
      </c>
      <c r="H47" s="1">
        <f t="shared" si="1"/>
        <v>0.28807044699633089</v>
      </c>
      <c r="I47" s="1">
        <f t="shared" si="2"/>
        <v>8.2984582432665877E-2</v>
      </c>
      <c r="J47" s="1">
        <f t="shared" si="3"/>
        <v>4.4099999999999993E-2</v>
      </c>
      <c r="K47" s="1">
        <f t="shared" si="4"/>
        <v>0.12708458243266588</v>
      </c>
      <c r="L47" s="1">
        <f t="shared" si="5"/>
        <v>2.2667615652666702</v>
      </c>
      <c r="M47" s="1">
        <f t="shared" si="6"/>
        <v>1.6524427745691794</v>
      </c>
      <c r="N47" s="1">
        <f t="shared" si="7"/>
        <v>0.72898835055674682</v>
      </c>
      <c r="O47" s="1">
        <f t="shared" si="8"/>
        <v>0.62991748132434378</v>
      </c>
      <c r="P47" s="1">
        <f t="shared" si="9"/>
        <v>36.094271679884898</v>
      </c>
      <c r="Q47" s="1" t="s">
        <v>49</v>
      </c>
    </row>
    <row r="48" spans="1:29" x14ac:dyDescent="0.2">
      <c r="A48" s="1" t="s">
        <v>48</v>
      </c>
      <c r="B48" s="1">
        <v>17</v>
      </c>
      <c r="C48" s="1">
        <v>4</v>
      </c>
      <c r="D48" s="1">
        <v>97</v>
      </c>
      <c r="E48" s="1">
        <v>0.72</v>
      </c>
      <c r="F48" s="1">
        <f t="shared" si="0"/>
        <v>0.36</v>
      </c>
      <c r="G48" s="1">
        <v>1.61</v>
      </c>
      <c r="H48" s="1">
        <f t="shared" si="1"/>
        <v>0.25623945837795176</v>
      </c>
      <c r="I48" s="1">
        <f t="shared" si="2"/>
        <v>6.5658660029826066E-2</v>
      </c>
      <c r="J48" s="1">
        <f t="shared" si="3"/>
        <v>0.12959999999999999</v>
      </c>
      <c r="K48" s="1">
        <f t="shared" si="4"/>
        <v>0.19525866002982606</v>
      </c>
      <c r="L48" s="1">
        <f t="shared" si="5"/>
        <v>1.3123077785067807</v>
      </c>
      <c r="M48" s="1">
        <f t="shared" si="6"/>
        <v>1.8437082378062486</v>
      </c>
      <c r="N48" s="1">
        <f t="shared" si="7"/>
        <v>1.4049358450836327</v>
      </c>
      <c r="O48" s="1">
        <f t="shared" si="8"/>
        <v>0.95221047072515141</v>
      </c>
      <c r="P48" s="1">
        <f t="shared" si="9"/>
        <v>54.561659972551176</v>
      </c>
      <c r="Q48" s="1" t="s">
        <v>44</v>
      </c>
    </row>
    <row r="49" spans="1:19" x14ac:dyDescent="0.2">
      <c r="A49" s="1" t="s">
        <v>48</v>
      </c>
      <c r="B49" s="1">
        <v>16</v>
      </c>
      <c r="C49" s="1">
        <v>1</v>
      </c>
      <c r="D49" s="1">
        <v>47</v>
      </c>
      <c r="E49" s="1">
        <v>0.3</v>
      </c>
      <c r="F49" s="1">
        <f t="shared" si="0"/>
        <v>0.15</v>
      </c>
      <c r="G49" s="1">
        <v>1.21</v>
      </c>
      <c r="H49" s="1">
        <f t="shared" si="1"/>
        <v>0.19257748114119355</v>
      </c>
      <c r="I49" s="1">
        <f t="shared" si="2"/>
        <v>3.7086086242686757E-2</v>
      </c>
      <c r="J49" s="1">
        <f t="shared" si="3"/>
        <v>2.2499999999999999E-2</v>
      </c>
      <c r="K49" s="1">
        <f t="shared" si="4"/>
        <v>5.9586086242686756E-2</v>
      </c>
      <c r="L49" s="1">
        <f t="shared" si="5"/>
        <v>3.2319202901974347</v>
      </c>
      <c r="M49" s="1">
        <f t="shared" si="6"/>
        <v>2.5173662084310848</v>
      </c>
      <c r="N49" s="1">
        <f t="shared" si="7"/>
        <v>0.77890726948507183</v>
      </c>
      <c r="O49" s="1">
        <f t="shared" si="8"/>
        <v>0.66174654394648624</v>
      </c>
      <c r="P49" s="1">
        <f t="shared" si="9"/>
        <v>37.918076968133661</v>
      </c>
      <c r="Q49" s="1" t="s">
        <v>45</v>
      </c>
      <c r="R49" s="1">
        <v>25.66</v>
      </c>
      <c r="S49" s="1">
        <v>16.61</v>
      </c>
    </row>
    <row r="50" spans="1:19" x14ac:dyDescent="0.2">
      <c r="A50" s="1" t="s">
        <v>48</v>
      </c>
      <c r="B50" s="1">
        <v>16</v>
      </c>
      <c r="C50" s="1">
        <v>1</v>
      </c>
      <c r="D50" s="1">
        <v>46</v>
      </c>
      <c r="E50" s="1">
        <v>0.48</v>
      </c>
      <c r="F50" s="1">
        <f t="shared" si="0"/>
        <v>0.24</v>
      </c>
      <c r="G50" s="1">
        <v>1.83</v>
      </c>
      <c r="H50" s="1">
        <f t="shared" si="1"/>
        <v>0.29125354585816876</v>
      </c>
      <c r="I50" s="1">
        <f t="shared" si="2"/>
        <v>8.4828627974956411E-2</v>
      </c>
      <c r="J50" s="1">
        <f t="shared" si="3"/>
        <v>5.7599999999999998E-2</v>
      </c>
      <c r="K50" s="1">
        <f t="shared" si="4"/>
        <v>0.14242862797495642</v>
      </c>
      <c r="L50" s="1">
        <f t="shared" si="5"/>
        <v>2.0449087377951893</v>
      </c>
      <c r="M50" s="1">
        <f t="shared" si="6"/>
        <v>1.6850544965033278</v>
      </c>
      <c r="N50" s="1">
        <f t="shared" si="7"/>
        <v>0.82402430258092862</v>
      </c>
      <c r="O50" s="1">
        <f t="shared" si="8"/>
        <v>0.68921921031056155</v>
      </c>
      <c r="P50" s="1">
        <f t="shared" si="9"/>
        <v>39.492260750795175</v>
      </c>
      <c r="Q50" s="1" t="s">
        <v>49</v>
      </c>
    </row>
    <row r="51" spans="1:19" x14ac:dyDescent="0.2">
      <c r="A51" s="1" t="s">
        <v>48</v>
      </c>
      <c r="B51" s="1">
        <v>16</v>
      </c>
      <c r="C51" s="1">
        <v>2</v>
      </c>
      <c r="D51" s="1">
        <v>55</v>
      </c>
      <c r="E51" s="1">
        <v>0.37</v>
      </c>
      <c r="F51" s="1">
        <f t="shared" si="0"/>
        <v>0.185</v>
      </c>
      <c r="G51" s="1">
        <v>1.72</v>
      </c>
      <c r="H51" s="1">
        <f t="shared" si="1"/>
        <v>0.27374650211806023</v>
      </c>
      <c r="I51" s="1">
        <f t="shared" si="2"/>
        <v>7.4937147421873157E-2</v>
      </c>
      <c r="J51" s="1">
        <f t="shared" si="3"/>
        <v>3.4224999999999998E-2</v>
      </c>
      <c r="K51" s="1">
        <f t="shared" si="4"/>
        <v>0.10916214742187316</v>
      </c>
      <c r="L51" s="1">
        <f t="shared" si="5"/>
        <v>2.5077053592590719</v>
      </c>
      <c r="M51" s="1">
        <f t="shared" si="6"/>
        <v>1.6947266462708939</v>
      </c>
      <c r="N51" s="1">
        <f t="shared" si="7"/>
        <v>0.67580772199315264</v>
      </c>
      <c r="O51" s="1">
        <f t="shared" si="8"/>
        <v>0.59430435592461772</v>
      </c>
      <c r="P51" s="1">
        <f t="shared" si="9"/>
        <v>34.053639594480593</v>
      </c>
      <c r="Q51" s="1" t="s">
        <v>49</v>
      </c>
    </row>
    <row r="52" spans="1:19" x14ac:dyDescent="0.2">
      <c r="A52" s="1" t="s">
        <v>48</v>
      </c>
      <c r="B52" s="1">
        <v>16</v>
      </c>
      <c r="C52" s="1">
        <v>3</v>
      </c>
      <c r="D52" s="1">
        <v>45</v>
      </c>
      <c r="E52" s="1">
        <v>0.27</v>
      </c>
      <c r="F52" s="1">
        <f t="shared" si="0"/>
        <v>0.13500000000000001</v>
      </c>
      <c r="G52" s="1">
        <v>0.78</v>
      </c>
      <c r="H52" s="1">
        <f t="shared" si="1"/>
        <v>0.12414085561167849</v>
      </c>
      <c r="I52" s="1">
        <f t="shared" si="2"/>
        <v>1.5410952031999608E-2</v>
      </c>
      <c r="J52" s="1">
        <f t="shared" si="3"/>
        <v>1.8225000000000002E-2</v>
      </c>
      <c r="K52" s="1">
        <f t="shared" si="4"/>
        <v>3.3635952031999608E-2</v>
      </c>
      <c r="L52" s="1">
        <f t="shared" si="5"/>
        <v>3.6907192486651463</v>
      </c>
      <c r="M52" s="1">
        <f t="shared" si="6"/>
        <v>4.013562627023834</v>
      </c>
      <c r="N52" s="1">
        <f t="shared" si="7"/>
        <v>1.0874743800887736</v>
      </c>
      <c r="O52" s="1">
        <f t="shared" si="8"/>
        <v>0.82727807039294654</v>
      </c>
      <c r="P52" s="1">
        <f t="shared" si="9"/>
        <v>47.403033433515837</v>
      </c>
      <c r="Q52" s="1" t="s">
        <v>76</v>
      </c>
      <c r="R52" s="1">
        <v>31.2</v>
      </c>
      <c r="S52" s="1">
        <v>26.4</v>
      </c>
    </row>
    <row r="53" spans="1:19" x14ac:dyDescent="0.2">
      <c r="A53" s="1" t="s">
        <v>48</v>
      </c>
      <c r="B53" s="1">
        <v>16</v>
      </c>
      <c r="C53" s="1">
        <v>3</v>
      </c>
      <c r="D53" s="1">
        <v>47</v>
      </c>
      <c r="E53" s="1">
        <v>0.27</v>
      </c>
      <c r="F53" s="1">
        <f t="shared" si="0"/>
        <v>0.13500000000000001</v>
      </c>
      <c r="G53" s="1">
        <v>1</v>
      </c>
      <c r="H53" s="1">
        <f t="shared" si="1"/>
        <v>0.15915494309189551</v>
      </c>
      <c r="I53" s="1">
        <f t="shared" si="2"/>
        <v>2.5330295910584499E-2</v>
      </c>
      <c r="J53" s="1">
        <f t="shared" si="3"/>
        <v>1.8225000000000002E-2</v>
      </c>
      <c r="K53" s="1">
        <f t="shared" si="4"/>
        <v>4.3555295910584504E-2</v>
      </c>
      <c r="L53" s="1">
        <f t="shared" si="5"/>
        <v>3.6540893538785206</v>
      </c>
      <c r="M53" s="1">
        <f t="shared" si="6"/>
        <v>3.0995082728204641</v>
      </c>
      <c r="N53" s="1">
        <f t="shared" si="7"/>
        <v>0.84823001646924334</v>
      </c>
      <c r="O53" s="1">
        <f t="shared" si="8"/>
        <v>0.70346559967487932</v>
      </c>
      <c r="P53" s="1">
        <f t="shared" si="9"/>
        <v>40.308578861370584</v>
      </c>
      <c r="Q53" s="1" t="s">
        <v>45</v>
      </c>
    </row>
    <row r="54" spans="1:19" x14ac:dyDescent="0.2">
      <c r="A54" s="1" t="s">
        <v>48</v>
      </c>
      <c r="B54" s="1">
        <v>16</v>
      </c>
      <c r="C54" s="1">
        <v>4</v>
      </c>
      <c r="D54" s="1">
        <v>42</v>
      </c>
      <c r="E54" s="1">
        <v>0.5</v>
      </c>
      <c r="F54" s="1">
        <f t="shared" si="0"/>
        <v>0.25</v>
      </c>
      <c r="G54" s="1">
        <v>2.2599999999999998</v>
      </c>
      <c r="H54" s="1">
        <f t="shared" si="1"/>
        <v>0.35969017138768378</v>
      </c>
      <c r="I54" s="1">
        <f t="shared" si="2"/>
        <v>0.12937701939290133</v>
      </c>
      <c r="J54" s="1">
        <f t="shared" si="3"/>
        <v>6.25E-2</v>
      </c>
      <c r="K54" s="1">
        <f t="shared" si="4"/>
        <v>0.19187701939290133</v>
      </c>
      <c r="L54" s="1">
        <f t="shared" si="5"/>
        <v>1.8745870272831164</v>
      </c>
      <c r="M54" s="1">
        <f t="shared" si="6"/>
        <v>1.3029178835016288</v>
      </c>
      <c r="N54" s="1">
        <f t="shared" si="7"/>
        <v>0.69504262247561732</v>
      </c>
      <c r="O54" s="1">
        <f t="shared" si="8"/>
        <v>0.60739111094207454</v>
      </c>
      <c r="P54" s="1">
        <f t="shared" si="9"/>
        <v>34.803510656980869</v>
      </c>
      <c r="Q54" s="1" t="s">
        <v>42</v>
      </c>
    </row>
    <row r="55" spans="1:19" x14ac:dyDescent="0.2">
      <c r="A55" s="1" t="s">
        <v>48</v>
      </c>
      <c r="B55" s="1">
        <v>16</v>
      </c>
      <c r="C55" s="1">
        <v>5</v>
      </c>
      <c r="D55" s="1">
        <v>92</v>
      </c>
      <c r="E55" s="1">
        <v>0.52</v>
      </c>
      <c r="F55" s="1">
        <f t="shared" si="0"/>
        <v>0.26</v>
      </c>
      <c r="G55" s="1">
        <v>2.2000000000000002</v>
      </c>
      <c r="H55" s="1">
        <f t="shared" si="1"/>
        <v>0.35014087480217015</v>
      </c>
      <c r="I55" s="1">
        <f t="shared" si="2"/>
        <v>0.122598632207229</v>
      </c>
      <c r="J55" s="1">
        <f t="shared" si="3"/>
        <v>6.7600000000000007E-2</v>
      </c>
      <c r="K55" s="1">
        <f t="shared" si="4"/>
        <v>0.19019863220722899</v>
      </c>
      <c r="L55" s="1">
        <f t="shared" si="5"/>
        <v>1.8409221493279599</v>
      </c>
      <c r="M55" s="1">
        <f t="shared" si="6"/>
        <v>1.3669919545831415</v>
      </c>
      <c r="N55" s="1">
        <f t="shared" si="7"/>
        <v>0.74255826357576848</v>
      </c>
      <c r="O55" s="1">
        <f t="shared" si="8"/>
        <v>0.63872136032990379</v>
      </c>
      <c r="P55" s="1">
        <f t="shared" si="9"/>
        <v>36.598733946903486</v>
      </c>
      <c r="Q55" s="1" t="s">
        <v>42</v>
      </c>
    </row>
    <row r="56" spans="1:19" x14ac:dyDescent="0.2">
      <c r="A56" s="1" t="s">
        <v>48</v>
      </c>
      <c r="B56" s="1">
        <v>16</v>
      </c>
      <c r="C56" s="1">
        <v>6</v>
      </c>
      <c r="D56" s="1">
        <v>93</v>
      </c>
      <c r="E56" s="1">
        <v>0.2</v>
      </c>
      <c r="F56" s="1">
        <f t="shared" si="0"/>
        <v>0.1</v>
      </c>
      <c r="G56" s="1">
        <v>0.84</v>
      </c>
      <c r="H56" s="1">
        <f t="shared" si="1"/>
        <v>0.13369015219719221</v>
      </c>
      <c r="I56" s="1">
        <f t="shared" si="2"/>
        <v>1.7873056794508419E-2</v>
      </c>
      <c r="J56" s="1">
        <f t="shared" si="3"/>
        <v>1.0000000000000002E-2</v>
      </c>
      <c r="K56" s="1">
        <f t="shared" si="4"/>
        <v>2.7873056794508421E-2</v>
      </c>
      <c r="L56" s="1">
        <f t="shared" si="5"/>
        <v>4.7963936350006646</v>
      </c>
      <c r="M56" s="1">
        <f t="shared" si="6"/>
        <v>3.5876940493911706</v>
      </c>
      <c r="N56" s="1">
        <f t="shared" si="7"/>
        <v>0.74799825085471194</v>
      </c>
      <c r="O56" s="1">
        <f t="shared" si="8"/>
        <v>0.64221875790903704</v>
      </c>
      <c r="P56" s="1">
        <f t="shared" si="9"/>
        <v>36.799134828187817</v>
      </c>
      <c r="Q56" s="1" t="s">
        <v>76</v>
      </c>
    </row>
    <row r="57" spans="1:19" x14ac:dyDescent="0.2">
      <c r="A57" s="1" t="s">
        <v>48</v>
      </c>
      <c r="B57" s="1">
        <v>15</v>
      </c>
      <c r="C57" s="1">
        <v>1</v>
      </c>
      <c r="D57" s="1">
        <v>1</v>
      </c>
      <c r="E57" s="1">
        <v>0.33</v>
      </c>
      <c r="F57" s="1">
        <f t="shared" si="0"/>
        <v>0.16500000000000001</v>
      </c>
      <c r="G57" s="1">
        <v>2.56</v>
      </c>
      <c r="H57" s="1">
        <f t="shared" si="1"/>
        <v>0.4074366543152525</v>
      </c>
      <c r="I57" s="1">
        <f t="shared" si="2"/>
        <v>0.16600462727960658</v>
      </c>
      <c r="J57" s="1">
        <f t="shared" si="3"/>
        <v>2.7225000000000003E-2</v>
      </c>
      <c r="K57" s="1">
        <f t="shared" si="4"/>
        <v>0.19322962727960658</v>
      </c>
      <c r="L57" s="1">
        <f t="shared" si="5"/>
        <v>2.1085620256653743</v>
      </c>
      <c r="M57" s="1">
        <f t="shared" si="6"/>
        <v>0.85390632028308056</v>
      </c>
      <c r="N57" s="1">
        <f t="shared" si="7"/>
        <v>0.40497092800180884</v>
      </c>
      <c r="O57" s="1">
        <f t="shared" si="8"/>
        <v>0.38478430088618676</v>
      </c>
      <c r="P57" s="1">
        <f t="shared" si="9"/>
        <v>22.0481404407785</v>
      </c>
      <c r="Q57" s="1" t="s">
        <v>42</v>
      </c>
    </row>
    <row r="58" spans="1:19" x14ac:dyDescent="0.2">
      <c r="A58" s="1" t="s">
        <v>48</v>
      </c>
      <c r="B58" s="1">
        <v>15</v>
      </c>
      <c r="C58" s="1">
        <v>2</v>
      </c>
      <c r="D58" s="1">
        <v>29</v>
      </c>
      <c r="E58" s="1">
        <v>0.6</v>
      </c>
      <c r="F58" s="1">
        <f t="shared" si="0"/>
        <v>0.3</v>
      </c>
      <c r="G58" s="1">
        <v>1.97</v>
      </c>
      <c r="H58" s="1">
        <f t="shared" si="1"/>
        <v>0.3135352378910341</v>
      </c>
      <c r="I58" s="1">
        <f t="shared" si="2"/>
        <v>9.8304345399387344E-2</v>
      </c>
      <c r="J58" s="1">
        <f t="shared" si="3"/>
        <v>0.09</v>
      </c>
      <c r="K58" s="1">
        <f t="shared" si="4"/>
        <v>0.18830434539938734</v>
      </c>
      <c r="L58" s="1">
        <f t="shared" si="5"/>
        <v>1.6650451545663281</v>
      </c>
      <c r="M58" s="1">
        <f t="shared" si="6"/>
        <v>1.5931655712124424</v>
      </c>
      <c r="N58" s="1">
        <f t="shared" si="7"/>
        <v>0.95683024982430154</v>
      </c>
      <c r="O58" s="1">
        <f t="shared" si="8"/>
        <v>0.76334068100218588</v>
      </c>
      <c r="P58" s="1">
        <f t="shared" si="9"/>
        <v>43.739421021425251</v>
      </c>
      <c r="Q58" s="1" t="s">
        <v>49</v>
      </c>
    </row>
    <row r="59" spans="1:19" x14ac:dyDescent="0.2">
      <c r="A59" s="1" t="s">
        <v>48</v>
      </c>
      <c r="B59" s="1">
        <v>15</v>
      </c>
      <c r="C59" s="1">
        <v>2</v>
      </c>
      <c r="D59" s="1">
        <v>14</v>
      </c>
      <c r="E59" s="1">
        <v>0.5</v>
      </c>
      <c r="F59" s="1">
        <f t="shared" si="0"/>
        <v>0.25</v>
      </c>
      <c r="G59" s="1">
        <v>1.6</v>
      </c>
      <c r="H59" s="1">
        <f t="shared" si="1"/>
        <v>0.25464790894703282</v>
      </c>
      <c r="I59" s="1">
        <f t="shared" si="2"/>
        <v>6.4845557531096318E-2</v>
      </c>
      <c r="J59" s="1">
        <f t="shared" si="3"/>
        <v>6.25E-2</v>
      </c>
      <c r="K59" s="1">
        <f t="shared" si="4"/>
        <v>0.12734555753109633</v>
      </c>
      <c r="L59" s="1">
        <f t="shared" si="5"/>
        <v>1.9996607175311216</v>
      </c>
      <c r="M59" s="1">
        <f t="shared" si="6"/>
        <v>1.9631623187087062</v>
      </c>
      <c r="N59" s="1">
        <f t="shared" si="7"/>
        <v>0.98174770424680935</v>
      </c>
      <c r="O59" s="1">
        <f t="shared" si="8"/>
        <v>0.77618822227347428</v>
      </c>
      <c r="P59" s="1">
        <f t="shared" si="9"/>
        <v>44.475585136270077</v>
      </c>
      <c r="Q59" s="1" t="s">
        <v>49</v>
      </c>
    </row>
    <row r="60" spans="1:19" x14ac:dyDescent="0.2">
      <c r="A60" s="1" t="s">
        <v>48</v>
      </c>
      <c r="B60" s="1">
        <v>15</v>
      </c>
      <c r="C60" s="1">
        <v>3</v>
      </c>
      <c r="D60" s="1">
        <v>72</v>
      </c>
      <c r="E60" s="1">
        <v>0.52</v>
      </c>
      <c r="F60" s="1">
        <f t="shared" si="0"/>
        <v>0.26</v>
      </c>
      <c r="G60" s="1">
        <v>2.6</v>
      </c>
      <c r="H60" s="1">
        <f t="shared" si="1"/>
        <v>0.4138028520389283</v>
      </c>
      <c r="I60" s="1">
        <f t="shared" si="2"/>
        <v>0.17123280035555119</v>
      </c>
      <c r="J60" s="1">
        <f t="shared" si="3"/>
        <v>6.7600000000000007E-2</v>
      </c>
      <c r="K60" s="1">
        <f t="shared" si="4"/>
        <v>0.23883280035555121</v>
      </c>
      <c r="L60" s="1">
        <f t="shared" si="5"/>
        <v>1.7326047821861092</v>
      </c>
      <c r="M60" s="1">
        <f t="shared" si="6"/>
        <v>1.0886276910580839</v>
      </c>
      <c r="N60" s="1">
        <f t="shared" si="7"/>
        <v>0.62831853071795807</v>
      </c>
      <c r="O60" s="1">
        <f t="shared" si="8"/>
        <v>0.56098211610862336</v>
      </c>
      <c r="P60" s="1">
        <f t="shared" si="9"/>
        <v>32.144275253024119</v>
      </c>
      <c r="Q60" s="1" t="s">
        <v>42</v>
      </c>
    </row>
    <row r="61" spans="1:19" x14ac:dyDescent="0.2">
      <c r="A61" s="1" t="s">
        <v>48</v>
      </c>
      <c r="B61" s="1">
        <v>15</v>
      </c>
      <c r="C61" s="1">
        <v>4</v>
      </c>
      <c r="D61" s="1">
        <v>10</v>
      </c>
      <c r="E61" s="1">
        <v>0.5</v>
      </c>
      <c r="F61" s="1">
        <f t="shared" si="0"/>
        <v>0.25</v>
      </c>
      <c r="G61" s="1">
        <v>1.87</v>
      </c>
      <c r="H61" s="1">
        <f t="shared" si="1"/>
        <v>0.29761974358184462</v>
      </c>
      <c r="I61" s="1">
        <f t="shared" si="2"/>
        <v>8.8577511769722936E-2</v>
      </c>
      <c r="J61" s="1">
        <f t="shared" si="3"/>
        <v>6.25E-2</v>
      </c>
      <c r="K61" s="1">
        <f t="shared" si="4"/>
        <v>0.15107751176972295</v>
      </c>
      <c r="L61" s="1">
        <f t="shared" si="5"/>
        <v>1.9699804431217129</v>
      </c>
      <c r="M61" s="1">
        <f t="shared" si="6"/>
        <v>1.6547797026274684</v>
      </c>
      <c r="N61" s="1">
        <f t="shared" si="7"/>
        <v>0.83999803571919507</v>
      </c>
      <c r="O61" s="1">
        <f t="shared" si="8"/>
        <v>0.69865867305477392</v>
      </c>
      <c r="P61" s="1">
        <f t="shared" si="9"/>
        <v>40.033141966038542</v>
      </c>
      <c r="Q61" s="1" t="s">
        <v>49</v>
      </c>
    </row>
    <row r="62" spans="1:19" x14ac:dyDescent="0.2">
      <c r="A62" s="1" t="s">
        <v>48</v>
      </c>
      <c r="B62" s="1">
        <v>15</v>
      </c>
      <c r="C62" s="1">
        <v>5</v>
      </c>
      <c r="D62" s="1">
        <v>33</v>
      </c>
      <c r="E62" s="1">
        <v>0.55000000000000004</v>
      </c>
      <c r="F62" s="1">
        <f t="shared" si="0"/>
        <v>0.27500000000000002</v>
      </c>
      <c r="G62" s="1">
        <v>1.55</v>
      </c>
      <c r="H62" s="1">
        <f t="shared" si="1"/>
        <v>0.24669016179243802</v>
      </c>
      <c r="I62" s="1">
        <f t="shared" si="2"/>
        <v>6.0856035925179248E-2</v>
      </c>
      <c r="J62" s="1">
        <f t="shared" si="3"/>
        <v>7.5625000000000012E-2</v>
      </c>
      <c r="K62" s="1">
        <f t="shared" si="4"/>
        <v>0.13648103592517927</v>
      </c>
      <c r="L62" s="1">
        <f t="shared" si="5"/>
        <v>1.8075050509411204</v>
      </c>
      <c r="M62" s="1">
        <f t="shared" si="6"/>
        <v>2.0149319510643129</v>
      </c>
      <c r="N62" s="1">
        <f t="shared" si="7"/>
        <v>1.114758683531861</v>
      </c>
      <c r="O62" s="1">
        <f t="shared" si="8"/>
        <v>0.83961060737578697</v>
      </c>
      <c r="P62" s="1">
        <f t="shared" si="9"/>
        <v>48.109687802632592</v>
      </c>
      <c r="Q62" s="1" t="s">
        <v>57</v>
      </c>
    </row>
    <row r="63" spans="1:19" x14ac:dyDescent="0.2">
      <c r="A63" s="1" t="s">
        <v>48</v>
      </c>
      <c r="B63" s="1">
        <v>15</v>
      </c>
      <c r="C63" s="1">
        <v>6</v>
      </c>
      <c r="D63" s="1">
        <v>50</v>
      </c>
      <c r="E63" s="1">
        <v>0.49</v>
      </c>
      <c r="F63" s="1">
        <f t="shared" si="0"/>
        <v>0.245</v>
      </c>
      <c r="G63" s="1">
        <v>1.76</v>
      </c>
      <c r="H63" s="1">
        <f t="shared" si="1"/>
        <v>0.28011269984173609</v>
      </c>
      <c r="I63" s="1">
        <f t="shared" si="2"/>
        <v>7.8463124612626542E-2</v>
      </c>
      <c r="J63" s="1">
        <f t="shared" si="3"/>
        <v>6.0024999999999995E-2</v>
      </c>
      <c r="K63" s="1">
        <f t="shared" si="4"/>
        <v>0.13848812461262655</v>
      </c>
      <c r="L63" s="1">
        <f t="shared" si="5"/>
        <v>2.0226477947134902</v>
      </c>
      <c r="M63" s="1">
        <f t="shared" si="6"/>
        <v>1.769104756709676</v>
      </c>
      <c r="N63" s="1">
        <f t="shared" si="7"/>
        <v>0.87464795469261181</v>
      </c>
      <c r="O63" s="1">
        <f t="shared" si="8"/>
        <v>0.71863057633921845</v>
      </c>
      <c r="P63" s="1">
        <f t="shared" si="9"/>
        <v>41.177532024237216</v>
      </c>
      <c r="Q63" s="1" t="s">
        <v>49</v>
      </c>
    </row>
    <row r="64" spans="1:19" x14ac:dyDescent="0.2">
      <c r="A64" s="1" t="s">
        <v>48</v>
      </c>
      <c r="B64" s="1">
        <v>15</v>
      </c>
      <c r="C64" s="1">
        <v>7</v>
      </c>
      <c r="D64" s="1">
        <v>28</v>
      </c>
      <c r="E64" s="1">
        <v>0.35</v>
      </c>
      <c r="F64" s="1">
        <f t="shared" si="0"/>
        <v>0.17499999999999999</v>
      </c>
      <c r="G64" s="1">
        <v>2.34</v>
      </c>
      <c r="H64" s="1">
        <f t="shared" si="1"/>
        <v>0.37242256683503544</v>
      </c>
      <c r="I64" s="1">
        <f t="shared" si="2"/>
        <v>0.13869856828799643</v>
      </c>
      <c r="J64" s="1">
        <f t="shared" si="3"/>
        <v>3.0624999999999996E-2</v>
      </c>
      <c r="K64" s="1">
        <f t="shared" si="4"/>
        <v>0.16932356828799641</v>
      </c>
      <c r="L64" s="1">
        <f t="shared" si="5"/>
        <v>2.1994727054274876</v>
      </c>
      <c r="M64" s="1">
        <f t="shared" si="6"/>
        <v>1.0335241677776879</v>
      </c>
      <c r="N64" s="1">
        <f t="shared" si="7"/>
        <v>0.46989633707539596</v>
      </c>
      <c r="O64" s="1">
        <f t="shared" si="8"/>
        <v>0.43927597692230014</v>
      </c>
      <c r="P64" s="1">
        <f t="shared" si="9"/>
        <v>25.170513477647798</v>
      </c>
      <c r="Q64" s="1" t="s">
        <v>42</v>
      </c>
    </row>
    <row r="65" spans="1:17" x14ac:dyDescent="0.2">
      <c r="A65" s="1" t="s">
        <v>48</v>
      </c>
      <c r="B65" s="1">
        <v>15</v>
      </c>
      <c r="C65" s="1">
        <v>8</v>
      </c>
      <c r="D65" s="1">
        <v>73</v>
      </c>
      <c r="E65" s="1">
        <v>0.55000000000000004</v>
      </c>
      <c r="F65" s="1">
        <f t="shared" si="0"/>
        <v>0.27500000000000002</v>
      </c>
      <c r="G65" s="1">
        <v>1.51</v>
      </c>
      <c r="H65" s="1">
        <f t="shared" si="1"/>
        <v>0.24032396406876222</v>
      </c>
      <c r="I65" s="1">
        <f t="shared" si="2"/>
        <v>5.7755607705723716E-2</v>
      </c>
      <c r="J65" s="1">
        <f t="shared" si="3"/>
        <v>7.5625000000000012E-2</v>
      </c>
      <c r="K65" s="1">
        <f t="shared" si="4"/>
        <v>0.13338060770572374</v>
      </c>
      <c r="L65" s="1">
        <f t="shared" si="5"/>
        <v>1.8017908915139036</v>
      </c>
      <c r="M65" s="1">
        <f t="shared" si="6"/>
        <v>2.061768983739598</v>
      </c>
      <c r="N65" s="1">
        <f t="shared" si="7"/>
        <v>1.1442887148836984</v>
      </c>
      <c r="O65" s="1">
        <f t="shared" si="8"/>
        <v>0.85258665717032966</v>
      </c>
      <c r="P65" s="1">
        <f t="shared" si="9"/>
        <v>48.853215455859889</v>
      </c>
      <c r="Q65" s="1" t="s">
        <v>44</v>
      </c>
    </row>
    <row r="66" spans="1:17" x14ac:dyDescent="0.2">
      <c r="A66" s="1" t="s">
        <v>48</v>
      </c>
      <c r="B66" s="1">
        <v>15</v>
      </c>
      <c r="C66" s="1">
        <v>9</v>
      </c>
      <c r="D66" s="1">
        <v>65</v>
      </c>
      <c r="E66" s="1">
        <v>0.43</v>
      </c>
      <c r="F66" s="1">
        <f t="shared" ref="F66:F129" si="12">E66/2</f>
        <v>0.215</v>
      </c>
      <c r="G66" s="1">
        <v>2.02</v>
      </c>
      <c r="H66" s="1">
        <f t="shared" ref="H66:H129" si="13">G66/(2*3.14159265358979)</f>
        <v>0.3214929850456289</v>
      </c>
      <c r="I66" s="1">
        <f t="shared" ref="I66:I129" si="14">H66^2</f>
        <v>0.10335773943354896</v>
      </c>
      <c r="J66" s="1">
        <f t="shared" ref="J66:J129" si="15">F66^2</f>
        <v>4.6224999999999995E-2</v>
      </c>
      <c r="K66" s="1">
        <f t="shared" ref="K66:K129" si="16">I66+J66</f>
        <v>0.14958273943354897</v>
      </c>
      <c r="L66" s="1">
        <f t="shared" ref="L66:L129" si="17">H66/K66</f>
        <v>2.1492652578972842</v>
      </c>
      <c r="M66" s="1">
        <f t="shared" ref="M66:M129" si="18">F66/K66</f>
        <v>1.4373316120173889</v>
      </c>
      <c r="N66" s="1">
        <f t="shared" ref="N66:N129" si="19">M66/L66</f>
        <v>0.66875487180376714</v>
      </c>
      <c r="O66" s="1">
        <f t="shared" ref="O66:O129" si="20">ATAN(N66)</f>
        <v>0.58944689103639858</v>
      </c>
      <c r="P66" s="1">
        <f t="shared" ref="P66:P129" si="21">O66*57.3</f>
        <v>33.77530685638564</v>
      </c>
      <c r="Q66" s="1" t="s">
        <v>42</v>
      </c>
    </row>
    <row r="67" spans="1:17" x14ac:dyDescent="0.2">
      <c r="A67" s="1" t="s">
        <v>48</v>
      </c>
      <c r="B67" s="1">
        <v>14</v>
      </c>
      <c r="C67" s="1">
        <v>1</v>
      </c>
      <c r="D67" s="1">
        <v>1</v>
      </c>
      <c r="E67" s="1">
        <v>0.64</v>
      </c>
      <c r="F67" s="1">
        <f t="shared" si="12"/>
        <v>0.32</v>
      </c>
      <c r="G67" s="1">
        <v>1.97</v>
      </c>
      <c r="H67" s="1">
        <f t="shared" si="13"/>
        <v>0.3135352378910341</v>
      </c>
      <c r="I67" s="1">
        <f t="shared" si="14"/>
        <v>9.8304345399387344E-2</v>
      </c>
      <c r="J67" s="1">
        <f t="shared" si="15"/>
        <v>0.1024</v>
      </c>
      <c r="K67" s="1">
        <f t="shared" si="16"/>
        <v>0.20070434539938736</v>
      </c>
      <c r="L67" s="1">
        <f t="shared" si="17"/>
        <v>1.5621746368626015</v>
      </c>
      <c r="M67" s="1">
        <f t="shared" si="18"/>
        <v>1.5943850112623261</v>
      </c>
      <c r="N67" s="1">
        <f t="shared" si="19"/>
        <v>1.0206189331459219</v>
      </c>
      <c r="O67" s="1">
        <f t="shared" si="20"/>
        <v>0.7956020752729388</v>
      </c>
      <c r="P67" s="1">
        <f t="shared" si="21"/>
        <v>45.587998913139394</v>
      </c>
      <c r="Q67" s="1" t="s">
        <v>49</v>
      </c>
    </row>
    <row r="68" spans="1:17" x14ac:dyDescent="0.2">
      <c r="A68" s="1" t="s">
        <v>48</v>
      </c>
      <c r="B68" s="1">
        <v>14</v>
      </c>
      <c r="C68" s="1">
        <v>1</v>
      </c>
      <c r="D68" s="1">
        <v>3</v>
      </c>
      <c r="E68" s="1">
        <v>0.44</v>
      </c>
      <c r="F68" s="1">
        <f t="shared" si="12"/>
        <v>0.22</v>
      </c>
      <c r="G68" s="1">
        <v>2.2999999999999998</v>
      </c>
      <c r="H68" s="1">
        <f t="shared" si="13"/>
        <v>0.36605636911135964</v>
      </c>
      <c r="I68" s="1">
        <f t="shared" si="14"/>
        <v>0.13399726536699197</v>
      </c>
      <c r="J68" s="1">
        <f t="shared" si="15"/>
        <v>4.8399999999999999E-2</v>
      </c>
      <c r="K68" s="1">
        <f t="shared" si="16"/>
        <v>0.18239726536699197</v>
      </c>
      <c r="L68" s="1">
        <f t="shared" si="17"/>
        <v>2.0069180772794857</v>
      </c>
      <c r="M68" s="1">
        <f t="shared" si="18"/>
        <v>1.2061584342141838</v>
      </c>
      <c r="N68" s="1">
        <f t="shared" si="19"/>
        <v>0.60100033373022077</v>
      </c>
      <c r="O68" s="1">
        <f t="shared" si="20"/>
        <v>0.54115471517780322</v>
      </c>
      <c r="P68" s="1">
        <f t="shared" si="21"/>
        <v>31.008165179688124</v>
      </c>
      <c r="Q68" s="1" t="s">
        <v>42</v>
      </c>
    </row>
    <row r="69" spans="1:17" x14ac:dyDescent="0.2">
      <c r="A69" s="1" t="s">
        <v>48</v>
      </c>
      <c r="B69" s="1">
        <v>14</v>
      </c>
      <c r="C69" s="1">
        <v>2</v>
      </c>
      <c r="D69" s="1">
        <v>26</v>
      </c>
      <c r="E69" s="1">
        <v>0.47</v>
      </c>
      <c r="F69" s="1">
        <f t="shared" si="12"/>
        <v>0.23499999999999999</v>
      </c>
      <c r="G69" s="1">
        <v>1.74</v>
      </c>
      <c r="H69" s="1">
        <f t="shared" si="13"/>
        <v>0.27692960097989816</v>
      </c>
      <c r="I69" s="1">
        <f t="shared" si="14"/>
        <v>7.6690003898885611E-2</v>
      </c>
      <c r="J69" s="1">
        <f t="shared" si="15"/>
        <v>5.5224999999999996E-2</v>
      </c>
      <c r="K69" s="1">
        <f t="shared" si="16"/>
        <v>0.13191500389888561</v>
      </c>
      <c r="L69" s="1">
        <f t="shared" si="17"/>
        <v>2.0993032846526534</v>
      </c>
      <c r="M69" s="1">
        <f t="shared" si="18"/>
        <v>1.7814501235972386</v>
      </c>
      <c r="N69" s="1">
        <f t="shared" si="19"/>
        <v>0.84859111907310425</v>
      </c>
      <c r="O69" s="1">
        <f t="shared" si="20"/>
        <v>0.7036755674049634</v>
      </c>
      <c r="P69" s="1">
        <f t="shared" si="21"/>
        <v>40.3206100123044</v>
      </c>
      <c r="Q69" s="1" t="s">
        <v>49</v>
      </c>
    </row>
    <row r="70" spans="1:17" x14ac:dyDescent="0.2">
      <c r="A70" s="1" t="s">
        <v>48</v>
      </c>
      <c r="B70" s="1">
        <v>14</v>
      </c>
      <c r="C70" s="1">
        <v>3</v>
      </c>
      <c r="D70" s="1">
        <v>27</v>
      </c>
      <c r="E70" s="1">
        <v>0.27</v>
      </c>
      <c r="F70" s="1">
        <f t="shared" si="12"/>
        <v>0.13500000000000001</v>
      </c>
      <c r="G70" s="1">
        <v>1.45</v>
      </c>
      <c r="H70" s="1">
        <f t="shared" si="13"/>
        <v>0.23077466748324846</v>
      </c>
      <c r="I70" s="1">
        <f t="shared" si="14"/>
        <v>5.3256947152003895E-2</v>
      </c>
      <c r="J70" s="1">
        <f t="shared" si="15"/>
        <v>1.8225000000000002E-2</v>
      </c>
      <c r="K70" s="1">
        <f t="shared" si="16"/>
        <v>7.14819471520039E-2</v>
      </c>
      <c r="L70" s="1">
        <f t="shared" si="17"/>
        <v>3.2284328656089079</v>
      </c>
      <c r="M70" s="1">
        <f t="shared" si="18"/>
        <v>1.8885887329415798</v>
      </c>
      <c r="N70" s="1">
        <f t="shared" si="19"/>
        <v>0.58498621825465069</v>
      </c>
      <c r="O70" s="1">
        <f t="shared" si="20"/>
        <v>0.52930680182199563</v>
      </c>
      <c r="P70" s="1">
        <f t="shared" si="21"/>
        <v>30.329279744400349</v>
      </c>
      <c r="Q70" s="1" t="s">
        <v>59</v>
      </c>
    </row>
    <row r="71" spans="1:17" x14ac:dyDescent="0.2">
      <c r="A71" s="1" t="s">
        <v>48</v>
      </c>
      <c r="B71" s="1">
        <v>14</v>
      </c>
      <c r="C71" s="1">
        <v>4</v>
      </c>
      <c r="D71" s="1">
        <v>50</v>
      </c>
      <c r="E71" s="1">
        <v>0.43</v>
      </c>
      <c r="F71" s="1">
        <f t="shared" si="12"/>
        <v>0.215</v>
      </c>
      <c r="G71" s="1">
        <v>1.8</v>
      </c>
      <c r="H71" s="1">
        <f t="shared" si="13"/>
        <v>0.28647889756541189</v>
      </c>
      <c r="I71" s="1">
        <f t="shared" si="14"/>
        <v>8.2070158750293762E-2</v>
      </c>
      <c r="J71" s="1">
        <f t="shared" si="15"/>
        <v>4.6224999999999995E-2</v>
      </c>
      <c r="K71" s="1">
        <f t="shared" si="16"/>
        <v>0.12829515875029376</v>
      </c>
      <c r="L71" s="1">
        <f t="shared" si="17"/>
        <v>2.2329673259378224</v>
      </c>
      <c r="M71" s="1">
        <f t="shared" si="18"/>
        <v>1.6758231728639386</v>
      </c>
      <c r="N71" s="1">
        <f t="shared" si="19"/>
        <v>0.75049157835756097</v>
      </c>
      <c r="O71" s="1">
        <f t="shared" si="20"/>
        <v>0.64381564471460351</v>
      </c>
      <c r="P71" s="1">
        <f t="shared" si="21"/>
        <v>36.890636442146779</v>
      </c>
      <c r="Q71" s="1" t="s">
        <v>49</v>
      </c>
    </row>
    <row r="72" spans="1:17" x14ac:dyDescent="0.2">
      <c r="A72" s="1" t="s">
        <v>48</v>
      </c>
      <c r="B72" s="1">
        <v>14</v>
      </c>
      <c r="C72" s="1">
        <v>4</v>
      </c>
      <c r="D72" s="1">
        <v>30</v>
      </c>
      <c r="E72" s="1">
        <v>0.7</v>
      </c>
      <c r="F72" s="1">
        <f t="shared" si="12"/>
        <v>0.35</v>
      </c>
      <c r="G72" s="1">
        <v>1.42</v>
      </c>
      <c r="H72" s="1">
        <f t="shared" si="13"/>
        <v>0.22600001919049159</v>
      </c>
      <c r="I72" s="1">
        <f t="shared" si="14"/>
        <v>5.1076008674102565E-2</v>
      </c>
      <c r="J72" s="1">
        <f t="shared" si="15"/>
        <v>0.12249999999999998</v>
      </c>
      <c r="K72" s="1">
        <f t="shared" si="16"/>
        <v>0.17357600867410256</v>
      </c>
      <c r="L72" s="1">
        <f t="shared" si="17"/>
        <v>1.302023366690138</v>
      </c>
      <c r="M72" s="1">
        <f t="shared" si="18"/>
        <v>2.0164076975473155</v>
      </c>
      <c r="N72" s="1">
        <f t="shared" si="19"/>
        <v>1.5486724348682064</v>
      </c>
      <c r="O72" s="1">
        <f t="shared" si="20"/>
        <v>0.99743977437785425</v>
      </c>
      <c r="P72" s="1">
        <f t="shared" si="21"/>
        <v>57.153299071851045</v>
      </c>
      <c r="Q72" s="1" t="s">
        <v>57</v>
      </c>
    </row>
    <row r="73" spans="1:17" x14ac:dyDescent="0.2">
      <c r="A73" s="1" t="s">
        <v>48</v>
      </c>
      <c r="B73" s="1">
        <v>14</v>
      </c>
      <c r="C73" s="1">
        <v>5</v>
      </c>
      <c r="D73" s="1">
        <v>11</v>
      </c>
      <c r="E73" s="1">
        <v>0.7</v>
      </c>
      <c r="F73" s="1">
        <f t="shared" si="12"/>
        <v>0.35</v>
      </c>
      <c r="G73" s="1">
        <v>1.55</v>
      </c>
      <c r="H73" s="1">
        <f t="shared" si="13"/>
        <v>0.24669016179243802</v>
      </c>
      <c r="I73" s="1">
        <f t="shared" si="14"/>
        <v>6.0856035925179248E-2</v>
      </c>
      <c r="J73" s="1">
        <f t="shared" si="15"/>
        <v>0.12249999999999998</v>
      </c>
      <c r="K73" s="1">
        <f t="shared" si="16"/>
        <v>0.18335603592517924</v>
      </c>
      <c r="L73" s="1">
        <f t="shared" si="17"/>
        <v>1.3454160946907856</v>
      </c>
      <c r="M73" s="1">
        <f t="shared" si="18"/>
        <v>1.9088545312073715</v>
      </c>
      <c r="N73" s="1">
        <f t="shared" si="19"/>
        <v>1.4187837790405502</v>
      </c>
      <c r="O73" s="1">
        <f t="shared" si="20"/>
        <v>0.95683674750854164</v>
      </c>
      <c r="P73" s="1">
        <f t="shared" si="21"/>
        <v>54.826745632239437</v>
      </c>
      <c r="Q73" s="1" t="s">
        <v>57</v>
      </c>
    </row>
    <row r="74" spans="1:17" x14ac:dyDescent="0.2">
      <c r="A74" s="1" t="s">
        <v>48</v>
      </c>
      <c r="B74" s="1">
        <v>14</v>
      </c>
      <c r="C74" s="1">
        <v>6</v>
      </c>
      <c r="D74" s="1">
        <v>91</v>
      </c>
      <c r="E74" s="1">
        <v>0.45</v>
      </c>
      <c r="F74" s="1">
        <f t="shared" si="12"/>
        <v>0.22500000000000001</v>
      </c>
      <c r="G74" s="1">
        <v>1.5</v>
      </c>
      <c r="H74" s="1">
        <f t="shared" si="13"/>
        <v>0.23873241463784325</v>
      </c>
      <c r="I74" s="1">
        <f t="shared" si="14"/>
        <v>5.6993165798815117E-2</v>
      </c>
      <c r="J74" s="1">
        <f t="shared" si="15"/>
        <v>5.0625000000000003E-2</v>
      </c>
      <c r="K74" s="1">
        <f t="shared" si="16"/>
        <v>0.10761816579881511</v>
      </c>
      <c r="L74" s="1">
        <f t="shared" si="17"/>
        <v>2.2183282242901012</v>
      </c>
      <c r="M74" s="1">
        <f t="shared" si="18"/>
        <v>2.0907250958042001</v>
      </c>
      <c r="N74" s="1">
        <f t="shared" si="19"/>
        <v>0.94247779607693716</v>
      </c>
      <c r="O74" s="1">
        <f t="shared" si="20"/>
        <v>0.75579401615930708</v>
      </c>
      <c r="P74" s="1">
        <f t="shared" si="21"/>
        <v>43.306997125928291</v>
      </c>
      <c r="Q74" s="1" t="s">
        <v>49</v>
      </c>
    </row>
    <row r="75" spans="1:17" x14ac:dyDescent="0.2">
      <c r="A75" s="1" t="s">
        <v>48</v>
      </c>
      <c r="B75" s="1">
        <v>14</v>
      </c>
      <c r="C75" s="1">
        <v>6</v>
      </c>
      <c r="D75" s="1">
        <v>88</v>
      </c>
      <c r="E75" s="1">
        <v>0.46</v>
      </c>
      <c r="F75" s="1">
        <f t="shared" si="12"/>
        <v>0.23</v>
      </c>
      <c r="G75" s="1">
        <v>1.91</v>
      </c>
      <c r="H75" s="1">
        <f t="shared" si="13"/>
        <v>0.30398594130552037</v>
      </c>
      <c r="I75" s="1">
        <f t="shared" si="14"/>
        <v>9.2407452511403268E-2</v>
      </c>
      <c r="J75" s="1">
        <f t="shared" si="15"/>
        <v>5.2900000000000003E-2</v>
      </c>
      <c r="K75" s="1">
        <f t="shared" si="16"/>
        <v>0.14530745251140326</v>
      </c>
      <c r="L75" s="1">
        <f t="shared" si="17"/>
        <v>2.0920189298732943</v>
      </c>
      <c r="M75" s="1">
        <f t="shared" si="18"/>
        <v>1.5828506798847799</v>
      </c>
      <c r="N75" s="1">
        <f t="shared" si="19"/>
        <v>0.7566139375137716</v>
      </c>
      <c r="O75" s="1">
        <f t="shared" si="20"/>
        <v>0.64772060807863918</v>
      </c>
      <c r="P75" s="1">
        <f t="shared" si="21"/>
        <v>37.114390842906026</v>
      </c>
      <c r="Q75" s="1" t="s">
        <v>49</v>
      </c>
    </row>
    <row r="76" spans="1:17" x14ac:dyDescent="0.2">
      <c r="A76" s="1" t="s">
        <v>48</v>
      </c>
      <c r="B76" s="1">
        <v>14</v>
      </c>
      <c r="C76" s="1">
        <v>7</v>
      </c>
      <c r="D76" s="1">
        <v>91</v>
      </c>
      <c r="E76" s="1">
        <v>0.55000000000000004</v>
      </c>
      <c r="F76" s="1">
        <f t="shared" si="12"/>
        <v>0.27500000000000002</v>
      </c>
      <c r="G76" s="1">
        <v>2.4300000000000002</v>
      </c>
      <c r="H76" s="1">
        <f t="shared" si="13"/>
        <v>0.3867465117133061</v>
      </c>
      <c r="I76" s="1">
        <f t="shared" si="14"/>
        <v>0.1495728643224104</v>
      </c>
      <c r="J76" s="1">
        <f t="shared" si="15"/>
        <v>7.5625000000000012E-2</v>
      </c>
      <c r="K76" s="1">
        <f t="shared" si="16"/>
        <v>0.2251978643224104</v>
      </c>
      <c r="L76" s="1">
        <f t="shared" si="17"/>
        <v>1.7173631414177639</v>
      </c>
      <c r="M76" s="1">
        <f t="shared" si="18"/>
        <v>1.2211483480424534</v>
      </c>
      <c r="N76" s="1">
        <f t="shared" si="19"/>
        <v>0.71106006562731872</v>
      </c>
      <c r="O76" s="1">
        <f t="shared" si="20"/>
        <v>0.61811032314847647</v>
      </c>
      <c r="P76" s="1">
        <f t="shared" si="21"/>
        <v>35.417721516407703</v>
      </c>
      <c r="Q76" s="1" t="s">
        <v>42</v>
      </c>
    </row>
    <row r="77" spans="1:17" x14ac:dyDescent="0.2">
      <c r="A77" s="1" t="s">
        <v>48</v>
      </c>
      <c r="B77" s="1">
        <v>14</v>
      </c>
      <c r="C77" s="1">
        <v>8</v>
      </c>
      <c r="D77" s="1">
        <v>9</v>
      </c>
      <c r="E77" s="1">
        <v>0.48</v>
      </c>
      <c r="F77" s="1">
        <f t="shared" si="12"/>
        <v>0.24</v>
      </c>
      <c r="G77" s="1">
        <v>1.64</v>
      </c>
      <c r="H77" s="1">
        <f t="shared" si="13"/>
        <v>0.26101410667070862</v>
      </c>
      <c r="I77" s="1">
        <f t="shared" si="14"/>
        <v>6.8128363881108059E-2</v>
      </c>
      <c r="J77" s="1">
        <f t="shared" si="15"/>
        <v>5.7599999999999998E-2</v>
      </c>
      <c r="K77" s="1">
        <f t="shared" si="16"/>
        <v>0.12572836388110806</v>
      </c>
      <c r="L77" s="1">
        <f t="shared" si="17"/>
        <v>2.0760160922600583</v>
      </c>
      <c r="M77" s="1">
        <f t="shared" si="18"/>
        <v>1.908877142686356</v>
      </c>
      <c r="N77" s="1">
        <f t="shared" si="19"/>
        <v>0.91949053275798731</v>
      </c>
      <c r="O77" s="1">
        <f t="shared" si="20"/>
        <v>0.74347958961162597</v>
      </c>
      <c r="P77" s="1">
        <f t="shared" si="21"/>
        <v>42.601380484746166</v>
      </c>
      <c r="Q77" s="1" t="s">
        <v>49</v>
      </c>
    </row>
    <row r="78" spans="1:17" x14ac:dyDescent="0.2">
      <c r="A78" s="1" t="s">
        <v>48</v>
      </c>
      <c r="B78" s="1">
        <v>14</v>
      </c>
      <c r="C78" s="1">
        <v>9</v>
      </c>
      <c r="D78" s="1">
        <v>100</v>
      </c>
      <c r="E78" s="1">
        <v>0.52</v>
      </c>
      <c r="F78" s="1">
        <f t="shared" si="12"/>
        <v>0.26</v>
      </c>
      <c r="G78" s="1">
        <v>2.67</v>
      </c>
      <c r="H78" s="1">
        <f t="shared" si="13"/>
        <v>0.42494369805536097</v>
      </c>
      <c r="I78" s="1">
        <f t="shared" si="14"/>
        <v>0.1805771465169658</v>
      </c>
      <c r="J78" s="1">
        <f t="shared" si="15"/>
        <v>6.7600000000000007E-2</v>
      </c>
      <c r="K78" s="1">
        <f t="shared" si="16"/>
        <v>0.24817714651696582</v>
      </c>
      <c r="L78" s="1">
        <f t="shared" si="17"/>
        <v>1.7122595856194642</v>
      </c>
      <c r="M78" s="1">
        <f t="shared" si="18"/>
        <v>1.0476387679081722</v>
      </c>
      <c r="N78" s="1">
        <f t="shared" si="19"/>
        <v>0.61184576024969695</v>
      </c>
      <c r="O78" s="1">
        <f t="shared" si="20"/>
        <v>0.54908411822171244</v>
      </c>
      <c r="P78" s="1">
        <f t="shared" si="21"/>
        <v>31.462519974104122</v>
      </c>
      <c r="Q78" s="1" t="s">
        <v>42</v>
      </c>
    </row>
    <row r="79" spans="1:17" x14ac:dyDescent="0.2">
      <c r="A79" s="1" t="s">
        <v>48</v>
      </c>
      <c r="B79" s="1">
        <v>14</v>
      </c>
      <c r="C79" s="1">
        <v>10</v>
      </c>
      <c r="D79" s="1">
        <v>100</v>
      </c>
      <c r="E79" s="1">
        <v>0.33</v>
      </c>
      <c r="F79" s="1">
        <f t="shared" si="12"/>
        <v>0.16500000000000001</v>
      </c>
      <c r="G79" s="1">
        <v>2.48</v>
      </c>
      <c r="H79" s="1">
        <f t="shared" si="13"/>
        <v>0.39470425886790084</v>
      </c>
      <c r="I79" s="1">
        <f t="shared" si="14"/>
        <v>0.15579145196845887</v>
      </c>
      <c r="J79" s="1">
        <f t="shared" si="15"/>
        <v>2.7225000000000003E-2</v>
      </c>
      <c r="K79" s="1">
        <f t="shared" si="16"/>
        <v>0.18301645196845887</v>
      </c>
      <c r="L79" s="1">
        <f t="shared" si="17"/>
        <v>2.1566599866984872</v>
      </c>
      <c r="M79" s="1">
        <f t="shared" si="18"/>
        <v>0.90155829284919253</v>
      </c>
      <c r="N79" s="1">
        <f t="shared" si="19"/>
        <v>0.41803450632444794</v>
      </c>
      <c r="O79" s="1">
        <f t="shared" si="20"/>
        <v>0.39595604996811423</v>
      </c>
      <c r="P79" s="1">
        <f t="shared" si="21"/>
        <v>22.688281663172944</v>
      </c>
      <c r="Q79" s="1" t="s">
        <v>42</v>
      </c>
    </row>
    <row r="80" spans="1:17" x14ac:dyDescent="0.2">
      <c r="A80" s="1" t="s">
        <v>48</v>
      </c>
      <c r="B80" s="1">
        <v>13</v>
      </c>
      <c r="C80" s="1">
        <v>1</v>
      </c>
      <c r="D80" s="1">
        <v>1</v>
      </c>
      <c r="E80" s="1">
        <v>0.57999999999999996</v>
      </c>
      <c r="F80" s="1">
        <f t="shared" si="12"/>
        <v>0.28999999999999998</v>
      </c>
      <c r="G80" s="1">
        <v>1.53</v>
      </c>
      <c r="H80" s="1">
        <f t="shared" si="13"/>
        <v>0.24350706293060012</v>
      </c>
      <c r="I80" s="1">
        <f t="shared" si="14"/>
        <v>5.9295689697087248E-2</v>
      </c>
      <c r="J80" s="1">
        <f t="shared" si="15"/>
        <v>8.4099999999999994E-2</v>
      </c>
      <c r="K80" s="1">
        <f t="shared" si="16"/>
        <v>0.14339568969708724</v>
      </c>
      <c r="L80" s="1">
        <f t="shared" si="17"/>
        <v>1.6981477159110621</v>
      </c>
      <c r="M80" s="1">
        <f t="shared" si="18"/>
        <v>2.0223759906075522</v>
      </c>
      <c r="N80" s="1">
        <f t="shared" si="19"/>
        <v>1.1909305484196588</v>
      </c>
      <c r="O80" s="1">
        <f t="shared" si="20"/>
        <v>0.87232442611067718</v>
      </c>
      <c r="P80" s="1">
        <f t="shared" si="21"/>
        <v>49.984189616141798</v>
      </c>
      <c r="Q80" s="1" t="s">
        <v>44</v>
      </c>
    </row>
    <row r="81" spans="1:32" x14ac:dyDescent="0.2">
      <c r="A81" s="1" t="s">
        <v>48</v>
      </c>
      <c r="B81" s="1">
        <v>13</v>
      </c>
      <c r="C81" s="1">
        <v>2</v>
      </c>
      <c r="D81" s="1">
        <v>5</v>
      </c>
      <c r="E81" s="1">
        <v>0.48</v>
      </c>
      <c r="F81" s="1">
        <f t="shared" si="12"/>
        <v>0.24</v>
      </c>
      <c r="G81" s="1">
        <v>1.81</v>
      </c>
      <c r="H81" s="1">
        <f t="shared" si="13"/>
        <v>0.28807044699633089</v>
      </c>
      <c r="I81" s="1">
        <f t="shared" si="14"/>
        <v>8.2984582432665877E-2</v>
      </c>
      <c r="J81" s="1">
        <f t="shared" si="15"/>
        <v>5.7599999999999998E-2</v>
      </c>
      <c r="K81" s="1">
        <f t="shared" si="16"/>
        <v>0.14058458243266586</v>
      </c>
      <c r="L81" s="1">
        <f t="shared" si="17"/>
        <v>2.0490898931559909</v>
      </c>
      <c r="M81" s="1">
        <f t="shared" si="18"/>
        <v>1.7071573272620415</v>
      </c>
      <c r="N81" s="1">
        <f t="shared" si="19"/>
        <v>0.83312954349342494</v>
      </c>
      <c r="O81" s="1">
        <f t="shared" si="20"/>
        <v>0.69461799472841534</v>
      </c>
      <c r="P81" s="1">
        <f t="shared" si="21"/>
        <v>39.801611097938199</v>
      </c>
      <c r="Q81" s="1" t="s">
        <v>49</v>
      </c>
    </row>
    <row r="82" spans="1:32" x14ac:dyDescent="0.2">
      <c r="A82" s="1" t="s">
        <v>48</v>
      </c>
      <c r="B82" s="1">
        <v>13</v>
      </c>
      <c r="C82" s="1">
        <v>3</v>
      </c>
      <c r="D82" s="1">
        <v>5</v>
      </c>
      <c r="E82" s="1">
        <v>0.37</v>
      </c>
      <c r="F82" s="1">
        <f t="shared" si="12"/>
        <v>0.185</v>
      </c>
      <c r="G82" s="1">
        <v>2.37</v>
      </c>
      <c r="H82" s="1">
        <f t="shared" si="13"/>
        <v>0.37719721512779236</v>
      </c>
      <c r="I82" s="1">
        <f t="shared" si="14"/>
        <v>0.14227773910016206</v>
      </c>
      <c r="J82" s="1">
        <f t="shared" si="15"/>
        <v>3.4224999999999998E-2</v>
      </c>
      <c r="K82" s="1">
        <f t="shared" si="16"/>
        <v>0.17650273910016206</v>
      </c>
      <c r="L82" s="1">
        <f t="shared" si="17"/>
        <v>2.1370615382560145</v>
      </c>
      <c r="M82" s="1">
        <f t="shared" si="18"/>
        <v>1.0481423741249472</v>
      </c>
      <c r="N82" s="1">
        <f t="shared" si="19"/>
        <v>0.49045961258574783</v>
      </c>
      <c r="O82" s="1">
        <f t="shared" si="20"/>
        <v>0.45598621132045536</v>
      </c>
      <c r="P82" s="1">
        <f t="shared" si="21"/>
        <v>26.12800990866209</v>
      </c>
      <c r="Q82" s="1" t="s">
        <v>42</v>
      </c>
      <c r="X82" s="2" t="s">
        <v>64</v>
      </c>
      <c r="Y82" s="1" t="s">
        <v>33</v>
      </c>
      <c r="Z82" s="1" t="s">
        <v>34</v>
      </c>
      <c r="AD82" s="5" t="s">
        <v>64</v>
      </c>
      <c r="AE82" s="5" t="s">
        <v>33</v>
      </c>
      <c r="AF82" s="5" t="s">
        <v>34</v>
      </c>
    </row>
    <row r="83" spans="1:32" x14ac:dyDescent="0.2">
      <c r="A83" s="1" t="s">
        <v>48</v>
      </c>
      <c r="B83" s="1">
        <v>13</v>
      </c>
      <c r="C83" s="1">
        <v>3</v>
      </c>
      <c r="D83" s="1">
        <v>8</v>
      </c>
      <c r="E83" s="1">
        <v>0.49</v>
      </c>
      <c r="F83" s="1">
        <f t="shared" si="12"/>
        <v>0.245</v>
      </c>
      <c r="G83" s="1">
        <v>1.8</v>
      </c>
      <c r="H83" s="1">
        <f t="shared" si="13"/>
        <v>0.28647889756541189</v>
      </c>
      <c r="I83" s="1">
        <f t="shared" si="14"/>
        <v>8.2070158750293762E-2</v>
      </c>
      <c r="J83" s="1">
        <f t="shared" si="15"/>
        <v>6.0024999999999995E-2</v>
      </c>
      <c r="K83" s="1">
        <f t="shared" si="16"/>
        <v>0.14209515875029377</v>
      </c>
      <c r="L83" s="1">
        <f t="shared" si="17"/>
        <v>2.0161059678946986</v>
      </c>
      <c r="M83" s="1">
        <f t="shared" si="18"/>
        <v>1.7241966732346079</v>
      </c>
      <c r="N83" s="1">
        <f t="shared" si="19"/>
        <v>0.85521133347722067</v>
      </c>
      <c r="O83" s="1">
        <f t="shared" si="20"/>
        <v>0.70751174229780078</v>
      </c>
      <c r="P83" s="1">
        <f t="shared" si="21"/>
        <v>40.540422833663982</v>
      </c>
      <c r="Q83" s="1" t="s">
        <v>49</v>
      </c>
      <c r="X83" s="3" t="s">
        <v>69</v>
      </c>
      <c r="Y83" s="1">
        <v>-2.0664780034286934</v>
      </c>
      <c r="Z83" s="1">
        <v>1.1933036771009016</v>
      </c>
      <c r="AD83" s="1" t="s">
        <v>69</v>
      </c>
      <c r="AE83" s="1">
        <v>-2.0664780034286934</v>
      </c>
      <c r="AF83" s="1">
        <v>1.1933036771009016</v>
      </c>
    </row>
    <row r="84" spans="1:32" x14ac:dyDescent="0.2">
      <c r="A84" s="1" t="s">
        <v>48</v>
      </c>
      <c r="B84" s="1">
        <v>13</v>
      </c>
      <c r="C84" s="1">
        <v>4</v>
      </c>
      <c r="D84" s="1">
        <v>6</v>
      </c>
      <c r="E84" s="1">
        <v>0.45</v>
      </c>
      <c r="F84" s="1">
        <f t="shared" si="12"/>
        <v>0.22500000000000001</v>
      </c>
      <c r="G84" s="1">
        <v>1.51</v>
      </c>
      <c r="H84" s="1">
        <f t="shared" si="13"/>
        <v>0.24032396406876222</v>
      </c>
      <c r="I84" s="1">
        <f t="shared" si="14"/>
        <v>5.7755607705723716E-2</v>
      </c>
      <c r="J84" s="1">
        <f t="shared" si="15"/>
        <v>5.0625000000000003E-2</v>
      </c>
      <c r="K84" s="1">
        <f t="shared" si="16"/>
        <v>0.10838060770572372</v>
      </c>
      <c r="L84" s="1">
        <f t="shared" si="17"/>
        <v>2.2174074233030012</v>
      </c>
      <c r="M84" s="1">
        <f t="shared" si="18"/>
        <v>2.0760171470058797</v>
      </c>
      <c r="N84" s="1">
        <f t="shared" si="19"/>
        <v>0.93623622126848038</v>
      </c>
      <c r="O84" s="1">
        <f t="shared" si="20"/>
        <v>0.75247824261793395</v>
      </c>
      <c r="P84" s="1">
        <f t="shared" si="21"/>
        <v>43.11700330200761</v>
      </c>
      <c r="Q84" s="1" t="s">
        <v>49</v>
      </c>
      <c r="X84" s="3" t="s">
        <v>69</v>
      </c>
      <c r="Y84" s="1">
        <v>2.0770996718447652</v>
      </c>
      <c r="Z84" s="1">
        <v>1.7229881513440892</v>
      </c>
      <c r="AD84" s="1" t="s">
        <v>69</v>
      </c>
      <c r="AE84" s="1">
        <v>2.0770996718447652</v>
      </c>
      <c r="AF84" s="1">
        <v>1.7229881513440892</v>
      </c>
    </row>
    <row r="85" spans="1:32" x14ac:dyDescent="0.2">
      <c r="A85" s="1" t="s">
        <v>48</v>
      </c>
      <c r="B85" s="1">
        <v>13</v>
      </c>
      <c r="C85" s="1">
        <v>4</v>
      </c>
      <c r="D85" s="1">
        <v>12</v>
      </c>
      <c r="E85" s="1">
        <v>0.51</v>
      </c>
      <c r="F85" s="1">
        <f t="shared" si="12"/>
        <v>0.255</v>
      </c>
      <c r="G85" s="1">
        <v>2.2200000000000002</v>
      </c>
      <c r="H85" s="1">
        <f t="shared" si="13"/>
        <v>0.35332397366400803</v>
      </c>
      <c r="I85" s="1">
        <f t="shared" si="14"/>
        <v>0.12483783036572464</v>
      </c>
      <c r="J85" s="1">
        <f t="shared" si="15"/>
        <v>6.5024999999999999E-2</v>
      </c>
      <c r="K85" s="1">
        <f t="shared" si="16"/>
        <v>0.18986283036572466</v>
      </c>
      <c r="L85" s="1">
        <f t="shared" si="17"/>
        <v>1.8609433609696808</v>
      </c>
      <c r="M85" s="1">
        <f t="shared" si="18"/>
        <v>1.3430748899550502</v>
      </c>
      <c r="N85" s="1">
        <f t="shared" si="19"/>
        <v>0.72171723123008691</v>
      </c>
      <c r="O85" s="1">
        <f t="shared" si="20"/>
        <v>0.62515308019366989</v>
      </c>
      <c r="P85" s="1">
        <f t="shared" si="21"/>
        <v>35.821271495097285</v>
      </c>
      <c r="Q85" s="1" t="s">
        <v>42</v>
      </c>
      <c r="X85" s="3" t="s">
        <v>69</v>
      </c>
      <c r="Y85" s="1">
        <v>1.6457265638735836</v>
      </c>
      <c r="Z85" s="1">
        <v>2.0122758585438922</v>
      </c>
      <c r="AD85" s="1" t="s">
        <v>69</v>
      </c>
      <c r="AE85" s="1">
        <v>1.6457265638735836</v>
      </c>
      <c r="AF85" s="1">
        <v>2.0122758585438922</v>
      </c>
    </row>
    <row r="86" spans="1:32" x14ac:dyDescent="0.2">
      <c r="A86" s="1" t="s">
        <v>77</v>
      </c>
      <c r="B86" s="1">
        <v>7</v>
      </c>
      <c r="C86" s="1">
        <v>1</v>
      </c>
      <c r="D86" s="1">
        <v>63</v>
      </c>
      <c r="E86" s="1">
        <v>0.45</v>
      </c>
      <c r="F86" s="1">
        <f t="shared" si="12"/>
        <v>0.22500000000000001</v>
      </c>
      <c r="G86" s="1">
        <v>1.72</v>
      </c>
      <c r="H86" s="1">
        <f t="shared" si="13"/>
        <v>0.27374650211806023</v>
      </c>
      <c r="I86" s="1">
        <f t="shared" si="14"/>
        <v>7.4937147421873157E-2</v>
      </c>
      <c r="J86" s="1">
        <f t="shared" si="15"/>
        <v>5.0625000000000003E-2</v>
      </c>
      <c r="K86" s="1">
        <f t="shared" si="16"/>
        <v>0.12556214742187316</v>
      </c>
      <c r="L86" s="1">
        <f t="shared" si="17"/>
        <v>2.1801674130206306</v>
      </c>
      <c r="M86" s="1">
        <f t="shared" si="18"/>
        <v>1.7919413184614315</v>
      </c>
      <c r="N86" s="1">
        <f t="shared" si="19"/>
        <v>0.8219283105322126</v>
      </c>
      <c r="O86" s="1">
        <f t="shared" si="20"/>
        <v>0.68796958005656783</v>
      </c>
      <c r="P86" s="1">
        <f t="shared" si="21"/>
        <v>39.420656937241333</v>
      </c>
      <c r="Q86" s="1" t="s">
        <v>49</v>
      </c>
      <c r="X86" s="3" t="s">
        <v>69</v>
      </c>
      <c r="Y86" s="1">
        <v>3.4046056978856112</v>
      </c>
      <c r="Z86" s="1">
        <v>2.3721974930910856</v>
      </c>
      <c r="AD86" s="1" t="s">
        <v>69</v>
      </c>
      <c r="AE86" s="1">
        <v>3.4046056978856112</v>
      </c>
      <c r="AF86" s="1">
        <v>2.3721974930910856</v>
      </c>
    </row>
    <row r="87" spans="1:32" x14ac:dyDescent="0.2">
      <c r="A87" s="1" t="s">
        <v>77</v>
      </c>
      <c r="B87" s="1">
        <v>7</v>
      </c>
      <c r="C87" s="1">
        <v>1</v>
      </c>
      <c r="D87" s="1">
        <v>66</v>
      </c>
      <c r="E87" s="1">
        <v>0.42</v>
      </c>
      <c r="F87" s="1">
        <f t="shared" si="12"/>
        <v>0.21</v>
      </c>
      <c r="G87" s="1">
        <v>1.73</v>
      </c>
      <c r="H87" s="1">
        <f t="shared" si="13"/>
        <v>0.27533805154897922</v>
      </c>
      <c r="I87" s="1">
        <f t="shared" si="14"/>
        <v>7.5811042630788333E-2</v>
      </c>
      <c r="J87" s="1">
        <f t="shared" si="15"/>
        <v>4.4099999999999993E-2</v>
      </c>
      <c r="K87" s="1">
        <f t="shared" si="16"/>
        <v>0.11991104263078833</v>
      </c>
      <c r="L87" s="1">
        <f t="shared" si="17"/>
        <v>2.2961859517539005</v>
      </c>
      <c r="M87" s="1">
        <f t="shared" si="18"/>
        <v>1.7512982573806797</v>
      </c>
      <c r="N87" s="1">
        <f t="shared" si="19"/>
        <v>0.76269879451312816</v>
      </c>
      <c r="O87" s="1">
        <f t="shared" si="20"/>
        <v>0.65157892283049756</v>
      </c>
      <c r="P87" s="1">
        <f t="shared" si="21"/>
        <v>37.33547227818751</v>
      </c>
      <c r="Q87" s="1" t="s">
        <v>49</v>
      </c>
      <c r="X87" s="3" t="s">
        <v>72</v>
      </c>
      <c r="Y87" s="1">
        <v>-2.0369419293128099</v>
      </c>
      <c r="Z87" s="1">
        <v>1.1407227438927614</v>
      </c>
      <c r="AD87" s="1" t="s">
        <v>69</v>
      </c>
      <c r="AE87" s="1">
        <v>4.2435564418329053</v>
      </c>
      <c r="AF87" s="1">
        <v>3.8006283382075026</v>
      </c>
    </row>
    <row r="88" spans="1:32" x14ac:dyDescent="0.2">
      <c r="A88" s="1" t="s">
        <v>77</v>
      </c>
      <c r="B88" s="1">
        <v>7</v>
      </c>
      <c r="C88" s="1">
        <v>1</v>
      </c>
      <c r="D88" s="1">
        <v>44</v>
      </c>
      <c r="E88" s="1">
        <v>0.53</v>
      </c>
      <c r="F88" s="1">
        <f t="shared" si="12"/>
        <v>0.26500000000000001</v>
      </c>
      <c r="G88" s="1">
        <v>1.51</v>
      </c>
      <c r="H88" s="1">
        <f t="shared" si="13"/>
        <v>0.24032396406876222</v>
      </c>
      <c r="I88" s="1">
        <f t="shared" si="14"/>
        <v>5.7755607705723716E-2</v>
      </c>
      <c r="J88" s="1">
        <f t="shared" si="15"/>
        <v>7.022500000000001E-2</v>
      </c>
      <c r="K88" s="1">
        <f t="shared" si="16"/>
        <v>0.12798060770572373</v>
      </c>
      <c r="L88" s="1">
        <f t="shared" si="17"/>
        <v>1.8778154626469563</v>
      </c>
      <c r="M88" s="1">
        <f t="shared" si="18"/>
        <v>2.0706262046304404</v>
      </c>
      <c r="N88" s="1">
        <f t="shared" si="19"/>
        <v>1.1026782161606548</v>
      </c>
      <c r="O88" s="1">
        <f t="shared" si="20"/>
        <v>0.83419151527848234</v>
      </c>
      <c r="P88" s="1">
        <f t="shared" si="21"/>
        <v>47.799173825457039</v>
      </c>
      <c r="Q88" s="1" t="s">
        <v>44</v>
      </c>
      <c r="X88" s="3" t="s">
        <v>72</v>
      </c>
      <c r="Y88" s="1">
        <v>2.2585085629971497</v>
      </c>
      <c r="Z88" s="1">
        <v>1.8209121625383788</v>
      </c>
      <c r="AD88" s="1" t="s">
        <v>72</v>
      </c>
      <c r="AE88" s="1">
        <v>-2.0369419293128099</v>
      </c>
      <c r="AF88" s="1">
        <v>1.1407227438927614</v>
      </c>
    </row>
    <row r="89" spans="1:32" x14ac:dyDescent="0.2">
      <c r="A89" s="1" t="s">
        <v>77</v>
      </c>
      <c r="B89" s="1">
        <v>7</v>
      </c>
      <c r="C89" s="1">
        <v>1</v>
      </c>
      <c r="D89" s="1">
        <v>50</v>
      </c>
      <c r="E89" s="1">
        <v>0.38</v>
      </c>
      <c r="F89" s="1">
        <f t="shared" si="12"/>
        <v>0.19</v>
      </c>
      <c r="G89" s="1">
        <v>2.39</v>
      </c>
      <c r="H89" s="1">
        <f t="shared" si="13"/>
        <v>0.38038031398963024</v>
      </c>
      <c r="I89" s="1">
        <f t="shared" si="14"/>
        <v>0.14468918327084968</v>
      </c>
      <c r="J89" s="1">
        <f t="shared" si="15"/>
        <v>3.61E-2</v>
      </c>
      <c r="K89" s="1">
        <f t="shared" si="16"/>
        <v>0.18078918327084967</v>
      </c>
      <c r="L89" s="1">
        <f t="shared" si="17"/>
        <v>2.1039992941378727</v>
      </c>
      <c r="M89" s="1">
        <f t="shared" si="18"/>
        <v>1.0509478308519771</v>
      </c>
      <c r="N89" s="1">
        <f t="shared" si="19"/>
        <v>0.4995000871816403</v>
      </c>
      <c r="O89" s="1">
        <f t="shared" si="20"/>
        <v>0.46324759877935417</v>
      </c>
      <c r="P89" s="1">
        <f t="shared" si="21"/>
        <v>26.544087410056992</v>
      </c>
      <c r="Q89" s="1" t="s">
        <v>55</v>
      </c>
      <c r="X89" s="3" t="s">
        <v>73</v>
      </c>
      <c r="Y89" s="1">
        <v>2.0120857707713689</v>
      </c>
      <c r="Z89" s="1">
        <v>1.0254199398661026</v>
      </c>
      <c r="AD89" s="1" t="s">
        <v>72</v>
      </c>
      <c r="AE89" s="1">
        <v>2.2585085629971497</v>
      </c>
      <c r="AF89" s="1">
        <v>1.8209121625383788</v>
      </c>
    </row>
    <row r="90" spans="1:32" x14ac:dyDescent="0.2">
      <c r="A90" s="1" t="s">
        <v>77</v>
      </c>
      <c r="B90" s="1">
        <v>7</v>
      </c>
      <c r="C90" s="1">
        <v>1</v>
      </c>
      <c r="D90" s="1">
        <v>86</v>
      </c>
      <c r="E90" s="1">
        <v>0.4</v>
      </c>
      <c r="F90" s="1">
        <f t="shared" si="12"/>
        <v>0.2</v>
      </c>
      <c r="G90" s="1">
        <v>1.59</v>
      </c>
      <c r="H90" s="1">
        <f t="shared" si="13"/>
        <v>0.25305635951611388</v>
      </c>
      <c r="I90" s="1">
        <f t="shared" si="14"/>
        <v>6.4037521091548685E-2</v>
      </c>
      <c r="J90" s="1">
        <f t="shared" si="15"/>
        <v>4.0000000000000008E-2</v>
      </c>
      <c r="K90" s="1">
        <f t="shared" si="16"/>
        <v>0.10403752109154869</v>
      </c>
      <c r="L90" s="1">
        <f t="shared" si="17"/>
        <v>2.4323566811384789</v>
      </c>
      <c r="M90" s="1">
        <f t="shared" si="18"/>
        <v>1.9223833661319969</v>
      </c>
      <c r="N90" s="1">
        <f t="shared" si="19"/>
        <v>0.79033777448799736</v>
      </c>
      <c r="O90" s="1">
        <f t="shared" si="20"/>
        <v>0.66882151016994718</v>
      </c>
      <c r="P90" s="1">
        <f t="shared" si="21"/>
        <v>38.323472532737973</v>
      </c>
      <c r="Q90" s="1" t="s">
        <v>49</v>
      </c>
      <c r="X90" s="3" t="s">
        <v>73</v>
      </c>
      <c r="Y90" s="1">
        <v>1.6503125131381884</v>
      </c>
      <c r="Z90" s="1">
        <v>2.2193758049307988</v>
      </c>
      <c r="AD90" s="1" t="s">
        <v>72</v>
      </c>
      <c r="AE90" s="1">
        <v>1.7557529660462001</v>
      </c>
      <c r="AF90" s="1">
        <v>2.2498929569333184</v>
      </c>
    </row>
    <row r="91" spans="1:32" x14ac:dyDescent="0.2">
      <c r="A91" s="1" t="s">
        <v>77</v>
      </c>
      <c r="B91" s="1">
        <v>7</v>
      </c>
      <c r="C91" s="1">
        <v>1</v>
      </c>
      <c r="D91" s="1">
        <v>45</v>
      </c>
      <c r="E91" s="1">
        <v>0.38</v>
      </c>
      <c r="F91" s="1">
        <f t="shared" si="12"/>
        <v>0.19</v>
      </c>
      <c r="G91" s="1">
        <v>1.47</v>
      </c>
      <c r="H91" s="1">
        <f t="shared" si="13"/>
        <v>0.23395776634508639</v>
      </c>
      <c r="I91" s="1">
        <f t="shared" si="14"/>
        <v>5.4736236433182039E-2</v>
      </c>
      <c r="J91" s="1">
        <f t="shared" si="15"/>
        <v>3.61E-2</v>
      </c>
      <c r="K91" s="1">
        <f t="shared" si="16"/>
        <v>9.0836236433182033E-2</v>
      </c>
      <c r="L91" s="1">
        <f t="shared" si="17"/>
        <v>2.5755995132755496</v>
      </c>
      <c r="M91" s="1">
        <f t="shared" si="18"/>
        <v>2.0916762677608465</v>
      </c>
      <c r="N91" s="1">
        <f t="shared" si="19"/>
        <v>0.81211238664225871</v>
      </c>
      <c r="O91" s="1">
        <f t="shared" si="20"/>
        <v>0.68208303053275732</v>
      </c>
      <c r="P91" s="1">
        <f t="shared" si="21"/>
        <v>39.083357649526995</v>
      </c>
      <c r="Q91" s="1" t="s">
        <v>49</v>
      </c>
      <c r="X91" s="3" t="s">
        <v>73</v>
      </c>
      <c r="Y91" s="1">
        <v>2.9669962280732611</v>
      </c>
      <c r="Z91" s="1">
        <v>3.4307196444029735</v>
      </c>
      <c r="AD91" s="1" t="s">
        <v>73</v>
      </c>
      <c r="AE91" s="1">
        <v>2.0120857707713689</v>
      </c>
      <c r="AF91" s="1">
        <v>1.0254199398661026</v>
      </c>
    </row>
    <row r="92" spans="1:32" x14ac:dyDescent="0.2">
      <c r="A92" s="1" t="s">
        <v>77</v>
      </c>
      <c r="B92" s="1">
        <v>7</v>
      </c>
      <c r="C92" s="1">
        <v>2</v>
      </c>
      <c r="D92" s="1">
        <v>76</v>
      </c>
      <c r="E92" s="1">
        <v>0.45</v>
      </c>
      <c r="F92" s="1">
        <f t="shared" si="12"/>
        <v>0.22500000000000001</v>
      </c>
      <c r="G92" s="1">
        <v>1.33</v>
      </c>
      <c r="H92" s="1">
        <f t="shared" si="13"/>
        <v>0.21167607431222102</v>
      </c>
      <c r="I92" s="1">
        <f t="shared" si="14"/>
        <v>4.4806760436232912E-2</v>
      </c>
      <c r="J92" s="1">
        <f t="shared" si="15"/>
        <v>5.0625000000000003E-2</v>
      </c>
      <c r="K92" s="1">
        <f t="shared" si="16"/>
        <v>9.5431760436232915E-2</v>
      </c>
      <c r="L92" s="1">
        <f t="shared" si="17"/>
        <v>2.2180883318574223</v>
      </c>
      <c r="M92" s="1">
        <f t="shared" si="18"/>
        <v>2.357705641931902</v>
      </c>
      <c r="N92" s="1">
        <f t="shared" si="19"/>
        <v>1.0629448827935379</v>
      </c>
      <c r="O92" s="1">
        <f t="shared" si="20"/>
        <v>0.81590084939280483</v>
      </c>
      <c r="P92" s="1">
        <f t="shared" si="21"/>
        <v>46.751118670207717</v>
      </c>
      <c r="Q92" s="1" t="s">
        <v>44</v>
      </c>
      <c r="X92" s="3" t="s">
        <v>73</v>
      </c>
      <c r="Y92" s="1">
        <v>4.5130864082732085</v>
      </c>
      <c r="Z92" s="1">
        <v>3.8632463980609311</v>
      </c>
      <c r="AD92" s="1" t="s">
        <v>73</v>
      </c>
      <c r="AE92" s="1">
        <v>1.6503125131381884</v>
      </c>
      <c r="AF92" s="1">
        <v>2.2193758049307988</v>
      </c>
    </row>
    <row r="93" spans="1:32" x14ac:dyDescent="0.2">
      <c r="A93" s="1" t="s">
        <v>77</v>
      </c>
      <c r="B93" s="1">
        <v>7</v>
      </c>
      <c r="C93" s="1">
        <v>3</v>
      </c>
      <c r="D93" s="1">
        <v>93</v>
      </c>
      <c r="E93" s="1">
        <v>0.44</v>
      </c>
      <c r="F93" s="1">
        <f t="shared" si="12"/>
        <v>0.22</v>
      </c>
      <c r="G93" s="1">
        <v>1.88</v>
      </c>
      <c r="H93" s="1">
        <f t="shared" si="13"/>
        <v>0.2992112930127635</v>
      </c>
      <c r="I93" s="1">
        <f t="shared" si="14"/>
        <v>8.9527397866369818E-2</v>
      </c>
      <c r="J93" s="1">
        <f t="shared" si="15"/>
        <v>4.8399999999999999E-2</v>
      </c>
      <c r="K93" s="1">
        <f t="shared" si="16"/>
        <v>0.13792739786636982</v>
      </c>
      <c r="L93" s="1">
        <f t="shared" si="17"/>
        <v>2.1693390699841424</v>
      </c>
      <c r="M93" s="1">
        <f t="shared" si="18"/>
        <v>1.5950420540315402</v>
      </c>
      <c r="N93" s="1">
        <f t="shared" si="19"/>
        <v>0.73526636573378079</v>
      </c>
      <c r="O93" s="1">
        <f t="shared" si="20"/>
        <v>0.63400470639185369</v>
      </c>
      <c r="P93" s="1">
        <f t="shared" si="21"/>
        <v>36.328469676253214</v>
      </c>
      <c r="Q93" s="1" t="s">
        <v>49</v>
      </c>
      <c r="X93" s="3" t="s">
        <v>69</v>
      </c>
      <c r="Y93" s="1">
        <v>4.2435564418329053</v>
      </c>
      <c r="Z93" s="1">
        <v>3.8006283382075026</v>
      </c>
      <c r="AD93" s="1" t="s">
        <v>73</v>
      </c>
      <c r="AE93" s="1">
        <v>2.9669962280732611</v>
      </c>
      <c r="AF93" s="1">
        <v>3.4307196444029735</v>
      </c>
    </row>
    <row r="94" spans="1:32" x14ac:dyDescent="0.2">
      <c r="A94" s="1" t="s">
        <v>77</v>
      </c>
      <c r="B94" s="1">
        <v>7</v>
      </c>
      <c r="C94" s="1">
        <v>4</v>
      </c>
      <c r="D94" s="1">
        <v>9</v>
      </c>
      <c r="E94" s="1">
        <v>0.28000000000000003</v>
      </c>
      <c r="F94" s="1">
        <f t="shared" si="12"/>
        <v>0.14000000000000001</v>
      </c>
      <c r="G94" s="1">
        <v>1.4</v>
      </c>
      <c r="H94" s="1">
        <f t="shared" si="13"/>
        <v>0.22281692032865369</v>
      </c>
      <c r="I94" s="1">
        <f t="shared" si="14"/>
        <v>4.9647379984745603E-2</v>
      </c>
      <c r="J94" s="1">
        <f t="shared" si="15"/>
        <v>1.9600000000000003E-2</v>
      </c>
      <c r="K94" s="1">
        <f t="shared" si="16"/>
        <v>6.9247379984745602E-2</v>
      </c>
      <c r="L94" s="1">
        <f t="shared" si="17"/>
        <v>3.217694595488489</v>
      </c>
      <c r="M94" s="1">
        <f t="shared" si="18"/>
        <v>2.0217371405364419</v>
      </c>
      <c r="N94" s="1">
        <f t="shared" si="19"/>
        <v>0.62831853071795807</v>
      </c>
      <c r="O94" s="1">
        <f t="shared" si="20"/>
        <v>0.56098211610862336</v>
      </c>
      <c r="P94" s="1">
        <f t="shared" si="21"/>
        <v>32.144275253024119</v>
      </c>
      <c r="Q94" s="1" t="s">
        <v>55</v>
      </c>
      <c r="X94" s="3" t="s">
        <v>72</v>
      </c>
      <c r="Y94" s="1">
        <v>1.7557529660462001</v>
      </c>
      <c r="Z94" s="1">
        <v>2.2498929569333184</v>
      </c>
      <c r="AD94" s="1" t="s">
        <v>73</v>
      </c>
      <c r="AE94" s="1">
        <v>4.5130864082732085</v>
      </c>
      <c r="AF94" s="1">
        <v>3.8632463980609311</v>
      </c>
    </row>
    <row r="95" spans="1:32" x14ac:dyDescent="0.2">
      <c r="A95" s="1" t="s">
        <v>77</v>
      </c>
      <c r="B95" s="1">
        <v>7</v>
      </c>
      <c r="C95" s="1">
        <v>5</v>
      </c>
      <c r="D95" s="1">
        <v>92</v>
      </c>
      <c r="E95" s="1">
        <v>0.37</v>
      </c>
      <c r="F95" s="1">
        <f t="shared" si="12"/>
        <v>0.185</v>
      </c>
      <c r="G95" s="1">
        <v>2.2999999999999998</v>
      </c>
      <c r="H95" s="1">
        <f t="shared" si="13"/>
        <v>0.36605636911135964</v>
      </c>
      <c r="I95" s="1">
        <f t="shared" si="14"/>
        <v>0.13399726536699197</v>
      </c>
      <c r="J95" s="1">
        <f t="shared" si="15"/>
        <v>3.4224999999999998E-2</v>
      </c>
      <c r="K95" s="1">
        <f t="shared" si="16"/>
        <v>0.16822226536699197</v>
      </c>
      <c r="L95" s="1">
        <f t="shared" si="17"/>
        <v>2.1760280561718437</v>
      </c>
      <c r="M95" s="1">
        <f t="shared" si="18"/>
        <v>1.0997355171528922</v>
      </c>
      <c r="N95" s="1">
        <f t="shared" si="19"/>
        <v>0.50538664427314017</v>
      </c>
      <c r="O95" s="1">
        <f t="shared" si="20"/>
        <v>0.4679476327798589</v>
      </c>
      <c r="P95" s="1">
        <f t="shared" si="21"/>
        <v>26.813399358285913</v>
      </c>
      <c r="Q95" s="1" t="s">
        <v>42</v>
      </c>
    </row>
    <row r="96" spans="1:32" x14ac:dyDescent="0.2">
      <c r="A96" s="1" t="s">
        <v>77</v>
      </c>
      <c r="B96" s="1">
        <v>7</v>
      </c>
      <c r="C96" s="1">
        <v>6</v>
      </c>
      <c r="D96" s="1">
        <v>40</v>
      </c>
      <c r="E96" s="1">
        <v>0.6</v>
      </c>
      <c r="F96" s="1">
        <f t="shared" si="12"/>
        <v>0.3</v>
      </c>
      <c r="G96" s="1">
        <v>2.66</v>
      </c>
      <c r="H96" s="1">
        <f t="shared" si="13"/>
        <v>0.42335214862444204</v>
      </c>
      <c r="I96" s="1">
        <f t="shared" si="14"/>
        <v>0.17922704174493165</v>
      </c>
      <c r="J96" s="1">
        <f t="shared" si="15"/>
        <v>0.09</v>
      </c>
      <c r="K96" s="1">
        <f t="shared" si="16"/>
        <v>0.26922704174493162</v>
      </c>
      <c r="L96" s="1">
        <f t="shared" si="17"/>
        <v>1.5724726085484759</v>
      </c>
      <c r="M96" s="1">
        <f t="shared" si="18"/>
        <v>1.1143011417264057</v>
      </c>
      <c r="N96" s="1">
        <f t="shared" si="19"/>
        <v>0.70862992186235862</v>
      </c>
      <c r="O96" s="1">
        <f t="shared" si="20"/>
        <v>0.61649440687016177</v>
      </c>
      <c r="P96" s="1">
        <f t="shared" si="21"/>
        <v>35.325129513660265</v>
      </c>
      <c r="Q96" s="1" t="s">
        <v>42</v>
      </c>
    </row>
    <row r="97" spans="1:17" x14ac:dyDescent="0.2">
      <c r="A97" s="1" t="s">
        <v>77</v>
      </c>
      <c r="B97" s="1">
        <v>7</v>
      </c>
      <c r="C97" s="1">
        <v>6</v>
      </c>
      <c r="D97" s="1">
        <v>48</v>
      </c>
      <c r="E97" s="1">
        <v>0.48</v>
      </c>
      <c r="F97" s="1">
        <f t="shared" si="12"/>
        <v>0.24</v>
      </c>
      <c r="G97" s="1">
        <v>1.92</v>
      </c>
      <c r="H97" s="1">
        <f t="shared" si="13"/>
        <v>0.30557749073643936</v>
      </c>
      <c r="I97" s="1">
        <f t="shared" si="14"/>
        <v>9.3377602844778682E-2</v>
      </c>
      <c r="J97" s="1">
        <f t="shared" si="15"/>
        <v>5.7599999999999998E-2</v>
      </c>
      <c r="K97" s="1">
        <f t="shared" si="16"/>
        <v>0.15097760284477868</v>
      </c>
      <c r="L97" s="1">
        <f t="shared" si="17"/>
        <v>2.0239922013505942</v>
      </c>
      <c r="M97" s="1">
        <f t="shared" si="18"/>
        <v>1.5896397576715136</v>
      </c>
      <c r="N97" s="1">
        <f t="shared" si="19"/>
        <v>0.7853981633974475</v>
      </c>
      <c r="O97" s="1">
        <f t="shared" si="20"/>
        <v>0.66577375002835337</v>
      </c>
      <c r="P97" s="1">
        <f t="shared" si="21"/>
        <v>38.148835876624645</v>
      </c>
      <c r="Q97" s="1" t="s">
        <v>49</v>
      </c>
    </row>
    <row r="98" spans="1:17" x14ac:dyDescent="0.2">
      <c r="A98" s="1" t="s">
        <v>77</v>
      </c>
      <c r="B98" s="1">
        <v>7</v>
      </c>
      <c r="C98" s="1">
        <v>7</v>
      </c>
      <c r="D98" s="1">
        <v>79</v>
      </c>
      <c r="E98" s="1">
        <v>0.42</v>
      </c>
      <c r="F98" s="1">
        <f t="shared" si="12"/>
        <v>0.21</v>
      </c>
      <c r="G98" s="1">
        <v>1.72</v>
      </c>
      <c r="H98" s="1">
        <f t="shared" si="13"/>
        <v>0.27374650211806023</v>
      </c>
      <c r="I98" s="1">
        <f t="shared" si="14"/>
        <v>7.4937147421873157E-2</v>
      </c>
      <c r="J98" s="1">
        <f t="shared" si="15"/>
        <v>4.4099999999999993E-2</v>
      </c>
      <c r="K98" s="1">
        <f t="shared" si="16"/>
        <v>0.11903714742187316</v>
      </c>
      <c r="L98" s="1">
        <f t="shared" si="17"/>
        <v>2.2996729008289316</v>
      </c>
      <c r="M98" s="1">
        <f t="shared" si="18"/>
        <v>1.7641551780113671</v>
      </c>
      <c r="N98" s="1">
        <f t="shared" si="19"/>
        <v>0.76713308983006512</v>
      </c>
      <c r="O98" s="1">
        <f t="shared" si="20"/>
        <v>0.65437641672745317</v>
      </c>
      <c r="P98" s="1">
        <f t="shared" si="21"/>
        <v>37.495768678483067</v>
      </c>
      <c r="Q98" s="1" t="s">
        <v>49</v>
      </c>
    </row>
    <row r="99" spans="1:17" x14ac:dyDescent="0.2">
      <c r="A99" s="1" t="s">
        <v>77</v>
      </c>
      <c r="B99" s="1">
        <v>7</v>
      </c>
      <c r="C99" s="1">
        <v>7</v>
      </c>
      <c r="D99" s="1">
        <v>82</v>
      </c>
      <c r="E99" s="1">
        <v>0.3</v>
      </c>
      <c r="F99" s="1">
        <f t="shared" si="12"/>
        <v>0.15</v>
      </c>
      <c r="G99" s="1">
        <v>2.0499999999999998</v>
      </c>
      <c r="H99" s="1">
        <f t="shared" si="13"/>
        <v>0.32626763333838577</v>
      </c>
      <c r="I99" s="1">
        <f t="shared" si="14"/>
        <v>0.10645056856423134</v>
      </c>
      <c r="J99" s="1">
        <f t="shared" si="15"/>
        <v>2.2499999999999999E-2</v>
      </c>
      <c r="K99" s="1">
        <f t="shared" si="16"/>
        <v>0.12895056856423134</v>
      </c>
      <c r="L99" s="1">
        <f t="shared" si="17"/>
        <v>2.5301759966716948</v>
      </c>
      <c r="M99" s="1">
        <f t="shared" si="18"/>
        <v>1.1632364375755642</v>
      </c>
      <c r="N99" s="1">
        <f t="shared" si="19"/>
        <v>0.45974526637899371</v>
      </c>
      <c r="O99" s="1">
        <f t="shared" si="20"/>
        <v>0.43092847474347157</v>
      </c>
      <c r="P99" s="1">
        <f t="shared" si="21"/>
        <v>24.692201602800921</v>
      </c>
      <c r="Q99" s="1" t="s">
        <v>42</v>
      </c>
    </row>
    <row r="100" spans="1:17" x14ac:dyDescent="0.2">
      <c r="A100" s="1" t="s">
        <v>77</v>
      </c>
      <c r="B100" s="1">
        <v>7</v>
      </c>
      <c r="C100" s="1">
        <v>8</v>
      </c>
      <c r="D100" s="1">
        <v>59</v>
      </c>
      <c r="E100" s="1">
        <v>0.4</v>
      </c>
      <c r="F100" s="1">
        <f t="shared" si="12"/>
        <v>0.2</v>
      </c>
      <c r="G100" s="1">
        <v>1.63</v>
      </c>
      <c r="H100" s="1">
        <f t="shared" si="13"/>
        <v>0.25942255723978963</v>
      </c>
      <c r="I100" s="1">
        <f t="shared" si="14"/>
        <v>6.7300063204831923E-2</v>
      </c>
      <c r="J100" s="1">
        <f t="shared" si="15"/>
        <v>4.0000000000000008E-2</v>
      </c>
      <c r="K100" s="1">
        <f t="shared" si="16"/>
        <v>0.10730006320483193</v>
      </c>
      <c r="L100" s="1">
        <f t="shared" si="17"/>
        <v>2.4177297709933439</v>
      </c>
      <c r="M100" s="1">
        <f t="shared" si="18"/>
        <v>1.8639318004706789</v>
      </c>
      <c r="N100" s="1">
        <f t="shared" si="19"/>
        <v>0.77094298247602233</v>
      </c>
      <c r="O100" s="1">
        <f t="shared" si="20"/>
        <v>0.65677043920381273</v>
      </c>
      <c r="P100" s="1">
        <f t="shared" si="21"/>
        <v>37.632946166378467</v>
      </c>
      <c r="Q100" s="1" t="s">
        <v>49</v>
      </c>
    </row>
    <row r="101" spans="1:17" x14ac:dyDescent="0.2">
      <c r="A101" s="1" t="s">
        <v>77</v>
      </c>
      <c r="B101" s="1">
        <v>7</v>
      </c>
      <c r="C101" s="1">
        <v>8</v>
      </c>
      <c r="D101" s="1">
        <v>62</v>
      </c>
      <c r="E101" s="1">
        <v>0.45</v>
      </c>
      <c r="F101" s="1">
        <f t="shared" si="12"/>
        <v>0.22500000000000001</v>
      </c>
      <c r="G101" s="1">
        <v>2.1800000000000002</v>
      </c>
      <c r="H101" s="1">
        <f t="shared" si="13"/>
        <v>0.34695777594033222</v>
      </c>
      <c r="I101" s="1">
        <f t="shared" si="14"/>
        <v>0.12037969828546177</v>
      </c>
      <c r="J101" s="1">
        <f t="shared" si="15"/>
        <v>5.0625000000000003E-2</v>
      </c>
      <c r="K101" s="1">
        <f t="shared" si="16"/>
        <v>0.17100469828546178</v>
      </c>
      <c r="L101" s="1">
        <f t="shared" si="17"/>
        <v>2.0289370959922297</v>
      </c>
      <c r="M101" s="1">
        <f t="shared" si="18"/>
        <v>1.3157533228964431</v>
      </c>
      <c r="N101" s="1">
        <f t="shared" si="19"/>
        <v>0.64849389638321353</v>
      </c>
      <c r="O101" s="1">
        <f t="shared" si="20"/>
        <v>0.57531571952251181</v>
      </c>
      <c r="P101" s="1">
        <f t="shared" si="21"/>
        <v>32.965590728639924</v>
      </c>
      <c r="Q101" s="1" t="s">
        <v>42</v>
      </c>
    </row>
    <row r="102" spans="1:17" x14ac:dyDescent="0.2">
      <c r="A102" s="1" t="s">
        <v>77</v>
      </c>
      <c r="B102" s="1">
        <v>7</v>
      </c>
      <c r="C102" s="1">
        <v>9</v>
      </c>
      <c r="D102" s="1">
        <v>65</v>
      </c>
      <c r="E102" s="1">
        <v>0.42</v>
      </c>
      <c r="F102" s="1">
        <f t="shared" si="12"/>
        <v>0.21</v>
      </c>
      <c r="G102" s="1">
        <v>1.71</v>
      </c>
      <c r="H102" s="1">
        <f t="shared" si="13"/>
        <v>0.27215495268714129</v>
      </c>
      <c r="I102" s="1">
        <f t="shared" si="14"/>
        <v>7.406831827214011E-2</v>
      </c>
      <c r="J102" s="1">
        <f t="shared" si="15"/>
        <v>4.4099999999999993E-2</v>
      </c>
      <c r="K102" s="1">
        <f t="shared" si="16"/>
        <v>0.11816831827214011</v>
      </c>
      <c r="L102" s="1">
        <f t="shared" si="17"/>
        <v>2.3031126842337888</v>
      </c>
      <c r="M102" s="1">
        <f t="shared" si="18"/>
        <v>1.7771260780438012</v>
      </c>
      <c r="N102" s="1">
        <f t="shared" si="19"/>
        <v>0.77161924825012396</v>
      </c>
      <c r="O102" s="1">
        <f t="shared" si="20"/>
        <v>0.65719446363775413</v>
      </c>
      <c r="P102" s="1">
        <f t="shared" si="21"/>
        <v>37.657242766443311</v>
      </c>
      <c r="Q102" s="1" t="s">
        <v>49</v>
      </c>
    </row>
    <row r="103" spans="1:17" x14ac:dyDescent="0.2">
      <c r="A103" s="1" t="s">
        <v>77</v>
      </c>
      <c r="B103" s="1">
        <v>7</v>
      </c>
      <c r="C103" s="1">
        <v>10</v>
      </c>
      <c r="D103" s="1">
        <v>83</v>
      </c>
      <c r="E103" s="1">
        <v>0.37</v>
      </c>
      <c r="F103" s="1">
        <f t="shared" si="12"/>
        <v>0.185</v>
      </c>
      <c r="G103" s="1">
        <v>2.31</v>
      </c>
      <c r="H103" s="1">
        <f t="shared" si="13"/>
        <v>0.36764791854227863</v>
      </c>
      <c r="I103" s="1">
        <f t="shared" si="14"/>
        <v>0.13516499200846993</v>
      </c>
      <c r="J103" s="1">
        <f t="shared" si="15"/>
        <v>3.4224999999999998E-2</v>
      </c>
      <c r="K103" s="1">
        <f t="shared" si="16"/>
        <v>0.16938999200846994</v>
      </c>
      <c r="L103" s="1">
        <f t="shared" si="17"/>
        <v>2.1704229050550712</v>
      </c>
      <c r="M103" s="1">
        <f t="shared" si="18"/>
        <v>1.0921542518919862</v>
      </c>
      <c r="N103" s="1">
        <f t="shared" si="19"/>
        <v>0.50319882330226073</v>
      </c>
      <c r="O103" s="1">
        <f t="shared" si="20"/>
        <v>0.46620339187154536</v>
      </c>
      <c r="P103" s="1">
        <f t="shared" si="21"/>
        <v>26.713454354239548</v>
      </c>
      <c r="Q103" s="1" t="s">
        <v>42</v>
      </c>
    </row>
    <row r="104" spans="1:17" x14ac:dyDescent="0.2">
      <c r="A104" s="1" t="s">
        <v>77</v>
      </c>
      <c r="B104" s="1">
        <v>7</v>
      </c>
      <c r="C104" s="1">
        <v>11</v>
      </c>
      <c r="D104" s="1">
        <v>88</v>
      </c>
      <c r="E104" s="1">
        <v>0.48</v>
      </c>
      <c r="F104" s="1">
        <f t="shared" si="12"/>
        <v>0.24</v>
      </c>
      <c r="G104" s="1">
        <v>1.85</v>
      </c>
      <c r="H104" s="1">
        <f t="shared" si="13"/>
        <v>0.29443664472000669</v>
      </c>
      <c r="I104" s="1">
        <f t="shared" si="14"/>
        <v>8.6692937753975449E-2</v>
      </c>
      <c r="J104" s="1">
        <f t="shared" si="15"/>
        <v>5.7599999999999998E-2</v>
      </c>
      <c r="K104" s="1">
        <f t="shared" si="16"/>
        <v>0.14429293775397545</v>
      </c>
      <c r="L104" s="1">
        <f t="shared" si="17"/>
        <v>2.040547855654804</v>
      </c>
      <c r="M104" s="1">
        <f t="shared" si="18"/>
        <v>1.6632830666266458</v>
      </c>
      <c r="N104" s="1">
        <f t="shared" si="19"/>
        <v>0.81511593174221564</v>
      </c>
      <c r="O104" s="1">
        <f t="shared" si="20"/>
        <v>0.68389025299783557</v>
      </c>
      <c r="P104" s="1">
        <f t="shared" si="21"/>
        <v>39.186911496775977</v>
      </c>
      <c r="Q104" s="1" t="s">
        <v>49</v>
      </c>
    </row>
    <row r="105" spans="1:17" x14ac:dyDescent="0.2">
      <c r="A105" s="1" t="s">
        <v>77</v>
      </c>
      <c r="B105" s="1">
        <v>7</v>
      </c>
      <c r="C105" s="1">
        <v>12</v>
      </c>
      <c r="D105" s="1">
        <v>20</v>
      </c>
      <c r="E105" s="1">
        <v>0.53</v>
      </c>
      <c r="F105" s="1">
        <f t="shared" si="12"/>
        <v>0.26500000000000001</v>
      </c>
      <c r="G105" s="1">
        <v>1.74</v>
      </c>
      <c r="H105" s="1">
        <f t="shared" si="13"/>
        <v>0.27692960097989816</v>
      </c>
      <c r="I105" s="1">
        <f t="shared" si="14"/>
        <v>7.6690003898885611E-2</v>
      </c>
      <c r="J105" s="1">
        <f t="shared" si="15"/>
        <v>7.022500000000001E-2</v>
      </c>
      <c r="K105" s="1">
        <f t="shared" si="16"/>
        <v>0.14691500389888562</v>
      </c>
      <c r="L105" s="1">
        <f t="shared" si="17"/>
        <v>1.8849647321964147</v>
      </c>
      <c r="M105" s="1">
        <f t="shared" si="18"/>
        <v>1.803764033402514</v>
      </c>
      <c r="N105" s="1">
        <f t="shared" si="19"/>
        <v>0.95692190023137291</v>
      </c>
      <c r="O105" s="1">
        <f t="shared" si="20"/>
        <v>0.76338852493695575</v>
      </c>
      <c r="P105" s="1">
        <f t="shared" si="21"/>
        <v>43.742162478887565</v>
      </c>
      <c r="Q105" s="1" t="s">
        <v>49</v>
      </c>
    </row>
    <row r="106" spans="1:17" x14ac:dyDescent="0.2">
      <c r="A106" s="1" t="s">
        <v>77</v>
      </c>
      <c r="B106" s="1">
        <v>7</v>
      </c>
      <c r="C106" s="1">
        <v>12</v>
      </c>
      <c r="D106" s="1">
        <v>22</v>
      </c>
      <c r="E106" s="1">
        <v>0.4</v>
      </c>
      <c r="F106" s="1">
        <f t="shared" si="12"/>
        <v>0.2</v>
      </c>
      <c r="G106" s="1">
        <v>2.1</v>
      </c>
      <c r="H106" s="1">
        <f t="shared" si="13"/>
        <v>0.33422538049298056</v>
      </c>
      <c r="I106" s="1">
        <f t="shared" si="14"/>
        <v>0.11170660496567764</v>
      </c>
      <c r="J106" s="1">
        <f t="shared" si="15"/>
        <v>4.0000000000000008E-2</v>
      </c>
      <c r="K106" s="1">
        <f t="shared" si="16"/>
        <v>0.15170660496567764</v>
      </c>
      <c r="L106" s="1">
        <f t="shared" si="17"/>
        <v>2.2031036853576431</v>
      </c>
      <c r="M106" s="1">
        <f t="shared" si="18"/>
        <v>1.3183341624792695</v>
      </c>
      <c r="N106" s="1">
        <f t="shared" si="19"/>
        <v>0.5983986006837696</v>
      </c>
      <c r="O106" s="1">
        <f t="shared" si="20"/>
        <v>0.53924116882751916</v>
      </c>
      <c r="P106" s="1">
        <f t="shared" si="21"/>
        <v>30.898518973816845</v>
      </c>
      <c r="Q106" s="1" t="s">
        <v>42</v>
      </c>
    </row>
    <row r="107" spans="1:17" x14ac:dyDescent="0.2">
      <c r="A107" s="1" t="s">
        <v>77</v>
      </c>
      <c r="B107" s="1">
        <v>7</v>
      </c>
      <c r="C107" s="1">
        <v>13</v>
      </c>
      <c r="D107" s="1">
        <v>33</v>
      </c>
      <c r="E107" s="1">
        <v>0.4</v>
      </c>
      <c r="F107" s="1">
        <f t="shared" si="12"/>
        <v>0.2</v>
      </c>
      <c r="G107" s="1">
        <v>1.75</v>
      </c>
      <c r="H107" s="1">
        <f t="shared" si="13"/>
        <v>0.2785211504108171</v>
      </c>
      <c r="I107" s="1">
        <f t="shared" si="14"/>
        <v>7.7574031226165005E-2</v>
      </c>
      <c r="J107" s="1">
        <f t="shared" si="15"/>
        <v>4.0000000000000008E-2</v>
      </c>
      <c r="K107" s="1">
        <f t="shared" si="16"/>
        <v>0.11757403122616501</v>
      </c>
      <c r="L107" s="1">
        <f t="shared" si="17"/>
        <v>2.3689002367797931</v>
      </c>
      <c r="M107" s="1">
        <f t="shared" si="18"/>
        <v>1.7010559042181745</v>
      </c>
      <c r="N107" s="1">
        <f t="shared" si="19"/>
        <v>0.71807832082052359</v>
      </c>
      <c r="O107" s="1">
        <f t="shared" si="20"/>
        <v>0.6227563045335538</v>
      </c>
      <c r="P107" s="1">
        <f t="shared" si="21"/>
        <v>35.683936249772628</v>
      </c>
      <c r="Q107" s="1" t="s">
        <v>49</v>
      </c>
    </row>
    <row r="108" spans="1:17" x14ac:dyDescent="0.2">
      <c r="A108" s="1" t="s">
        <v>77</v>
      </c>
      <c r="B108" s="1">
        <v>7</v>
      </c>
      <c r="C108" s="1">
        <v>13</v>
      </c>
      <c r="D108" s="1">
        <v>31</v>
      </c>
      <c r="E108" s="1">
        <v>0.44</v>
      </c>
      <c r="F108" s="1">
        <f t="shared" si="12"/>
        <v>0.22</v>
      </c>
      <c r="G108" s="1">
        <v>2.44</v>
      </c>
      <c r="H108" s="1">
        <f t="shared" si="13"/>
        <v>0.38833806114422503</v>
      </c>
      <c r="I108" s="1">
        <f t="shared" si="14"/>
        <v>0.15080644973325585</v>
      </c>
      <c r="J108" s="1">
        <f t="shared" si="15"/>
        <v>4.8399999999999999E-2</v>
      </c>
      <c r="K108" s="1">
        <f t="shared" si="16"/>
        <v>0.19920644973325585</v>
      </c>
      <c r="L108" s="1">
        <f t="shared" si="17"/>
        <v>1.9494251399200315</v>
      </c>
      <c r="M108" s="1">
        <f t="shared" si="18"/>
        <v>1.104381912807479</v>
      </c>
      <c r="N108" s="1">
        <f t="shared" si="19"/>
        <v>0.56651670802438836</v>
      </c>
      <c r="O108" s="1">
        <f t="shared" si="20"/>
        <v>0.51543549067251093</v>
      </c>
      <c r="P108" s="1">
        <f t="shared" si="21"/>
        <v>29.534453615534876</v>
      </c>
      <c r="Q108" s="1" t="s">
        <v>42</v>
      </c>
    </row>
    <row r="109" spans="1:17" x14ac:dyDescent="0.2">
      <c r="A109" s="1" t="s">
        <v>77</v>
      </c>
      <c r="B109" s="1">
        <v>7</v>
      </c>
      <c r="C109" s="1">
        <v>14</v>
      </c>
      <c r="D109" s="1">
        <v>35</v>
      </c>
      <c r="E109" s="1">
        <v>0.52</v>
      </c>
      <c r="F109" s="1">
        <f t="shared" si="12"/>
        <v>0.26</v>
      </c>
      <c r="G109" s="1">
        <v>2.5499999999999998</v>
      </c>
      <c r="H109" s="1">
        <f t="shared" si="13"/>
        <v>0.40584510488433351</v>
      </c>
      <c r="I109" s="1">
        <f t="shared" si="14"/>
        <v>0.16471024915857566</v>
      </c>
      <c r="J109" s="1">
        <f t="shared" si="15"/>
        <v>6.7600000000000007E-2</v>
      </c>
      <c r="K109" s="1">
        <f t="shared" si="16"/>
        <v>0.23231024915857568</v>
      </c>
      <c r="L109" s="1">
        <f t="shared" si="17"/>
        <v>1.7469961241671366</v>
      </c>
      <c r="M109" s="1">
        <f t="shared" si="18"/>
        <v>1.1191929798264011</v>
      </c>
      <c r="N109" s="1">
        <f t="shared" si="19"/>
        <v>0.64063850190850624</v>
      </c>
      <c r="O109" s="1">
        <f t="shared" si="20"/>
        <v>0.56976602652747843</v>
      </c>
      <c r="P109" s="1">
        <f t="shared" si="21"/>
        <v>32.647593320024512</v>
      </c>
      <c r="Q109" s="1" t="s">
        <v>42</v>
      </c>
    </row>
    <row r="110" spans="1:17" x14ac:dyDescent="0.2">
      <c r="A110" s="1" t="s">
        <v>77</v>
      </c>
      <c r="B110" s="1">
        <v>7</v>
      </c>
      <c r="C110" s="1">
        <v>15</v>
      </c>
      <c r="D110" s="1">
        <v>60</v>
      </c>
      <c r="E110" s="1">
        <v>0.45</v>
      </c>
      <c r="F110" s="1">
        <f t="shared" si="12"/>
        <v>0.22500000000000001</v>
      </c>
      <c r="G110" s="1">
        <v>2.4</v>
      </c>
      <c r="H110" s="1">
        <f t="shared" si="13"/>
        <v>0.38197186342054917</v>
      </c>
      <c r="I110" s="1">
        <f t="shared" si="14"/>
        <v>0.14590250444496666</v>
      </c>
      <c r="J110" s="1">
        <f t="shared" si="15"/>
        <v>5.0625000000000003E-2</v>
      </c>
      <c r="K110" s="1">
        <f t="shared" si="16"/>
        <v>0.19652750444496667</v>
      </c>
      <c r="L110" s="1">
        <f t="shared" si="17"/>
        <v>1.9436051177636169</v>
      </c>
      <c r="M110" s="1">
        <f t="shared" si="18"/>
        <v>1.1448779173960684</v>
      </c>
      <c r="N110" s="1">
        <f t="shared" si="19"/>
        <v>0.58904862254808565</v>
      </c>
      <c r="O110" s="1">
        <f t="shared" si="20"/>
        <v>0.53232809906047618</v>
      </c>
      <c r="P110" s="1">
        <f t="shared" si="21"/>
        <v>30.502400076165284</v>
      </c>
      <c r="Q110" s="1" t="s">
        <v>42</v>
      </c>
    </row>
    <row r="111" spans="1:17" x14ac:dyDescent="0.2">
      <c r="A111" s="1" t="s">
        <v>77</v>
      </c>
      <c r="B111" s="1">
        <v>8</v>
      </c>
      <c r="C111" s="1">
        <v>1</v>
      </c>
      <c r="D111" s="1">
        <v>77</v>
      </c>
      <c r="E111" s="1">
        <v>0.45</v>
      </c>
      <c r="F111" s="1">
        <f t="shared" si="12"/>
        <v>0.22500000000000001</v>
      </c>
      <c r="G111" s="1">
        <v>1.51</v>
      </c>
      <c r="H111" s="1">
        <f t="shared" si="13"/>
        <v>0.24032396406876222</v>
      </c>
      <c r="I111" s="1">
        <f t="shared" si="14"/>
        <v>5.7755607705723716E-2</v>
      </c>
      <c r="J111" s="1">
        <f t="shared" si="15"/>
        <v>5.0625000000000003E-2</v>
      </c>
      <c r="K111" s="1">
        <f t="shared" si="16"/>
        <v>0.10838060770572372</v>
      </c>
      <c r="L111" s="1">
        <f t="shared" si="17"/>
        <v>2.2174074233030012</v>
      </c>
      <c r="M111" s="1">
        <f t="shared" si="18"/>
        <v>2.0760171470058797</v>
      </c>
      <c r="N111" s="1">
        <f t="shared" si="19"/>
        <v>0.93623622126848038</v>
      </c>
      <c r="O111" s="1">
        <f t="shared" si="20"/>
        <v>0.75247824261793395</v>
      </c>
      <c r="P111" s="1">
        <f t="shared" si="21"/>
        <v>43.11700330200761</v>
      </c>
      <c r="Q111" s="1" t="s">
        <v>49</v>
      </c>
    </row>
    <row r="112" spans="1:17" x14ac:dyDescent="0.2">
      <c r="A112" s="1" t="s">
        <v>77</v>
      </c>
      <c r="B112" s="1">
        <v>8</v>
      </c>
      <c r="C112" s="1">
        <v>2</v>
      </c>
      <c r="D112" s="1">
        <v>63</v>
      </c>
      <c r="E112" s="1">
        <v>0.5</v>
      </c>
      <c r="F112" s="1">
        <f t="shared" si="12"/>
        <v>0.25</v>
      </c>
      <c r="G112" s="1">
        <v>1.76</v>
      </c>
      <c r="H112" s="1">
        <f t="shared" si="13"/>
        <v>0.28011269984173609</v>
      </c>
      <c r="I112" s="1">
        <f t="shared" si="14"/>
        <v>7.8463124612626542E-2</v>
      </c>
      <c r="J112" s="1">
        <f t="shared" si="15"/>
        <v>6.25E-2</v>
      </c>
      <c r="K112" s="1">
        <f t="shared" si="16"/>
        <v>0.14096312461262656</v>
      </c>
      <c r="L112" s="1">
        <f t="shared" si="17"/>
        <v>1.9871345829733786</v>
      </c>
      <c r="M112" s="1">
        <f t="shared" si="18"/>
        <v>1.7735134680577778</v>
      </c>
      <c r="N112" s="1">
        <f t="shared" si="19"/>
        <v>0.89249791295164493</v>
      </c>
      <c r="O112" s="1">
        <f t="shared" si="20"/>
        <v>0.72865480699621399</v>
      </c>
      <c r="P112" s="1">
        <f t="shared" si="21"/>
        <v>41.751920440883062</v>
      </c>
      <c r="Q112" s="1" t="s">
        <v>49</v>
      </c>
    </row>
    <row r="113" spans="1:17" x14ac:dyDescent="0.2">
      <c r="A113" s="1" t="s">
        <v>77</v>
      </c>
      <c r="B113" s="1">
        <v>8</v>
      </c>
      <c r="C113" s="1">
        <v>2</v>
      </c>
      <c r="D113" s="1">
        <v>66</v>
      </c>
      <c r="E113" s="1">
        <v>0.37</v>
      </c>
      <c r="F113" s="1">
        <f t="shared" si="12"/>
        <v>0.185</v>
      </c>
      <c r="G113" s="1">
        <v>2.0299999999999998</v>
      </c>
      <c r="H113" s="1">
        <f t="shared" si="13"/>
        <v>0.32308453447654784</v>
      </c>
      <c r="I113" s="1">
        <f t="shared" si="14"/>
        <v>0.10438361641792762</v>
      </c>
      <c r="J113" s="1">
        <f t="shared" si="15"/>
        <v>3.4224999999999998E-2</v>
      </c>
      <c r="K113" s="1">
        <f t="shared" si="16"/>
        <v>0.13860861641792763</v>
      </c>
      <c r="L113" s="1">
        <f t="shared" si="17"/>
        <v>2.3309123402717993</v>
      </c>
      <c r="M113" s="1">
        <f t="shared" si="18"/>
        <v>1.3346933602034867</v>
      </c>
      <c r="N113" s="1">
        <f t="shared" si="19"/>
        <v>0.57260555755084852</v>
      </c>
      <c r="O113" s="1">
        <f t="shared" si="20"/>
        <v>0.52003293085097646</v>
      </c>
      <c r="P113" s="1">
        <f t="shared" si="21"/>
        <v>29.79788693776095</v>
      </c>
      <c r="Q113" s="1" t="s">
        <v>42</v>
      </c>
    </row>
    <row r="114" spans="1:17" x14ac:dyDescent="0.2">
      <c r="A114" s="1" t="s">
        <v>77</v>
      </c>
      <c r="B114" s="1">
        <v>8</v>
      </c>
      <c r="C114" s="1">
        <v>3</v>
      </c>
      <c r="D114" s="1">
        <v>64</v>
      </c>
      <c r="E114" s="1">
        <v>0.4</v>
      </c>
      <c r="F114" s="1">
        <f t="shared" si="12"/>
        <v>0.2</v>
      </c>
      <c r="G114" s="1">
        <v>2</v>
      </c>
      <c r="H114" s="1">
        <f t="shared" si="13"/>
        <v>0.31830988618379102</v>
      </c>
      <c r="I114" s="1">
        <f t="shared" si="14"/>
        <v>0.101321183642338</v>
      </c>
      <c r="J114" s="1">
        <f t="shared" si="15"/>
        <v>4.0000000000000008E-2</v>
      </c>
      <c r="K114" s="1">
        <f t="shared" si="16"/>
        <v>0.14132118364233801</v>
      </c>
      <c r="L114" s="1">
        <f t="shared" si="17"/>
        <v>2.2523862168419417</v>
      </c>
      <c r="M114" s="1">
        <f t="shared" si="18"/>
        <v>1.4152159983755088</v>
      </c>
      <c r="N114" s="1">
        <f t="shared" si="19"/>
        <v>0.62831853071795807</v>
      </c>
      <c r="O114" s="1">
        <f t="shared" si="20"/>
        <v>0.56098211610862336</v>
      </c>
      <c r="P114" s="1">
        <f t="shared" si="21"/>
        <v>32.144275253024119</v>
      </c>
      <c r="Q114" s="1" t="s">
        <v>42</v>
      </c>
    </row>
    <row r="115" spans="1:17" x14ac:dyDescent="0.2">
      <c r="A115" s="1" t="s">
        <v>77</v>
      </c>
      <c r="B115" s="1">
        <v>8</v>
      </c>
      <c r="C115" s="1">
        <v>4</v>
      </c>
      <c r="D115" s="1">
        <v>64</v>
      </c>
      <c r="E115" s="1">
        <v>0.3</v>
      </c>
      <c r="F115" s="1">
        <f t="shared" si="12"/>
        <v>0.15</v>
      </c>
      <c r="G115" s="1">
        <v>2.2999999999999998</v>
      </c>
      <c r="H115" s="1">
        <f t="shared" si="13"/>
        <v>0.36605636911135964</v>
      </c>
      <c r="I115" s="1">
        <f t="shared" si="14"/>
        <v>0.13399726536699197</v>
      </c>
      <c r="J115" s="1">
        <f t="shared" si="15"/>
        <v>2.2499999999999999E-2</v>
      </c>
      <c r="K115" s="1">
        <f t="shared" si="16"/>
        <v>0.15649726536699196</v>
      </c>
      <c r="L115" s="1">
        <f t="shared" si="17"/>
        <v>2.3390592049831906</v>
      </c>
      <c r="M115" s="1">
        <f t="shared" si="18"/>
        <v>0.95848320191566516</v>
      </c>
      <c r="N115" s="1">
        <f t="shared" si="19"/>
        <v>0.40977295481605958</v>
      </c>
      <c r="O115" s="1">
        <f t="shared" si="20"/>
        <v>0.38890284420803445</v>
      </c>
      <c r="P115" s="1">
        <f t="shared" si="21"/>
        <v>22.284132973120371</v>
      </c>
      <c r="Q115" s="1" t="s">
        <v>42</v>
      </c>
    </row>
    <row r="116" spans="1:17" x14ac:dyDescent="0.2">
      <c r="A116" s="1" t="s">
        <v>77</v>
      </c>
      <c r="B116" s="1">
        <v>8</v>
      </c>
      <c r="C116" s="1">
        <v>5</v>
      </c>
      <c r="D116" s="1">
        <v>100</v>
      </c>
      <c r="E116" s="1">
        <v>0.41</v>
      </c>
      <c r="F116" s="1">
        <f t="shared" si="12"/>
        <v>0.20499999999999999</v>
      </c>
      <c r="G116" s="1">
        <v>1.46</v>
      </c>
      <c r="H116" s="1">
        <f t="shared" si="13"/>
        <v>0.23236621691416742</v>
      </c>
      <c r="I116" s="1">
        <f t="shared" si="14"/>
        <v>5.3994058763001909E-2</v>
      </c>
      <c r="J116" s="1">
        <f t="shared" si="15"/>
        <v>4.2024999999999993E-2</v>
      </c>
      <c r="K116" s="1">
        <f t="shared" si="16"/>
        <v>9.6019058763001902E-2</v>
      </c>
      <c r="L116" s="1">
        <f t="shared" si="17"/>
        <v>2.4200009863427536</v>
      </c>
      <c r="M116" s="1">
        <f t="shared" si="18"/>
        <v>2.1349928091462469</v>
      </c>
      <c r="N116" s="1">
        <f t="shared" si="19"/>
        <v>0.88222807395329716</v>
      </c>
      <c r="O116" s="1">
        <f t="shared" si="20"/>
        <v>0.72290914160565134</v>
      </c>
      <c r="P116" s="1">
        <f t="shared" si="21"/>
        <v>41.422693814003821</v>
      </c>
      <c r="Q116" s="1" t="s">
        <v>49</v>
      </c>
    </row>
    <row r="117" spans="1:17" x14ac:dyDescent="0.2">
      <c r="A117" s="1" t="s">
        <v>77</v>
      </c>
      <c r="B117" s="1">
        <v>8</v>
      </c>
      <c r="C117" s="1">
        <v>6</v>
      </c>
      <c r="D117" s="1">
        <v>73</v>
      </c>
      <c r="E117" s="1">
        <v>0.65</v>
      </c>
      <c r="F117" s="1">
        <f t="shared" si="12"/>
        <v>0.32500000000000001</v>
      </c>
      <c r="G117" s="1">
        <v>0.8</v>
      </c>
      <c r="H117" s="1">
        <f t="shared" si="13"/>
        <v>0.12732395447351641</v>
      </c>
      <c r="I117" s="1">
        <f t="shared" si="14"/>
        <v>1.6211389382774079E-2</v>
      </c>
      <c r="J117" s="1">
        <f t="shared" si="15"/>
        <v>0.10562500000000001</v>
      </c>
      <c r="K117" s="1">
        <f t="shared" si="16"/>
        <v>0.12183638938277409</v>
      </c>
      <c r="L117" s="1">
        <f t="shared" si="17"/>
        <v>1.0450404441443353</v>
      </c>
      <c r="M117" s="1">
        <f t="shared" si="18"/>
        <v>2.6675117478977945</v>
      </c>
      <c r="N117" s="1">
        <f t="shared" si="19"/>
        <v>2.5525440310417045</v>
      </c>
      <c r="O117" s="1">
        <f t="shared" si="20"/>
        <v>1.1974083049721271</v>
      </c>
      <c r="P117" s="1">
        <f t="shared" si="21"/>
        <v>68.611495874902886</v>
      </c>
      <c r="Q117" s="1" t="s">
        <v>44</v>
      </c>
    </row>
    <row r="118" spans="1:17" x14ac:dyDescent="0.2">
      <c r="A118" s="1" t="s">
        <v>77</v>
      </c>
      <c r="B118" s="1">
        <v>8</v>
      </c>
      <c r="C118" s="1">
        <v>6</v>
      </c>
      <c r="D118" s="1">
        <v>69</v>
      </c>
      <c r="E118" s="1">
        <v>0.43</v>
      </c>
      <c r="F118" s="1">
        <f t="shared" si="12"/>
        <v>0.215</v>
      </c>
      <c r="G118" s="1">
        <v>1.59</v>
      </c>
      <c r="H118" s="1">
        <f t="shared" si="13"/>
        <v>0.25305635951611388</v>
      </c>
      <c r="I118" s="1">
        <f t="shared" si="14"/>
        <v>6.4037521091548685E-2</v>
      </c>
      <c r="J118" s="1">
        <f t="shared" si="15"/>
        <v>4.6224999999999995E-2</v>
      </c>
      <c r="K118" s="1">
        <f t="shared" si="16"/>
        <v>0.11026252109154869</v>
      </c>
      <c r="L118" s="1">
        <f t="shared" si="17"/>
        <v>2.295035130803933</v>
      </c>
      <c r="M118" s="1">
        <f t="shared" si="18"/>
        <v>1.9498919294752017</v>
      </c>
      <c r="N118" s="1">
        <f t="shared" si="19"/>
        <v>0.84961310757459729</v>
      </c>
      <c r="O118" s="1">
        <f t="shared" si="20"/>
        <v>0.70426941036805579</v>
      </c>
      <c r="P118" s="1">
        <f t="shared" si="21"/>
        <v>40.354637214089593</v>
      </c>
      <c r="Q118" s="1" t="s">
        <v>49</v>
      </c>
    </row>
    <row r="119" spans="1:17" x14ac:dyDescent="0.2">
      <c r="A119" s="1" t="s">
        <v>77</v>
      </c>
      <c r="B119" s="1">
        <v>8</v>
      </c>
      <c r="C119" s="1">
        <v>7</v>
      </c>
      <c r="D119" s="1">
        <v>69</v>
      </c>
      <c r="E119" s="1">
        <v>0.37</v>
      </c>
      <c r="F119" s="1">
        <f t="shared" si="12"/>
        <v>0.185</v>
      </c>
      <c r="G119" s="1">
        <v>2.34</v>
      </c>
      <c r="H119" s="1">
        <f t="shared" si="13"/>
        <v>0.37242256683503544</v>
      </c>
      <c r="I119" s="1">
        <f t="shared" si="14"/>
        <v>0.13869856828799643</v>
      </c>
      <c r="J119" s="1">
        <f t="shared" si="15"/>
        <v>3.4224999999999998E-2</v>
      </c>
      <c r="K119" s="1">
        <f t="shared" si="16"/>
        <v>0.17292356828799643</v>
      </c>
      <c r="L119" s="1">
        <f t="shared" si="17"/>
        <v>2.1536831012808064</v>
      </c>
      <c r="M119" s="1">
        <f t="shared" si="18"/>
        <v>1.0698368176852031</v>
      </c>
      <c r="N119" s="1">
        <f t="shared" si="19"/>
        <v>0.49674755633684714</v>
      </c>
      <c r="O119" s="1">
        <f t="shared" si="20"/>
        <v>0.46104227047074309</v>
      </c>
      <c r="P119" s="1">
        <f t="shared" si="21"/>
        <v>26.417722097973577</v>
      </c>
      <c r="Q119" s="1" t="s">
        <v>42</v>
      </c>
    </row>
    <row r="120" spans="1:17" x14ac:dyDescent="0.2">
      <c r="A120" s="1" t="s">
        <v>77</v>
      </c>
      <c r="B120" s="1">
        <v>8</v>
      </c>
      <c r="C120" s="1">
        <v>8</v>
      </c>
      <c r="D120" s="1">
        <v>61</v>
      </c>
      <c r="E120" s="1">
        <v>0.55000000000000004</v>
      </c>
      <c r="F120" s="1">
        <f t="shared" si="12"/>
        <v>0.27500000000000002</v>
      </c>
      <c r="G120" s="1">
        <v>1.53</v>
      </c>
      <c r="H120" s="1">
        <f t="shared" si="13"/>
        <v>0.24350706293060012</v>
      </c>
      <c r="I120" s="1">
        <f t="shared" si="14"/>
        <v>5.9295689697087248E-2</v>
      </c>
      <c r="J120" s="1">
        <f t="shared" si="15"/>
        <v>7.5625000000000012E-2</v>
      </c>
      <c r="K120" s="1">
        <f t="shared" si="16"/>
        <v>0.13492068969708726</v>
      </c>
      <c r="L120" s="1">
        <f t="shared" si="17"/>
        <v>1.8048163219243984</v>
      </c>
      <c r="M120" s="1">
        <f t="shared" si="18"/>
        <v>2.0382344666144769</v>
      </c>
      <c r="N120" s="1">
        <f t="shared" si="19"/>
        <v>1.129330692466918</v>
      </c>
      <c r="O120" s="1">
        <f t="shared" si="20"/>
        <v>0.84606136020781131</v>
      </c>
      <c r="P120" s="1">
        <f t="shared" si="21"/>
        <v>48.479315939907586</v>
      </c>
      <c r="Q120" s="1" t="s">
        <v>44</v>
      </c>
    </row>
    <row r="121" spans="1:17" x14ac:dyDescent="0.2">
      <c r="A121" s="1" t="s">
        <v>77</v>
      </c>
      <c r="B121" s="1">
        <v>8</v>
      </c>
      <c r="C121" s="1">
        <v>8</v>
      </c>
      <c r="D121" s="1">
        <v>70</v>
      </c>
      <c r="E121" s="1">
        <v>0.42</v>
      </c>
      <c r="F121" s="1">
        <f t="shared" si="12"/>
        <v>0.21</v>
      </c>
      <c r="G121" s="1">
        <v>1.82</v>
      </c>
      <c r="H121" s="1">
        <f t="shared" si="13"/>
        <v>0.28966199642724982</v>
      </c>
      <c r="I121" s="1">
        <f t="shared" si="14"/>
        <v>8.3904072174220093E-2</v>
      </c>
      <c r="J121" s="1">
        <f t="shared" si="15"/>
        <v>4.4099999999999993E-2</v>
      </c>
      <c r="K121" s="1">
        <f t="shared" si="16"/>
        <v>0.12800407217422008</v>
      </c>
      <c r="L121" s="1">
        <f t="shared" si="17"/>
        <v>2.262912355108555</v>
      </c>
      <c r="M121" s="1">
        <f t="shared" si="18"/>
        <v>1.6405728070446015</v>
      </c>
      <c r="N121" s="1">
        <f t="shared" si="19"/>
        <v>0.7249829200591823</v>
      </c>
      <c r="O121" s="1">
        <f t="shared" si="20"/>
        <v>0.62729699681196904</v>
      </c>
      <c r="P121" s="1">
        <f t="shared" si="21"/>
        <v>35.944117917325826</v>
      </c>
      <c r="Q121" s="1" t="s">
        <v>49</v>
      </c>
    </row>
    <row r="122" spans="1:17" x14ac:dyDescent="0.2">
      <c r="A122" s="1" t="s">
        <v>77</v>
      </c>
      <c r="B122" s="1">
        <v>8</v>
      </c>
      <c r="C122" s="1">
        <v>9</v>
      </c>
      <c r="D122" s="1">
        <v>32</v>
      </c>
      <c r="E122" s="1">
        <v>0.5</v>
      </c>
      <c r="F122" s="1">
        <f t="shared" si="12"/>
        <v>0.25</v>
      </c>
      <c r="G122" s="1">
        <v>2.42</v>
      </c>
      <c r="H122" s="1">
        <f t="shared" si="13"/>
        <v>0.3851549622823871</v>
      </c>
      <c r="I122" s="1">
        <f t="shared" si="14"/>
        <v>0.14834434497074703</v>
      </c>
      <c r="J122" s="1">
        <f t="shared" si="15"/>
        <v>6.25E-2</v>
      </c>
      <c r="K122" s="1">
        <f t="shared" si="16"/>
        <v>0.21084434497074703</v>
      </c>
      <c r="L122" s="1">
        <f t="shared" si="17"/>
        <v>1.8267265471873304</v>
      </c>
      <c r="M122" s="1">
        <f t="shared" si="18"/>
        <v>1.1857088224713141</v>
      </c>
      <c r="N122" s="1">
        <f t="shared" si="19"/>
        <v>0.64908939123755993</v>
      </c>
      <c r="O122" s="1">
        <f t="shared" si="20"/>
        <v>0.57573480744831285</v>
      </c>
      <c r="P122" s="1">
        <f t="shared" si="21"/>
        <v>32.989604466788322</v>
      </c>
      <c r="Q122" s="1" t="s">
        <v>42</v>
      </c>
    </row>
    <row r="123" spans="1:17" x14ac:dyDescent="0.2">
      <c r="A123" s="1" t="s">
        <v>77</v>
      </c>
      <c r="B123" s="1">
        <v>8</v>
      </c>
      <c r="C123" s="1">
        <v>10</v>
      </c>
      <c r="D123" s="1">
        <v>76</v>
      </c>
      <c r="E123" s="1">
        <v>0.38</v>
      </c>
      <c r="F123" s="1">
        <f t="shared" si="12"/>
        <v>0.19</v>
      </c>
      <c r="G123" s="1">
        <v>2.27</v>
      </c>
      <c r="H123" s="1">
        <f t="shared" si="13"/>
        <v>0.36128172081860277</v>
      </c>
      <c r="I123" s="1">
        <f t="shared" si="14"/>
        <v>0.13052448179765083</v>
      </c>
      <c r="J123" s="1">
        <f t="shared" si="15"/>
        <v>3.61E-2</v>
      </c>
      <c r="K123" s="1">
        <f t="shared" si="16"/>
        <v>0.16662448179765083</v>
      </c>
      <c r="L123" s="1">
        <f t="shared" si="17"/>
        <v>2.1682391262128227</v>
      </c>
      <c r="M123" s="1">
        <f t="shared" si="18"/>
        <v>1.1402886175558311</v>
      </c>
      <c r="N123" s="1">
        <f t="shared" si="19"/>
        <v>0.52590537813397364</v>
      </c>
      <c r="O123" s="1">
        <f t="shared" si="20"/>
        <v>0.48415648965788577</v>
      </c>
      <c r="P123" s="1">
        <f t="shared" si="21"/>
        <v>27.742166857396853</v>
      </c>
      <c r="Q123" s="1" t="s">
        <v>42</v>
      </c>
    </row>
    <row r="124" spans="1:17" x14ac:dyDescent="0.2">
      <c r="A124" s="1" t="s">
        <v>77</v>
      </c>
      <c r="B124" s="1">
        <v>8</v>
      </c>
      <c r="C124" s="1">
        <v>11</v>
      </c>
      <c r="D124" s="1">
        <v>74</v>
      </c>
      <c r="E124" s="1">
        <v>0.54</v>
      </c>
      <c r="F124" s="1">
        <f t="shared" si="12"/>
        <v>0.27</v>
      </c>
      <c r="G124" s="1">
        <v>1.47</v>
      </c>
      <c r="H124" s="1">
        <f t="shared" si="13"/>
        <v>0.23395776634508639</v>
      </c>
      <c r="I124" s="1">
        <f t="shared" si="14"/>
        <v>5.4736236433182039E-2</v>
      </c>
      <c r="J124" s="1">
        <f t="shared" si="15"/>
        <v>7.2900000000000006E-2</v>
      </c>
      <c r="K124" s="1">
        <f t="shared" si="16"/>
        <v>0.12763623643318206</v>
      </c>
      <c r="L124" s="1">
        <f t="shared" si="17"/>
        <v>1.8330042696578879</v>
      </c>
      <c r="M124" s="1">
        <f t="shared" si="18"/>
        <v>2.1153867235919779</v>
      </c>
      <c r="N124" s="1">
        <f t="shared" si="19"/>
        <v>1.1540544441758414</v>
      </c>
      <c r="O124" s="1">
        <f t="shared" si="20"/>
        <v>0.85679496177968106</v>
      </c>
      <c r="P124" s="1">
        <f t="shared" si="21"/>
        <v>49.094351309975721</v>
      </c>
      <c r="Q124" s="1" t="s">
        <v>44</v>
      </c>
    </row>
    <row r="125" spans="1:17" x14ac:dyDescent="0.2">
      <c r="A125" s="1" t="s">
        <v>77</v>
      </c>
      <c r="B125" s="1">
        <v>8</v>
      </c>
      <c r="C125" s="1">
        <v>12</v>
      </c>
      <c r="D125" s="1">
        <v>74</v>
      </c>
      <c r="E125" s="1">
        <v>0.6</v>
      </c>
      <c r="F125" s="1">
        <f t="shared" si="12"/>
        <v>0.3</v>
      </c>
      <c r="G125" s="1">
        <v>2.92</v>
      </c>
      <c r="H125" s="1">
        <f t="shared" si="13"/>
        <v>0.46473243382833485</v>
      </c>
      <c r="I125" s="1">
        <f t="shared" si="14"/>
        <v>0.21597623505200764</v>
      </c>
      <c r="J125" s="1">
        <f t="shared" si="15"/>
        <v>0.09</v>
      </c>
      <c r="K125" s="1">
        <f t="shared" si="16"/>
        <v>0.30597623505200766</v>
      </c>
      <c r="L125" s="1">
        <f t="shared" si="17"/>
        <v>1.5188514027873534</v>
      </c>
      <c r="M125" s="1">
        <f t="shared" si="18"/>
        <v>0.98046830319684186</v>
      </c>
      <c r="N125" s="1">
        <f t="shared" si="19"/>
        <v>0.64553273703899805</v>
      </c>
      <c r="O125" s="1">
        <f t="shared" si="20"/>
        <v>0.57322837646306235</v>
      </c>
      <c r="P125" s="1">
        <f t="shared" si="21"/>
        <v>32.845985971333469</v>
      </c>
      <c r="Q125" s="1" t="s">
        <v>42</v>
      </c>
    </row>
    <row r="126" spans="1:17" x14ac:dyDescent="0.2">
      <c r="A126" s="1" t="s">
        <v>77</v>
      </c>
      <c r="B126" s="1">
        <v>8</v>
      </c>
      <c r="C126" s="1">
        <v>13</v>
      </c>
      <c r="D126" s="1">
        <v>56</v>
      </c>
      <c r="E126" s="1">
        <v>0.37</v>
      </c>
      <c r="F126" s="1">
        <f t="shared" si="12"/>
        <v>0.185</v>
      </c>
      <c r="G126" s="1">
        <v>2.37</v>
      </c>
      <c r="H126" s="1">
        <f t="shared" si="13"/>
        <v>0.37719721512779236</v>
      </c>
      <c r="I126" s="1">
        <f t="shared" si="14"/>
        <v>0.14227773910016206</v>
      </c>
      <c r="J126" s="1">
        <f t="shared" si="15"/>
        <v>3.4224999999999998E-2</v>
      </c>
      <c r="K126" s="1">
        <f t="shared" si="16"/>
        <v>0.17650273910016206</v>
      </c>
      <c r="L126" s="1">
        <f t="shared" si="17"/>
        <v>2.1370615382560145</v>
      </c>
      <c r="M126" s="1">
        <f t="shared" si="18"/>
        <v>1.0481423741249472</v>
      </c>
      <c r="N126" s="1">
        <f t="shared" si="19"/>
        <v>0.49045961258574783</v>
      </c>
      <c r="O126" s="1">
        <f t="shared" si="20"/>
        <v>0.45598621132045536</v>
      </c>
      <c r="P126" s="1">
        <f t="shared" si="21"/>
        <v>26.12800990866209</v>
      </c>
      <c r="Q126" s="1" t="s">
        <v>42</v>
      </c>
    </row>
    <row r="127" spans="1:17" x14ac:dyDescent="0.2">
      <c r="A127" s="1" t="s">
        <v>77</v>
      </c>
      <c r="B127" s="1">
        <v>8</v>
      </c>
      <c r="C127" s="1">
        <v>14</v>
      </c>
      <c r="D127" s="1">
        <v>11</v>
      </c>
      <c r="E127" s="1">
        <v>0.4</v>
      </c>
      <c r="F127" s="1">
        <f t="shared" si="12"/>
        <v>0.2</v>
      </c>
      <c r="G127" s="1">
        <v>1.64</v>
      </c>
      <c r="H127" s="1">
        <f t="shared" si="13"/>
        <v>0.26101410667070862</v>
      </c>
      <c r="I127" s="1">
        <f t="shared" si="14"/>
        <v>6.8128363881108059E-2</v>
      </c>
      <c r="J127" s="1">
        <f t="shared" si="15"/>
        <v>4.0000000000000008E-2</v>
      </c>
      <c r="K127" s="1">
        <f t="shared" si="16"/>
        <v>0.10812836388110807</v>
      </c>
      <c r="L127" s="1">
        <f t="shared" si="17"/>
        <v>2.4139281988739349</v>
      </c>
      <c r="M127" s="1">
        <f t="shared" si="18"/>
        <v>1.849653438018436</v>
      </c>
      <c r="N127" s="1">
        <f t="shared" si="19"/>
        <v>0.76624211063165604</v>
      </c>
      <c r="O127" s="1">
        <f t="shared" si="20"/>
        <v>0.65381527950974883</v>
      </c>
      <c r="P127" s="1">
        <f t="shared" si="21"/>
        <v>37.463615515908607</v>
      </c>
      <c r="Q127" s="1" t="s">
        <v>49</v>
      </c>
    </row>
    <row r="128" spans="1:17" x14ac:dyDescent="0.2">
      <c r="A128" s="1" t="s">
        <v>77</v>
      </c>
      <c r="B128" s="1">
        <v>8</v>
      </c>
      <c r="C128" s="1">
        <v>15</v>
      </c>
      <c r="D128" s="1">
        <v>11</v>
      </c>
      <c r="E128" s="1">
        <v>0.42</v>
      </c>
      <c r="F128" s="1">
        <f t="shared" si="12"/>
        <v>0.21</v>
      </c>
      <c r="G128" s="1">
        <v>1.65</v>
      </c>
      <c r="H128" s="1">
        <f t="shared" si="13"/>
        <v>0.26260565610162756</v>
      </c>
      <c r="I128" s="1">
        <f t="shared" si="14"/>
        <v>6.8961730616566283E-2</v>
      </c>
      <c r="J128" s="1">
        <f t="shared" si="15"/>
        <v>4.4099999999999993E-2</v>
      </c>
      <c r="K128" s="1">
        <f t="shared" si="16"/>
        <v>0.11306173061656627</v>
      </c>
      <c r="L128" s="1">
        <f t="shared" si="17"/>
        <v>2.3226750083299139</v>
      </c>
      <c r="M128" s="1">
        <f t="shared" si="18"/>
        <v>1.857392407269856</v>
      </c>
      <c r="N128" s="1">
        <f t="shared" si="19"/>
        <v>0.79967813000467391</v>
      </c>
      <c r="O128" s="1">
        <f t="shared" si="20"/>
        <v>0.67454464921388424</v>
      </c>
      <c r="P128" s="1">
        <f t="shared" si="21"/>
        <v>38.651408399955564</v>
      </c>
      <c r="Q128" s="1" t="s">
        <v>49</v>
      </c>
    </row>
    <row r="129" spans="1:17" x14ac:dyDescent="0.2">
      <c r="A129" s="1" t="s">
        <v>77</v>
      </c>
      <c r="B129" s="1">
        <v>8</v>
      </c>
      <c r="C129" s="1">
        <v>16</v>
      </c>
      <c r="D129" s="1">
        <v>66</v>
      </c>
      <c r="E129" s="1">
        <v>0.48</v>
      </c>
      <c r="F129" s="1">
        <f t="shared" si="12"/>
        <v>0.24</v>
      </c>
      <c r="G129" s="1">
        <v>2.33</v>
      </c>
      <c r="H129" s="1">
        <f t="shared" si="13"/>
        <v>0.3708310174041165</v>
      </c>
      <c r="I129" s="1">
        <f t="shared" si="14"/>
        <v>0.13751564346897216</v>
      </c>
      <c r="J129" s="1">
        <f t="shared" si="15"/>
        <v>5.7599999999999998E-2</v>
      </c>
      <c r="K129" s="1">
        <f t="shared" si="16"/>
        <v>0.19511564346897214</v>
      </c>
      <c r="L129" s="1">
        <f t="shared" si="17"/>
        <v>1.9005704043565688</v>
      </c>
      <c r="M129" s="1">
        <f t="shared" si="18"/>
        <v>1.230039763767919</v>
      </c>
      <c r="N129" s="1">
        <f t="shared" si="19"/>
        <v>0.64719505310004266</v>
      </c>
      <c r="O129" s="1">
        <f t="shared" si="20"/>
        <v>0.57440084944228043</v>
      </c>
      <c r="P129" s="1">
        <f t="shared" si="21"/>
        <v>32.913168673042669</v>
      </c>
      <c r="Q129" s="1" t="s">
        <v>42</v>
      </c>
    </row>
    <row r="130" spans="1:17" x14ac:dyDescent="0.2">
      <c r="A130" s="1" t="s">
        <v>77</v>
      </c>
      <c r="B130" s="1">
        <v>9</v>
      </c>
      <c r="C130" s="1">
        <v>1</v>
      </c>
      <c r="D130" s="1">
        <v>13</v>
      </c>
      <c r="E130" s="1">
        <v>0.56000000000000005</v>
      </c>
      <c r="F130" s="1">
        <f t="shared" ref="F130:F232" si="22">E130/2</f>
        <v>0.28000000000000003</v>
      </c>
      <c r="G130" s="1">
        <v>2.33</v>
      </c>
      <c r="H130" s="1">
        <f t="shared" ref="H130:H252" si="23">G130/(2*3.14159265358979)</f>
        <v>0.3708310174041165</v>
      </c>
      <c r="I130" s="1">
        <f t="shared" ref="I130:I252" si="24">H130^2</f>
        <v>0.13751564346897216</v>
      </c>
      <c r="J130" s="1">
        <f t="shared" ref="J130:J252" si="25">F130^2</f>
        <v>7.8400000000000011E-2</v>
      </c>
      <c r="K130" s="1">
        <f t="shared" ref="K130:K252" si="26">I130+J130</f>
        <v>0.21591564346897218</v>
      </c>
      <c r="L130" s="1">
        <f t="shared" ref="L130:L252" si="27">H130/K130</f>
        <v>1.7174810099269449</v>
      </c>
      <c r="M130" s="1">
        <f t="shared" ref="M130:M193" si="28">F130/K130</f>
        <v>1.2968027489876479</v>
      </c>
      <c r="N130" s="1">
        <f t="shared" ref="N130:N252" si="29">M130/L130</f>
        <v>0.75506089528338305</v>
      </c>
      <c r="O130" s="1">
        <f t="shared" ref="O130:O252" si="30">ATAN(N130)</f>
        <v>0.64673222138812425</v>
      </c>
      <c r="P130" s="1">
        <f t="shared" ref="P130:P252" si="31">O130*57.3</f>
        <v>37.057756285539519</v>
      </c>
      <c r="Q130" s="1" t="s">
        <v>42</v>
      </c>
    </row>
    <row r="131" spans="1:17" x14ac:dyDescent="0.2">
      <c r="A131" s="1" t="s">
        <v>77</v>
      </c>
      <c r="B131" s="1">
        <v>9</v>
      </c>
      <c r="C131" s="1">
        <v>2</v>
      </c>
      <c r="D131" s="1">
        <v>18</v>
      </c>
      <c r="E131" s="1">
        <v>0.42</v>
      </c>
      <c r="F131" s="1">
        <f t="shared" si="22"/>
        <v>0.21</v>
      </c>
      <c r="G131" s="1">
        <v>2.64</v>
      </c>
      <c r="H131" s="1">
        <f t="shared" si="23"/>
        <v>0.42016904976260416</v>
      </c>
      <c r="I131" s="1">
        <f t="shared" si="24"/>
        <v>0.17654203037840974</v>
      </c>
      <c r="J131" s="1">
        <f t="shared" si="25"/>
        <v>4.4099999999999993E-2</v>
      </c>
      <c r="K131" s="1">
        <f t="shared" si="26"/>
        <v>0.22064203037840974</v>
      </c>
      <c r="L131" s="1">
        <f t="shared" si="27"/>
        <v>1.904301954808872</v>
      </c>
      <c r="M131" s="1">
        <f t="shared" si="28"/>
        <v>0.95176789136612705</v>
      </c>
      <c r="N131" s="1">
        <f t="shared" si="29"/>
        <v>0.49979883125292102</v>
      </c>
      <c r="O131" s="1">
        <f t="shared" si="30"/>
        <v>0.46348666105345382</v>
      </c>
      <c r="P131" s="1">
        <f t="shared" si="31"/>
        <v>26.557785678362901</v>
      </c>
      <c r="Q131" s="1" t="s">
        <v>42</v>
      </c>
    </row>
    <row r="132" spans="1:17" x14ac:dyDescent="0.2">
      <c r="A132" s="1" t="s">
        <v>77</v>
      </c>
      <c r="B132" s="1">
        <v>10</v>
      </c>
      <c r="C132" s="1">
        <v>1</v>
      </c>
      <c r="D132" s="1">
        <v>1</v>
      </c>
      <c r="E132" s="1">
        <v>0.33</v>
      </c>
      <c r="F132" s="1">
        <f t="shared" si="22"/>
        <v>0.16500000000000001</v>
      </c>
      <c r="G132" s="1">
        <v>1.1200000000000001</v>
      </c>
      <c r="H132" s="1">
        <f t="shared" si="23"/>
        <v>0.17825353626292298</v>
      </c>
      <c r="I132" s="1">
        <f t="shared" si="24"/>
        <v>3.1774323190237194E-2</v>
      </c>
      <c r="J132" s="1">
        <f t="shared" si="25"/>
        <v>2.7225000000000003E-2</v>
      </c>
      <c r="K132" s="1">
        <f t="shared" si="26"/>
        <v>5.8999323190237193E-2</v>
      </c>
      <c r="L132" s="1">
        <f t="shared" si="27"/>
        <v>3.0212810355156612</v>
      </c>
      <c r="M132" s="1">
        <f t="shared" si="28"/>
        <v>2.7966422507589561</v>
      </c>
      <c r="N132" s="1">
        <f t="shared" si="29"/>
        <v>0.9256478354327059</v>
      </c>
      <c r="O132" s="1">
        <f t="shared" si="30"/>
        <v>0.74680582738141177</v>
      </c>
      <c r="P132" s="1">
        <f t="shared" si="31"/>
        <v>42.791973908954894</v>
      </c>
      <c r="Q132" s="1" t="s">
        <v>45</v>
      </c>
    </row>
    <row r="133" spans="1:17" x14ac:dyDescent="0.2">
      <c r="A133" s="1" t="s">
        <v>78</v>
      </c>
      <c r="B133" s="1" t="s">
        <v>79</v>
      </c>
      <c r="C133" s="1">
        <v>1</v>
      </c>
      <c r="D133" s="1">
        <v>54</v>
      </c>
      <c r="E133" s="1">
        <v>0.35</v>
      </c>
      <c r="F133" s="1">
        <f t="shared" si="22"/>
        <v>0.17499999999999999</v>
      </c>
      <c r="G133" s="1">
        <v>2.2599999999999998</v>
      </c>
      <c r="H133" s="1">
        <f t="shared" si="23"/>
        <v>0.35969017138768378</v>
      </c>
      <c r="I133" s="1">
        <f t="shared" si="24"/>
        <v>0.12937701939290133</v>
      </c>
      <c r="J133" s="1">
        <f t="shared" si="25"/>
        <v>3.0624999999999996E-2</v>
      </c>
      <c r="K133" s="1">
        <f t="shared" si="26"/>
        <v>0.16000201939290132</v>
      </c>
      <c r="L133" s="1">
        <f t="shared" si="27"/>
        <v>2.2480351982585156</v>
      </c>
      <c r="M133" s="1">
        <f t="shared" si="28"/>
        <v>1.0937361957305651</v>
      </c>
      <c r="N133" s="1">
        <f t="shared" si="29"/>
        <v>0.48652983573293213</v>
      </c>
      <c r="O133" s="1">
        <f t="shared" si="30"/>
        <v>0.45281352445576828</v>
      </c>
      <c r="P133" s="1">
        <f t="shared" si="31"/>
        <v>25.946214951315522</v>
      </c>
      <c r="Q133" s="1" t="s">
        <v>42</v>
      </c>
    </row>
    <row r="134" spans="1:17" x14ac:dyDescent="0.2">
      <c r="A134" s="1" t="s">
        <v>78</v>
      </c>
      <c r="B134" s="1" t="s">
        <v>79</v>
      </c>
      <c r="C134" s="1">
        <v>2</v>
      </c>
      <c r="D134" s="1">
        <v>49</v>
      </c>
      <c r="E134" s="1">
        <v>0.45</v>
      </c>
      <c r="F134" s="1">
        <f t="shared" si="22"/>
        <v>0.22500000000000001</v>
      </c>
      <c r="G134" s="1">
        <v>1.63</v>
      </c>
      <c r="H134" s="1">
        <f t="shared" si="23"/>
        <v>0.25942255723978963</v>
      </c>
      <c r="I134" s="1">
        <f t="shared" si="24"/>
        <v>6.7300063204831923E-2</v>
      </c>
      <c r="J134" s="1">
        <f t="shared" si="25"/>
        <v>5.0625000000000003E-2</v>
      </c>
      <c r="K134" s="1">
        <f t="shared" si="26"/>
        <v>0.11792506320483193</v>
      </c>
      <c r="L134" s="1">
        <f t="shared" si="27"/>
        <v>2.19989330672803</v>
      </c>
      <c r="M134" s="1">
        <f t="shared" si="28"/>
        <v>1.9079913453951893</v>
      </c>
      <c r="N134" s="1">
        <f t="shared" si="29"/>
        <v>0.86731085528552498</v>
      </c>
      <c r="O134" s="1">
        <f t="shared" si="30"/>
        <v>0.71445845555699394</v>
      </c>
      <c r="P134" s="1">
        <f t="shared" si="31"/>
        <v>40.938469503415753</v>
      </c>
      <c r="Q134" s="1" t="s">
        <v>49</v>
      </c>
    </row>
    <row r="135" spans="1:17" x14ac:dyDescent="0.2">
      <c r="A135" s="1" t="s">
        <v>78</v>
      </c>
      <c r="B135" s="1" t="s">
        <v>79</v>
      </c>
      <c r="C135" s="1">
        <v>3</v>
      </c>
      <c r="D135" s="1">
        <v>97</v>
      </c>
      <c r="E135" s="1">
        <v>0.42</v>
      </c>
      <c r="F135" s="1">
        <f t="shared" si="22"/>
        <v>0.21</v>
      </c>
      <c r="G135" s="1">
        <v>0.92</v>
      </c>
      <c r="H135" s="1">
        <f t="shared" si="23"/>
        <v>0.14642254764454388</v>
      </c>
      <c r="I135" s="1">
        <f t="shared" si="24"/>
        <v>2.1439562458718722E-2</v>
      </c>
      <c r="J135" s="1">
        <f t="shared" si="25"/>
        <v>4.4099999999999993E-2</v>
      </c>
      <c r="K135" s="1">
        <f t="shared" si="26"/>
        <v>6.5539562458718711E-2</v>
      </c>
      <c r="L135" s="1">
        <f t="shared" si="27"/>
        <v>2.2341093249862749</v>
      </c>
      <c r="M135" s="1">
        <f t="shared" si="28"/>
        <v>3.2041715281860834</v>
      </c>
      <c r="N135" s="1">
        <f t="shared" si="29"/>
        <v>1.4342053418562084</v>
      </c>
      <c r="O135" s="1">
        <f t="shared" si="30"/>
        <v>0.961918232773737</v>
      </c>
      <c r="P135" s="1">
        <f t="shared" si="31"/>
        <v>55.117914737935131</v>
      </c>
      <c r="Q135" s="1" t="s">
        <v>45</v>
      </c>
    </row>
    <row r="136" spans="1:17" x14ac:dyDescent="0.2">
      <c r="A136" s="1" t="s">
        <v>78</v>
      </c>
      <c r="B136" s="1" t="s">
        <v>80</v>
      </c>
      <c r="C136" s="1">
        <v>1</v>
      </c>
      <c r="D136" s="1">
        <v>61</v>
      </c>
      <c r="E136" s="1">
        <v>0.22</v>
      </c>
      <c r="F136" s="1">
        <f t="shared" si="22"/>
        <v>0.11</v>
      </c>
      <c r="G136" s="1">
        <v>1</v>
      </c>
      <c r="H136" s="1">
        <f t="shared" si="23"/>
        <v>0.15915494309189551</v>
      </c>
      <c r="I136" s="1">
        <f t="shared" si="24"/>
        <v>2.5330295910584499E-2</v>
      </c>
      <c r="J136" s="1">
        <f t="shared" si="25"/>
        <v>1.21E-2</v>
      </c>
      <c r="K136" s="1">
        <f t="shared" si="26"/>
        <v>3.7430295910584499E-2</v>
      </c>
      <c r="L136" s="1">
        <f t="shared" si="27"/>
        <v>4.2520353959288322</v>
      </c>
      <c r="M136" s="1">
        <f t="shared" si="28"/>
        <v>2.93879589578383</v>
      </c>
      <c r="N136" s="1">
        <f t="shared" si="29"/>
        <v>0.6911503837897538</v>
      </c>
      <c r="O136" s="1">
        <f t="shared" si="30"/>
        <v>0.60476189924549406</v>
      </c>
      <c r="P136" s="1">
        <f t="shared" si="31"/>
        <v>34.652856826766808</v>
      </c>
      <c r="Q136" s="1" t="s">
        <v>76</v>
      </c>
    </row>
    <row r="137" spans="1:17" x14ac:dyDescent="0.2">
      <c r="A137" s="1" t="s">
        <v>78</v>
      </c>
      <c r="B137" s="1" t="s">
        <v>81</v>
      </c>
      <c r="C137" s="1">
        <v>1</v>
      </c>
      <c r="D137" s="1">
        <v>1</v>
      </c>
      <c r="E137" s="1">
        <v>0.33</v>
      </c>
      <c r="F137" s="1">
        <f t="shared" si="22"/>
        <v>0.16500000000000001</v>
      </c>
      <c r="G137" s="1">
        <v>0.87</v>
      </c>
      <c r="H137" s="1">
        <f t="shared" si="23"/>
        <v>0.13846480048994908</v>
      </c>
      <c r="I137" s="1">
        <f t="shared" si="24"/>
        <v>1.9172500974721403E-2</v>
      </c>
      <c r="J137" s="1">
        <f t="shared" si="25"/>
        <v>2.7225000000000003E-2</v>
      </c>
      <c r="K137" s="1">
        <f t="shared" si="26"/>
        <v>4.6397500974721409E-2</v>
      </c>
      <c r="L137" s="1">
        <f t="shared" si="27"/>
        <v>2.9843159131649868</v>
      </c>
      <c r="M137" s="1">
        <f t="shared" si="28"/>
        <v>3.5562260150583627</v>
      </c>
      <c r="N137" s="1">
        <f t="shared" si="29"/>
        <v>1.191638592740955</v>
      </c>
      <c r="O137" s="1">
        <f t="shared" si="30"/>
        <v>0.87261710813728377</v>
      </c>
      <c r="P137" s="1">
        <f t="shared" si="31"/>
        <v>50.000960296266356</v>
      </c>
      <c r="Q137" s="1" t="s">
        <v>45</v>
      </c>
    </row>
    <row r="138" spans="1:17" x14ac:dyDescent="0.2">
      <c r="A138" s="1" t="s">
        <v>78</v>
      </c>
      <c r="B138" s="1" t="s">
        <v>81</v>
      </c>
      <c r="C138" s="1">
        <v>2</v>
      </c>
      <c r="D138" s="1">
        <v>13</v>
      </c>
      <c r="E138" s="1">
        <v>0.43</v>
      </c>
      <c r="F138" s="1">
        <f t="shared" si="22"/>
        <v>0.215</v>
      </c>
      <c r="G138" s="1">
        <v>2.42</v>
      </c>
      <c r="H138" s="1">
        <f t="shared" si="23"/>
        <v>0.3851549622823871</v>
      </c>
      <c r="I138" s="1">
        <f t="shared" si="24"/>
        <v>0.14834434497074703</v>
      </c>
      <c r="J138" s="1">
        <f t="shared" si="25"/>
        <v>4.6224999999999995E-2</v>
      </c>
      <c r="K138" s="1">
        <f t="shared" si="26"/>
        <v>0.19456934497074702</v>
      </c>
      <c r="L138" s="1">
        <f t="shared" si="27"/>
        <v>1.9795254095155335</v>
      </c>
      <c r="M138" s="1">
        <f t="shared" si="28"/>
        <v>1.1050044909814785</v>
      </c>
      <c r="N138" s="1">
        <f t="shared" si="29"/>
        <v>0.55821687646430151</v>
      </c>
      <c r="O138" s="1">
        <f t="shared" si="30"/>
        <v>0.50912985744325989</v>
      </c>
      <c r="P138" s="1">
        <f t="shared" si="31"/>
        <v>29.173140831498792</v>
      </c>
      <c r="Q138" s="1" t="s">
        <v>42</v>
      </c>
    </row>
    <row r="139" spans="1:17" x14ac:dyDescent="0.2">
      <c r="A139" s="1" t="s">
        <v>78</v>
      </c>
      <c r="B139" s="1" t="s">
        <v>82</v>
      </c>
      <c r="C139" s="1">
        <v>1</v>
      </c>
      <c r="D139" s="1">
        <v>2</v>
      </c>
      <c r="E139" s="1">
        <v>0.67</v>
      </c>
      <c r="F139" s="1">
        <f t="shared" si="22"/>
        <v>0.33500000000000002</v>
      </c>
      <c r="G139" s="1">
        <v>1.29</v>
      </c>
      <c r="H139" s="1">
        <f t="shared" si="23"/>
        <v>0.20530987658854519</v>
      </c>
      <c r="I139" s="1">
        <f t="shared" si="24"/>
        <v>4.2152145424803653E-2</v>
      </c>
      <c r="J139" s="1">
        <f t="shared" si="25"/>
        <v>0.11222500000000002</v>
      </c>
      <c r="K139" s="1">
        <f t="shared" si="26"/>
        <v>0.15437714542480369</v>
      </c>
      <c r="L139" s="1">
        <f t="shared" si="27"/>
        <v>1.3299240378074653</v>
      </c>
      <c r="M139" s="1">
        <f t="shared" si="28"/>
        <v>2.1700103281361476</v>
      </c>
      <c r="N139" s="1">
        <f t="shared" si="29"/>
        <v>1.6316799053528368</v>
      </c>
      <c r="O139" s="1">
        <f t="shared" si="30"/>
        <v>1.0209707115866067</v>
      </c>
      <c r="P139" s="1">
        <f t="shared" si="31"/>
        <v>58.501621773912561</v>
      </c>
      <c r="Q139" s="1" t="s">
        <v>44</v>
      </c>
    </row>
    <row r="140" spans="1:17" x14ac:dyDescent="0.2">
      <c r="A140" s="1" t="s">
        <v>78</v>
      </c>
      <c r="B140" s="1" t="s">
        <v>82</v>
      </c>
      <c r="C140" s="1">
        <v>2</v>
      </c>
      <c r="D140" s="1">
        <v>4</v>
      </c>
      <c r="E140" s="1">
        <v>0.27</v>
      </c>
      <c r="F140" s="1">
        <f t="shared" si="22"/>
        <v>0.13500000000000001</v>
      </c>
      <c r="G140" s="1">
        <v>0.82</v>
      </c>
      <c r="H140" s="1">
        <f t="shared" si="23"/>
        <v>0.13050705333535431</v>
      </c>
      <c r="I140" s="1">
        <f t="shared" si="24"/>
        <v>1.7032090970277015E-2</v>
      </c>
      <c r="J140" s="1">
        <f t="shared" si="25"/>
        <v>1.8225000000000002E-2</v>
      </c>
      <c r="K140" s="1">
        <f t="shared" si="26"/>
        <v>3.5257090970277016E-2</v>
      </c>
      <c r="L140" s="1">
        <f t="shared" si="27"/>
        <v>3.7015831353011062</v>
      </c>
      <c r="M140" s="1">
        <f t="shared" si="28"/>
        <v>3.8290169802667444</v>
      </c>
      <c r="N140" s="1">
        <f t="shared" si="29"/>
        <v>1.0344268493527358</v>
      </c>
      <c r="O140" s="1">
        <f t="shared" si="30"/>
        <v>0.80231868515788085</v>
      </c>
      <c r="P140" s="1">
        <f t="shared" si="31"/>
        <v>45.972860659546569</v>
      </c>
      <c r="Q140" s="1" t="s">
        <v>76</v>
      </c>
    </row>
    <row r="141" spans="1:17" x14ac:dyDescent="0.2">
      <c r="A141" s="1" t="s">
        <v>78</v>
      </c>
      <c r="B141" s="1" t="s">
        <v>82</v>
      </c>
      <c r="C141" s="1">
        <v>2</v>
      </c>
      <c r="D141" s="1">
        <v>30</v>
      </c>
      <c r="E141" s="1">
        <v>0.38</v>
      </c>
      <c r="F141" s="1">
        <f t="shared" si="22"/>
        <v>0.19</v>
      </c>
      <c r="G141" s="1">
        <v>1.05</v>
      </c>
      <c r="H141" s="1">
        <f t="shared" si="23"/>
        <v>0.16711269024649028</v>
      </c>
      <c r="I141" s="1">
        <f t="shared" si="24"/>
        <v>2.7926651241419409E-2</v>
      </c>
      <c r="J141" s="1">
        <f t="shared" si="25"/>
        <v>3.61E-2</v>
      </c>
      <c r="K141" s="1">
        <f t="shared" si="26"/>
        <v>6.4026651241419402E-2</v>
      </c>
      <c r="L141" s="1">
        <f t="shared" si="27"/>
        <v>2.6100488938016428</v>
      </c>
      <c r="M141" s="1">
        <f t="shared" si="28"/>
        <v>2.9675142509575347</v>
      </c>
      <c r="N141" s="1">
        <f t="shared" si="29"/>
        <v>1.136957341299162</v>
      </c>
      <c r="O141" s="1">
        <f t="shared" si="30"/>
        <v>0.84940050983277637</v>
      </c>
      <c r="P141" s="1">
        <f t="shared" si="31"/>
        <v>48.670649213418081</v>
      </c>
      <c r="Q141" s="1" t="s">
        <v>45</v>
      </c>
    </row>
    <row r="142" spans="1:17" x14ac:dyDescent="0.2">
      <c r="A142" s="1" t="s">
        <v>78</v>
      </c>
      <c r="B142" s="1" t="s">
        <v>82</v>
      </c>
      <c r="C142" s="1">
        <v>3</v>
      </c>
      <c r="D142" s="1">
        <v>23</v>
      </c>
      <c r="E142" s="1">
        <v>0.56000000000000005</v>
      </c>
      <c r="F142" s="1">
        <f t="shared" si="22"/>
        <v>0.28000000000000003</v>
      </c>
      <c r="G142" s="1">
        <v>1.41</v>
      </c>
      <c r="H142" s="1">
        <f t="shared" si="23"/>
        <v>0.22440846975957265</v>
      </c>
      <c r="I142" s="1">
        <f t="shared" si="24"/>
        <v>5.0359161299833033E-2</v>
      </c>
      <c r="J142" s="1">
        <f t="shared" si="25"/>
        <v>7.8400000000000011E-2</v>
      </c>
      <c r="K142" s="1">
        <f t="shared" si="26"/>
        <v>0.12875916129983306</v>
      </c>
      <c r="L142" s="1">
        <f t="shared" si="27"/>
        <v>1.742854391828534</v>
      </c>
      <c r="M142" s="1">
        <f t="shared" si="28"/>
        <v>2.1746025461285998</v>
      </c>
      <c r="N142" s="1">
        <f t="shared" si="29"/>
        <v>1.2477247418512643</v>
      </c>
      <c r="O142" s="1">
        <f t="shared" si="30"/>
        <v>0.89516649262098169</v>
      </c>
      <c r="P142" s="1">
        <f t="shared" si="31"/>
        <v>51.293040027182251</v>
      </c>
      <c r="Q142" s="1" t="s">
        <v>44</v>
      </c>
    </row>
    <row r="143" spans="1:17" x14ac:dyDescent="0.2">
      <c r="A143" s="1" t="s">
        <v>78</v>
      </c>
      <c r="B143" s="1" t="s">
        <v>82</v>
      </c>
      <c r="C143" s="1">
        <v>4</v>
      </c>
      <c r="D143" s="1">
        <v>100</v>
      </c>
      <c r="E143" s="1">
        <v>0.32</v>
      </c>
      <c r="F143" s="1">
        <f t="shared" si="22"/>
        <v>0.16</v>
      </c>
      <c r="G143" s="1">
        <v>0.78</v>
      </c>
      <c r="H143" s="1">
        <f t="shared" si="23"/>
        <v>0.12414085561167849</v>
      </c>
      <c r="I143" s="1">
        <f t="shared" si="24"/>
        <v>1.5410952031999608E-2</v>
      </c>
      <c r="J143" s="1">
        <f t="shared" si="25"/>
        <v>2.5600000000000001E-2</v>
      </c>
      <c r="K143" s="1">
        <f t="shared" si="26"/>
        <v>4.1010952031999608E-2</v>
      </c>
      <c r="L143" s="1">
        <f t="shared" si="27"/>
        <v>3.02701716153322</v>
      </c>
      <c r="M143" s="1">
        <f t="shared" si="28"/>
        <v>3.901396872600198</v>
      </c>
      <c r="N143" s="1">
        <f t="shared" si="29"/>
        <v>1.2888585245496573</v>
      </c>
      <c r="O143" s="1">
        <f t="shared" si="30"/>
        <v>0.91093649046863923</v>
      </c>
      <c r="P143" s="1">
        <f t="shared" si="31"/>
        <v>52.196660903853022</v>
      </c>
      <c r="Q143" s="1" t="s">
        <v>76</v>
      </c>
    </row>
    <row r="144" spans="1:17" x14ac:dyDescent="0.2">
      <c r="A144" s="1" t="s">
        <v>78</v>
      </c>
      <c r="B144" s="1" t="s">
        <v>82</v>
      </c>
      <c r="C144" s="1">
        <v>5</v>
      </c>
      <c r="D144" s="1">
        <v>100</v>
      </c>
      <c r="E144" s="1">
        <v>0.18</v>
      </c>
      <c r="F144" s="1">
        <f t="shared" si="22"/>
        <v>0.09</v>
      </c>
      <c r="G144" s="1">
        <v>0.73</v>
      </c>
      <c r="H144" s="1">
        <f t="shared" si="23"/>
        <v>0.11618310845708371</v>
      </c>
      <c r="I144" s="1">
        <f t="shared" si="24"/>
        <v>1.3498514690750477E-2</v>
      </c>
      <c r="J144" s="1">
        <f t="shared" si="25"/>
        <v>8.0999999999999996E-3</v>
      </c>
      <c r="K144" s="1">
        <f t="shared" si="26"/>
        <v>2.1598514690750477E-2</v>
      </c>
      <c r="L144" s="1">
        <f t="shared" si="27"/>
        <v>5.3792175119726595</v>
      </c>
      <c r="M144" s="1">
        <f t="shared" si="28"/>
        <v>4.1669532043581832</v>
      </c>
      <c r="N144" s="1">
        <f t="shared" si="29"/>
        <v>0.77463928444679742</v>
      </c>
      <c r="O144" s="1">
        <f t="shared" si="30"/>
        <v>0.65908466978023894</v>
      </c>
      <c r="P144" s="1">
        <f t="shared" si="31"/>
        <v>37.765551578407688</v>
      </c>
      <c r="Q144" s="1" t="s">
        <v>76</v>
      </c>
    </row>
    <row r="145" spans="1:17" x14ac:dyDescent="0.2">
      <c r="A145" s="1" t="s">
        <v>78</v>
      </c>
      <c r="B145" s="1" t="s">
        <v>83</v>
      </c>
      <c r="C145" s="1">
        <v>1</v>
      </c>
      <c r="D145" s="1">
        <v>77</v>
      </c>
      <c r="E145" s="1">
        <v>0.66</v>
      </c>
      <c r="F145" s="1">
        <f t="shared" si="22"/>
        <v>0.33</v>
      </c>
      <c r="G145" s="1">
        <v>2.79</v>
      </c>
      <c r="H145" s="1">
        <f t="shared" si="23"/>
        <v>0.44404229122638844</v>
      </c>
      <c r="I145" s="1">
        <f t="shared" si="24"/>
        <v>0.19717355639758077</v>
      </c>
      <c r="J145" s="1">
        <f t="shared" si="25"/>
        <v>0.10890000000000001</v>
      </c>
      <c r="K145" s="1">
        <f t="shared" si="26"/>
        <v>0.30607355639758077</v>
      </c>
      <c r="L145" s="1">
        <f t="shared" si="27"/>
        <v>1.450769862162121</v>
      </c>
      <c r="M145" s="1">
        <f t="shared" si="28"/>
        <v>1.0781722011010304</v>
      </c>
      <c r="N145" s="1">
        <f t="shared" si="29"/>
        <v>0.74317245568790735</v>
      </c>
      <c r="O145" s="1">
        <f t="shared" si="30"/>
        <v>0.63911714119526886</v>
      </c>
      <c r="P145" s="1">
        <f t="shared" si="31"/>
        <v>36.621412190488904</v>
      </c>
      <c r="Q145" s="1" t="s">
        <v>42</v>
      </c>
    </row>
    <row r="146" spans="1:17" x14ac:dyDescent="0.2">
      <c r="A146" s="1" t="s">
        <v>78</v>
      </c>
      <c r="B146" s="1" t="s">
        <v>83</v>
      </c>
      <c r="C146" s="1">
        <v>1</v>
      </c>
      <c r="D146" s="1">
        <v>80</v>
      </c>
      <c r="E146" s="1">
        <v>0.33</v>
      </c>
      <c r="F146" s="1">
        <f t="shared" si="22"/>
        <v>0.16500000000000001</v>
      </c>
      <c r="G146" s="1">
        <v>0.8</v>
      </c>
      <c r="H146" s="1">
        <f t="shared" si="23"/>
        <v>0.12732395447351641</v>
      </c>
      <c r="I146" s="1">
        <f t="shared" si="24"/>
        <v>1.6211389382774079E-2</v>
      </c>
      <c r="J146" s="1">
        <f t="shared" si="25"/>
        <v>2.7225000000000003E-2</v>
      </c>
      <c r="K146" s="1">
        <f t="shared" si="26"/>
        <v>4.3436389382774082E-2</v>
      </c>
      <c r="L146" s="1">
        <f t="shared" si="27"/>
        <v>2.9312738992069698</v>
      </c>
      <c r="M146" s="1">
        <f t="shared" si="28"/>
        <v>3.7986582758058471</v>
      </c>
      <c r="N146" s="1">
        <f t="shared" si="29"/>
        <v>1.2959069696057883</v>
      </c>
      <c r="O146" s="1">
        <f t="shared" si="30"/>
        <v>0.91357611339386791</v>
      </c>
      <c r="P146" s="1">
        <f t="shared" si="31"/>
        <v>52.347911297468627</v>
      </c>
      <c r="Q146" s="1" t="s">
        <v>59</v>
      </c>
    </row>
    <row r="147" spans="1:17" x14ac:dyDescent="0.2">
      <c r="A147" s="1" t="s">
        <v>78</v>
      </c>
      <c r="B147" s="1" t="s">
        <v>83</v>
      </c>
      <c r="C147" s="1">
        <v>2</v>
      </c>
      <c r="D147" s="1">
        <v>79</v>
      </c>
      <c r="E147" s="1">
        <v>0.2</v>
      </c>
      <c r="F147" s="1">
        <f t="shared" si="22"/>
        <v>0.1</v>
      </c>
      <c r="G147" s="1">
        <v>0.7</v>
      </c>
      <c r="H147" s="1">
        <f t="shared" si="23"/>
        <v>0.11140846016432684</v>
      </c>
      <c r="I147" s="1">
        <f t="shared" si="24"/>
        <v>1.2411844996186401E-2</v>
      </c>
      <c r="J147" s="1">
        <f t="shared" si="25"/>
        <v>1.0000000000000002E-2</v>
      </c>
      <c r="K147" s="1">
        <f t="shared" si="26"/>
        <v>2.2411844996186404E-2</v>
      </c>
      <c r="L147" s="1">
        <f t="shared" si="27"/>
        <v>4.9709633536767761</v>
      </c>
      <c r="M147" s="1">
        <f t="shared" si="28"/>
        <v>4.461926272335722</v>
      </c>
      <c r="N147" s="1">
        <f t="shared" si="29"/>
        <v>0.8975979010256544</v>
      </c>
      <c r="O147" s="1">
        <f t="shared" si="30"/>
        <v>0.73148638902942154</v>
      </c>
      <c r="P147" s="1">
        <f t="shared" si="31"/>
        <v>41.914170091385849</v>
      </c>
      <c r="Q147" s="1" t="s">
        <v>76</v>
      </c>
    </row>
    <row r="148" spans="1:17" x14ac:dyDescent="0.2">
      <c r="A148" s="1" t="s">
        <v>78</v>
      </c>
      <c r="B148" s="1" t="s">
        <v>84</v>
      </c>
      <c r="C148" s="1">
        <v>1</v>
      </c>
      <c r="D148" s="1">
        <v>6</v>
      </c>
      <c r="E148" s="1">
        <v>0.37</v>
      </c>
      <c r="F148" s="1">
        <f t="shared" si="22"/>
        <v>0.185</v>
      </c>
      <c r="G148" s="1">
        <v>2.56</v>
      </c>
      <c r="H148" s="1">
        <f t="shared" si="23"/>
        <v>0.4074366543152525</v>
      </c>
      <c r="I148" s="1">
        <f t="shared" si="24"/>
        <v>0.16600462727960658</v>
      </c>
      <c r="J148" s="1">
        <f t="shared" si="25"/>
        <v>3.4224999999999998E-2</v>
      </c>
      <c r="K148" s="1">
        <f t="shared" si="26"/>
        <v>0.20022962727960658</v>
      </c>
      <c r="L148" s="1">
        <f t="shared" si="27"/>
        <v>2.0348469896829799</v>
      </c>
      <c r="M148" s="1">
        <f t="shared" si="28"/>
        <v>0.92393919178434325</v>
      </c>
      <c r="N148" s="1">
        <f t="shared" si="29"/>
        <v>0.45405831321414925</v>
      </c>
      <c r="O148" s="1">
        <f t="shared" si="30"/>
        <v>0.42622369232668778</v>
      </c>
      <c r="P148" s="1">
        <f t="shared" si="31"/>
        <v>24.422617570319208</v>
      </c>
      <c r="Q148" s="1" t="s">
        <v>42</v>
      </c>
    </row>
    <row r="149" spans="1:17" x14ac:dyDescent="0.2">
      <c r="A149" s="1" t="s">
        <v>78</v>
      </c>
      <c r="B149" s="1" t="s">
        <v>84</v>
      </c>
      <c r="C149" s="1">
        <v>2</v>
      </c>
      <c r="D149" s="1">
        <v>6</v>
      </c>
      <c r="E149" s="1">
        <v>0.3</v>
      </c>
      <c r="F149" s="1">
        <f t="shared" si="22"/>
        <v>0.15</v>
      </c>
      <c r="G149" s="1">
        <v>0.88</v>
      </c>
      <c r="H149" s="1">
        <f t="shared" si="23"/>
        <v>0.14005634992086805</v>
      </c>
      <c r="I149" s="1">
        <f t="shared" si="24"/>
        <v>1.9615781153156635E-2</v>
      </c>
      <c r="J149" s="1">
        <f t="shared" si="25"/>
        <v>2.2499999999999999E-2</v>
      </c>
      <c r="K149" s="1">
        <f t="shared" si="26"/>
        <v>4.2115781153156631E-2</v>
      </c>
      <c r="L149" s="1">
        <f t="shared" si="27"/>
        <v>3.3255075908848633</v>
      </c>
      <c r="M149" s="1">
        <f t="shared" si="28"/>
        <v>3.5616103012435114</v>
      </c>
      <c r="N149" s="1">
        <f t="shared" si="29"/>
        <v>1.0709974955419739</v>
      </c>
      <c r="O149" s="1">
        <f t="shared" si="30"/>
        <v>0.81966653032503689</v>
      </c>
      <c r="P149" s="1">
        <f t="shared" si="31"/>
        <v>46.966892187624609</v>
      </c>
      <c r="Q149" s="1" t="s">
        <v>45</v>
      </c>
    </row>
    <row r="150" spans="1:17" x14ac:dyDescent="0.2">
      <c r="A150" s="1" t="s">
        <v>78</v>
      </c>
      <c r="B150" s="1" t="s">
        <v>84</v>
      </c>
      <c r="C150" s="1">
        <v>3</v>
      </c>
      <c r="D150" s="1">
        <v>17</v>
      </c>
      <c r="E150" s="1">
        <v>0.2</v>
      </c>
      <c r="F150" s="1">
        <f t="shared" si="22"/>
        <v>0.1</v>
      </c>
      <c r="G150" s="1">
        <v>0.76</v>
      </c>
      <c r="H150" s="1">
        <f t="shared" si="23"/>
        <v>0.12095775674984058</v>
      </c>
      <c r="I150" s="1">
        <f t="shared" si="24"/>
        <v>1.4630778917953604E-2</v>
      </c>
      <c r="J150" s="1">
        <f t="shared" si="25"/>
        <v>1.0000000000000002E-2</v>
      </c>
      <c r="K150" s="1">
        <f t="shared" si="26"/>
        <v>2.4630778917953608E-2</v>
      </c>
      <c r="L150" s="1">
        <f t="shared" si="27"/>
        <v>4.9108376618034324</v>
      </c>
      <c r="M150" s="1">
        <f t="shared" si="28"/>
        <v>4.0599609266562435</v>
      </c>
      <c r="N150" s="1">
        <f t="shared" si="29"/>
        <v>0.82673490883941847</v>
      </c>
      <c r="O150" s="1">
        <f t="shared" si="30"/>
        <v>0.69083146575347321</v>
      </c>
      <c r="P150" s="1">
        <f t="shared" si="31"/>
        <v>39.584642987674016</v>
      </c>
      <c r="Q150" s="1" t="s">
        <v>76</v>
      </c>
    </row>
    <row r="151" spans="1:17" x14ac:dyDescent="0.2">
      <c r="A151" s="1" t="s">
        <v>78</v>
      </c>
      <c r="B151" s="1" t="s">
        <v>84</v>
      </c>
      <c r="C151" s="1">
        <v>4</v>
      </c>
      <c r="D151" s="1">
        <v>21</v>
      </c>
      <c r="E151" s="1">
        <v>0.45</v>
      </c>
      <c r="F151" s="1">
        <f t="shared" si="22"/>
        <v>0.22500000000000001</v>
      </c>
      <c r="G151" s="1">
        <v>0.85</v>
      </c>
      <c r="H151" s="1">
        <f t="shared" si="23"/>
        <v>0.13528170162811118</v>
      </c>
      <c r="I151" s="1">
        <f t="shared" si="24"/>
        <v>1.8301138795397298E-2</v>
      </c>
      <c r="J151" s="1">
        <f t="shared" si="25"/>
        <v>5.0625000000000003E-2</v>
      </c>
      <c r="K151" s="1">
        <f t="shared" si="26"/>
        <v>6.8926138795397301E-2</v>
      </c>
      <c r="L151" s="1">
        <f t="shared" si="27"/>
        <v>1.9627053537655139</v>
      </c>
      <c r="M151" s="1">
        <f t="shared" si="28"/>
        <v>3.2643639108799882</v>
      </c>
      <c r="N151" s="1">
        <f t="shared" si="29"/>
        <v>1.6631961107240065</v>
      </c>
      <c r="O151" s="1">
        <f t="shared" si="30"/>
        <v>1.02945674144281</v>
      </c>
      <c r="P151" s="1">
        <f t="shared" si="31"/>
        <v>58.987871284673005</v>
      </c>
      <c r="Q151" s="1" t="s">
        <v>45</v>
      </c>
    </row>
    <row r="152" spans="1:17" x14ac:dyDescent="0.2">
      <c r="A152" s="1" t="s">
        <v>78</v>
      </c>
      <c r="B152" s="1" t="s">
        <v>84</v>
      </c>
      <c r="C152" s="1">
        <v>5</v>
      </c>
      <c r="D152" s="1">
        <v>21</v>
      </c>
      <c r="E152" s="1">
        <v>0.23</v>
      </c>
      <c r="F152" s="1">
        <f t="shared" si="22"/>
        <v>0.115</v>
      </c>
      <c r="G152" s="1">
        <v>0.83</v>
      </c>
      <c r="H152" s="1">
        <f t="shared" si="23"/>
        <v>0.13209860276627325</v>
      </c>
      <c r="I152" s="1">
        <f t="shared" si="24"/>
        <v>1.7450040852801656E-2</v>
      </c>
      <c r="J152" s="1">
        <f t="shared" si="25"/>
        <v>1.3225000000000001E-2</v>
      </c>
      <c r="K152" s="1">
        <f t="shared" si="26"/>
        <v>3.0675040852801656E-2</v>
      </c>
      <c r="L152" s="1">
        <f t="shared" si="27"/>
        <v>4.3063871829923981</v>
      </c>
      <c r="M152" s="1">
        <f t="shared" si="28"/>
        <v>3.7489762622271017</v>
      </c>
      <c r="N152" s="1">
        <f t="shared" si="29"/>
        <v>0.87056181966945989</v>
      </c>
      <c r="O152" s="1">
        <f t="shared" si="30"/>
        <v>0.71631080443351158</v>
      </c>
      <c r="P152" s="1">
        <f t="shared" si="31"/>
        <v>41.044609094040212</v>
      </c>
      <c r="Q152" s="1" t="s">
        <v>76</v>
      </c>
    </row>
    <row r="153" spans="1:17" x14ac:dyDescent="0.2">
      <c r="A153" s="1" t="s">
        <v>78</v>
      </c>
      <c r="B153" s="1" t="s">
        <v>84</v>
      </c>
      <c r="C153" s="1">
        <v>6</v>
      </c>
      <c r="D153" s="1">
        <v>52</v>
      </c>
      <c r="E153" s="1">
        <v>0.47</v>
      </c>
      <c r="F153" s="1">
        <f t="shared" si="22"/>
        <v>0.23499999999999999</v>
      </c>
      <c r="G153" s="1">
        <v>2.61</v>
      </c>
      <c r="H153" s="1">
        <f t="shared" si="23"/>
        <v>0.41539440146984724</v>
      </c>
      <c r="I153" s="1">
        <f t="shared" si="24"/>
        <v>0.17255250877249262</v>
      </c>
      <c r="J153" s="1">
        <f t="shared" si="25"/>
        <v>5.5224999999999996E-2</v>
      </c>
      <c r="K153" s="1">
        <f t="shared" si="26"/>
        <v>0.22777750877249262</v>
      </c>
      <c r="L153" s="1">
        <f t="shared" si="27"/>
        <v>1.8236848919299975</v>
      </c>
      <c r="M153" s="1">
        <f t="shared" si="28"/>
        <v>1.0317085355197264</v>
      </c>
      <c r="N153" s="1">
        <f t="shared" si="29"/>
        <v>0.56572741271540283</v>
      </c>
      <c r="O153" s="1">
        <f t="shared" si="30"/>
        <v>0.51483776346120713</v>
      </c>
      <c r="P153" s="1">
        <f t="shared" si="31"/>
        <v>29.500203846327167</v>
      </c>
      <c r="Q153" s="1" t="s">
        <v>42</v>
      </c>
    </row>
    <row r="154" spans="1:17" x14ac:dyDescent="0.2">
      <c r="A154" s="1" t="s">
        <v>78</v>
      </c>
      <c r="B154" s="1" t="s">
        <v>84</v>
      </c>
      <c r="C154" s="1">
        <v>7</v>
      </c>
      <c r="D154" s="1">
        <v>51</v>
      </c>
      <c r="E154" s="1">
        <v>0.31</v>
      </c>
      <c r="F154" s="1">
        <f t="shared" si="22"/>
        <v>0.155</v>
      </c>
      <c r="G154" s="1">
        <v>0.75</v>
      </c>
      <c r="H154" s="1">
        <f t="shared" si="23"/>
        <v>0.11936620731892163</v>
      </c>
      <c r="I154" s="1">
        <f t="shared" si="24"/>
        <v>1.4248291449703779E-2</v>
      </c>
      <c r="J154" s="1">
        <f t="shared" si="25"/>
        <v>2.4025000000000001E-2</v>
      </c>
      <c r="K154" s="1">
        <f t="shared" si="26"/>
        <v>3.8273291449703782E-2</v>
      </c>
      <c r="L154" s="1">
        <f t="shared" si="27"/>
        <v>3.118786046289872</v>
      </c>
      <c r="M154" s="1">
        <f t="shared" si="28"/>
        <v>4.0498215368722779</v>
      </c>
      <c r="N154" s="1">
        <f t="shared" si="29"/>
        <v>1.2985249634837797</v>
      </c>
      <c r="O154" s="1">
        <f t="shared" si="30"/>
        <v>0.91455196873645317</v>
      </c>
      <c r="P154" s="1">
        <f t="shared" si="31"/>
        <v>52.403827808598763</v>
      </c>
      <c r="Q154" s="1" t="s">
        <v>45</v>
      </c>
    </row>
    <row r="155" spans="1:17" x14ac:dyDescent="0.2">
      <c r="A155" s="1" t="s">
        <v>78</v>
      </c>
      <c r="B155" s="1" t="s">
        <v>84</v>
      </c>
      <c r="C155" s="1">
        <v>8</v>
      </c>
      <c r="D155" s="1">
        <v>91</v>
      </c>
      <c r="E155" s="1">
        <v>0.39</v>
      </c>
      <c r="F155" s="1">
        <f t="shared" si="22"/>
        <v>0.19500000000000001</v>
      </c>
      <c r="G155" s="1">
        <v>2.5</v>
      </c>
      <c r="H155" s="1">
        <f t="shared" si="23"/>
        <v>0.39788735772973877</v>
      </c>
      <c r="I155" s="1">
        <f t="shared" si="24"/>
        <v>0.15831434944115311</v>
      </c>
      <c r="J155" s="1">
        <f t="shared" si="25"/>
        <v>3.8025000000000003E-2</v>
      </c>
      <c r="K155" s="1">
        <f t="shared" si="26"/>
        <v>0.19633934944115311</v>
      </c>
      <c r="L155" s="1">
        <f t="shared" si="27"/>
        <v>2.0265288586432528</v>
      </c>
      <c r="M155" s="1">
        <f t="shared" si="28"/>
        <v>0.99317839523780971</v>
      </c>
      <c r="N155" s="1">
        <f t="shared" si="29"/>
        <v>0.49008845396000716</v>
      </c>
      <c r="O155" s="1">
        <f t="shared" si="30"/>
        <v>0.45568697880467007</v>
      </c>
      <c r="P155" s="1">
        <f t="shared" si="31"/>
        <v>26.110863885507595</v>
      </c>
      <c r="Q155" s="1" t="s">
        <v>42</v>
      </c>
    </row>
    <row r="156" spans="1:17" x14ac:dyDescent="0.2">
      <c r="A156" s="1" t="s">
        <v>78</v>
      </c>
      <c r="B156" s="1" t="s">
        <v>85</v>
      </c>
      <c r="C156" s="1">
        <v>1</v>
      </c>
      <c r="D156" s="1">
        <v>29</v>
      </c>
      <c r="E156" s="1">
        <v>0.3</v>
      </c>
      <c r="F156" s="1">
        <f t="shared" si="22"/>
        <v>0.15</v>
      </c>
      <c r="G156" s="1">
        <v>2.2000000000000002</v>
      </c>
      <c r="H156" s="1">
        <f t="shared" si="23"/>
        <v>0.35014087480217015</v>
      </c>
      <c r="I156" s="1">
        <f t="shared" si="24"/>
        <v>0.122598632207229</v>
      </c>
      <c r="J156" s="1">
        <f t="shared" si="25"/>
        <v>2.2499999999999999E-2</v>
      </c>
      <c r="K156" s="1">
        <f t="shared" si="26"/>
        <v>0.14509863220722899</v>
      </c>
      <c r="L156" s="1">
        <f t="shared" si="27"/>
        <v>2.4131231940360478</v>
      </c>
      <c r="M156" s="1">
        <f t="shared" si="28"/>
        <v>1.0337795588987422</v>
      </c>
      <c r="N156" s="1">
        <f t="shared" si="29"/>
        <v>0.42839899821678951</v>
      </c>
      <c r="O156" s="1">
        <f t="shared" si="30"/>
        <v>0.40474610327058014</v>
      </c>
      <c r="P156" s="1">
        <f t="shared" si="31"/>
        <v>23.19195171740424</v>
      </c>
      <c r="Q156" s="1" t="s">
        <v>42</v>
      </c>
    </row>
    <row r="157" spans="1:17" x14ac:dyDescent="0.2">
      <c r="A157" s="1" t="s">
        <v>78</v>
      </c>
      <c r="B157" s="1" t="s">
        <v>86</v>
      </c>
      <c r="C157" s="1">
        <v>1</v>
      </c>
      <c r="D157" s="1">
        <v>66</v>
      </c>
      <c r="E157" s="1">
        <v>0.2</v>
      </c>
      <c r="F157" s="1">
        <f t="shared" si="22"/>
        <v>0.1</v>
      </c>
      <c r="G157" s="1">
        <v>0.74</v>
      </c>
      <c r="H157" s="1">
        <f t="shared" si="23"/>
        <v>0.11777465788800266</v>
      </c>
      <c r="I157" s="1">
        <f t="shared" si="24"/>
        <v>1.3870870040636068E-2</v>
      </c>
      <c r="J157" s="1">
        <f t="shared" si="25"/>
        <v>1.0000000000000002E-2</v>
      </c>
      <c r="K157" s="1">
        <f t="shared" si="26"/>
        <v>2.387087004063607E-2</v>
      </c>
      <c r="L157" s="1">
        <f t="shared" si="27"/>
        <v>4.9338234294565497</v>
      </c>
      <c r="M157" s="1">
        <f t="shared" si="28"/>
        <v>4.1892063351594278</v>
      </c>
      <c r="N157" s="1">
        <f t="shared" si="29"/>
        <v>0.84907909556480821</v>
      </c>
      <c r="O157" s="1">
        <f t="shared" si="30"/>
        <v>0.70395918875240648</v>
      </c>
      <c r="P157" s="1">
        <f t="shared" si="31"/>
        <v>40.336861515512886</v>
      </c>
      <c r="Q157" s="1" t="s">
        <v>76</v>
      </c>
    </row>
    <row r="158" spans="1:17" x14ac:dyDescent="0.2">
      <c r="A158" s="1" t="s">
        <v>78</v>
      </c>
      <c r="B158" s="1" t="s">
        <v>87</v>
      </c>
      <c r="C158" s="1">
        <v>1</v>
      </c>
      <c r="D158" s="1">
        <v>70</v>
      </c>
      <c r="E158" s="1">
        <v>0.7</v>
      </c>
      <c r="F158" s="1">
        <f t="shared" si="22"/>
        <v>0.35</v>
      </c>
      <c r="G158" s="1">
        <v>1.23</v>
      </c>
      <c r="H158" s="1">
        <f t="shared" si="23"/>
        <v>0.19576058000303145</v>
      </c>
      <c r="I158" s="1">
        <f t="shared" si="24"/>
        <v>3.8322204683123279E-2</v>
      </c>
      <c r="J158" s="1">
        <f t="shared" si="25"/>
        <v>0.12249999999999998</v>
      </c>
      <c r="K158" s="1">
        <f t="shared" si="26"/>
        <v>0.16082220468312325</v>
      </c>
      <c r="L158" s="1">
        <f t="shared" si="27"/>
        <v>1.2172484538981989</v>
      </c>
      <c r="M158" s="1">
        <f t="shared" si="28"/>
        <v>2.1763163904488443</v>
      </c>
      <c r="N158" s="1">
        <f t="shared" si="29"/>
        <v>1.7878982581405309</v>
      </c>
      <c r="O158" s="1">
        <f t="shared" si="30"/>
        <v>1.060828906686297</v>
      </c>
      <c r="P158" s="1">
        <f t="shared" si="31"/>
        <v>60.78549635312482</v>
      </c>
      <c r="Q158" s="1" t="s">
        <v>57</v>
      </c>
    </row>
    <row r="159" spans="1:17" x14ac:dyDescent="0.2">
      <c r="A159" s="1" t="s">
        <v>78</v>
      </c>
      <c r="B159" s="1" t="s">
        <v>87</v>
      </c>
      <c r="C159" s="1">
        <v>2</v>
      </c>
      <c r="D159" s="1">
        <v>20</v>
      </c>
      <c r="E159" s="1">
        <v>0.3</v>
      </c>
      <c r="F159" s="1">
        <f t="shared" si="22"/>
        <v>0.15</v>
      </c>
      <c r="G159" s="1">
        <v>0.82</v>
      </c>
      <c r="H159" s="1">
        <f t="shared" si="23"/>
        <v>0.13050705333535431</v>
      </c>
      <c r="I159" s="1">
        <f t="shared" si="24"/>
        <v>1.7032090970277015E-2</v>
      </c>
      <c r="J159" s="1">
        <f t="shared" si="25"/>
        <v>2.2499999999999999E-2</v>
      </c>
      <c r="K159" s="1">
        <f t="shared" si="26"/>
        <v>3.9532090970277017E-2</v>
      </c>
      <c r="L159" s="1">
        <f t="shared" si="27"/>
        <v>3.3012939647811348</v>
      </c>
      <c r="M159" s="1">
        <f t="shared" si="28"/>
        <v>3.7943856830841671</v>
      </c>
      <c r="N159" s="1">
        <f t="shared" si="29"/>
        <v>1.1493631659474841</v>
      </c>
      <c r="O159" s="1">
        <f t="shared" si="30"/>
        <v>0.85477844868072017</v>
      </c>
      <c r="P159" s="1">
        <f t="shared" si="31"/>
        <v>48.978805109405265</v>
      </c>
      <c r="Q159" s="1" t="s">
        <v>59</v>
      </c>
    </row>
    <row r="160" spans="1:17" x14ac:dyDescent="0.2">
      <c r="A160" s="1" t="s">
        <v>78</v>
      </c>
      <c r="B160" s="1" t="s">
        <v>87</v>
      </c>
      <c r="C160" s="1">
        <v>3</v>
      </c>
      <c r="D160" s="1">
        <v>22</v>
      </c>
      <c r="E160" s="1">
        <v>0.62</v>
      </c>
      <c r="F160" s="1">
        <f t="shared" si="22"/>
        <v>0.31</v>
      </c>
      <c r="G160" s="1">
        <v>1.23</v>
      </c>
      <c r="H160" s="1">
        <f t="shared" si="23"/>
        <v>0.19576058000303145</v>
      </c>
      <c r="I160" s="1">
        <f t="shared" si="24"/>
        <v>3.8322204683123279E-2</v>
      </c>
      <c r="J160" s="1">
        <f t="shared" si="25"/>
        <v>9.6100000000000005E-2</v>
      </c>
      <c r="K160" s="1">
        <f t="shared" si="26"/>
        <v>0.13442220468312327</v>
      </c>
      <c r="L160" s="1">
        <f t="shared" si="27"/>
        <v>1.4563113323762442</v>
      </c>
      <c r="M160" s="1">
        <f t="shared" si="28"/>
        <v>2.3061666093839968</v>
      </c>
      <c r="N160" s="1">
        <f t="shared" si="29"/>
        <v>1.583567028638756</v>
      </c>
      <c r="O160" s="1">
        <f t="shared" si="30"/>
        <v>1.0075466961418817</v>
      </c>
      <c r="P160" s="1">
        <f t="shared" si="31"/>
        <v>57.732425688929823</v>
      </c>
      <c r="Q160" s="1" t="s">
        <v>57</v>
      </c>
    </row>
    <row r="161" spans="1:17" x14ac:dyDescent="0.2">
      <c r="A161" s="1" t="s">
        <v>78</v>
      </c>
      <c r="B161" s="1" t="s">
        <v>88</v>
      </c>
      <c r="C161" s="1">
        <v>1</v>
      </c>
      <c r="D161" s="1">
        <v>1</v>
      </c>
      <c r="E161" s="1">
        <v>0.32</v>
      </c>
      <c r="F161" s="1">
        <f t="shared" si="22"/>
        <v>0.16</v>
      </c>
      <c r="G161" s="1">
        <v>0.92</v>
      </c>
      <c r="H161" s="1">
        <f t="shared" si="23"/>
        <v>0.14642254764454388</v>
      </c>
      <c r="I161" s="1">
        <f t="shared" si="24"/>
        <v>2.1439562458718722E-2</v>
      </c>
      <c r="J161" s="1">
        <f t="shared" si="25"/>
        <v>2.5600000000000001E-2</v>
      </c>
      <c r="K161" s="1">
        <f t="shared" si="26"/>
        <v>4.7039562458718723E-2</v>
      </c>
      <c r="L161" s="1">
        <f t="shared" si="27"/>
        <v>3.1127531803265027</v>
      </c>
      <c r="M161" s="1">
        <f t="shared" si="28"/>
        <v>3.4013921821746069</v>
      </c>
      <c r="N161" s="1">
        <f t="shared" si="29"/>
        <v>1.0927278795094921</v>
      </c>
      <c r="O161" s="1">
        <f t="shared" si="30"/>
        <v>0.82967877264696077</v>
      </c>
      <c r="P161" s="1">
        <f t="shared" si="31"/>
        <v>47.540593672670852</v>
      </c>
      <c r="Q161" s="1" t="s">
        <v>59</v>
      </c>
    </row>
    <row r="162" spans="1:17" x14ac:dyDescent="0.2">
      <c r="A162" s="1" t="s">
        <v>78</v>
      </c>
      <c r="B162" s="1" t="s">
        <v>88</v>
      </c>
      <c r="C162" s="1">
        <v>1</v>
      </c>
      <c r="D162" s="1">
        <v>5</v>
      </c>
      <c r="E162" s="1">
        <v>0.34</v>
      </c>
      <c r="F162" s="1">
        <f t="shared" si="22"/>
        <v>0.17</v>
      </c>
      <c r="G162" s="1">
        <v>2.4</v>
      </c>
      <c r="H162" s="1">
        <f t="shared" si="23"/>
        <v>0.38197186342054917</v>
      </c>
      <c r="I162" s="1">
        <f t="shared" si="24"/>
        <v>0.14590250444496666</v>
      </c>
      <c r="J162" s="1">
        <f t="shared" si="25"/>
        <v>2.8900000000000006E-2</v>
      </c>
      <c r="K162" s="1">
        <f t="shared" si="26"/>
        <v>0.17480250444496667</v>
      </c>
      <c r="L162" s="1">
        <f t="shared" si="27"/>
        <v>2.1851624187730443</v>
      </c>
      <c r="M162" s="1">
        <f t="shared" si="28"/>
        <v>0.9725261119100348</v>
      </c>
      <c r="N162" s="1">
        <f t="shared" si="29"/>
        <v>0.4450589592585536</v>
      </c>
      <c r="O162" s="1">
        <f t="shared" si="30"/>
        <v>0.41873736407359086</v>
      </c>
      <c r="P162" s="1">
        <f t="shared" si="31"/>
        <v>23.993650961416755</v>
      </c>
      <c r="Q162" s="1" t="s">
        <v>42</v>
      </c>
    </row>
    <row r="163" spans="1:17" x14ac:dyDescent="0.2">
      <c r="A163" s="1" t="s">
        <v>78</v>
      </c>
      <c r="B163" s="1" t="s">
        <v>88</v>
      </c>
      <c r="C163" s="1">
        <v>2</v>
      </c>
      <c r="D163" s="1">
        <v>57</v>
      </c>
      <c r="E163" s="1">
        <v>0.55000000000000004</v>
      </c>
      <c r="F163" s="1">
        <f t="shared" si="22"/>
        <v>0.27500000000000002</v>
      </c>
      <c r="G163" s="1">
        <v>1.0900000000000001</v>
      </c>
      <c r="H163" s="1">
        <f t="shared" si="23"/>
        <v>0.17347888797016611</v>
      </c>
      <c r="I163" s="1">
        <f t="shared" si="24"/>
        <v>3.0094924571365443E-2</v>
      </c>
      <c r="J163" s="1">
        <f t="shared" si="25"/>
        <v>7.5625000000000012E-2</v>
      </c>
      <c r="K163" s="1">
        <f t="shared" si="26"/>
        <v>0.10571992457136545</v>
      </c>
      <c r="L163" s="1">
        <f t="shared" si="27"/>
        <v>1.640928979788105</v>
      </c>
      <c r="M163" s="1">
        <f t="shared" si="28"/>
        <v>2.6012126012666923</v>
      </c>
      <c r="N163" s="1">
        <f t="shared" si="29"/>
        <v>1.5852073022700774</v>
      </c>
      <c r="O163" s="1">
        <f t="shared" si="30"/>
        <v>1.008013972988526</v>
      </c>
      <c r="P163" s="1">
        <f t="shared" si="31"/>
        <v>57.759200652242541</v>
      </c>
      <c r="Q163" s="1" t="s">
        <v>57</v>
      </c>
    </row>
    <row r="164" spans="1:17" x14ac:dyDescent="0.2">
      <c r="A164" s="1" t="s">
        <v>78</v>
      </c>
      <c r="B164" s="1" t="s">
        <v>89</v>
      </c>
      <c r="C164" s="1">
        <v>1</v>
      </c>
      <c r="D164" s="1">
        <v>32</v>
      </c>
      <c r="E164" s="1">
        <v>0.25</v>
      </c>
      <c r="F164" s="1">
        <f t="shared" si="22"/>
        <v>0.125</v>
      </c>
      <c r="G164" s="1">
        <v>1.31</v>
      </c>
      <c r="H164" s="1">
        <f t="shared" si="23"/>
        <v>0.20849297545038312</v>
      </c>
      <c r="I164" s="1">
        <f t="shared" si="24"/>
        <v>4.3469320812154058E-2</v>
      </c>
      <c r="J164" s="1">
        <f t="shared" si="25"/>
        <v>1.5625E-2</v>
      </c>
      <c r="K164" s="1">
        <f t="shared" si="26"/>
        <v>5.9094320812154058E-2</v>
      </c>
      <c r="L164" s="1">
        <f t="shared" si="27"/>
        <v>3.528138957940302</v>
      </c>
      <c r="M164" s="1">
        <f t="shared" si="28"/>
        <v>2.1152624868528989</v>
      </c>
      <c r="N164" s="1">
        <f t="shared" si="29"/>
        <v>0.59954058274614319</v>
      </c>
      <c r="O164" s="1">
        <f t="shared" si="30"/>
        <v>0.54008162499719248</v>
      </c>
      <c r="P164" s="1">
        <f t="shared" si="31"/>
        <v>30.946677112339128</v>
      </c>
      <c r="Q164" s="1" t="s">
        <v>59</v>
      </c>
    </row>
    <row r="165" spans="1:17" x14ac:dyDescent="0.2">
      <c r="A165" s="1" t="s">
        <v>78</v>
      </c>
      <c r="B165" s="1" t="s">
        <v>89</v>
      </c>
      <c r="C165" s="1">
        <v>2</v>
      </c>
      <c r="D165" s="1">
        <v>88</v>
      </c>
      <c r="E165" s="1">
        <v>0.53</v>
      </c>
      <c r="F165" s="1">
        <f t="shared" si="22"/>
        <v>0.26500000000000001</v>
      </c>
      <c r="G165" s="1">
        <v>1.1299999999999999</v>
      </c>
      <c r="H165" s="1">
        <f t="shared" si="23"/>
        <v>0.17984508569384189</v>
      </c>
      <c r="I165" s="1">
        <f t="shared" si="24"/>
        <v>3.2344254848225333E-2</v>
      </c>
      <c r="J165" s="1">
        <f t="shared" si="25"/>
        <v>7.022500000000001E-2</v>
      </c>
      <c r="K165" s="1">
        <f t="shared" si="26"/>
        <v>0.10256925484822535</v>
      </c>
      <c r="L165" s="1">
        <f t="shared" si="27"/>
        <v>1.7534015037933519</v>
      </c>
      <c r="M165" s="1">
        <f t="shared" si="28"/>
        <v>2.583620212432352</v>
      </c>
      <c r="N165" s="1">
        <f t="shared" si="29"/>
        <v>1.4734903596483091</v>
      </c>
      <c r="O165" s="1">
        <f t="shared" si="30"/>
        <v>0.97453606194242604</v>
      </c>
      <c r="P165" s="1">
        <f t="shared" si="31"/>
        <v>55.840916349301011</v>
      </c>
      <c r="Q165" s="1" t="s">
        <v>44</v>
      </c>
    </row>
    <row r="166" spans="1:17" x14ac:dyDescent="0.2">
      <c r="A166" s="1" t="s">
        <v>78</v>
      </c>
      <c r="B166" s="1" t="s">
        <v>89</v>
      </c>
      <c r="C166" s="1">
        <v>2</v>
      </c>
      <c r="D166" s="1">
        <v>87</v>
      </c>
      <c r="E166" s="1">
        <v>0.28000000000000003</v>
      </c>
      <c r="F166" s="1">
        <f t="shared" si="22"/>
        <v>0.14000000000000001</v>
      </c>
      <c r="G166" s="1">
        <v>1.08</v>
      </c>
      <c r="H166" s="1">
        <f t="shared" si="23"/>
        <v>0.17188733853924715</v>
      </c>
      <c r="I166" s="1">
        <f t="shared" si="24"/>
        <v>2.9545257150105756E-2</v>
      </c>
      <c r="J166" s="1">
        <f t="shared" si="25"/>
        <v>1.9600000000000003E-2</v>
      </c>
      <c r="K166" s="1">
        <f t="shared" si="26"/>
        <v>4.9145257150105759E-2</v>
      </c>
      <c r="L166" s="1">
        <f t="shared" si="27"/>
        <v>3.4975366598295894</v>
      </c>
      <c r="M166" s="1">
        <f t="shared" si="28"/>
        <v>2.8486980864174547</v>
      </c>
      <c r="N166" s="1">
        <f t="shared" si="29"/>
        <v>0.81448698426401966</v>
      </c>
      <c r="O166" s="1">
        <f t="shared" si="30"/>
        <v>0.68351225735483156</v>
      </c>
      <c r="P166" s="1">
        <f t="shared" si="31"/>
        <v>39.165252346431849</v>
      </c>
      <c r="Q166" s="1" t="s">
        <v>59</v>
      </c>
    </row>
    <row r="167" spans="1:17" x14ac:dyDescent="0.2">
      <c r="A167" s="1" t="s">
        <v>78</v>
      </c>
      <c r="B167" s="1" t="s">
        <v>90</v>
      </c>
      <c r="C167" s="1">
        <v>1</v>
      </c>
      <c r="D167" s="1">
        <v>1</v>
      </c>
      <c r="E167" s="1">
        <v>0.49</v>
      </c>
      <c r="F167" s="1">
        <f t="shared" si="22"/>
        <v>0.245</v>
      </c>
      <c r="G167" s="1">
        <v>2.5099999999999998</v>
      </c>
      <c r="H167" s="1">
        <f t="shared" si="23"/>
        <v>0.39947890716065765</v>
      </c>
      <c r="I167" s="1">
        <f t="shared" si="24"/>
        <v>0.15958339726627332</v>
      </c>
      <c r="J167" s="1">
        <f t="shared" si="25"/>
        <v>6.0024999999999995E-2</v>
      </c>
      <c r="K167" s="1">
        <f t="shared" si="26"/>
        <v>0.21960839726627332</v>
      </c>
      <c r="L167" s="1">
        <f t="shared" si="27"/>
        <v>1.8190511480136748</v>
      </c>
      <c r="M167" s="1">
        <f t="shared" si="28"/>
        <v>1.115622184988398</v>
      </c>
      <c r="N167" s="1">
        <f t="shared" si="29"/>
        <v>0.61329896424661245</v>
      </c>
      <c r="O167" s="1">
        <f t="shared" si="30"/>
        <v>0.55014080566333412</v>
      </c>
      <c r="P167" s="1">
        <f t="shared" si="31"/>
        <v>31.523068164509045</v>
      </c>
      <c r="Q167" s="1" t="s">
        <v>42</v>
      </c>
    </row>
    <row r="168" spans="1:17" x14ac:dyDescent="0.2">
      <c r="A168" s="1" t="s">
        <v>78</v>
      </c>
      <c r="B168" s="1" t="s">
        <v>90</v>
      </c>
      <c r="C168" s="1">
        <v>2</v>
      </c>
      <c r="D168" s="1">
        <v>65</v>
      </c>
      <c r="E168" s="1">
        <v>0.56999999999999995</v>
      </c>
      <c r="F168" s="1">
        <f t="shared" si="22"/>
        <v>0.28499999999999998</v>
      </c>
      <c r="G168" s="1">
        <v>1.54</v>
      </c>
      <c r="H168" s="1">
        <f t="shared" si="23"/>
        <v>0.24509861236151909</v>
      </c>
      <c r="I168" s="1">
        <f t="shared" si="24"/>
        <v>6.0073329781542194E-2</v>
      </c>
      <c r="J168" s="1">
        <f t="shared" si="25"/>
        <v>8.1224999999999992E-2</v>
      </c>
      <c r="K168" s="1">
        <f t="shared" si="26"/>
        <v>0.14129832978154219</v>
      </c>
      <c r="L168" s="1">
        <f t="shared" si="27"/>
        <v>1.734617901998275</v>
      </c>
      <c r="M168" s="1">
        <f t="shared" si="28"/>
        <v>2.0170089797992046</v>
      </c>
      <c r="N168" s="1">
        <f t="shared" si="29"/>
        <v>1.1627972808741429</v>
      </c>
      <c r="O168" s="1">
        <f t="shared" si="30"/>
        <v>0.86052811818075015</v>
      </c>
      <c r="P168" s="1">
        <f t="shared" si="31"/>
        <v>49.308261171756982</v>
      </c>
      <c r="Q168" s="1" t="s">
        <v>57</v>
      </c>
    </row>
    <row r="169" spans="1:17" x14ac:dyDescent="0.2">
      <c r="A169" s="1" t="s">
        <v>78</v>
      </c>
      <c r="B169" s="1" t="s">
        <v>90</v>
      </c>
      <c r="C169" s="1">
        <v>2</v>
      </c>
      <c r="D169" s="1">
        <v>58</v>
      </c>
      <c r="E169" s="1">
        <v>0.3</v>
      </c>
      <c r="F169" s="1">
        <f t="shared" si="22"/>
        <v>0.15</v>
      </c>
      <c r="G169" s="1">
        <v>0.86</v>
      </c>
      <c r="H169" s="1">
        <f t="shared" si="23"/>
        <v>0.13687325105903012</v>
      </c>
      <c r="I169" s="1">
        <f t="shared" si="24"/>
        <v>1.8734286855468289E-2</v>
      </c>
      <c r="J169" s="1">
        <f t="shared" si="25"/>
        <v>2.2499999999999999E-2</v>
      </c>
      <c r="K169" s="1">
        <f t="shared" si="26"/>
        <v>4.1234286855468288E-2</v>
      </c>
      <c r="L169" s="1">
        <f t="shared" si="27"/>
        <v>3.3194038625862317</v>
      </c>
      <c r="M169" s="1">
        <f t="shared" si="28"/>
        <v>3.6377493449994693</v>
      </c>
      <c r="N169" s="1">
        <f t="shared" si="29"/>
        <v>1.0959044140429501</v>
      </c>
      <c r="O169" s="1">
        <f t="shared" si="30"/>
        <v>0.83112427696566904</v>
      </c>
      <c r="P169" s="1">
        <f t="shared" si="31"/>
        <v>47.623421070132835</v>
      </c>
      <c r="Q169" s="1" t="s">
        <v>59</v>
      </c>
    </row>
    <row r="170" spans="1:17" x14ac:dyDescent="0.2">
      <c r="A170" s="1" t="s">
        <v>78</v>
      </c>
      <c r="B170" s="1" t="s">
        <v>90</v>
      </c>
      <c r="C170" s="1">
        <v>3</v>
      </c>
      <c r="D170" s="1">
        <v>42</v>
      </c>
      <c r="E170" s="1">
        <v>0.4</v>
      </c>
      <c r="F170" s="1">
        <f t="shared" si="22"/>
        <v>0.2</v>
      </c>
      <c r="G170" s="1">
        <v>0.77</v>
      </c>
      <c r="H170" s="1">
        <f t="shared" si="23"/>
        <v>0.12254930618075954</v>
      </c>
      <c r="I170" s="1">
        <f t="shared" si="24"/>
        <v>1.5018332445385548E-2</v>
      </c>
      <c r="J170" s="1">
        <f t="shared" si="25"/>
        <v>4.0000000000000008E-2</v>
      </c>
      <c r="K170" s="1">
        <f t="shared" si="26"/>
        <v>5.5018332445385558E-2</v>
      </c>
      <c r="L170" s="1">
        <f t="shared" si="27"/>
        <v>2.2274267636593534</v>
      </c>
      <c r="M170" s="1">
        <f t="shared" si="28"/>
        <v>3.6351519777254575</v>
      </c>
      <c r="N170" s="1">
        <f t="shared" si="29"/>
        <v>1.6319961836830077</v>
      </c>
      <c r="O170" s="1">
        <f t="shared" si="30"/>
        <v>1.0210570581230758</v>
      </c>
      <c r="P170" s="1">
        <f t="shared" si="31"/>
        <v>58.506569430452238</v>
      </c>
      <c r="Q170" s="1" t="s">
        <v>59</v>
      </c>
    </row>
    <row r="171" spans="1:17" x14ac:dyDescent="0.2">
      <c r="A171" s="1" t="s">
        <v>78</v>
      </c>
      <c r="B171" s="1" t="s">
        <v>91</v>
      </c>
      <c r="C171" s="1">
        <v>1</v>
      </c>
      <c r="D171" s="1">
        <v>1</v>
      </c>
      <c r="E171" s="1">
        <v>0.56999999999999995</v>
      </c>
      <c r="F171" s="1">
        <f t="shared" si="22"/>
        <v>0.28499999999999998</v>
      </c>
      <c r="G171" s="1">
        <v>1.1399999999999999</v>
      </c>
      <c r="H171" s="1">
        <f t="shared" si="23"/>
        <v>0.18143663512476085</v>
      </c>
      <c r="I171" s="1">
        <f t="shared" si="24"/>
        <v>3.2919252565395601E-2</v>
      </c>
      <c r="J171" s="1">
        <f t="shared" si="25"/>
        <v>8.1224999999999992E-2</v>
      </c>
      <c r="K171" s="1">
        <f t="shared" si="26"/>
        <v>0.11414425256539559</v>
      </c>
      <c r="L171" s="1">
        <f t="shared" si="27"/>
        <v>1.5895380717554051</v>
      </c>
      <c r="M171" s="1">
        <f t="shared" si="28"/>
        <v>2.4968405644140304</v>
      </c>
      <c r="N171" s="1">
        <f t="shared" si="29"/>
        <v>1.570796326794895</v>
      </c>
      <c r="O171" s="1">
        <f t="shared" si="30"/>
        <v>1.0038848218538867</v>
      </c>
      <c r="P171" s="1">
        <f t="shared" si="31"/>
        <v>57.522600292227708</v>
      </c>
      <c r="Q171" s="1" t="s">
        <v>57</v>
      </c>
    </row>
    <row r="172" spans="1:17" x14ac:dyDescent="0.2">
      <c r="A172" s="1" t="s">
        <v>78</v>
      </c>
      <c r="B172" s="1" t="s">
        <v>91</v>
      </c>
      <c r="C172" s="1">
        <v>1</v>
      </c>
      <c r="D172" s="1">
        <v>4</v>
      </c>
      <c r="E172" s="1">
        <v>0.37</v>
      </c>
      <c r="F172" s="1">
        <f t="shared" si="22"/>
        <v>0.185</v>
      </c>
      <c r="G172" s="1">
        <v>2.48</v>
      </c>
      <c r="H172" s="1">
        <f t="shared" si="23"/>
        <v>0.39470425886790084</v>
      </c>
      <c r="I172" s="1">
        <f t="shared" si="24"/>
        <v>0.15579145196845887</v>
      </c>
      <c r="J172" s="1">
        <f t="shared" si="25"/>
        <v>3.4224999999999998E-2</v>
      </c>
      <c r="K172" s="1">
        <f t="shared" si="26"/>
        <v>0.19001645196845887</v>
      </c>
      <c r="L172" s="1">
        <f t="shared" si="27"/>
        <v>2.0772109718868892</v>
      </c>
      <c r="M172" s="1">
        <f t="shared" si="28"/>
        <v>0.97359990718439704</v>
      </c>
      <c r="N172" s="1">
        <f t="shared" si="29"/>
        <v>0.46870535557589604</v>
      </c>
      <c r="O172" s="1">
        <f t="shared" si="30"/>
        <v>0.43829995723615517</v>
      </c>
      <c r="P172" s="1">
        <f t="shared" si="31"/>
        <v>25.11458754963169</v>
      </c>
      <c r="Q172" s="1" t="s">
        <v>42</v>
      </c>
    </row>
    <row r="173" spans="1:17" x14ac:dyDescent="0.2">
      <c r="A173" s="1" t="s">
        <v>78</v>
      </c>
      <c r="B173" s="1" t="s">
        <v>91</v>
      </c>
      <c r="C173" s="1">
        <v>1</v>
      </c>
      <c r="D173" s="1">
        <v>65</v>
      </c>
      <c r="E173" s="1">
        <v>0.51</v>
      </c>
      <c r="F173" s="1">
        <f t="shared" si="22"/>
        <v>0.255</v>
      </c>
      <c r="G173" s="1">
        <v>1.54</v>
      </c>
      <c r="H173" s="1">
        <f t="shared" si="23"/>
        <v>0.24509861236151909</v>
      </c>
      <c r="I173" s="1">
        <f t="shared" si="24"/>
        <v>6.0073329781542194E-2</v>
      </c>
      <c r="J173" s="1">
        <f t="shared" si="25"/>
        <v>6.5024999999999999E-2</v>
      </c>
      <c r="K173" s="1">
        <f t="shared" si="26"/>
        <v>0.1250983297815422</v>
      </c>
      <c r="L173" s="1">
        <f t="shared" si="27"/>
        <v>1.9592476797214802</v>
      </c>
      <c r="M173" s="1">
        <f t="shared" si="28"/>
        <v>2.0383965193244675</v>
      </c>
      <c r="N173" s="1">
        <f t="shared" si="29"/>
        <v>1.0403975670979173</v>
      </c>
      <c r="O173" s="1">
        <f t="shared" si="30"/>
        <v>0.80519444743476221</v>
      </c>
      <c r="P173" s="1">
        <f t="shared" si="31"/>
        <v>46.137641838011874</v>
      </c>
      <c r="Q173" s="1" t="s">
        <v>57</v>
      </c>
    </row>
    <row r="174" spans="1:17" x14ac:dyDescent="0.2">
      <c r="A174" s="1" t="s">
        <v>78</v>
      </c>
      <c r="B174" s="1" t="s">
        <v>91</v>
      </c>
      <c r="C174" s="1">
        <v>2</v>
      </c>
      <c r="D174" s="1">
        <v>1</v>
      </c>
      <c r="E174" s="1">
        <v>0.7</v>
      </c>
      <c r="F174" s="1">
        <f t="shared" si="22"/>
        <v>0.35</v>
      </c>
      <c r="G174" s="1">
        <v>1.2</v>
      </c>
      <c r="H174" s="1">
        <f t="shared" si="23"/>
        <v>0.19098593171027459</v>
      </c>
      <c r="I174" s="1">
        <f t="shared" si="24"/>
        <v>3.6475626111241666E-2</v>
      </c>
      <c r="J174" s="1">
        <f t="shared" si="25"/>
        <v>0.12249999999999998</v>
      </c>
      <c r="K174" s="1">
        <f t="shared" si="26"/>
        <v>0.15897562611124166</v>
      </c>
      <c r="L174" s="1">
        <f t="shared" si="27"/>
        <v>1.2013535431943134</v>
      </c>
      <c r="M174" s="1">
        <f t="shared" si="28"/>
        <v>2.2015953549702698</v>
      </c>
      <c r="N174" s="1">
        <f t="shared" si="29"/>
        <v>1.8325957145940444</v>
      </c>
      <c r="O174" s="1">
        <f t="shared" si="30"/>
        <v>1.071280417147179</v>
      </c>
      <c r="P174" s="1">
        <f t="shared" si="31"/>
        <v>61.384367902533356</v>
      </c>
      <c r="Q174" s="1" t="s">
        <v>57</v>
      </c>
    </row>
    <row r="175" spans="1:17" x14ac:dyDescent="0.2">
      <c r="A175" s="1" t="s">
        <v>78</v>
      </c>
      <c r="B175" s="1" t="s">
        <v>91</v>
      </c>
      <c r="C175" s="1">
        <v>2</v>
      </c>
      <c r="D175" s="1">
        <v>9</v>
      </c>
      <c r="E175" s="1">
        <v>0.45</v>
      </c>
      <c r="F175" s="1">
        <f t="shared" si="22"/>
        <v>0.22500000000000001</v>
      </c>
      <c r="G175" s="1">
        <v>0.8</v>
      </c>
      <c r="H175" s="1">
        <f t="shared" si="23"/>
        <v>0.12732395447351641</v>
      </c>
      <c r="I175" s="1">
        <f t="shared" si="24"/>
        <v>1.6211389382774079E-2</v>
      </c>
      <c r="J175" s="1">
        <f t="shared" si="25"/>
        <v>5.0625000000000003E-2</v>
      </c>
      <c r="K175" s="1">
        <f t="shared" si="26"/>
        <v>6.6836389382774086E-2</v>
      </c>
      <c r="L175" s="1">
        <f t="shared" si="27"/>
        <v>1.9050094663900552</v>
      </c>
      <c r="M175" s="1">
        <f t="shared" si="28"/>
        <v>3.3664296063543766</v>
      </c>
      <c r="N175" s="1">
        <f t="shared" si="29"/>
        <v>1.7671458676442566</v>
      </c>
      <c r="O175" s="1">
        <f t="shared" si="30"/>
        <v>1.0558397654512977</v>
      </c>
      <c r="P175" s="1">
        <f t="shared" si="31"/>
        <v>60.499618560359352</v>
      </c>
      <c r="Q175" s="1" t="s">
        <v>45</v>
      </c>
    </row>
    <row r="176" spans="1:17" x14ac:dyDescent="0.2">
      <c r="A176" s="1" t="s">
        <v>78</v>
      </c>
      <c r="B176" s="1" t="s">
        <v>91</v>
      </c>
      <c r="C176" s="1">
        <v>2</v>
      </c>
      <c r="D176" s="1">
        <v>25</v>
      </c>
      <c r="E176" s="1">
        <v>0.5</v>
      </c>
      <c r="F176" s="1">
        <f t="shared" si="22"/>
        <v>0.25</v>
      </c>
      <c r="G176" s="1">
        <v>2.08</v>
      </c>
      <c r="H176" s="1">
        <f t="shared" si="23"/>
        <v>0.33104228163114263</v>
      </c>
      <c r="I176" s="1">
        <f t="shared" si="24"/>
        <v>0.10958899222755275</v>
      </c>
      <c r="J176" s="1">
        <f t="shared" si="25"/>
        <v>6.25E-2</v>
      </c>
      <c r="K176" s="1">
        <f t="shared" si="26"/>
        <v>0.17208899222755275</v>
      </c>
      <c r="L176" s="1">
        <f t="shared" si="27"/>
        <v>1.9236691280834886</v>
      </c>
      <c r="M176" s="1">
        <f t="shared" si="28"/>
        <v>1.4527367309434049</v>
      </c>
      <c r="N176" s="1">
        <f t="shared" si="29"/>
        <v>0.7551905417283149</v>
      </c>
      <c r="O176" s="1">
        <f t="shared" si="30"/>
        <v>0.64681478744265009</v>
      </c>
      <c r="P176" s="1">
        <f t="shared" si="31"/>
        <v>37.062487320463845</v>
      </c>
      <c r="Q176" s="1" t="s">
        <v>42</v>
      </c>
    </row>
    <row r="177" spans="1:17" x14ac:dyDescent="0.2">
      <c r="A177" s="1" t="s">
        <v>78</v>
      </c>
      <c r="B177" s="1" t="s">
        <v>91</v>
      </c>
      <c r="C177" s="1">
        <v>3</v>
      </c>
      <c r="D177" s="1">
        <v>25</v>
      </c>
      <c r="E177" s="1">
        <v>0.4</v>
      </c>
      <c r="F177" s="1">
        <f t="shared" si="22"/>
        <v>0.2</v>
      </c>
      <c r="G177" s="1">
        <v>2.62</v>
      </c>
      <c r="H177" s="1">
        <f t="shared" si="23"/>
        <v>0.41698595090076623</v>
      </c>
      <c r="I177" s="1">
        <f t="shared" si="24"/>
        <v>0.17387728324861623</v>
      </c>
      <c r="J177" s="1">
        <f t="shared" si="25"/>
        <v>4.0000000000000008E-2</v>
      </c>
      <c r="K177" s="1">
        <f t="shared" si="26"/>
        <v>0.21387728324861624</v>
      </c>
      <c r="L177" s="1">
        <f t="shared" si="27"/>
        <v>1.9496504938116848</v>
      </c>
      <c r="M177" s="1">
        <f t="shared" si="28"/>
        <v>0.93511567456893063</v>
      </c>
      <c r="N177" s="1">
        <f t="shared" si="29"/>
        <v>0.47963246619691452</v>
      </c>
      <c r="O177" s="1">
        <f t="shared" si="30"/>
        <v>0.44722122150214466</v>
      </c>
      <c r="P177" s="1">
        <f t="shared" si="31"/>
        <v>25.625775992072889</v>
      </c>
      <c r="Q177" s="1" t="s">
        <v>42</v>
      </c>
    </row>
    <row r="178" spans="1:17" x14ac:dyDescent="0.2">
      <c r="A178" s="1" t="s">
        <v>78</v>
      </c>
      <c r="B178" s="1" t="s">
        <v>91</v>
      </c>
      <c r="C178" s="1">
        <v>4</v>
      </c>
      <c r="D178" s="1">
        <v>35</v>
      </c>
      <c r="E178" s="1">
        <v>0.26</v>
      </c>
      <c r="F178" s="1">
        <f t="shared" si="22"/>
        <v>0.13</v>
      </c>
      <c r="G178" s="1">
        <v>0.71</v>
      </c>
      <c r="H178" s="1">
        <f t="shared" si="23"/>
        <v>0.1130000095952458</v>
      </c>
      <c r="I178" s="1">
        <f t="shared" si="24"/>
        <v>1.2769002168525641E-2</v>
      </c>
      <c r="J178" s="1">
        <f t="shared" si="25"/>
        <v>1.6900000000000002E-2</v>
      </c>
      <c r="K178" s="1">
        <f t="shared" si="26"/>
        <v>2.9669002168525645E-2</v>
      </c>
      <c r="L178" s="1">
        <f t="shared" si="27"/>
        <v>3.8086892492502438</v>
      </c>
      <c r="M178" s="1">
        <f t="shared" si="28"/>
        <v>4.3816775253031759</v>
      </c>
      <c r="N178" s="1">
        <f t="shared" si="29"/>
        <v>1.1504423801878105</v>
      </c>
      <c r="O178" s="1">
        <f t="shared" si="30"/>
        <v>0.85524317127091476</v>
      </c>
      <c r="P178" s="1">
        <f t="shared" si="31"/>
        <v>49.005433713823415</v>
      </c>
      <c r="Q178" s="1" t="s">
        <v>45</v>
      </c>
    </row>
    <row r="179" spans="1:17" x14ac:dyDescent="0.2">
      <c r="A179" s="1" t="s">
        <v>78</v>
      </c>
      <c r="B179" s="1" t="s">
        <v>91</v>
      </c>
      <c r="C179" s="1">
        <v>5</v>
      </c>
      <c r="D179" s="1">
        <v>93</v>
      </c>
      <c r="E179" s="1">
        <v>0.33</v>
      </c>
      <c r="F179" s="1">
        <f t="shared" si="22"/>
        <v>0.16500000000000001</v>
      </c>
      <c r="G179" s="1">
        <v>0.72</v>
      </c>
      <c r="H179" s="1">
        <f t="shared" si="23"/>
        <v>0.11459155902616476</v>
      </c>
      <c r="I179" s="1">
        <f t="shared" si="24"/>
        <v>1.3131225400047002E-2</v>
      </c>
      <c r="J179" s="1">
        <f t="shared" si="25"/>
        <v>2.7225000000000003E-2</v>
      </c>
      <c r="K179" s="1">
        <f t="shared" si="26"/>
        <v>4.0356225400047005E-2</v>
      </c>
      <c r="L179" s="1">
        <f t="shared" si="27"/>
        <v>2.8395014124891693</v>
      </c>
      <c r="M179" s="1">
        <f t="shared" si="28"/>
        <v>4.0885885229446615</v>
      </c>
      <c r="N179" s="1">
        <f t="shared" si="29"/>
        <v>1.4398966328953204</v>
      </c>
      <c r="O179" s="1">
        <f t="shared" si="30"/>
        <v>0.96377503048965329</v>
      </c>
      <c r="P179" s="1">
        <f t="shared" si="31"/>
        <v>55.224309247057128</v>
      </c>
      <c r="Q179" s="1" t="s">
        <v>45</v>
      </c>
    </row>
    <row r="180" spans="1:17" x14ac:dyDescent="0.2">
      <c r="A180" s="1" t="s">
        <v>78</v>
      </c>
      <c r="B180" s="1" t="s">
        <v>91</v>
      </c>
      <c r="C180" s="1">
        <v>6</v>
      </c>
      <c r="D180" s="1">
        <v>47</v>
      </c>
      <c r="E180" s="1">
        <v>0.69</v>
      </c>
      <c r="F180" s="1">
        <f t="shared" si="22"/>
        <v>0.34499999999999997</v>
      </c>
      <c r="G180" s="1">
        <v>1.17</v>
      </c>
      <c r="H180" s="1">
        <f t="shared" si="23"/>
        <v>0.18621128341751772</v>
      </c>
      <c r="I180" s="1">
        <f t="shared" si="24"/>
        <v>3.4674642071999107E-2</v>
      </c>
      <c r="J180" s="1">
        <f t="shared" si="25"/>
        <v>0.11902499999999998</v>
      </c>
      <c r="K180" s="1">
        <f t="shared" si="26"/>
        <v>0.1536996420719991</v>
      </c>
      <c r="L180" s="1">
        <f t="shared" si="27"/>
        <v>1.2115271116265116</v>
      </c>
      <c r="M180" s="1">
        <f t="shared" si="28"/>
        <v>2.2446376279678524</v>
      </c>
      <c r="N180" s="1">
        <f t="shared" si="29"/>
        <v>1.8527341290401325</v>
      </c>
      <c r="O180" s="1">
        <f t="shared" si="30"/>
        <v>1.0758621785017195</v>
      </c>
      <c r="P180" s="1">
        <f t="shared" si="31"/>
        <v>61.646902828148527</v>
      </c>
      <c r="Q180" s="1" t="s">
        <v>44</v>
      </c>
    </row>
    <row r="181" spans="1:17" x14ac:dyDescent="0.2">
      <c r="A181" s="1" t="s">
        <v>78</v>
      </c>
      <c r="B181" s="1" t="s">
        <v>91</v>
      </c>
      <c r="C181" s="1">
        <v>7</v>
      </c>
      <c r="D181" s="1">
        <v>9</v>
      </c>
      <c r="E181" s="1">
        <v>0.33</v>
      </c>
      <c r="F181" s="1">
        <f t="shared" si="22"/>
        <v>0.16500000000000001</v>
      </c>
      <c r="G181" s="1">
        <v>0.75</v>
      </c>
      <c r="H181" s="1">
        <f t="shared" si="23"/>
        <v>0.11936620731892163</v>
      </c>
      <c r="I181" s="1">
        <f t="shared" si="24"/>
        <v>1.4248291449703779E-2</v>
      </c>
      <c r="J181" s="1">
        <f t="shared" si="25"/>
        <v>2.7225000000000003E-2</v>
      </c>
      <c r="K181" s="1">
        <f t="shared" si="26"/>
        <v>4.1473291449703784E-2</v>
      </c>
      <c r="L181" s="1">
        <f t="shared" si="27"/>
        <v>2.8781464684007902</v>
      </c>
      <c r="M181" s="1">
        <f t="shared" si="28"/>
        <v>3.9784640724766613</v>
      </c>
      <c r="N181" s="1">
        <f t="shared" si="29"/>
        <v>1.3823007675795076</v>
      </c>
      <c r="O181" s="1">
        <f t="shared" si="30"/>
        <v>0.94451696522215511</v>
      </c>
      <c r="P181" s="1">
        <f t="shared" si="31"/>
        <v>54.120822107229486</v>
      </c>
      <c r="Q181" s="1" t="s">
        <v>45</v>
      </c>
    </row>
    <row r="182" spans="1:17" x14ac:dyDescent="0.2">
      <c r="A182" s="1" t="s">
        <v>78</v>
      </c>
      <c r="B182" s="1" t="s">
        <v>92</v>
      </c>
      <c r="C182" s="1">
        <v>1</v>
      </c>
      <c r="D182" s="1">
        <v>4</v>
      </c>
      <c r="E182" s="1">
        <v>0.34</v>
      </c>
      <c r="F182" s="1">
        <f t="shared" si="22"/>
        <v>0.17</v>
      </c>
      <c r="G182" s="1">
        <v>1.06</v>
      </c>
      <c r="H182" s="1">
        <f t="shared" si="23"/>
        <v>0.16870423967740925</v>
      </c>
      <c r="I182" s="1">
        <f t="shared" si="24"/>
        <v>2.8461120485132742E-2</v>
      </c>
      <c r="J182" s="1">
        <f t="shared" si="25"/>
        <v>2.8900000000000006E-2</v>
      </c>
      <c r="K182" s="1">
        <f t="shared" si="26"/>
        <v>5.7361120485132748E-2</v>
      </c>
      <c r="L182" s="1">
        <f t="shared" si="27"/>
        <v>2.9410903805677084</v>
      </c>
      <c r="M182" s="1">
        <f t="shared" si="28"/>
        <v>2.9636799030810739</v>
      </c>
      <c r="N182" s="1">
        <f t="shared" si="29"/>
        <v>1.0076806624721968</v>
      </c>
      <c r="O182" s="1">
        <f t="shared" si="30"/>
        <v>0.78922378424738515</v>
      </c>
      <c r="P182" s="1">
        <f t="shared" si="31"/>
        <v>45.222522837375166</v>
      </c>
      <c r="Q182" s="1" t="s">
        <v>45</v>
      </c>
    </row>
    <row r="183" spans="1:17" x14ac:dyDescent="0.2">
      <c r="A183" s="1" t="s">
        <v>78</v>
      </c>
      <c r="B183" s="1" t="s">
        <v>92</v>
      </c>
      <c r="C183" s="1">
        <v>2</v>
      </c>
      <c r="D183" s="1">
        <v>30</v>
      </c>
      <c r="E183" s="1">
        <v>0.2</v>
      </c>
      <c r="F183" s="1">
        <f t="shared" si="22"/>
        <v>0.1</v>
      </c>
      <c r="G183" s="1">
        <v>0.8</v>
      </c>
      <c r="H183" s="1">
        <f t="shared" si="23"/>
        <v>0.12732395447351641</v>
      </c>
      <c r="I183" s="1">
        <f t="shared" si="24"/>
        <v>1.6211389382774079E-2</v>
      </c>
      <c r="J183" s="1">
        <f t="shared" si="25"/>
        <v>1.0000000000000002E-2</v>
      </c>
      <c r="K183" s="1">
        <f t="shared" si="26"/>
        <v>2.6211389382774081E-2</v>
      </c>
      <c r="L183" s="1">
        <f t="shared" si="27"/>
        <v>4.8575812832414256</v>
      </c>
      <c r="M183" s="1">
        <f t="shared" si="28"/>
        <v>3.8151354184116322</v>
      </c>
      <c r="N183" s="1">
        <f t="shared" si="29"/>
        <v>0.78539816339744761</v>
      </c>
      <c r="O183" s="1">
        <f t="shared" si="30"/>
        <v>0.66577375002835348</v>
      </c>
      <c r="P183" s="1">
        <f t="shared" si="31"/>
        <v>38.148835876624652</v>
      </c>
      <c r="Q183" s="1" t="s">
        <v>76</v>
      </c>
    </row>
    <row r="184" spans="1:17" x14ac:dyDescent="0.2">
      <c r="A184" s="1" t="s">
        <v>78</v>
      </c>
      <c r="B184" s="1" t="s">
        <v>92</v>
      </c>
      <c r="C184" s="1">
        <v>3</v>
      </c>
      <c r="D184" s="1">
        <v>32</v>
      </c>
      <c r="E184" s="1">
        <v>0.31</v>
      </c>
      <c r="F184" s="1">
        <f t="shared" si="22"/>
        <v>0.155</v>
      </c>
      <c r="G184" s="1">
        <v>0.88</v>
      </c>
      <c r="H184" s="1">
        <f t="shared" si="23"/>
        <v>0.14005634992086805</v>
      </c>
      <c r="I184" s="1">
        <f t="shared" si="24"/>
        <v>1.9615781153156635E-2</v>
      </c>
      <c r="J184" s="1">
        <f t="shared" si="25"/>
        <v>2.4025000000000001E-2</v>
      </c>
      <c r="K184" s="1">
        <f t="shared" si="26"/>
        <v>4.3640781153156637E-2</v>
      </c>
      <c r="L184" s="1">
        <f t="shared" si="27"/>
        <v>3.2092997929927627</v>
      </c>
      <c r="M184" s="1">
        <f t="shared" si="28"/>
        <v>3.5517237754299109</v>
      </c>
      <c r="N184" s="1">
        <f t="shared" si="29"/>
        <v>1.1066974120600395</v>
      </c>
      <c r="O184" s="1">
        <f t="shared" si="30"/>
        <v>0.83600169190414719</v>
      </c>
      <c r="P184" s="1">
        <f t="shared" si="31"/>
        <v>47.902896946107631</v>
      </c>
      <c r="Q184" s="1" t="s">
        <v>45</v>
      </c>
    </row>
    <row r="185" spans="1:17" x14ac:dyDescent="0.2">
      <c r="A185" s="1" t="s">
        <v>78</v>
      </c>
      <c r="B185" s="1" t="s">
        <v>92</v>
      </c>
      <c r="C185" s="1">
        <v>4</v>
      </c>
      <c r="D185" s="1">
        <v>27</v>
      </c>
      <c r="E185" s="1">
        <v>0.41</v>
      </c>
      <c r="F185" s="1">
        <f t="shared" si="22"/>
        <v>0.20499999999999999</v>
      </c>
      <c r="G185" s="1">
        <v>2.74</v>
      </c>
      <c r="H185" s="1">
        <f t="shared" si="23"/>
        <v>0.4360845440717937</v>
      </c>
      <c r="I185" s="1">
        <f t="shared" si="24"/>
        <v>0.19016972957830419</v>
      </c>
      <c r="J185" s="1">
        <f t="shared" si="25"/>
        <v>4.2024999999999993E-2</v>
      </c>
      <c r="K185" s="1">
        <f t="shared" si="26"/>
        <v>0.23219472957830417</v>
      </c>
      <c r="L185" s="1">
        <f t="shared" si="27"/>
        <v>1.878098373997463</v>
      </c>
      <c r="M185" s="1">
        <f t="shared" si="28"/>
        <v>0.88287964318702083</v>
      </c>
      <c r="N185" s="1">
        <f t="shared" si="29"/>
        <v>0.47009233137657436</v>
      </c>
      <c r="O185" s="1">
        <f t="shared" si="30"/>
        <v>0.43943651026328151</v>
      </c>
      <c r="P185" s="1">
        <f t="shared" si="31"/>
        <v>25.179712038086031</v>
      </c>
      <c r="Q185" s="1" t="s">
        <v>42</v>
      </c>
    </row>
    <row r="186" spans="1:17" x14ac:dyDescent="0.2">
      <c r="A186" s="1" t="s">
        <v>78</v>
      </c>
      <c r="B186" s="1" t="s">
        <v>92</v>
      </c>
      <c r="C186" s="1">
        <v>5</v>
      </c>
      <c r="D186" s="1">
        <v>88</v>
      </c>
      <c r="E186" s="1">
        <v>0.4</v>
      </c>
      <c r="F186" s="1">
        <f t="shared" si="22"/>
        <v>0.2</v>
      </c>
      <c r="G186" s="1">
        <v>0.96</v>
      </c>
      <c r="H186" s="1">
        <f t="shared" si="23"/>
        <v>0.15278874536821968</v>
      </c>
      <c r="I186" s="1">
        <f t="shared" si="24"/>
        <v>2.334440071119467E-2</v>
      </c>
      <c r="J186" s="1">
        <f t="shared" si="25"/>
        <v>4.0000000000000008E-2</v>
      </c>
      <c r="K186" s="1">
        <f t="shared" si="26"/>
        <v>6.3344400711194682E-2</v>
      </c>
      <c r="L186" s="1">
        <f t="shared" si="27"/>
        <v>2.4120323762289182</v>
      </c>
      <c r="M186" s="1">
        <f t="shared" si="28"/>
        <v>3.1573429972422891</v>
      </c>
      <c r="N186" s="1">
        <f t="shared" si="29"/>
        <v>1.3089969389957459</v>
      </c>
      <c r="O186" s="1">
        <f t="shared" si="30"/>
        <v>0.91843079604504929</v>
      </c>
      <c r="P186" s="1">
        <f t="shared" si="31"/>
        <v>52.626084613381323</v>
      </c>
      <c r="Q186" s="1" t="s">
        <v>45</v>
      </c>
    </row>
    <row r="187" spans="1:17" x14ac:dyDescent="0.2">
      <c r="A187" s="1" t="s">
        <v>78</v>
      </c>
      <c r="B187" s="1" t="s">
        <v>93</v>
      </c>
      <c r="C187" s="1">
        <v>1</v>
      </c>
      <c r="D187" s="1">
        <v>1</v>
      </c>
      <c r="E187" s="1">
        <v>0.38</v>
      </c>
      <c r="F187" s="1">
        <f t="shared" si="22"/>
        <v>0.19</v>
      </c>
      <c r="G187" s="1">
        <v>0.82</v>
      </c>
      <c r="H187" s="1">
        <f t="shared" si="23"/>
        <v>0.13050705333535431</v>
      </c>
      <c r="I187" s="1">
        <f t="shared" si="24"/>
        <v>1.7032090970277015E-2</v>
      </c>
      <c r="J187" s="1">
        <f t="shared" si="25"/>
        <v>3.61E-2</v>
      </c>
      <c r="K187" s="1">
        <f t="shared" si="26"/>
        <v>5.3132090970277018E-2</v>
      </c>
      <c r="L187" s="1">
        <f t="shared" si="27"/>
        <v>2.4562755004007304</v>
      </c>
      <c r="M187" s="1">
        <f t="shared" si="28"/>
        <v>3.5759932750677774</v>
      </c>
      <c r="N187" s="1">
        <f t="shared" si="29"/>
        <v>1.4558600102001467</v>
      </c>
      <c r="O187" s="1">
        <f t="shared" si="30"/>
        <v>0.96893063495726917</v>
      </c>
      <c r="P187" s="1">
        <f t="shared" si="31"/>
        <v>55.519725383051522</v>
      </c>
      <c r="Q187" s="1" t="s">
        <v>45</v>
      </c>
    </row>
    <row r="188" spans="1:17" x14ac:dyDescent="0.2">
      <c r="A188" s="1" t="s">
        <v>78</v>
      </c>
      <c r="B188" s="1" t="s">
        <v>93</v>
      </c>
      <c r="C188" s="1">
        <v>2</v>
      </c>
      <c r="D188" s="1">
        <v>11</v>
      </c>
      <c r="E188" s="1">
        <v>0.36</v>
      </c>
      <c r="F188" s="1">
        <f t="shared" si="22"/>
        <v>0.18</v>
      </c>
      <c r="G188" s="1">
        <v>2.5499999999999998</v>
      </c>
      <c r="H188" s="1">
        <f t="shared" si="23"/>
        <v>0.40584510488433351</v>
      </c>
      <c r="I188" s="1">
        <f t="shared" si="24"/>
        <v>0.16471024915857566</v>
      </c>
      <c r="J188" s="1">
        <f t="shared" si="25"/>
        <v>3.2399999999999998E-2</v>
      </c>
      <c r="K188" s="1">
        <f t="shared" si="26"/>
        <v>0.19711024915857567</v>
      </c>
      <c r="L188" s="1">
        <f t="shared" si="27"/>
        <v>2.0589751502867317</v>
      </c>
      <c r="M188" s="1">
        <f t="shared" si="28"/>
        <v>0.91319452320913852</v>
      </c>
      <c r="N188" s="1">
        <f t="shared" si="29"/>
        <v>0.44351896285973513</v>
      </c>
      <c r="O188" s="1">
        <f t="shared" si="30"/>
        <v>0.41745123936547512</v>
      </c>
      <c r="P188" s="1">
        <f t="shared" si="31"/>
        <v>23.919956015641723</v>
      </c>
      <c r="Q188" s="1" t="s">
        <v>42</v>
      </c>
    </row>
    <row r="189" spans="1:17" x14ac:dyDescent="0.2">
      <c r="A189" s="1" t="s">
        <v>78</v>
      </c>
      <c r="B189" s="1" t="s">
        <v>93</v>
      </c>
      <c r="C189" s="1">
        <v>3</v>
      </c>
      <c r="D189" s="1">
        <v>47</v>
      </c>
      <c r="E189" s="1">
        <v>0.42</v>
      </c>
      <c r="F189" s="1">
        <f t="shared" si="22"/>
        <v>0.21</v>
      </c>
      <c r="G189" s="1">
        <v>2.74</v>
      </c>
      <c r="H189" s="1">
        <f t="shared" si="23"/>
        <v>0.4360845440717937</v>
      </c>
      <c r="I189" s="1">
        <f t="shared" si="24"/>
        <v>0.19016972957830419</v>
      </c>
      <c r="J189" s="1">
        <f t="shared" si="25"/>
        <v>4.4099999999999993E-2</v>
      </c>
      <c r="K189" s="1">
        <f t="shared" si="26"/>
        <v>0.23426972957830419</v>
      </c>
      <c r="L189" s="1">
        <f t="shared" si="27"/>
        <v>1.8614634714299838</v>
      </c>
      <c r="M189" s="1">
        <f t="shared" si="28"/>
        <v>0.89640262264360493</v>
      </c>
      <c r="N189" s="1">
        <f t="shared" si="29"/>
        <v>0.48155799799551519</v>
      </c>
      <c r="O189" s="1">
        <f t="shared" si="30"/>
        <v>0.44878545856576546</v>
      </c>
      <c r="P189" s="1">
        <f t="shared" si="31"/>
        <v>25.715406775818359</v>
      </c>
      <c r="Q189" s="1" t="s">
        <v>42</v>
      </c>
    </row>
    <row r="190" spans="1:17" x14ac:dyDescent="0.2">
      <c r="A190" s="1" t="s">
        <v>78</v>
      </c>
      <c r="B190" s="1" t="s">
        <v>93</v>
      </c>
      <c r="C190" s="1">
        <v>3</v>
      </c>
      <c r="D190" s="1">
        <v>49</v>
      </c>
      <c r="E190" s="1">
        <v>0.52</v>
      </c>
      <c r="F190" s="1">
        <f t="shared" si="22"/>
        <v>0.26</v>
      </c>
      <c r="G190" s="1">
        <v>1.3</v>
      </c>
      <c r="H190" s="1">
        <f t="shared" si="23"/>
        <v>0.20690142601946415</v>
      </c>
      <c r="I190" s="1">
        <f t="shared" si="24"/>
        <v>4.2808200088887798E-2</v>
      </c>
      <c r="J190" s="1">
        <f t="shared" si="25"/>
        <v>6.7600000000000007E-2</v>
      </c>
      <c r="K190" s="1">
        <f t="shared" si="26"/>
        <v>0.1104082000888878</v>
      </c>
      <c r="L190" s="1">
        <f t="shared" si="27"/>
        <v>1.8739679285858413</v>
      </c>
      <c r="M190" s="1">
        <f t="shared" si="28"/>
        <v>2.3548975510032619</v>
      </c>
      <c r="N190" s="1">
        <f t="shared" si="29"/>
        <v>1.2566370614359159</v>
      </c>
      <c r="O190" s="1">
        <f t="shared" si="30"/>
        <v>0.89863709305634165</v>
      </c>
      <c r="P190" s="1">
        <f t="shared" si="31"/>
        <v>51.491905432128377</v>
      </c>
      <c r="Q190" s="1" t="s">
        <v>44</v>
      </c>
    </row>
    <row r="191" spans="1:17" x14ac:dyDescent="0.2">
      <c r="A191" s="1" t="s">
        <v>78</v>
      </c>
      <c r="B191" s="1" t="s">
        <v>93</v>
      </c>
      <c r="C191" s="1">
        <v>3</v>
      </c>
      <c r="D191" s="1">
        <v>58</v>
      </c>
      <c r="E191" s="1">
        <v>0.3</v>
      </c>
      <c r="F191" s="1">
        <f t="shared" si="22"/>
        <v>0.15</v>
      </c>
      <c r="G191" s="1">
        <v>0.97</v>
      </c>
      <c r="H191" s="1">
        <f t="shared" si="23"/>
        <v>0.15438029479913862</v>
      </c>
      <c r="I191" s="1">
        <f t="shared" si="24"/>
        <v>2.3833275422268946E-2</v>
      </c>
      <c r="J191" s="1">
        <f t="shared" si="25"/>
        <v>2.2499999999999999E-2</v>
      </c>
      <c r="K191" s="1">
        <f t="shared" si="26"/>
        <v>4.6333275422268949E-2</v>
      </c>
      <c r="L191" s="1">
        <f t="shared" si="27"/>
        <v>3.3319529731528439</v>
      </c>
      <c r="M191" s="1">
        <f t="shared" si="28"/>
        <v>3.2374141183186498</v>
      </c>
      <c r="N191" s="1">
        <f t="shared" si="29"/>
        <v>0.97162659389374961</v>
      </c>
      <c r="O191" s="1">
        <f t="shared" si="30"/>
        <v>0.77100829477023813</v>
      </c>
      <c r="P191" s="1">
        <f t="shared" si="31"/>
        <v>44.178775290334642</v>
      </c>
      <c r="Q191" s="1" t="s">
        <v>45</v>
      </c>
    </row>
    <row r="192" spans="1:17" x14ac:dyDescent="0.2">
      <c r="A192" s="1" t="s">
        <v>78</v>
      </c>
      <c r="B192" s="1" t="s">
        <v>93</v>
      </c>
      <c r="C192" s="1">
        <v>4</v>
      </c>
      <c r="D192" s="1">
        <v>84</v>
      </c>
      <c r="E192" s="1">
        <v>0.3</v>
      </c>
      <c r="F192" s="1">
        <f t="shared" si="22"/>
        <v>0.15</v>
      </c>
      <c r="G192" s="1">
        <v>0.98</v>
      </c>
      <c r="H192" s="1">
        <f t="shared" si="23"/>
        <v>0.15597184423005758</v>
      </c>
      <c r="I192" s="1">
        <f t="shared" si="24"/>
        <v>2.4327216192525345E-2</v>
      </c>
      <c r="J192" s="1">
        <f t="shared" si="25"/>
        <v>2.2499999999999999E-2</v>
      </c>
      <c r="K192" s="1">
        <f t="shared" si="26"/>
        <v>4.6827216192525348E-2</v>
      </c>
      <c r="L192" s="1">
        <f t="shared" si="27"/>
        <v>3.3307947153807986</v>
      </c>
      <c r="M192" s="1">
        <f t="shared" si="28"/>
        <v>3.2032653699355138</v>
      </c>
      <c r="N192" s="1">
        <f t="shared" si="29"/>
        <v>0.96171203681320094</v>
      </c>
      <c r="O192" s="1">
        <f t="shared" si="30"/>
        <v>0.76588301448545837</v>
      </c>
      <c r="P192" s="1">
        <f t="shared" si="31"/>
        <v>43.885096730016762</v>
      </c>
      <c r="Q192" s="1" t="s">
        <v>45</v>
      </c>
    </row>
    <row r="193" spans="1:17" x14ac:dyDescent="0.2">
      <c r="A193" s="1" t="s">
        <v>78</v>
      </c>
      <c r="B193" s="1" t="s">
        <v>94</v>
      </c>
      <c r="C193" s="1">
        <v>1</v>
      </c>
      <c r="D193" s="1">
        <v>1</v>
      </c>
      <c r="E193" s="1">
        <v>0.3</v>
      </c>
      <c r="F193" s="1">
        <f t="shared" si="22"/>
        <v>0.15</v>
      </c>
      <c r="G193" s="1">
        <v>0.74</v>
      </c>
      <c r="H193" s="1">
        <f t="shared" si="23"/>
        <v>0.11777465788800266</v>
      </c>
      <c r="I193" s="1">
        <f t="shared" si="24"/>
        <v>1.3870870040636068E-2</v>
      </c>
      <c r="J193" s="1">
        <f t="shared" si="25"/>
        <v>2.2499999999999999E-2</v>
      </c>
      <c r="K193" s="1">
        <f t="shared" si="26"/>
        <v>3.6370870040636064E-2</v>
      </c>
      <c r="L193" s="1">
        <f t="shared" si="27"/>
        <v>3.2381589375348083</v>
      </c>
      <c r="M193" s="1">
        <f t="shared" si="28"/>
        <v>4.1241795929657323</v>
      </c>
      <c r="N193" s="1">
        <f t="shared" si="29"/>
        <v>1.2736186433472121</v>
      </c>
      <c r="O193" s="1">
        <f t="shared" si="30"/>
        <v>0.90516718139074959</v>
      </c>
      <c r="P193" s="1">
        <f t="shared" si="31"/>
        <v>51.866079493689952</v>
      </c>
      <c r="Q193" s="1" t="s">
        <v>45</v>
      </c>
    </row>
    <row r="194" spans="1:17" x14ac:dyDescent="0.2">
      <c r="A194" s="1" t="s">
        <v>78</v>
      </c>
      <c r="B194" s="1" t="s">
        <v>94</v>
      </c>
      <c r="C194" s="1">
        <v>1</v>
      </c>
      <c r="D194" s="1">
        <v>12</v>
      </c>
      <c r="E194" s="1">
        <v>0.6</v>
      </c>
      <c r="F194" s="1">
        <f t="shared" si="22"/>
        <v>0.3</v>
      </c>
      <c r="G194" s="1">
        <v>1.5</v>
      </c>
      <c r="H194" s="1">
        <f t="shared" si="23"/>
        <v>0.23873241463784325</v>
      </c>
      <c r="I194" s="1">
        <f t="shared" si="24"/>
        <v>5.6993165798815117E-2</v>
      </c>
      <c r="J194" s="1">
        <f t="shared" si="25"/>
        <v>0.09</v>
      </c>
      <c r="K194" s="1">
        <f t="shared" si="26"/>
        <v>0.14699316579881511</v>
      </c>
      <c r="L194" s="1">
        <f t="shared" si="27"/>
        <v>1.6241055381077292</v>
      </c>
      <c r="M194" s="1">
        <f t="shared" ref="M194:M252" si="32">F194/K194</f>
        <v>2.0409112108694938</v>
      </c>
      <c r="N194" s="1">
        <f t="shared" si="29"/>
        <v>1.2566370614359159</v>
      </c>
      <c r="O194" s="1">
        <f t="shared" si="30"/>
        <v>0.89863709305634165</v>
      </c>
      <c r="P194" s="1">
        <f t="shared" si="31"/>
        <v>51.491905432128377</v>
      </c>
      <c r="Q194" s="1" t="s">
        <v>44</v>
      </c>
    </row>
    <row r="195" spans="1:17" x14ac:dyDescent="0.2">
      <c r="A195" s="1" t="s">
        <v>78</v>
      </c>
      <c r="B195" s="1" t="s">
        <v>94</v>
      </c>
      <c r="C195" s="1">
        <v>2</v>
      </c>
      <c r="D195" s="1">
        <v>12</v>
      </c>
      <c r="E195" s="1">
        <v>0.35</v>
      </c>
      <c r="F195" s="1">
        <f t="shared" si="22"/>
        <v>0.17499999999999999</v>
      </c>
      <c r="G195" s="1">
        <v>0.96</v>
      </c>
      <c r="H195" s="1">
        <f t="shared" si="23"/>
        <v>0.15278874536821968</v>
      </c>
      <c r="I195" s="1">
        <f t="shared" si="24"/>
        <v>2.334440071119467E-2</v>
      </c>
      <c r="J195" s="1">
        <f t="shared" si="25"/>
        <v>3.0624999999999996E-2</v>
      </c>
      <c r="K195" s="1">
        <f t="shared" si="26"/>
        <v>5.3969400711194666E-2</v>
      </c>
      <c r="L195" s="1">
        <f t="shared" si="27"/>
        <v>2.8310254209757657</v>
      </c>
      <c r="M195" s="1">
        <f t="shared" si="32"/>
        <v>3.2425781589918676</v>
      </c>
      <c r="N195" s="1">
        <f t="shared" si="29"/>
        <v>1.1453723216212777</v>
      </c>
      <c r="O195" s="1">
        <f t="shared" si="30"/>
        <v>0.85305562171795135</v>
      </c>
      <c r="P195" s="1">
        <f t="shared" si="31"/>
        <v>48.88008712443861</v>
      </c>
      <c r="Q195" s="1" t="s">
        <v>45</v>
      </c>
    </row>
    <row r="196" spans="1:17" x14ac:dyDescent="0.2">
      <c r="A196" s="1" t="s">
        <v>78</v>
      </c>
      <c r="B196" s="1" t="s">
        <v>94</v>
      </c>
      <c r="C196" s="1">
        <v>3</v>
      </c>
      <c r="D196" s="1">
        <v>19</v>
      </c>
      <c r="E196" s="1">
        <v>0.6</v>
      </c>
      <c r="F196" s="1">
        <f t="shared" si="22"/>
        <v>0.3</v>
      </c>
      <c r="G196" s="1">
        <v>1.24</v>
      </c>
      <c r="H196" s="1">
        <f t="shared" si="23"/>
        <v>0.19735212943395042</v>
      </c>
      <c r="I196" s="1">
        <f t="shared" si="24"/>
        <v>3.8947862992114717E-2</v>
      </c>
      <c r="J196" s="1">
        <f t="shared" si="25"/>
        <v>0.09</v>
      </c>
      <c r="K196" s="1">
        <f t="shared" si="26"/>
        <v>0.12894786299211472</v>
      </c>
      <c r="L196" s="1">
        <f t="shared" si="27"/>
        <v>1.5304800316544889</v>
      </c>
      <c r="M196" s="1">
        <f t="shared" si="32"/>
        <v>2.3265216889894891</v>
      </c>
      <c r="N196" s="1">
        <f t="shared" si="29"/>
        <v>1.5201254775434465</v>
      </c>
      <c r="O196" s="1">
        <f t="shared" si="30"/>
        <v>0.98892911051415844</v>
      </c>
      <c r="P196" s="1">
        <f t="shared" si="31"/>
        <v>56.665638032461274</v>
      </c>
      <c r="Q196" s="1" t="s">
        <v>44</v>
      </c>
    </row>
    <row r="197" spans="1:17" x14ac:dyDescent="0.2">
      <c r="A197" s="1" t="s">
        <v>78</v>
      </c>
      <c r="B197" s="1" t="s">
        <v>94</v>
      </c>
      <c r="C197" s="1">
        <v>4</v>
      </c>
      <c r="D197" s="1">
        <v>87</v>
      </c>
      <c r="E197" s="1">
        <v>0.32</v>
      </c>
      <c r="F197" s="1">
        <f t="shared" si="22"/>
        <v>0.16</v>
      </c>
      <c r="G197" s="1">
        <v>2.23</v>
      </c>
      <c r="H197" s="1">
        <f t="shared" si="23"/>
        <v>0.35491552309492697</v>
      </c>
      <c r="I197" s="1">
        <f t="shared" si="24"/>
        <v>0.12596502853374564</v>
      </c>
      <c r="J197" s="1">
        <f t="shared" si="25"/>
        <v>2.5600000000000001E-2</v>
      </c>
      <c r="K197" s="1">
        <f t="shared" si="26"/>
        <v>0.15156502853374565</v>
      </c>
      <c r="L197" s="1">
        <f t="shared" si="27"/>
        <v>2.3416716014796628</v>
      </c>
      <c r="M197" s="1">
        <f t="shared" si="32"/>
        <v>1.0556524915269376</v>
      </c>
      <c r="N197" s="1">
        <f t="shared" si="29"/>
        <v>0.45081150186041824</v>
      </c>
      <c r="O197" s="1">
        <f t="shared" si="30"/>
        <v>0.42352856677729872</v>
      </c>
      <c r="P197" s="1">
        <f t="shared" si="31"/>
        <v>24.268186876339215</v>
      </c>
      <c r="Q197" s="1" t="s">
        <v>42</v>
      </c>
    </row>
    <row r="198" spans="1:17" x14ac:dyDescent="0.2">
      <c r="A198" s="1" t="s">
        <v>78</v>
      </c>
      <c r="B198" s="1" t="s">
        <v>95</v>
      </c>
      <c r="C198" s="1">
        <v>1</v>
      </c>
      <c r="D198" s="1">
        <v>40</v>
      </c>
      <c r="E198" s="1">
        <v>0.5</v>
      </c>
      <c r="F198" s="1">
        <f t="shared" si="22"/>
        <v>0.25</v>
      </c>
      <c r="G198" s="1">
        <v>2.44</v>
      </c>
      <c r="H198" s="1">
        <f t="shared" si="23"/>
        <v>0.38833806114422503</v>
      </c>
      <c r="I198" s="1">
        <f t="shared" si="24"/>
        <v>0.15080644973325585</v>
      </c>
      <c r="J198" s="1">
        <f t="shared" si="25"/>
        <v>6.25E-2</v>
      </c>
      <c r="K198" s="1">
        <f t="shared" si="26"/>
        <v>0.21330644973325585</v>
      </c>
      <c r="L198" s="1">
        <f t="shared" si="27"/>
        <v>1.8205640834107446</v>
      </c>
      <c r="M198" s="1">
        <f t="shared" si="32"/>
        <v>1.1720226946378329</v>
      </c>
      <c r="N198" s="1">
        <f t="shared" si="29"/>
        <v>0.64376898639135038</v>
      </c>
      <c r="O198" s="1">
        <f t="shared" si="30"/>
        <v>0.57198241560900698</v>
      </c>
      <c r="P198" s="1">
        <f t="shared" si="31"/>
        <v>32.774592414396096</v>
      </c>
      <c r="Q198" s="1" t="s">
        <v>42</v>
      </c>
    </row>
    <row r="199" spans="1:17" x14ac:dyDescent="0.2">
      <c r="A199" s="1" t="s">
        <v>78</v>
      </c>
      <c r="B199" s="1" t="s">
        <v>95</v>
      </c>
      <c r="C199" s="1">
        <v>2</v>
      </c>
      <c r="D199" s="1">
        <v>33</v>
      </c>
      <c r="E199" s="1">
        <v>0.43</v>
      </c>
      <c r="F199" s="1">
        <f t="shared" si="22"/>
        <v>0.215</v>
      </c>
      <c r="G199" s="1">
        <v>2.66</v>
      </c>
      <c r="H199" s="1">
        <f t="shared" si="23"/>
        <v>0.42335214862444204</v>
      </c>
      <c r="I199" s="1">
        <f t="shared" si="24"/>
        <v>0.17922704174493165</v>
      </c>
      <c r="J199" s="1">
        <f t="shared" si="25"/>
        <v>4.6224999999999995E-2</v>
      </c>
      <c r="K199" s="1">
        <f t="shared" si="26"/>
        <v>0.22545204174493164</v>
      </c>
      <c r="L199" s="1">
        <f t="shared" si="27"/>
        <v>1.8777924801559682</v>
      </c>
      <c r="M199" s="1">
        <f t="shared" si="32"/>
        <v>0.953639622582098</v>
      </c>
      <c r="N199" s="1">
        <f t="shared" si="29"/>
        <v>0.50785144400135707</v>
      </c>
      <c r="O199" s="1">
        <f t="shared" si="30"/>
        <v>0.46990901767711113</v>
      </c>
      <c r="P199" s="1">
        <f t="shared" si="31"/>
        <v>26.925786712898468</v>
      </c>
      <c r="Q199" s="1" t="s">
        <v>42</v>
      </c>
    </row>
    <row r="200" spans="1:17" x14ac:dyDescent="0.2">
      <c r="A200" s="1" t="s">
        <v>78</v>
      </c>
      <c r="B200" s="1" t="s">
        <v>96</v>
      </c>
      <c r="C200" s="1">
        <v>1</v>
      </c>
      <c r="D200" s="1">
        <v>72</v>
      </c>
      <c r="E200" s="1">
        <v>0.39</v>
      </c>
      <c r="F200" s="1">
        <f t="shared" si="22"/>
        <v>0.19500000000000001</v>
      </c>
      <c r="G200" s="1">
        <v>2.44</v>
      </c>
      <c r="H200" s="1">
        <f t="shared" si="23"/>
        <v>0.38833806114422503</v>
      </c>
      <c r="I200" s="1">
        <f t="shared" si="24"/>
        <v>0.15080644973325585</v>
      </c>
      <c r="J200" s="1">
        <f t="shared" si="25"/>
        <v>3.8025000000000003E-2</v>
      </c>
      <c r="K200" s="1">
        <f t="shared" si="26"/>
        <v>0.18883144973325586</v>
      </c>
      <c r="L200" s="1">
        <f t="shared" si="27"/>
        <v>2.0565327528480721</v>
      </c>
      <c r="M200" s="1">
        <f t="shared" si="32"/>
        <v>1.0326669645096613</v>
      </c>
      <c r="N200" s="1">
        <f t="shared" si="29"/>
        <v>0.50213980938525338</v>
      </c>
      <c r="O200" s="1">
        <f t="shared" si="30"/>
        <v>0.46535799088324364</v>
      </c>
      <c r="P200" s="1">
        <f t="shared" si="31"/>
        <v>26.665012877609861</v>
      </c>
      <c r="Q200" s="1" t="s">
        <v>42</v>
      </c>
    </row>
    <row r="201" spans="1:17" x14ac:dyDescent="0.2">
      <c r="A201" s="1" t="s">
        <v>78</v>
      </c>
      <c r="B201" s="1" t="s">
        <v>97</v>
      </c>
      <c r="C201" s="1">
        <v>1</v>
      </c>
      <c r="D201" s="1">
        <v>80</v>
      </c>
      <c r="E201" s="1">
        <v>0.26</v>
      </c>
      <c r="F201" s="1">
        <f t="shared" si="22"/>
        <v>0.13</v>
      </c>
      <c r="G201" s="1">
        <v>0.99</v>
      </c>
      <c r="H201" s="1">
        <f t="shared" si="23"/>
        <v>0.15756339366097655</v>
      </c>
      <c r="I201" s="1">
        <f t="shared" si="24"/>
        <v>2.4826223021963863E-2</v>
      </c>
      <c r="J201" s="1">
        <f t="shared" si="25"/>
        <v>1.6900000000000002E-2</v>
      </c>
      <c r="K201" s="1">
        <f t="shared" si="26"/>
        <v>4.1726223021963868E-2</v>
      </c>
      <c r="L201" s="1">
        <f t="shared" si="27"/>
        <v>3.7761240354306271</v>
      </c>
      <c r="M201" s="1">
        <f t="shared" si="32"/>
        <v>3.1155467853289895</v>
      </c>
      <c r="N201" s="1">
        <f t="shared" si="29"/>
        <v>0.8250647373064095</v>
      </c>
      <c r="O201" s="1">
        <f t="shared" si="30"/>
        <v>0.6898385632901971</v>
      </c>
      <c r="P201" s="1">
        <f t="shared" si="31"/>
        <v>39.527749676528295</v>
      </c>
      <c r="Q201" s="1" t="s">
        <v>45</v>
      </c>
    </row>
    <row r="202" spans="1:17" x14ac:dyDescent="0.2">
      <c r="A202" s="1" t="s">
        <v>78</v>
      </c>
      <c r="B202" s="1" t="s">
        <v>97</v>
      </c>
      <c r="C202" s="1">
        <v>2</v>
      </c>
      <c r="D202" s="1">
        <v>70</v>
      </c>
      <c r="E202" s="1">
        <v>0.33</v>
      </c>
      <c r="F202" s="1">
        <f t="shared" si="22"/>
        <v>0.16500000000000001</v>
      </c>
      <c r="G202" s="1">
        <v>2.12</v>
      </c>
      <c r="H202" s="1">
        <f t="shared" si="23"/>
        <v>0.33740847935481849</v>
      </c>
      <c r="I202" s="1">
        <f t="shared" si="24"/>
        <v>0.11384448194053097</v>
      </c>
      <c r="J202" s="1">
        <f t="shared" si="25"/>
        <v>2.7225000000000003E-2</v>
      </c>
      <c r="K202" s="1">
        <f t="shared" si="26"/>
        <v>0.14106948194053098</v>
      </c>
      <c r="L202" s="1">
        <f t="shared" si="27"/>
        <v>2.3917893134183044</v>
      </c>
      <c r="M202" s="1">
        <f t="shared" si="32"/>
        <v>1.1696363928631788</v>
      </c>
      <c r="N202" s="1">
        <f t="shared" si="29"/>
        <v>0.48902149796444838</v>
      </c>
      <c r="O202" s="1">
        <f t="shared" si="30"/>
        <v>0.45482629727085228</v>
      </c>
      <c r="P202" s="1">
        <f t="shared" si="31"/>
        <v>26.061546833619833</v>
      </c>
      <c r="Q202" s="1" t="s">
        <v>42</v>
      </c>
    </row>
    <row r="203" spans="1:17" x14ac:dyDescent="0.2">
      <c r="A203" s="1" t="s">
        <v>78</v>
      </c>
      <c r="B203" s="1" t="s">
        <v>98</v>
      </c>
      <c r="C203" s="1">
        <v>1</v>
      </c>
      <c r="D203" s="1">
        <v>63</v>
      </c>
      <c r="E203" s="1">
        <v>0.32</v>
      </c>
      <c r="F203" s="1">
        <f t="shared" si="22"/>
        <v>0.16</v>
      </c>
      <c r="G203" s="1">
        <v>2.2999999999999998</v>
      </c>
      <c r="H203" s="1">
        <f t="shared" si="23"/>
        <v>0.36605636911135964</v>
      </c>
      <c r="I203" s="1">
        <f t="shared" si="24"/>
        <v>0.13399726536699197</v>
      </c>
      <c r="J203" s="1">
        <f t="shared" si="25"/>
        <v>2.5600000000000001E-2</v>
      </c>
      <c r="K203" s="1">
        <f t="shared" si="26"/>
        <v>0.15959726536699198</v>
      </c>
      <c r="L203" s="1">
        <f t="shared" si="27"/>
        <v>2.29362557227793</v>
      </c>
      <c r="M203" s="1">
        <f t="shared" si="32"/>
        <v>1.0025234431936032</v>
      </c>
      <c r="N203" s="1">
        <f t="shared" si="29"/>
        <v>0.43709115180379687</v>
      </c>
      <c r="O203" s="1">
        <f t="shared" si="30"/>
        <v>0.41206722569470877</v>
      </c>
      <c r="P203" s="1">
        <f t="shared" si="31"/>
        <v>23.611452032306811</v>
      </c>
      <c r="Q203" s="1" t="s">
        <v>42</v>
      </c>
    </row>
    <row r="204" spans="1:17" x14ac:dyDescent="0.2">
      <c r="A204" s="1" t="s">
        <v>78</v>
      </c>
      <c r="B204" s="1" t="s">
        <v>99</v>
      </c>
      <c r="C204" s="1">
        <v>1</v>
      </c>
      <c r="D204" s="1">
        <v>97</v>
      </c>
      <c r="E204" s="1">
        <v>0.2</v>
      </c>
      <c r="F204" s="1">
        <f t="shared" si="22"/>
        <v>0.1</v>
      </c>
      <c r="G204" s="1">
        <v>0.75</v>
      </c>
      <c r="H204" s="1">
        <f t="shared" si="23"/>
        <v>0.11936620731892163</v>
      </c>
      <c r="I204" s="1">
        <f t="shared" si="24"/>
        <v>1.4248291449703779E-2</v>
      </c>
      <c r="J204" s="1">
        <f t="shared" si="25"/>
        <v>1.0000000000000002E-2</v>
      </c>
      <c r="K204" s="1">
        <f t="shared" si="26"/>
        <v>2.4248291449703779E-2</v>
      </c>
      <c r="L204" s="1">
        <f t="shared" si="27"/>
        <v>4.9226646572816506</v>
      </c>
      <c r="M204" s="1">
        <f t="shared" si="32"/>
        <v>4.1240018995739023</v>
      </c>
      <c r="N204" s="1">
        <f t="shared" si="29"/>
        <v>0.83775804095727724</v>
      </c>
      <c r="O204" s="1">
        <f t="shared" si="30"/>
        <v>0.69734390307965788</v>
      </c>
      <c r="P204" s="1">
        <f t="shared" si="31"/>
        <v>39.957805646464394</v>
      </c>
      <c r="Q204" s="1" t="s">
        <v>76</v>
      </c>
    </row>
    <row r="205" spans="1:17" x14ac:dyDescent="0.2">
      <c r="A205" s="1" t="s">
        <v>78</v>
      </c>
      <c r="B205" s="1" t="s">
        <v>100</v>
      </c>
      <c r="C205" s="1">
        <v>1</v>
      </c>
      <c r="D205" s="1">
        <v>92</v>
      </c>
      <c r="E205" s="1">
        <v>0.3</v>
      </c>
      <c r="F205" s="1">
        <f t="shared" si="22"/>
        <v>0.15</v>
      </c>
      <c r="G205" s="1">
        <v>0.8</v>
      </c>
      <c r="H205" s="1">
        <f t="shared" si="23"/>
        <v>0.12732395447351641</v>
      </c>
      <c r="I205" s="1">
        <f t="shared" si="24"/>
        <v>1.6211389382774079E-2</v>
      </c>
      <c r="J205" s="1">
        <f t="shared" si="25"/>
        <v>2.2499999999999999E-2</v>
      </c>
      <c r="K205" s="1">
        <f t="shared" si="26"/>
        <v>3.8711389382774075E-2</v>
      </c>
      <c r="L205" s="1">
        <f t="shared" si="27"/>
        <v>3.2890566963265195</v>
      </c>
      <c r="M205" s="1">
        <f t="shared" si="32"/>
        <v>3.8748286329073869</v>
      </c>
      <c r="N205" s="1">
        <f t="shared" si="29"/>
        <v>1.1780972450961713</v>
      </c>
      <c r="O205" s="1">
        <f t="shared" si="30"/>
        <v>0.86698401394348423</v>
      </c>
      <c r="P205" s="1">
        <f t="shared" si="31"/>
        <v>49.678183998961643</v>
      </c>
      <c r="Q205" s="1" t="s">
        <v>45</v>
      </c>
    </row>
    <row r="206" spans="1:17" x14ac:dyDescent="0.2">
      <c r="A206" s="1" t="s">
        <v>78</v>
      </c>
      <c r="B206" s="1" t="s">
        <v>101</v>
      </c>
      <c r="C206" s="1">
        <v>1</v>
      </c>
      <c r="D206" s="1">
        <v>9</v>
      </c>
      <c r="E206" s="1">
        <v>0.3</v>
      </c>
      <c r="F206" s="1">
        <f t="shared" si="22"/>
        <v>0.15</v>
      </c>
      <c r="G206" s="1">
        <v>1.1000000000000001</v>
      </c>
      <c r="H206" s="1">
        <f t="shared" si="23"/>
        <v>0.17507043740108508</v>
      </c>
      <c r="I206" s="1">
        <f t="shared" si="24"/>
        <v>3.0649658051807249E-2</v>
      </c>
      <c r="J206" s="1">
        <f t="shared" si="25"/>
        <v>2.2499999999999999E-2</v>
      </c>
      <c r="K206" s="1">
        <f t="shared" si="26"/>
        <v>5.3149658051807248E-2</v>
      </c>
      <c r="L206" s="1">
        <f t="shared" si="27"/>
        <v>3.2939146519143438</v>
      </c>
      <c r="M206" s="1">
        <f t="shared" si="32"/>
        <v>2.8222194741834192</v>
      </c>
      <c r="N206" s="1">
        <f t="shared" si="29"/>
        <v>0.8567979964335789</v>
      </c>
      <c r="O206" s="1">
        <f t="shared" si="30"/>
        <v>0.70842743619235959</v>
      </c>
      <c r="P206" s="1">
        <f t="shared" si="31"/>
        <v>40.592892093822201</v>
      </c>
      <c r="Q206" s="1" t="s">
        <v>45</v>
      </c>
    </row>
    <row r="207" spans="1:17" x14ac:dyDescent="0.2">
      <c r="A207" s="1" t="s">
        <v>78</v>
      </c>
      <c r="B207" s="1" t="s">
        <v>101</v>
      </c>
      <c r="C207" s="1">
        <v>2</v>
      </c>
      <c r="D207" s="1">
        <v>11</v>
      </c>
      <c r="E207" s="1">
        <v>0.38</v>
      </c>
      <c r="F207" s="1">
        <f t="shared" si="22"/>
        <v>0.19</v>
      </c>
      <c r="G207" s="1">
        <v>1</v>
      </c>
      <c r="H207" s="1">
        <f t="shared" si="23"/>
        <v>0.15915494309189551</v>
      </c>
      <c r="I207" s="1">
        <f t="shared" si="24"/>
        <v>2.5330295910584499E-2</v>
      </c>
      <c r="J207" s="1">
        <f t="shared" si="25"/>
        <v>3.61E-2</v>
      </c>
      <c r="K207" s="1">
        <f t="shared" si="26"/>
        <v>6.14302959105845E-2</v>
      </c>
      <c r="L207" s="1">
        <f t="shared" si="27"/>
        <v>2.5908216903847432</v>
      </c>
      <c r="M207" s="1">
        <f t="shared" si="32"/>
        <v>3.0929364279240401</v>
      </c>
      <c r="N207" s="1">
        <f t="shared" si="29"/>
        <v>1.19380520836412</v>
      </c>
      <c r="O207" s="1">
        <f t="shared" si="30"/>
        <v>0.87351144852956342</v>
      </c>
      <c r="P207" s="1">
        <f t="shared" si="31"/>
        <v>50.052206000743979</v>
      </c>
      <c r="Q207" s="1" t="s">
        <v>45</v>
      </c>
    </row>
    <row r="208" spans="1:17" x14ac:dyDescent="0.2">
      <c r="A208" s="1" t="s">
        <v>73</v>
      </c>
      <c r="B208" s="1" t="s">
        <v>102</v>
      </c>
      <c r="C208" s="1">
        <v>1</v>
      </c>
      <c r="D208" s="1">
        <v>1</v>
      </c>
      <c r="E208" s="1">
        <v>0.36</v>
      </c>
      <c r="F208" s="1">
        <f t="shared" si="22"/>
        <v>0.18</v>
      </c>
      <c r="G208" s="1">
        <v>2.68</v>
      </c>
      <c r="H208" s="1">
        <f t="shared" si="23"/>
        <v>0.42653524748627997</v>
      </c>
      <c r="I208" s="1">
        <f t="shared" si="24"/>
        <v>0.1819323173481821</v>
      </c>
      <c r="J208" s="1">
        <f t="shared" si="25"/>
        <v>3.2399999999999998E-2</v>
      </c>
      <c r="K208" s="1">
        <f t="shared" si="26"/>
        <v>0.21433231734818209</v>
      </c>
      <c r="L208" s="1">
        <f t="shared" si="27"/>
        <v>1.9900650203551664</v>
      </c>
      <c r="M208" s="1">
        <f t="shared" si="32"/>
        <v>0.83981735571677996</v>
      </c>
      <c r="N208" s="1">
        <f t="shared" si="29"/>
        <v>0.42200498331803149</v>
      </c>
      <c r="O208" s="1">
        <f t="shared" si="30"/>
        <v>0.39933110882604378</v>
      </c>
      <c r="P208" s="1">
        <f t="shared" si="31"/>
        <v>22.881672535732307</v>
      </c>
      <c r="Q208" s="1" t="s">
        <v>42</v>
      </c>
    </row>
    <row r="209" spans="1:17" x14ac:dyDescent="0.2">
      <c r="A209" s="1" t="s">
        <v>103</v>
      </c>
      <c r="B209" s="1" t="s">
        <v>102</v>
      </c>
      <c r="C209" s="1">
        <v>2</v>
      </c>
      <c r="D209" s="1">
        <v>1</v>
      </c>
      <c r="E209" s="1">
        <v>0.18</v>
      </c>
      <c r="F209" s="1">
        <f t="shared" si="22"/>
        <v>0.09</v>
      </c>
      <c r="G209" s="1">
        <v>0.85</v>
      </c>
      <c r="H209" s="1">
        <f t="shared" si="23"/>
        <v>0.13528170162811118</v>
      </c>
      <c r="I209" s="1">
        <f t="shared" si="24"/>
        <v>1.8301138795397298E-2</v>
      </c>
      <c r="J209" s="1">
        <f t="shared" si="25"/>
        <v>8.0999999999999996E-3</v>
      </c>
      <c r="K209" s="1">
        <f t="shared" si="26"/>
        <v>2.6401138795397298E-2</v>
      </c>
      <c r="L209" s="1">
        <f t="shared" si="27"/>
        <v>5.1240858463156833</v>
      </c>
      <c r="M209" s="1">
        <f t="shared" si="32"/>
        <v>3.4089438602432693</v>
      </c>
      <c r="N209" s="1">
        <f t="shared" si="29"/>
        <v>0.66527844428960259</v>
      </c>
      <c r="O209" s="1">
        <f t="shared" si="30"/>
        <v>0.58704091063960151</v>
      </c>
      <c r="P209" s="1">
        <f t="shared" si="31"/>
        <v>33.637444179649165</v>
      </c>
      <c r="Q209" s="1" t="s">
        <v>76</v>
      </c>
    </row>
    <row r="210" spans="1:17" x14ac:dyDescent="0.2">
      <c r="A210" s="1" t="s">
        <v>104</v>
      </c>
      <c r="B210" s="1">
        <v>21</v>
      </c>
      <c r="C210" s="1">
        <v>1</v>
      </c>
      <c r="D210" s="1">
        <v>97</v>
      </c>
      <c r="E210" s="1">
        <v>0.5</v>
      </c>
      <c r="F210" s="1">
        <f t="shared" si="22"/>
        <v>0.25</v>
      </c>
      <c r="G210" s="1">
        <v>1.56</v>
      </c>
      <c r="H210" s="1">
        <f t="shared" si="23"/>
        <v>0.24828171122335699</v>
      </c>
      <c r="I210" s="1">
        <f t="shared" si="24"/>
        <v>6.1643808127998433E-2</v>
      </c>
      <c r="J210" s="1">
        <f t="shared" si="25"/>
        <v>6.25E-2</v>
      </c>
      <c r="K210" s="1">
        <f t="shared" si="26"/>
        <v>0.12414380812799844</v>
      </c>
      <c r="L210" s="1">
        <f t="shared" si="27"/>
        <v>1.9999524339334442</v>
      </c>
      <c r="M210" s="1">
        <f t="shared" si="32"/>
        <v>2.0137935493507464</v>
      </c>
      <c r="N210" s="1">
        <f t="shared" si="29"/>
        <v>1.0069207223044199</v>
      </c>
      <c r="O210" s="1">
        <f t="shared" si="30"/>
        <v>0.78884657807309855</v>
      </c>
      <c r="P210" s="1">
        <f t="shared" si="31"/>
        <v>45.200908923588543</v>
      </c>
      <c r="Q210" s="1" t="s">
        <v>44</v>
      </c>
    </row>
    <row r="211" spans="1:17" x14ac:dyDescent="0.2">
      <c r="A211" s="1" t="s">
        <v>104</v>
      </c>
      <c r="B211" s="1">
        <v>21</v>
      </c>
      <c r="C211" s="1">
        <v>1</v>
      </c>
      <c r="D211" s="1">
        <v>98</v>
      </c>
      <c r="E211" s="1">
        <v>0.43</v>
      </c>
      <c r="F211" s="1">
        <f t="shared" si="22"/>
        <v>0.215</v>
      </c>
      <c r="G211" s="1">
        <v>1.6</v>
      </c>
      <c r="H211" s="1">
        <f t="shared" si="23"/>
        <v>0.25464790894703282</v>
      </c>
      <c r="I211" s="1">
        <f t="shared" si="24"/>
        <v>6.4845557531096318E-2</v>
      </c>
      <c r="J211" s="1">
        <f t="shared" si="25"/>
        <v>4.6224999999999995E-2</v>
      </c>
      <c r="K211" s="1">
        <f t="shared" si="26"/>
        <v>0.11107055753109632</v>
      </c>
      <c r="L211" s="1">
        <f t="shared" si="27"/>
        <v>2.2926679635666658</v>
      </c>
      <c r="M211" s="1">
        <f t="shared" si="32"/>
        <v>1.9357064984553323</v>
      </c>
      <c r="N211" s="1">
        <f t="shared" si="29"/>
        <v>0.84430302565225601</v>
      </c>
      <c r="O211" s="1">
        <f t="shared" si="30"/>
        <v>0.70117736506340467</v>
      </c>
      <c r="P211" s="1">
        <f t="shared" si="31"/>
        <v>40.177463018133082</v>
      </c>
      <c r="Q211" s="1" t="s">
        <v>49</v>
      </c>
    </row>
    <row r="212" spans="1:17" x14ac:dyDescent="0.2">
      <c r="A212" s="1" t="s">
        <v>104</v>
      </c>
      <c r="B212" s="1">
        <v>21</v>
      </c>
      <c r="C212" s="1">
        <v>2</v>
      </c>
      <c r="D212" s="1">
        <v>96</v>
      </c>
      <c r="E212" s="1">
        <v>0.44</v>
      </c>
      <c r="F212" s="1">
        <f t="shared" si="22"/>
        <v>0.22</v>
      </c>
      <c r="G212" s="1">
        <v>1.8</v>
      </c>
      <c r="H212" s="1">
        <f t="shared" si="23"/>
        <v>0.28647889756541189</v>
      </c>
      <c r="I212" s="1">
        <f t="shared" si="24"/>
        <v>8.2070158750293762E-2</v>
      </c>
      <c r="J212" s="1">
        <f t="shared" si="25"/>
        <v>4.8399999999999999E-2</v>
      </c>
      <c r="K212" s="1">
        <f t="shared" si="26"/>
        <v>0.13047015875029377</v>
      </c>
      <c r="L212" s="1">
        <f t="shared" si="27"/>
        <v>2.1957426917346097</v>
      </c>
      <c r="M212" s="1">
        <f t="shared" si="32"/>
        <v>1.6862093378843586</v>
      </c>
      <c r="N212" s="1">
        <f t="shared" si="29"/>
        <v>0.76794487087750429</v>
      </c>
      <c r="O212" s="1">
        <f t="shared" si="30"/>
        <v>0.65488725483925125</v>
      </c>
      <c r="P212" s="1">
        <f t="shared" si="31"/>
        <v>37.525039702289092</v>
      </c>
      <c r="Q212" s="1" t="s">
        <v>49</v>
      </c>
    </row>
    <row r="213" spans="1:17" x14ac:dyDescent="0.2">
      <c r="A213" s="1" t="s">
        <v>104</v>
      </c>
      <c r="B213" s="1">
        <v>21</v>
      </c>
      <c r="C213" s="1">
        <v>3</v>
      </c>
      <c r="D213" s="1">
        <v>99</v>
      </c>
      <c r="E213" s="1">
        <v>0.37</v>
      </c>
      <c r="F213" s="1">
        <f t="shared" si="22"/>
        <v>0.185</v>
      </c>
      <c r="G213" s="1">
        <v>2.11</v>
      </c>
      <c r="H213" s="1">
        <f t="shared" si="23"/>
        <v>0.3358169299238995</v>
      </c>
      <c r="I213" s="1">
        <f t="shared" si="24"/>
        <v>0.11277301042351323</v>
      </c>
      <c r="J213" s="1">
        <f t="shared" si="25"/>
        <v>3.4224999999999998E-2</v>
      </c>
      <c r="K213" s="1">
        <f t="shared" si="26"/>
        <v>0.14699801042351324</v>
      </c>
      <c r="L213" s="1">
        <f t="shared" si="27"/>
        <v>2.284499830687392</v>
      </c>
      <c r="M213" s="1">
        <f t="shared" si="32"/>
        <v>1.2585204348480632</v>
      </c>
      <c r="N213" s="1">
        <f t="shared" si="29"/>
        <v>0.550895394231385</v>
      </c>
      <c r="O213" s="1">
        <f t="shared" si="30"/>
        <v>0.50353039378826836</v>
      </c>
      <c r="P213" s="1">
        <f t="shared" si="31"/>
        <v>28.852291564067777</v>
      </c>
      <c r="Q213" s="1" t="s">
        <v>42</v>
      </c>
    </row>
    <row r="214" spans="1:17" x14ac:dyDescent="0.2">
      <c r="A214" s="1" t="s">
        <v>104</v>
      </c>
      <c r="B214" s="1">
        <v>21</v>
      </c>
      <c r="C214" s="1">
        <v>4</v>
      </c>
      <c r="D214" s="1">
        <v>73</v>
      </c>
      <c r="E214" s="1">
        <v>0.2</v>
      </c>
      <c r="F214" s="1">
        <f t="shared" si="22"/>
        <v>0.1</v>
      </c>
      <c r="G214" s="1">
        <v>1</v>
      </c>
      <c r="H214" s="1">
        <f t="shared" si="23"/>
        <v>0.15915494309189551</v>
      </c>
      <c r="I214" s="1">
        <f t="shared" si="24"/>
        <v>2.5330295910584499E-2</v>
      </c>
      <c r="J214" s="1">
        <f t="shared" si="25"/>
        <v>1.0000000000000002E-2</v>
      </c>
      <c r="K214" s="1">
        <f t="shared" si="26"/>
        <v>3.5330295910584501E-2</v>
      </c>
      <c r="L214" s="1">
        <f t="shared" si="27"/>
        <v>4.5047724336838835</v>
      </c>
      <c r="M214" s="1">
        <f t="shared" si="32"/>
        <v>2.8304319967510176</v>
      </c>
      <c r="N214" s="1">
        <f t="shared" si="29"/>
        <v>0.62831853071795807</v>
      </c>
      <c r="O214" s="1">
        <f t="shared" si="30"/>
        <v>0.56098211610862336</v>
      </c>
      <c r="P214" s="1">
        <f t="shared" si="31"/>
        <v>32.144275253024119</v>
      </c>
      <c r="Q214" s="1" t="s">
        <v>45</v>
      </c>
    </row>
    <row r="215" spans="1:17" x14ac:dyDescent="0.2">
      <c r="A215" s="1" t="s">
        <v>104</v>
      </c>
      <c r="B215" s="1">
        <v>21</v>
      </c>
      <c r="C215" s="1">
        <v>5</v>
      </c>
      <c r="D215" s="1">
        <v>57</v>
      </c>
      <c r="E215" s="1">
        <v>0.46</v>
      </c>
      <c r="F215" s="1">
        <f t="shared" si="22"/>
        <v>0.23</v>
      </c>
      <c r="G215" s="1">
        <v>2.5</v>
      </c>
      <c r="H215" s="1">
        <f t="shared" si="23"/>
        <v>0.39788735772973877</v>
      </c>
      <c r="I215" s="1">
        <f t="shared" si="24"/>
        <v>0.15831434944115311</v>
      </c>
      <c r="J215" s="1">
        <f t="shared" si="25"/>
        <v>5.2900000000000003E-2</v>
      </c>
      <c r="K215" s="1">
        <f t="shared" si="26"/>
        <v>0.21121434944115311</v>
      </c>
      <c r="L215" s="1">
        <f t="shared" si="27"/>
        <v>1.8838083623697879</v>
      </c>
      <c r="M215" s="1">
        <f t="shared" si="32"/>
        <v>1.0889411662065167</v>
      </c>
      <c r="N215" s="1">
        <f t="shared" si="29"/>
        <v>0.5780530482605214</v>
      </c>
      <c r="O215" s="1">
        <f t="shared" si="30"/>
        <v>0.52412569950328247</v>
      </c>
      <c r="P215" s="1">
        <f t="shared" si="31"/>
        <v>30.032402581538083</v>
      </c>
      <c r="Q215" s="1" t="s">
        <v>42</v>
      </c>
    </row>
    <row r="216" spans="1:17" x14ac:dyDescent="0.2">
      <c r="A216" s="1" t="s">
        <v>104</v>
      </c>
      <c r="B216" s="1">
        <v>20</v>
      </c>
      <c r="C216" s="1">
        <v>1</v>
      </c>
      <c r="D216" s="1">
        <v>56</v>
      </c>
      <c r="E216" s="1">
        <v>0.43</v>
      </c>
      <c r="F216" s="1">
        <f t="shared" si="22"/>
        <v>0.215</v>
      </c>
      <c r="G216" s="1">
        <v>1.61</v>
      </c>
      <c r="H216" s="1">
        <f t="shared" si="23"/>
        <v>0.25623945837795176</v>
      </c>
      <c r="I216" s="1">
        <f t="shared" si="24"/>
        <v>6.5658660029826066E-2</v>
      </c>
      <c r="J216" s="1">
        <f t="shared" si="25"/>
        <v>4.6224999999999995E-2</v>
      </c>
      <c r="K216" s="1">
        <f t="shared" si="26"/>
        <v>0.11188366002982605</v>
      </c>
      <c r="L216" s="1">
        <f t="shared" si="27"/>
        <v>2.2902312840824406</v>
      </c>
      <c r="M216" s="1">
        <f t="shared" si="32"/>
        <v>1.9216389590998819</v>
      </c>
      <c r="N216" s="1">
        <f t="shared" si="29"/>
        <v>0.83905890748050294</v>
      </c>
      <c r="O216" s="1">
        <f t="shared" si="30"/>
        <v>0.69810780267226391</v>
      </c>
      <c r="P216" s="1">
        <f t="shared" si="31"/>
        <v>40.001577093120723</v>
      </c>
      <c r="Q216" s="1" t="s">
        <v>49</v>
      </c>
    </row>
    <row r="217" spans="1:17" x14ac:dyDescent="0.2">
      <c r="A217" s="1" t="s">
        <v>104</v>
      </c>
      <c r="B217" s="1">
        <v>20</v>
      </c>
      <c r="C217" s="1">
        <v>1</v>
      </c>
      <c r="D217" s="1">
        <v>72</v>
      </c>
      <c r="E217" s="1">
        <v>0.3</v>
      </c>
      <c r="F217" s="1">
        <f t="shared" si="22"/>
        <v>0.15</v>
      </c>
      <c r="G217" s="1">
        <v>1.41</v>
      </c>
      <c r="H217" s="1">
        <f t="shared" si="23"/>
        <v>0.22440846975957265</v>
      </c>
      <c r="I217" s="1">
        <f t="shared" si="24"/>
        <v>5.0359161299833033E-2</v>
      </c>
      <c r="J217" s="1">
        <f t="shared" si="25"/>
        <v>2.2499999999999999E-2</v>
      </c>
      <c r="K217" s="1">
        <f t="shared" si="26"/>
        <v>7.2859161299833025E-2</v>
      </c>
      <c r="L217" s="1">
        <f t="shared" si="27"/>
        <v>3.0800309220700148</v>
      </c>
      <c r="M217" s="1">
        <f t="shared" si="32"/>
        <v>2.0587664931073499</v>
      </c>
      <c r="N217" s="1">
        <f t="shared" si="29"/>
        <v>0.66842396884889144</v>
      </c>
      <c r="O217" s="1">
        <f t="shared" si="30"/>
        <v>0.58921821083323722</v>
      </c>
      <c r="P217" s="1">
        <f t="shared" si="31"/>
        <v>33.762203480744489</v>
      </c>
      <c r="Q217" s="1" t="s">
        <v>45</v>
      </c>
    </row>
    <row r="218" spans="1:17" x14ac:dyDescent="0.2">
      <c r="A218" s="1" t="s">
        <v>104</v>
      </c>
      <c r="B218" s="1">
        <v>20</v>
      </c>
      <c r="C218" s="1">
        <v>1</v>
      </c>
      <c r="D218" s="1">
        <v>70</v>
      </c>
      <c r="E218" s="1">
        <v>0.42</v>
      </c>
      <c r="F218" s="1">
        <f t="shared" si="22"/>
        <v>0.21</v>
      </c>
      <c r="G218" s="1">
        <v>2.5</v>
      </c>
      <c r="H218" s="1">
        <f t="shared" si="23"/>
        <v>0.39788735772973877</v>
      </c>
      <c r="I218" s="1">
        <f t="shared" si="24"/>
        <v>0.15831434944115311</v>
      </c>
      <c r="J218" s="1">
        <f t="shared" si="25"/>
        <v>4.4099999999999993E-2</v>
      </c>
      <c r="K218" s="1">
        <f t="shared" si="26"/>
        <v>0.20241434944115311</v>
      </c>
      <c r="L218" s="1">
        <f t="shared" si="27"/>
        <v>1.9657072674356741</v>
      </c>
      <c r="M218" s="1">
        <f t="shared" si="32"/>
        <v>1.0374758537613076</v>
      </c>
      <c r="N218" s="1">
        <f t="shared" si="29"/>
        <v>0.52778756580308461</v>
      </c>
      <c r="O218" s="1">
        <f t="shared" si="30"/>
        <v>0.48562974883732596</v>
      </c>
      <c r="P218" s="1">
        <f t="shared" si="31"/>
        <v>27.826584608378777</v>
      </c>
      <c r="Q218" s="1" t="s">
        <v>42</v>
      </c>
    </row>
    <row r="219" spans="1:17" x14ac:dyDescent="0.2">
      <c r="A219" s="1" t="s">
        <v>104</v>
      </c>
      <c r="B219" s="1">
        <v>20</v>
      </c>
      <c r="C219" s="1">
        <v>2</v>
      </c>
      <c r="D219" s="1">
        <v>1</v>
      </c>
      <c r="E219" s="1">
        <v>0.41</v>
      </c>
      <c r="F219" s="1">
        <f t="shared" si="22"/>
        <v>0.20499999999999999</v>
      </c>
      <c r="G219" s="1">
        <v>2.4300000000000002</v>
      </c>
      <c r="H219" s="1">
        <f t="shared" si="23"/>
        <v>0.3867465117133061</v>
      </c>
      <c r="I219" s="1">
        <f t="shared" si="24"/>
        <v>0.1495728643224104</v>
      </c>
      <c r="J219" s="1">
        <f t="shared" si="25"/>
        <v>4.2024999999999993E-2</v>
      </c>
      <c r="K219" s="1">
        <f t="shared" si="26"/>
        <v>0.19159786432241038</v>
      </c>
      <c r="L219" s="1">
        <f t="shared" si="27"/>
        <v>2.0185324772853952</v>
      </c>
      <c r="M219" s="1">
        <f t="shared" si="32"/>
        <v>1.0699492957553913</v>
      </c>
      <c r="N219" s="1">
        <f t="shared" si="29"/>
        <v>0.53006295801309211</v>
      </c>
      <c r="O219" s="1">
        <f t="shared" si="30"/>
        <v>0.48740772961293721</v>
      </c>
      <c r="P219" s="1">
        <f t="shared" si="31"/>
        <v>27.928462906821302</v>
      </c>
      <c r="Q219" s="1" t="s">
        <v>42</v>
      </c>
    </row>
    <row r="220" spans="1:17" x14ac:dyDescent="0.2">
      <c r="A220" s="1" t="s">
        <v>104</v>
      </c>
      <c r="B220" s="1">
        <v>20</v>
      </c>
      <c r="C220" s="1">
        <v>3</v>
      </c>
      <c r="D220" s="1">
        <v>27</v>
      </c>
      <c r="E220" s="1">
        <v>0.44</v>
      </c>
      <c r="F220" s="1">
        <f t="shared" si="22"/>
        <v>0.22</v>
      </c>
      <c r="G220" s="1">
        <v>2.52</v>
      </c>
      <c r="H220" s="1">
        <f t="shared" si="23"/>
        <v>0.40107045659157664</v>
      </c>
      <c r="I220" s="1">
        <f t="shared" si="24"/>
        <v>0.16085751115057575</v>
      </c>
      <c r="J220" s="1">
        <f t="shared" si="25"/>
        <v>4.8399999999999999E-2</v>
      </c>
      <c r="K220" s="1">
        <f t="shared" si="26"/>
        <v>0.20925751115057575</v>
      </c>
      <c r="L220" s="1">
        <f t="shared" si="27"/>
        <v>1.9166358922379505</v>
      </c>
      <c r="M220" s="1">
        <f t="shared" si="32"/>
        <v>1.0513362162741879</v>
      </c>
      <c r="N220" s="1">
        <f t="shared" si="29"/>
        <v>0.54853205062678878</v>
      </c>
      <c r="O220" s="1">
        <f t="shared" si="30"/>
        <v>0.50171548790053677</v>
      </c>
      <c r="P220" s="1">
        <f t="shared" si="31"/>
        <v>28.748297456700755</v>
      </c>
      <c r="Q220" s="1" t="s">
        <v>42</v>
      </c>
    </row>
    <row r="221" spans="1:17" x14ac:dyDescent="0.2">
      <c r="A221" s="1" t="s">
        <v>104</v>
      </c>
      <c r="B221" s="1">
        <v>20</v>
      </c>
      <c r="C221" s="1">
        <v>3</v>
      </c>
      <c r="D221" s="1">
        <v>38</v>
      </c>
      <c r="E221" s="1">
        <v>0.5</v>
      </c>
      <c r="F221" s="1">
        <f t="shared" si="22"/>
        <v>0.25</v>
      </c>
      <c r="G221" s="1">
        <v>1.61</v>
      </c>
      <c r="H221" s="1">
        <f t="shared" si="23"/>
        <v>0.25623945837795176</v>
      </c>
      <c r="I221" s="1">
        <f t="shared" si="24"/>
        <v>6.5658660029826066E-2</v>
      </c>
      <c r="J221" s="1">
        <f t="shared" si="25"/>
        <v>6.25E-2</v>
      </c>
      <c r="K221" s="1">
        <f t="shared" si="26"/>
        <v>0.12815866002982607</v>
      </c>
      <c r="L221" s="1">
        <f t="shared" si="27"/>
        <v>1.9993924586783114</v>
      </c>
      <c r="M221" s="1">
        <f t="shared" si="32"/>
        <v>1.9507070372132331</v>
      </c>
      <c r="N221" s="1">
        <f t="shared" si="29"/>
        <v>0.97564989241918942</v>
      </c>
      <c r="O221" s="1">
        <f t="shared" si="30"/>
        <v>0.7730736747361272</v>
      </c>
      <c r="P221" s="1">
        <f t="shared" si="31"/>
        <v>44.297121562380084</v>
      </c>
      <c r="Q221" s="1" t="s">
        <v>44</v>
      </c>
    </row>
    <row r="222" spans="1:17" x14ac:dyDescent="0.2">
      <c r="A222" s="1" t="s">
        <v>104</v>
      </c>
      <c r="B222" s="1">
        <v>20</v>
      </c>
      <c r="C222" s="1">
        <v>4</v>
      </c>
      <c r="D222" s="1">
        <v>38</v>
      </c>
      <c r="E222" s="1">
        <v>0.4</v>
      </c>
      <c r="F222" s="1">
        <f t="shared" si="22"/>
        <v>0.2</v>
      </c>
      <c r="G222" s="1">
        <v>2.1800000000000002</v>
      </c>
      <c r="H222" s="1">
        <f t="shared" si="23"/>
        <v>0.34695777594033222</v>
      </c>
      <c r="I222" s="1">
        <f t="shared" si="24"/>
        <v>0.12037969828546177</v>
      </c>
      <c r="J222" s="1">
        <f t="shared" si="25"/>
        <v>4.0000000000000008E-2</v>
      </c>
      <c r="K222" s="1">
        <f t="shared" si="26"/>
        <v>0.16037969828546178</v>
      </c>
      <c r="L222" s="1">
        <f t="shared" si="27"/>
        <v>2.1633522175779247</v>
      </c>
      <c r="M222" s="1">
        <f t="shared" si="32"/>
        <v>1.2470406300678878</v>
      </c>
      <c r="N222" s="1">
        <f t="shared" si="29"/>
        <v>0.57643901900730088</v>
      </c>
      <c r="O222" s="1">
        <f t="shared" si="30"/>
        <v>0.52291506828883216</v>
      </c>
      <c r="P222" s="1">
        <f t="shared" si="31"/>
        <v>29.963033412950082</v>
      </c>
      <c r="Q222" s="1" t="s">
        <v>42</v>
      </c>
    </row>
    <row r="223" spans="1:17" x14ac:dyDescent="0.2">
      <c r="A223" s="1" t="s">
        <v>104</v>
      </c>
      <c r="B223" s="1">
        <v>20</v>
      </c>
      <c r="C223" s="1">
        <v>5</v>
      </c>
      <c r="D223" s="1">
        <v>41</v>
      </c>
      <c r="E223" s="1">
        <v>0.41</v>
      </c>
      <c r="F223" s="1">
        <f t="shared" si="22"/>
        <v>0.20499999999999999</v>
      </c>
      <c r="G223" s="1">
        <v>2.41</v>
      </c>
      <c r="H223" s="1">
        <f t="shared" si="23"/>
        <v>0.38356341285146817</v>
      </c>
      <c r="I223" s="1">
        <f t="shared" si="24"/>
        <v>0.14712089167826581</v>
      </c>
      <c r="J223" s="1">
        <f t="shared" si="25"/>
        <v>4.2024999999999993E-2</v>
      </c>
      <c r="K223" s="1">
        <f t="shared" si="26"/>
        <v>0.18914589167826579</v>
      </c>
      <c r="L223" s="1">
        <f t="shared" si="27"/>
        <v>2.0278707057719423</v>
      </c>
      <c r="M223" s="1">
        <f t="shared" si="32"/>
        <v>1.0838194696224319</v>
      </c>
      <c r="N223" s="1">
        <f t="shared" si="29"/>
        <v>0.53446182073519244</v>
      </c>
      <c r="O223" s="1">
        <f t="shared" si="30"/>
        <v>0.49083549469630755</v>
      </c>
      <c r="P223" s="1">
        <f t="shared" si="31"/>
        <v>28.124873846098421</v>
      </c>
      <c r="Q223" s="1" t="s">
        <v>42</v>
      </c>
    </row>
    <row r="224" spans="1:17" x14ac:dyDescent="0.2">
      <c r="A224" s="1" t="s">
        <v>104</v>
      </c>
      <c r="B224" s="1">
        <v>19</v>
      </c>
      <c r="C224" s="1">
        <v>1</v>
      </c>
      <c r="D224" s="1">
        <v>1</v>
      </c>
      <c r="E224" s="1">
        <v>0.5</v>
      </c>
      <c r="F224" s="1">
        <f t="shared" si="22"/>
        <v>0.25</v>
      </c>
      <c r="G224" s="1">
        <v>2.64</v>
      </c>
      <c r="H224" s="1">
        <f t="shared" si="23"/>
        <v>0.42016904976260416</v>
      </c>
      <c r="I224" s="1">
        <f t="shared" si="24"/>
        <v>0.17654203037840974</v>
      </c>
      <c r="J224" s="1">
        <f t="shared" si="25"/>
        <v>6.25E-2</v>
      </c>
      <c r="K224" s="1">
        <f t="shared" si="26"/>
        <v>0.23904203037840974</v>
      </c>
      <c r="L224" s="1">
        <f t="shared" si="27"/>
        <v>1.7577203853960981</v>
      </c>
      <c r="M224" s="1">
        <f t="shared" si="32"/>
        <v>1.0458411836790522</v>
      </c>
      <c r="N224" s="1">
        <f t="shared" si="29"/>
        <v>0.59499860863442988</v>
      </c>
      <c r="O224" s="1">
        <f t="shared" si="30"/>
        <v>0.53673389098794511</v>
      </c>
      <c r="P224" s="1">
        <f t="shared" si="31"/>
        <v>30.754851953609254</v>
      </c>
      <c r="Q224" s="1" t="s">
        <v>42</v>
      </c>
    </row>
    <row r="225" spans="1:17" x14ac:dyDescent="0.2">
      <c r="A225" s="1" t="s">
        <v>104</v>
      </c>
      <c r="B225" s="1">
        <v>19</v>
      </c>
      <c r="C225" s="1">
        <v>2</v>
      </c>
      <c r="D225" s="1">
        <v>1</v>
      </c>
      <c r="E225" s="1">
        <v>0.56000000000000005</v>
      </c>
      <c r="F225" s="1">
        <f t="shared" si="22"/>
        <v>0.28000000000000003</v>
      </c>
      <c r="G225" s="1">
        <v>2.48</v>
      </c>
      <c r="H225" s="1">
        <f t="shared" si="23"/>
        <v>0.39470425886790084</v>
      </c>
      <c r="I225" s="1">
        <f t="shared" si="24"/>
        <v>0.15579145196845887</v>
      </c>
      <c r="J225" s="1">
        <f t="shared" si="25"/>
        <v>7.8400000000000011E-2</v>
      </c>
      <c r="K225" s="1">
        <f t="shared" si="26"/>
        <v>0.23419145196845886</v>
      </c>
      <c r="L225" s="1">
        <f t="shared" si="27"/>
        <v>1.6853913990040081</v>
      </c>
      <c r="M225" s="1">
        <f t="shared" si="32"/>
        <v>1.1956029891206734</v>
      </c>
      <c r="N225" s="1">
        <f t="shared" si="29"/>
        <v>0.70939188952027521</v>
      </c>
      <c r="O225" s="1">
        <f t="shared" si="30"/>
        <v>0.61700147378904313</v>
      </c>
      <c r="P225" s="1">
        <f t="shared" si="31"/>
        <v>35.354184448112171</v>
      </c>
      <c r="Q225" s="1" t="s">
        <v>42</v>
      </c>
    </row>
    <row r="226" spans="1:17" x14ac:dyDescent="0.2">
      <c r="A226" s="1" t="s">
        <v>104</v>
      </c>
      <c r="B226" s="1">
        <v>19</v>
      </c>
      <c r="C226" s="1">
        <v>3</v>
      </c>
      <c r="D226" s="1">
        <v>24</v>
      </c>
      <c r="E226" s="1">
        <v>0.38</v>
      </c>
      <c r="F226" s="1">
        <f t="shared" si="22"/>
        <v>0.19</v>
      </c>
      <c r="G226" s="1">
        <v>1.95</v>
      </c>
      <c r="H226" s="1">
        <f t="shared" si="23"/>
        <v>0.31035213902919623</v>
      </c>
      <c r="I226" s="1">
        <f t="shared" si="24"/>
        <v>9.6318450199997546E-2</v>
      </c>
      <c r="J226" s="1">
        <f t="shared" si="25"/>
        <v>3.61E-2</v>
      </c>
      <c r="K226" s="1">
        <f t="shared" si="26"/>
        <v>0.13241845019999754</v>
      </c>
      <c r="L226" s="1">
        <f t="shared" si="27"/>
        <v>2.3437227860653667</v>
      </c>
      <c r="M226" s="1">
        <f t="shared" si="32"/>
        <v>1.4348453687007698</v>
      </c>
      <c r="N226" s="1">
        <f t="shared" si="29"/>
        <v>0.61220779916108725</v>
      </c>
      <c r="O226" s="1">
        <f t="shared" si="30"/>
        <v>0.54934750031659441</v>
      </c>
      <c r="P226" s="1">
        <f t="shared" si="31"/>
        <v>31.477611768140857</v>
      </c>
      <c r="Q226" s="1" t="s">
        <v>42</v>
      </c>
    </row>
    <row r="227" spans="1:17" x14ac:dyDescent="0.2">
      <c r="A227" s="1" t="s">
        <v>104</v>
      </c>
      <c r="B227" s="1">
        <v>19</v>
      </c>
      <c r="C227" s="1">
        <v>3</v>
      </c>
      <c r="D227" s="1">
        <v>20</v>
      </c>
      <c r="E227" s="1">
        <v>0.45</v>
      </c>
      <c r="F227" s="1">
        <f t="shared" si="22"/>
        <v>0.22500000000000001</v>
      </c>
      <c r="G227" s="1">
        <v>1.71</v>
      </c>
      <c r="H227" s="1">
        <f t="shared" si="23"/>
        <v>0.27215495268714129</v>
      </c>
      <c r="I227" s="1">
        <f t="shared" si="24"/>
        <v>7.406831827214011E-2</v>
      </c>
      <c r="J227" s="1">
        <f t="shared" si="25"/>
        <v>5.0625000000000003E-2</v>
      </c>
      <c r="K227" s="1">
        <f t="shared" si="26"/>
        <v>0.12469331827214011</v>
      </c>
      <c r="L227" s="1">
        <f t="shared" si="27"/>
        <v>2.1825945163570815</v>
      </c>
      <c r="M227" s="1">
        <f t="shared" si="32"/>
        <v>1.8044270785138865</v>
      </c>
      <c r="N227" s="1">
        <f t="shared" si="29"/>
        <v>0.82673490883941858</v>
      </c>
      <c r="O227" s="1">
        <f t="shared" si="30"/>
        <v>0.69083146575347332</v>
      </c>
      <c r="P227" s="1">
        <f t="shared" si="31"/>
        <v>39.584642987674016</v>
      </c>
      <c r="Q227" s="1" t="s">
        <v>49</v>
      </c>
    </row>
    <row r="228" spans="1:17" x14ac:dyDescent="0.2">
      <c r="A228" s="1" t="s">
        <v>104</v>
      </c>
      <c r="B228" s="1">
        <v>19</v>
      </c>
      <c r="C228" s="1">
        <v>4</v>
      </c>
      <c r="D228" s="1">
        <v>61</v>
      </c>
      <c r="E228" s="1">
        <v>0.47</v>
      </c>
      <c r="F228" s="1">
        <f t="shared" si="22"/>
        <v>0.23499999999999999</v>
      </c>
      <c r="G228" s="1">
        <v>1.68</v>
      </c>
      <c r="H228" s="1">
        <f t="shared" si="23"/>
        <v>0.26738030439438443</v>
      </c>
      <c r="I228" s="1">
        <f t="shared" si="24"/>
        <v>7.1492227178033677E-2</v>
      </c>
      <c r="J228" s="1">
        <f t="shared" si="25"/>
        <v>5.5224999999999996E-2</v>
      </c>
      <c r="K228" s="1">
        <f t="shared" si="26"/>
        <v>0.12671722717803369</v>
      </c>
      <c r="L228" s="1">
        <f t="shared" si="27"/>
        <v>2.1100548863709241</v>
      </c>
      <c r="M228" s="1">
        <f t="shared" si="32"/>
        <v>1.8545229029501447</v>
      </c>
      <c r="N228" s="1">
        <f t="shared" si="29"/>
        <v>0.87889794475428651</v>
      </c>
      <c r="O228" s="1">
        <f t="shared" si="30"/>
        <v>0.72103342516150681</v>
      </c>
      <c r="P228" s="1">
        <f t="shared" si="31"/>
        <v>41.315215261754339</v>
      </c>
      <c r="Q228" s="1" t="s">
        <v>49</v>
      </c>
    </row>
    <row r="229" spans="1:17" x14ac:dyDescent="0.2">
      <c r="A229" s="1" t="s">
        <v>104</v>
      </c>
      <c r="B229" s="1">
        <v>19</v>
      </c>
      <c r="C229" s="1">
        <v>4</v>
      </c>
      <c r="D229" s="1">
        <v>47</v>
      </c>
      <c r="E229" s="1">
        <v>0.43</v>
      </c>
      <c r="F229" s="1">
        <f t="shared" si="22"/>
        <v>0.215</v>
      </c>
      <c r="G229" s="1">
        <v>2.36</v>
      </c>
      <c r="H229" s="1">
        <f t="shared" si="23"/>
        <v>0.37560566569687337</v>
      </c>
      <c r="I229" s="1">
        <f t="shared" si="24"/>
        <v>0.1410796161035914</v>
      </c>
      <c r="J229" s="1">
        <f t="shared" si="25"/>
        <v>4.6224999999999995E-2</v>
      </c>
      <c r="K229" s="1">
        <f t="shared" si="26"/>
        <v>0.18730461610359139</v>
      </c>
      <c r="L229" s="1">
        <f t="shared" si="27"/>
        <v>2.0053198554868477</v>
      </c>
      <c r="M229" s="1">
        <f t="shared" si="32"/>
        <v>1.1478627941614172</v>
      </c>
      <c r="N229" s="1">
        <f t="shared" si="29"/>
        <v>0.57240883095068207</v>
      </c>
      <c r="O229" s="1">
        <f t="shared" si="30"/>
        <v>0.51988476707493247</v>
      </c>
      <c r="P229" s="1">
        <f t="shared" si="31"/>
        <v>29.789397153393629</v>
      </c>
      <c r="Q229" s="1" t="s">
        <v>42</v>
      </c>
    </row>
    <row r="230" spans="1:17" x14ac:dyDescent="0.2">
      <c r="A230" s="1" t="s">
        <v>104</v>
      </c>
      <c r="B230" s="1">
        <v>18</v>
      </c>
      <c r="C230" s="1">
        <v>1</v>
      </c>
      <c r="D230" s="1">
        <v>3</v>
      </c>
      <c r="E230" s="1">
        <v>0.41</v>
      </c>
      <c r="F230" s="1">
        <f t="shared" si="22"/>
        <v>0.20499999999999999</v>
      </c>
      <c r="G230" s="1">
        <v>2.14</v>
      </c>
      <c r="H230" s="1">
        <f t="shared" si="23"/>
        <v>0.34059157821665637</v>
      </c>
      <c r="I230" s="1">
        <f t="shared" si="24"/>
        <v>0.11600262315211275</v>
      </c>
      <c r="J230" s="1">
        <f t="shared" si="25"/>
        <v>4.2024999999999993E-2</v>
      </c>
      <c r="K230" s="1">
        <f t="shared" si="26"/>
        <v>0.15802762315211275</v>
      </c>
      <c r="L230" s="1">
        <f t="shared" si="27"/>
        <v>2.1552660947688427</v>
      </c>
      <c r="M230" s="1">
        <f t="shared" si="32"/>
        <v>1.2972415575894161</v>
      </c>
      <c r="N230" s="1">
        <f t="shared" si="29"/>
        <v>0.6018939196129971</v>
      </c>
      <c r="O230" s="1">
        <f t="shared" si="30"/>
        <v>0.54181092471405645</v>
      </c>
      <c r="P230" s="1">
        <f t="shared" si="31"/>
        <v>31.045765986115434</v>
      </c>
      <c r="Q230" s="1" t="s">
        <v>42</v>
      </c>
    </row>
    <row r="231" spans="1:17" x14ac:dyDescent="0.2">
      <c r="A231" s="1" t="s">
        <v>104</v>
      </c>
      <c r="B231" s="1">
        <v>18</v>
      </c>
      <c r="C231" s="1">
        <v>2</v>
      </c>
      <c r="D231" s="1">
        <v>2</v>
      </c>
      <c r="E231" s="1">
        <v>0.5</v>
      </c>
      <c r="F231" s="1">
        <f t="shared" si="22"/>
        <v>0.25</v>
      </c>
      <c r="G231" s="1">
        <v>1.8</v>
      </c>
      <c r="H231" s="1">
        <f t="shared" si="23"/>
        <v>0.28647889756541189</v>
      </c>
      <c r="I231" s="1">
        <f t="shared" si="24"/>
        <v>8.2070158750293762E-2</v>
      </c>
      <c r="J231" s="1">
        <f t="shared" si="25"/>
        <v>6.25E-2</v>
      </c>
      <c r="K231" s="1">
        <f t="shared" si="26"/>
        <v>0.14457015875029378</v>
      </c>
      <c r="L231" s="1">
        <f t="shared" si="27"/>
        <v>1.9815908071334933</v>
      </c>
      <c r="M231" s="1">
        <f t="shared" si="32"/>
        <v>1.7292642005865679</v>
      </c>
      <c r="N231" s="1">
        <f t="shared" si="29"/>
        <v>0.87266462599716377</v>
      </c>
      <c r="O231" s="1">
        <f t="shared" si="30"/>
        <v>0.71750577810164773</v>
      </c>
      <c r="P231" s="1">
        <f t="shared" si="31"/>
        <v>41.113081085224415</v>
      </c>
      <c r="Q231" s="1" t="s">
        <v>49</v>
      </c>
    </row>
    <row r="232" spans="1:17" x14ac:dyDescent="0.2">
      <c r="A232" s="1" t="s">
        <v>104</v>
      </c>
      <c r="B232" s="1">
        <v>18</v>
      </c>
      <c r="C232" s="1">
        <v>3</v>
      </c>
      <c r="D232" s="1">
        <v>53</v>
      </c>
      <c r="E232" s="1">
        <v>0.44</v>
      </c>
      <c r="F232" s="1">
        <f t="shared" si="22"/>
        <v>0.22</v>
      </c>
      <c r="G232" s="1">
        <v>2.12</v>
      </c>
      <c r="H232" s="1">
        <f t="shared" si="23"/>
        <v>0.33740847935481849</v>
      </c>
      <c r="I232" s="1">
        <f t="shared" si="24"/>
        <v>0.11384448194053097</v>
      </c>
      <c r="J232" s="1">
        <f t="shared" si="25"/>
        <v>4.8399999999999999E-2</v>
      </c>
      <c r="K232" s="1">
        <f t="shared" si="26"/>
        <v>0.16224448194053098</v>
      </c>
      <c r="L232" s="1">
        <f t="shared" si="27"/>
        <v>2.0796299221966268</v>
      </c>
      <c r="M232" s="1">
        <f t="shared" si="32"/>
        <v>1.3559783196857118</v>
      </c>
      <c r="N232" s="1">
        <f t="shared" si="29"/>
        <v>0.65202866395259795</v>
      </c>
      <c r="O232" s="1">
        <f t="shared" si="30"/>
        <v>0.57780002466021574</v>
      </c>
      <c r="P232" s="1">
        <f t="shared" si="31"/>
        <v>33.10794141303036</v>
      </c>
      <c r="Q232" s="1" t="s">
        <v>42</v>
      </c>
    </row>
    <row r="233" spans="1:17" x14ac:dyDescent="0.2">
      <c r="A233" s="1" t="s">
        <v>104</v>
      </c>
      <c r="B233" s="1">
        <v>18</v>
      </c>
      <c r="C233" s="1">
        <v>3</v>
      </c>
      <c r="D233" s="1">
        <v>62</v>
      </c>
      <c r="E233" s="1">
        <v>0.5</v>
      </c>
      <c r="F233" s="1">
        <f t="shared" ref="F233:F252" si="33">E233/2</f>
        <v>0.25</v>
      </c>
      <c r="G233" s="1">
        <v>1.89</v>
      </c>
      <c r="H233" s="1">
        <f t="shared" si="23"/>
        <v>0.30080284244368249</v>
      </c>
      <c r="I233" s="1">
        <f t="shared" si="24"/>
        <v>9.0482350022198871E-2</v>
      </c>
      <c r="J233" s="1">
        <f t="shared" si="25"/>
        <v>6.25E-2</v>
      </c>
      <c r="K233" s="1">
        <f t="shared" si="26"/>
        <v>0.15298235002219887</v>
      </c>
      <c r="L233" s="1">
        <f t="shared" si="27"/>
        <v>1.9662584762231314</v>
      </c>
      <c r="M233" s="1">
        <f t="shared" si="32"/>
        <v>1.6341754454923927</v>
      </c>
      <c r="N233" s="1">
        <f t="shared" si="29"/>
        <v>0.83110916761634657</v>
      </c>
      <c r="O233" s="1">
        <f t="shared" si="30"/>
        <v>0.69342421717579694</v>
      </c>
      <c r="P233" s="1">
        <f t="shared" si="31"/>
        <v>39.733207644173163</v>
      </c>
      <c r="Q233" s="1" t="s">
        <v>49</v>
      </c>
    </row>
    <row r="234" spans="1:17" x14ac:dyDescent="0.2">
      <c r="A234" s="1" t="s">
        <v>104</v>
      </c>
      <c r="B234" s="1">
        <v>17</v>
      </c>
      <c r="C234" s="1">
        <v>1</v>
      </c>
      <c r="D234" s="1">
        <v>80</v>
      </c>
      <c r="E234" s="1">
        <v>0.38</v>
      </c>
      <c r="F234" s="1">
        <f t="shared" si="33"/>
        <v>0.19</v>
      </c>
      <c r="G234" s="1">
        <v>2.11</v>
      </c>
      <c r="H234" s="1">
        <f t="shared" si="23"/>
        <v>0.3358169299238995</v>
      </c>
      <c r="I234" s="1">
        <f t="shared" si="24"/>
        <v>0.11277301042351323</v>
      </c>
      <c r="J234" s="1">
        <f t="shared" si="25"/>
        <v>3.61E-2</v>
      </c>
      <c r="K234" s="1">
        <f t="shared" si="26"/>
        <v>0.14887301042351322</v>
      </c>
      <c r="L234" s="1">
        <f t="shared" si="27"/>
        <v>2.2557274080007459</v>
      </c>
      <c r="M234" s="1">
        <f t="shared" si="32"/>
        <v>1.2762555110526006</v>
      </c>
      <c r="N234" s="1">
        <f t="shared" si="29"/>
        <v>0.56578445894034135</v>
      </c>
      <c r="O234" s="1">
        <f t="shared" si="30"/>
        <v>0.51488097768647512</v>
      </c>
      <c r="P234" s="1">
        <f t="shared" si="31"/>
        <v>29.502680021435022</v>
      </c>
      <c r="Q234" s="1" t="s">
        <v>42</v>
      </c>
    </row>
    <row r="235" spans="1:17" x14ac:dyDescent="0.2">
      <c r="A235" s="1" t="s">
        <v>104</v>
      </c>
      <c r="B235" s="1">
        <v>17</v>
      </c>
      <c r="C235" s="1">
        <v>1</v>
      </c>
      <c r="D235" s="1">
        <v>74</v>
      </c>
      <c r="E235" s="1">
        <v>0.41</v>
      </c>
      <c r="F235" s="1">
        <f t="shared" si="33"/>
        <v>0.20499999999999999</v>
      </c>
      <c r="G235" s="1">
        <v>1.65</v>
      </c>
      <c r="H235" s="1">
        <f t="shared" si="23"/>
        <v>0.26260565610162756</v>
      </c>
      <c r="I235" s="1">
        <f t="shared" si="24"/>
        <v>6.8961730616566283E-2</v>
      </c>
      <c r="J235" s="1">
        <f t="shared" si="25"/>
        <v>4.2024999999999993E-2</v>
      </c>
      <c r="K235" s="1">
        <f t="shared" si="26"/>
        <v>0.11098673061656628</v>
      </c>
      <c r="L235" s="1">
        <f t="shared" si="27"/>
        <v>2.3660995746317632</v>
      </c>
      <c r="M235" s="1">
        <f t="shared" si="32"/>
        <v>1.8470676526928973</v>
      </c>
      <c r="N235" s="1">
        <f t="shared" si="29"/>
        <v>0.78063817452837203</v>
      </c>
      <c r="O235" s="1">
        <f t="shared" si="30"/>
        <v>0.66282294706020539</v>
      </c>
      <c r="P235" s="1">
        <f t="shared" si="31"/>
        <v>37.979754866549769</v>
      </c>
      <c r="Q235" s="1" t="s">
        <v>49</v>
      </c>
    </row>
    <row r="236" spans="1:17" x14ac:dyDescent="0.2">
      <c r="A236" s="1" t="s">
        <v>104</v>
      </c>
      <c r="B236" s="1">
        <v>17</v>
      </c>
      <c r="C236" s="1">
        <v>1</v>
      </c>
      <c r="D236" s="1">
        <v>28</v>
      </c>
      <c r="E236" s="1">
        <v>0.5</v>
      </c>
      <c r="F236" s="1">
        <f t="shared" si="33"/>
        <v>0.25</v>
      </c>
      <c r="G236" s="1">
        <v>1.48</v>
      </c>
      <c r="H236" s="1">
        <f t="shared" si="23"/>
        <v>0.23554931577600532</v>
      </c>
      <c r="I236" s="1">
        <f t="shared" si="24"/>
        <v>5.5483480162544271E-2</v>
      </c>
      <c r="J236" s="1">
        <f t="shared" si="25"/>
        <v>6.25E-2</v>
      </c>
      <c r="K236" s="1">
        <f t="shared" si="26"/>
        <v>0.11798348016254427</v>
      </c>
      <c r="L236" s="1">
        <f t="shared" si="27"/>
        <v>1.9964601438395626</v>
      </c>
      <c r="M236" s="1">
        <f t="shared" si="32"/>
        <v>2.1189407165781033</v>
      </c>
      <c r="N236" s="1">
        <f t="shared" si="29"/>
        <v>1.0613488694560103</v>
      </c>
      <c r="O236" s="1">
        <f t="shared" si="30"/>
        <v>0.81515089801421836</v>
      </c>
      <c r="P236" s="1">
        <f t="shared" si="31"/>
        <v>46.708146456214713</v>
      </c>
      <c r="Q236" s="1" t="s">
        <v>44</v>
      </c>
    </row>
    <row r="237" spans="1:17" x14ac:dyDescent="0.2">
      <c r="A237" s="1" t="s">
        <v>104</v>
      </c>
      <c r="B237" s="1">
        <v>17</v>
      </c>
      <c r="C237" s="1">
        <v>1</v>
      </c>
      <c r="D237" s="1">
        <v>64</v>
      </c>
      <c r="E237" s="1">
        <v>0.35</v>
      </c>
      <c r="F237" s="1">
        <f t="shared" si="33"/>
        <v>0.17499999999999999</v>
      </c>
      <c r="G237" s="1">
        <v>1.57</v>
      </c>
      <c r="H237" s="1">
        <f t="shared" si="23"/>
        <v>0.24987326065427595</v>
      </c>
      <c r="I237" s="1">
        <f t="shared" si="24"/>
        <v>6.2436646389999732E-2</v>
      </c>
      <c r="J237" s="1">
        <f t="shared" si="25"/>
        <v>3.0624999999999996E-2</v>
      </c>
      <c r="K237" s="1">
        <f t="shared" si="26"/>
        <v>9.3061646389999725E-2</v>
      </c>
      <c r="L237" s="1">
        <f t="shared" si="27"/>
        <v>2.6850294438926561</v>
      </c>
      <c r="M237" s="1">
        <f t="shared" si="32"/>
        <v>1.8804739308674561</v>
      </c>
      <c r="N237" s="1">
        <f t="shared" si="29"/>
        <v>0.70035505016332888</v>
      </c>
      <c r="O237" s="1">
        <f t="shared" si="30"/>
        <v>0.61096421334449702</v>
      </c>
      <c r="P237" s="1">
        <f t="shared" si="31"/>
        <v>35.008249424639679</v>
      </c>
      <c r="Q237" s="1" t="s">
        <v>49</v>
      </c>
    </row>
    <row r="238" spans="1:17" x14ac:dyDescent="0.2">
      <c r="A238" s="1" t="s">
        <v>104</v>
      </c>
      <c r="B238" s="1">
        <v>17</v>
      </c>
      <c r="C238" s="1">
        <v>1</v>
      </c>
      <c r="D238" s="1">
        <v>72</v>
      </c>
      <c r="E238" s="1">
        <v>0.3</v>
      </c>
      <c r="F238" s="1">
        <f t="shared" si="33"/>
        <v>0.15</v>
      </c>
      <c r="G238" s="1">
        <v>1.1499999999999999</v>
      </c>
      <c r="H238" s="1">
        <f t="shared" si="23"/>
        <v>0.18302818455567982</v>
      </c>
      <c r="I238" s="1">
        <f t="shared" si="24"/>
        <v>3.3499316341747992E-2</v>
      </c>
      <c r="J238" s="1">
        <f t="shared" si="25"/>
        <v>2.2499999999999999E-2</v>
      </c>
      <c r="K238" s="1">
        <f t="shared" si="26"/>
        <v>5.5999316341747991E-2</v>
      </c>
      <c r="L238" s="1">
        <f t="shared" si="27"/>
        <v>3.2684003397239811</v>
      </c>
      <c r="M238" s="1">
        <f t="shared" si="32"/>
        <v>2.6786041294610174</v>
      </c>
      <c r="N238" s="1">
        <f t="shared" si="29"/>
        <v>0.81954590963211915</v>
      </c>
      <c r="O238" s="1">
        <f t="shared" si="30"/>
        <v>0.68654606910755334</v>
      </c>
      <c r="P238" s="1">
        <f t="shared" si="31"/>
        <v>39.339089759862802</v>
      </c>
      <c r="Q238" s="1" t="s">
        <v>45</v>
      </c>
    </row>
    <row r="239" spans="1:17" x14ac:dyDescent="0.2">
      <c r="A239" s="1" t="s">
        <v>104</v>
      </c>
      <c r="B239" s="1">
        <v>17</v>
      </c>
      <c r="C239" s="1">
        <v>2</v>
      </c>
      <c r="D239" s="1">
        <v>75</v>
      </c>
      <c r="E239" s="1">
        <v>0.21</v>
      </c>
      <c r="F239" s="1">
        <f t="shared" si="33"/>
        <v>0.105</v>
      </c>
      <c r="G239" s="1">
        <v>0.8</v>
      </c>
      <c r="H239" s="1">
        <f t="shared" si="23"/>
        <v>0.12732395447351641</v>
      </c>
      <c r="I239" s="1">
        <f t="shared" si="24"/>
        <v>1.6211389382774079E-2</v>
      </c>
      <c r="J239" s="1">
        <f t="shared" si="25"/>
        <v>1.1024999999999998E-2</v>
      </c>
      <c r="K239" s="1">
        <f t="shared" si="26"/>
        <v>2.7236389382774076E-2</v>
      </c>
      <c r="L239" s="1">
        <f t="shared" si="27"/>
        <v>4.6747736156997268</v>
      </c>
      <c r="M239" s="1">
        <f t="shared" si="32"/>
        <v>3.8551365426728803</v>
      </c>
      <c r="N239" s="1">
        <f t="shared" si="29"/>
        <v>0.82466807156731969</v>
      </c>
      <c r="O239" s="1">
        <f t="shared" si="30"/>
        <v>0.68960250957759206</v>
      </c>
      <c r="P239" s="1">
        <f t="shared" si="31"/>
        <v>39.514223798796024</v>
      </c>
      <c r="Q239" s="1" t="s">
        <v>76</v>
      </c>
    </row>
    <row r="240" spans="1:17" x14ac:dyDescent="0.2">
      <c r="A240" s="1" t="s">
        <v>104</v>
      </c>
      <c r="B240" s="1">
        <v>17</v>
      </c>
      <c r="C240" s="1">
        <v>3</v>
      </c>
      <c r="D240" s="1">
        <v>8</v>
      </c>
      <c r="E240" s="1">
        <v>0.48</v>
      </c>
      <c r="F240" s="1">
        <f t="shared" si="33"/>
        <v>0.24</v>
      </c>
      <c r="G240" s="1">
        <v>2.7</v>
      </c>
      <c r="H240" s="1">
        <f t="shared" si="23"/>
        <v>0.4297183463481179</v>
      </c>
      <c r="I240" s="1">
        <f t="shared" si="24"/>
        <v>0.18465785718816102</v>
      </c>
      <c r="J240" s="1">
        <f t="shared" si="25"/>
        <v>5.7599999999999998E-2</v>
      </c>
      <c r="K240" s="1">
        <f t="shared" si="26"/>
        <v>0.24225785718816101</v>
      </c>
      <c r="L240" s="1">
        <f t="shared" si="27"/>
        <v>1.7738056108304336</v>
      </c>
      <c r="M240" s="1">
        <f t="shared" si="32"/>
        <v>0.99067994237888701</v>
      </c>
      <c r="N240" s="1">
        <f t="shared" si="29"/>
        <v>0.55850536063818479</v>
      </c>
      <c r="O240" s="1">
        <f t="shared" si="30"/>
        <v>0.50934977770600698</v>
      </c>
      <c r="P240" s="1">
        <f t="shared" si="31"/>
        <v>29.1857422625542</v>
      </c>
      <c r="Q240" s="1" t="s">
        <v>42</v>
      </c>
    </row>
    <row r="241" spans="1:17" x14ac:dyDescent="0.2">
      <c r="A241" s="1" t="s">
        <v>104</v>
      </c>
      <c r="B241" s="1">
        <v>17</v>
      </c>
      <c r="C241" s="1">
        <v>4</v>
      </c>
      <c r="D241" s="1">
        <v>10</v>
      </c>
      <c r="E241" s="1">
        <v>0.41</v>
      </c>
      <c r="F241" s="1">
        <f t="shared" si="33"/>
        <v>0.20499999999999999</v>
      </c>
      <c r="G241" s="1">
        <v>2.63</v>
      </c>
      <c r="H241" s="1">
        <f t="shared" si="23"/>
        <v>0.41857750033168517</v>
      </c>
      <c r="I241" s="1">
        <f t="shared" si="24"/>
        <v>0.17520712378392189</v>
      </c>
      <c r="J241" s="1">
        <f t="shared" si="25"/>
        <v>4.2024999999999993E-2</v>
      </c>
      <c r="K241" s="1">
        <f t="shared" si="26"/>
        <v>0.21723212378392187</v>
      </c>
      <c r="L241" s="1">
        <f t="shared" si="27"/>
        <v>1.9268674127959042</v>
      </c>
      <c r="M241" s="1">
        <f t="shared" si="32"/>
        <v>0.94369099942102008</v>
      </c>
      <c r="N241" s="1">
        <f t="shared" si="29"/>
        <v>0.48975398782198243</v>
      </c>
      <c r="O241" s="1">
        <f t="shared" si="30"/>
        <v>0.45541725300871344</v>
      </c>
      <c r="P241" s="1">
        <f t="shared" si="31"/>
        <v>26.095408597399278</v>
      </c>
      <c r="Q241" s="1" t="s">
        <v>42</v>
      </c>
    </row>
    <row r="242" spans="1:17" x14ac:dyDescent="0.2">
      <c r="A242" s="1" t="s">
        <v>104</v>
      </c>
      <c r="B242" s="1">
        <v>17</v>
      </c>
      <c r="C242" s="1">
        <v>4</v>
      </c>
      <c r="D242" s="1">
        <v>4</v>
      </c>
      <c r="E242" s="1">
        <v>0.43</v>
      </c>
      <c r="F242" s="1">
        <f t="shared" si="33"/>
        <v>0.215</v>
      </c>
      <c r="G242" s="1">
        <v>1.66</v>
      </c>
      <c r="H242" s="1">
        <f t="shared" si="23"/>
        <v>0.2641972055325465</v>
      </c>
      <c r="I242" s="1">
        <f t="shared" si="24"/>
        <v>6.9800163411206623E-2</v>
      </c>
      <c r="J242" s="1">
        <f t="shared" si="25"/>
        <v>4.6224999999999995E-2</v>
      </c>
      <c r="K242" s="1">
        <f t="shared" si="26"/>
        <v>0.11602516341120661</v>
      </c>
      <c r="L242" s="1">
        <f t="shared" si="27"/>
        <v>2.2770681614659831</v>
      </c>
      <c r="M242" s="1">
        <f t="shared" si="32"/>
        <v>1.85304630201653</v>
      </c>
      <c r="N242" s="1">
        <f t="shared" si="29"/>
        <v>0.81378604882145178</v>
      </c>
      <c r="O242" s="1">
        <f t="shared" si="30"/>
        <v>0.68309072274308336</v>
      </c>
      <c r="P242" s="1">
        <f t="shared" si="31"/>
        <v>39.141098413178675</v>
      </c>
      <c r="Q242" s="1" t="s">
        <v>49</v>
      </c>
    </row>
    <row r="243" spans="1:17" x14ac:dyDescent="0.2">
      <c r="A243" s="1" t="s">
        <v>104</v>
      </c>
      <c r="B243" s="1">
        <v>16</v>
      </c>
      <c r="C243" s="1">
        <v>1</v>
      </c>
      <c r="D243" s="1">
        <v>46</v>
      </c>
      <c r="E243" s="1">
        <v>0.48</v>
      </c>
      <c r="F243" s="1">
        <f t="shared" si="33"/>
        <v>0.24</v>
      </c>
      <c r="G243" s="1">
        <v>1.78</v>
      </c>
      <c r="H243" s="1">
        <f t="shared" si="23"/>
        <v>0.28329579870357402</v>
      </c>
      <c r="I243" s="1">
        <f t="shared" si="24"/>
        <v>8.0256509563095935E-2</v>
      </c>
      <c r="J243" s="1">
        <f t="shared" si="25"/>
        <v>5.7599999999999998E-2</v>
      </c>
      <c r="K243" s="1">
        <f t="shared" si="26"/>
        <v>0.13785650956309592</v>
      </c>
      <c r="L243" s="1">
        <f t="shared" si="27"/>
        <v>2.0550048713797704</v>
      </c>
      <c r="M243" s="1">
        <f t="shared" si="32"/>
        <v>1.7409406400947192</v>
      </c>
      <c r="N243" s="1">
        <f t="shared" si="29"/>
        <v>0.8471710526534264</v>
      </c>
      <c r="O243" s="1">
        <f t="shared" si="30"/>
        <v>0.70284942011110241</v>
      </c>
      <c r="P243" s="1">
        <f t="shared" si="31"/>
        <v>40.273271772366165</v>
      </c>
      <c r="Q243" s="1" t="s">
        <v>49</v>
      </c>
    </row>
    <row r="244" spans="1:17" x14ac:dyDescent="0.2">
      <c r="A244" s="1" t="s">
        <v>104</v>
      </c>
      <c r="B244" s="1">
        <v>16</v>
      </c>
      <c r="C244" s="1">
        <v>2</v>
      </c>
      <c r="D244" s="1">
        <v>46</v>
      </c>
      <c r="E244" s="1">
        <v>0.49</v>
      </c>
      <c r="F244" s="1">
        <f t="shared" si="33"/>
        <v>0.245</v>
      </c>
      <c r="G244" s="1">
        <v>2.37</v>
      </c>
      <c r="H244" s="1">
        <f t="shared" si="23"/>
        <v>0.37719721512779236</v>
      </c>
      <c r="I244" s="1">
        <f t="shared" si="24"/>
        <v>0.14227773910016206</v>
      </c>
      <c r="J244" s="1">
        <f t="shared" si="25"/>
        <v>6.0024999999999995E-2</v>
      </c>
      <c r="K244" s="1">
        <f t="shared" si="26"/>
        <v>0.20230273910016205</v>
      </c>
      <c r="L244" s="1">
        <f t="shared" si="27"/>
        <v>1.8645185764936101</v>
      </c>
      <c r="M244" s="1">
        <f t="shared" si="32"/>
        <v>1.2110562669084679</v>
      </c>
      <c r="N244" s="1">
        <f t="shared" si="29"/>
        <v>0.64952759504599034</v>
      </c>
      <c r="O244" s="1">
        <f t="shared" si="30"/>
        <v>0.57604305403036171</v>
      </c>
      <c r="P244" s="1">
        <f t="shared" si="31"/>
        <v>33.007266995939723</v>
      </c>
      <c r="Q244" s="1" t="s">
        <v>42</v>
      </c>
    </row>
    <row r="245" spans="1:17" x14ac:dyDescent="0.2">
      <c r="A245" s="1" t="s">
        <v>104</v>
      </c>
      <c r="B245" s="1">
        <v>16</v>
      </c>
      <c r="C245" s="1">
        <v>3</v>
      </c>
      <c r="D245" s="1">
        <v>48</v>
      </c>
      <c r="E245" s="1">
        <v>0.36</v>
      </c>
      <c r="F245" s="1">
        <f t="shared" si="33"/>
        <v>0.18</v>
      </c>
      <c r="G245" s="1">
        <v>2.14</v>
      </c>
      <c r="H245" s="1">
        <f t="shared" si="23"/>
        <v>0.34059157821665637</v>
      </c>
      <c r="I245" s="1">
        <f t="shared" si="24"/>
        <v>0.11600262315211275</v>
      </c>
      <c r="J245" s="1">
        <f t="shared" si="25"/>
        <v>3.2399999999999998E-2</v>
      </c>
      <c r="K245" s="1">
        <f t="shared" si="26"/>
        <v>0.14840262315211275</v>
      </c>
      <c r="L245" s="1">
        <f t="shared" si="27"/>
        <v>2.2950509295752126</v>
      </c>
      <c r="M245" s="1">
        <f t="shared" si="32"/>
        <v>1.2129165656020777</v>
      </c>
      <c r="N245" s="1">
        <f t="shared" si="29"/>
        <v>0.52849222209921698</v>
      </c>
      <c r="O245" s="1">
        <f t="shared" si="30"/>
        <v>0.48618072139278473</v>
      </c>
      <c r="P245" s="1">
        <f t="shared" si="31"/>
        <v>27.858155335806565</v>
      </c>
      <c r="Q245" s="1" t="s">
        <v>42</v>
      </c>
    </row>
    <row r="246" spans="1:17" x14ac:dyDescent="0.2">
      <c r="A246" s="1" t="s">
        <v>104</v>
      </c>
      <c r="B246" s="1">
        <v>16</v>
      </c>
      <c r="C246" s="1">
        <v>4</v>
      </c>
      <c r="D246" s="1">
        <v>51</v>
      </c>
      <c r="E246" s="1">
        <v>0.35</v>
      </c>
      <c r="F246" s="1">
        <f t="shared" si="33"/>
        <v>0.17499999999999999</v>
      </c>
      <c r="G246" s="1">
        <v>2.75</v>
      </c>
      <c r="H246" s="1">
        <f t="shared" si="23"/>
        <v>0.43767609350271264</v>
      </c>
      <c r="I246" s="1">
        <f t="shared" si="24"/>
        <v>0.19156036282379527</v>
      </c>
      <c r="J246" s="1">
        <f t="shared" si="25"/>
        <v>3.0624999999999996E-2</v>
      </c>
      <c r="K246" s="1">
        <f t="shared" si="26"/>
        <v>0.22218536282379525</v>
      </c>
      <c r="L246" s="1">
        <f t="shared" si="27"/>
        <v>1.9698691576267917</v>
      </c>
      <c r="M246" s="1">
        <f t="shared" si="32"/>
        <v>0.78763064216243739</v>
      </c>
      <c r="N246" s="1">
        <f t="shared" si="29"/>
        <v>0.3998390650023369</v>
      </c>
      <c r="O246" s="1">
        <f t="shared" si="30"/>
        <v>0.38036763234668741</v>
      </c>
      <c r="P246" s="1">
        <f t="shared" si="31"/>
        <v>21.795065333465189</v>
      </c>
      <c r="Q246" s="1" t="s">
        <v>42</v>
      </c>
    </row>
    <row r="247" spans="1:17" x14ac:dyDescent="0.2">
      <c r="A247" s="1" t="s">
        <v>74</v>
      </c>
      <c r="E247" s="1">
        <v>0.45</v>
      </c>
      <c r="F247" s="1">
        <f t="shared" si="33"/>
        <v>0.22500000000000001</v>
      </c>
      <c r="G247" s="1">
        <v>2.2999999999999998</v>
      </c>
      <c r="H247" s="1">
        <f t="shared" si="23"/>
        <v>0.36605636911135964</v>
      </c>
      <c r="I247" s="1">
        <f t="shared" si="24"/>
        <v>0.13399726536699197</v>
      </c>
      <c r="J247" s="1">
        <f t="shared" si="25"/>
        <v>5.0625000000000003E-2</v>
      </c>
      <c r="K247" s="1">
        <f t="shared" si="26"/>
        <v>0.18462226536699197</v>
      </c>
      <c r="L247" s="1">
        <f t="shared" si="27"/>
        <v>1.9827314348229512</v>
      </c>
      <c r="M247" s="1">
        <f t="shared" si="32"/>
        <v>1.2187045779811292</v>
      </c>
      <c r="N247" s="1">
        <f t="shared" si="29"/>
        <v>0.61465943222408936</v>
      </c>
      <c r="O247" s="1">
        <f t="shared" si="30"/>
        <v>0.55112882104606764</v>
      </c>
      <c r="P247" s="1">
        <f t="shared" si="31"/>
        <v>31.579681445939674</v>
      </c>
    </row>
    <row r="248" spans="1:17" x14ac:dyDescent="0.2">
      <c r="A248" s="1" t="s">
        <v>105</v>
      </c>
      <c r="E248" s="1">
        <v>0.43</v>
      </c>
      <c r="F248" s="1">
        <f t="shared" si="33"/>
        <v>0.215</v>
      </c>
      <c r="G248" s="1">
        <v>1.94</v>
      </c>
      <c r="H248" s="1">
        <f t="shared" si="23"/>
        <v>0.30876058959827724</v>
      </c>
      <c r="I248" s="1">
        <f t="shared" si="24"/>
        <v>9.5333101689075786E-2</v>
      </c>
      <c r="J248" s="1">
        <f t="shared" si="25"/>
        <v>4.6224999999999995E-2</v>
      </c>
      <c r="K248" s="1">
        <f t="shared" si="26"/>
        <v>0.14155810168907579</v>
      </c>
      <c r="L248" s="1">
        <f t="shared" si="27"/>
        <v>2.1811580256738119</v>
      </c>
      <c r="M248" s="1">
        <f t="shared" si="32"/>
        <v>1.5188109859811141</v>
      </c>
      <c r="N248" s="1">
        <f t="shared" si="29"/>
        <v>0.69633239229052057</v>
      </c>
      <c r="O248" s="1">
        <f t="shared" si="30"/>
        <v>0.60826023915718797</v>
      </c>
      <c r="P248" s="1">
        <f t="shared" si="31"/>
        <v>34.853311703706872</v>
      </c>
    </row>
    <row r="249" spans="1:17" x14ac:dyDescent="0.2">
      <c r="A249" s="1" t="s">
        <v>106</v>
      </c>
      <c r="E249" s="1">
        <v>0.52</v>
      </c>
      <c r="F249" s="1">
        <f t="shared" si="33"/>
        <v>0.26</v>
      </c>
      <c r="G249" s="1">
        <v>1.24</v>
      </c>
      <c r="H249" s="1">
        <f t="shared" si="23"/>
        <v>0.19735212943395042</v>
      </c>
      <c r="I249" s="1">
        <f t="shared" si="24"/>
        <v>3.8947862992114717E-2</v>
      </c>
      <c r="J249" s="1">
        <f t="shared" si="25"/>
        <v>6.7600000000000007E-2</v>
      </c>
      <c r="K249" s="1">
        <f t="shared" si="26"/>
        <v>0.10654786299211472</v>
      </c>
      <c r="L249" s="1">
        <f t="shared" si="27"/>
        <v>1.8522392086695896</v>
      </c>
      <c r="M249" s="1">
        <f t="shared" si="32"/>
        <v>2.4402178767230818</v>
      </c>
      <c r="N249" s="1">
        <f t="shared" si="29"/>
        <v>1.3174420805376539</v>
      </c>
      <c r="O249" s="1">
        <f t="shared" si="30"/>
        <v>0.92153045792329513</v>
      </c>
      <c r="P249" s="1">
        <f t="shared" si="31"/>
        <v>52.80369523900481</v>
      </c>
    </row>
    <row r="250" spans="1:17" x14ac:dyDescent="0.2">
      <c r="A250" s="1" t="s">
        <v>107</v>
      </c>
      <c r="E250" s="1">
        <v>1.52</v>
      </c>
      <c r="F250" s="1">
        <f t="shared" si="33"/>
        <v>0.76</v>
      </c>
      <c r="G250" s="1">
        <v>0.69</v>
      </c>
      <c r="H250" s="1">
        <f t="shared" si="23"/>
        <v>0.10981691073340788</v>
      </c>
      <c r="I250" s="1">
        <f t="shared" si="24"/>
        <v>1.2059753883029274E-2</v>
      </c>
      <c r="J250" s="1">
        <f t="shared" si="25"/>
        <v>0.5776</v>
      </c>
      <c r="K250" s="1">
        <f t="shared" si="26"/>
        <v>0.58965975388302927</v>
      </c>
      <c r="L250" s="1">
        <f t="shared" si="27"/>
        <v>0.18623775831781161</v>
      </c>
      <c r="M250" s="1">
        <f t="shared" si="32"/>
        <v>1.2888788746310829</v>
      </c>
      <c r="N250" s="1">
        <f t="shared" si="29"/>
        <v>6.9206099035601181</v>
      </c>
      <c r="O250" s="1">
        <f t="shared" si="30"/>
        <v>1.4272936254838733</v>
      </c>
      <c r="P250" s="1">
        <f t="shared" si="31"/>
        <v>81.783924740225942</v>
      </c>
    </row>
    <row r="251" spans="1:17" x14ac:dyDescent="0.2">
      <c r="A251" s="1" t="s">
        <v>108</v>
      </c>
      <c r="E251" s="1">
        <v>0.52</v>
      </c>
      <c r="F251" s="1">
        <f t="shared" si="33"/>
        <v>0.26</v>
      </c>
      <c r="G251" s="1">
        <v>1.24</v>
      </c>
      <c r="H251" s="1">
        <f t="shared" si="23"/>
        <v>0.19735212943395042</v>
      </c>
      <c r="I251" s="1">
        <f t="shared" si="24"/>
        <v>3.8947862992114717E-2</v>
      </c>
      <c r="J251" s="1">
        <f t="shared" si="25"/>
        <v>6.7600000000000007E-2</v>
      </c>
      <c r="K251" s="1">
        <f t="shared" si="26"/>
        <v>0.10654786299211472</v>
      </c>
      <c r="L251" s="1">
        <f t="shared" si="27"/>
        <v>1.8522392086695896</v>
      </c>
      <c r="M251" s="1">
        <f t="shared" si="32"/>
        <v>2.4402178767230818</v>
      </c>
      <c r="N251" s="1">
        <f t="shared" si="29"/>
        <v>1.3174420805376539</v>
      </c>
      <c r="O251" s="1">
        <f t="shared" si="30"/>
        <v>0.92153045792329513</v>
      </c>
      <c r="P251" s="1">
        <f t="shared" si="31"/>
        <v>52.80369523900481</v>
      </c>
    </row>
    <row r="252" spans="1:17" x14ac:dyDescent="0.2">
      <c r="E252" s="1">
        <v>0.4</v>
      </c>
      <c r="F252" s="1">
        <f t="shared" si="33"/>
        <v>0.2</v>
      </c>
      <c r="G252" s="1">
        <v>0.74</v>
      </c>
      <c r="H252" s="1">
        <f t="shared" si="23"/>
        <v>0.11777465788800266</v>
      </c>
      <c r="I252" s="1">
        <f t="shared" si="24"/>
        <v>1.3870870040636068E-2</v>
      </c>
      <c r="J252" s="1">
        <f t="shared" si="25"/>
        <v>4.0000000000000008E-2</v>
      </c>
      <c r="K252" s="1">
        <f t="shared" si="26"/>
        <v>5.3870870040636079E-2</v>
      </c>
      <c r="L252" s="1">
        <f t="shared" si="27"/>
        <v>2.1862401293901961</v>
      </c>
      <c r="M252" s="1">
        <f t="shared" si="32"/>
        <v>3.712581583500234</v>
      </c>
      <c r="N252" s="1">
        <f t="shared" si="29"/>
        <v>1.6981581911296164</v>
      </c>
      <c r="O252" s="1">
        <f t="shared" si="30"/>
        <v>1.0385984054473352</v>
      </c>
      <c r="P252" s="1">
        <f t="shared" si="31"/>
        <v>59.511688632132305</v>
      </c>
    </row>
    <row r="256" spans="1:17" x14ac:dyDescent="0.2">
      <c r="A256" s="2" t="s">
        <v>64</v>
      </c>
      <c r="B256" s="1" t="s">
        <v>33</v>
      </c>
      <c r="C256" s="1" t="s">
        <v>34</v>
      </c>
      <c r="G256" s="5" t="s">
        <v>64</v>
      </c>
      <c r="H256" s="5" t="s">
        <v>33</v>
      </c>
      <c r="I256" s="5" t="s">
        <v>34</v>
      </c>
    </row>
    <row r="257" spans="1:9" x14ac:dyDescent="0.2">
      <c r="A257" s="3" t="s">
        <v>69</v>
      </c>
      <c r="B257" s="1">
        <v>-2.0664780034286934</v>
      </c>
      <c r="C257" s="1">
        <v>1.1933036771009016</v>
      </c>
      <c r="G257" s="1" t="s">
        <v>69</v>
      </c>
      <c r="H257" s="1">
        <v>-2.0664780034286934</v>
      </c>
      <c r="I257" s="1">
        <v>1.1933036771009016</v>
      </c>
    </row>
    <row r="258" spans="1:9" x14ac:dyDescent="0.2">
      <c r="A258" s="3" t="s">
        <v>69</v>
      </c>
      <c r="B258" s="1">
        <v>2.0770996718447652</v>
      </c>
      <c r="C258" s="1">
        <v>1.7229881513440892</v>
      </c>
      <c r="G258" s="1" t="s">
        <v>69</v>
      </c>
      <c r="H258" s="1">
        <v>2.0770996718447652</v>
      </c>
      <c r="I258" s="1">
        <v>1.7229881513440892</v>
      </c>
    </row>
    <row r="259" spans="1:9" x14ac:dyDescent="0.2">
      <c r="A259" s="3" t="s">
        <v>69</v>
      </c>
      <c r="B259" s="1">
        <v>1.6457265638735836</v>
      </c>
      <c r="C259" s="1">
        <v>2.0122758585438922</v>
      </c>
      <c r="G259" s="1" t="s">
        <v>69</v>
      </c>
      <c r="H259" s="1">
        <v>1.6457265638735836</v>
      </c>
      <c r="I259" s="1">
        <v>2.0122758585438922</v>
      </c>
    </row>
    <row r="260" spans="1:9" x14ac:dyDescent="0.2">
      <c r="A260" s="3" t="s">
        <v>69</v>
      </c>
      <c r="B260" s="1">
        <v>3.4046056978856112</v>
      </c>
      <c r="C260" s="1">
        <v>2.3721974930910856</v>
      </c>
      <c r="G260" s="1" t="s">
        <v>69</v>
      </c>
      <c r="H260" s="1">
        <v>3.4046056978856112</v>
      </c>
      <c r="I260" s="1">
        <v>2.3721974930910856</v>
      </c>
    </row>
    <row r="261" spans="1:9" x14ac:dyDescent="0.2">
      <c r="A261" s="3" t="s">
        <v>72</v>
      </c>
      <c r="B261" s="1">
        <v>-2.0369419293128099</v>
      </c>
      <c r="C261" s="1">
        <v>1.1407227438927614</v>
      </c>
      <c r="G261" s="1" t="s">
        <v>69</v>
      </c>
      <c r="H261" s="1">
        <v>4.2435564418329053</v>
      </c>
      <c r="I261" s="1">
        <v>3.8006283382075026</v>
      </c>
    </row>
    <row r="262" spans="1:9" x14ac:dyDescent="0.2">
      <c r="A262" s="3" t="s">
        <v>72</v>
      </c>
      <c r="B262" s="1">
        <v>2.2585085629971497</v>
      </c>
      <c r="C262" s="1">
        <v>1.8209121625383788</v>
      </c>
      <c r="G262" s="1" t="s">
        <v>72</v>
      </c>
      <c r="H262" s="1">
        <v>-2.0369419293128099</v>
      </c>
      <c r="I262" s="1">
        <v>1.1407227438927614</v>
      </c>
    </row>
    <row r="263" spans="1:9" x14ac:dyDescent="0.2">
      <c r="A263" s="3" t="s">
        <v>73</v>
      </c>
      <c r="B263" s="1">
        <v>2.0120857707713689</v>
      </c>
      <c r="C263" s="1">
        <v>1.0254199398661026</v>
      </c>
      <c r="G263" s="1" t="s">
        <v>72</v>
      </c>
      <c r="H263" s="1">
        <v>2.2585085629971497</v>
      </c>
      <c r="I263" s="1">
        <v>1.8209121625383788</v>
      </c>
    </row>
    <row r="264" spans="1:9" x14ac:dyDescent="0.2">
      <c r="A264" s="3" t="s">
        <v>73</v>
      </c>
      <c r="B264" s="1">
        <v>1.6503125131381884</v>
      </c>
      <c r="C264" s="1">
        <v>2.2193758049307988</v>
      </c>
      <c r="G264" s="1" t="s">
        <v>72</v>
      </c>
      <c r="H264" s="1">
        <v>1.7557529660462001</v>
      </c>
      <c r="I264" s="1">
        <v>2.2498929569333184</v>
      </c>
    </row>
    <row r="265" spans="1:9" x14ac:dyDescent="0.2">
      <c r="A265" s="3" t="s">
        <v>73</v>
      </c>
      <c r="B265" s="1">
        <v>2.9669962280732611</v>
      </c>
      <c r="C265" s="1">
        <v>3.4307196444029735</v>
      </c>
      <c r="G265" s="1" t="s">
        <v>109</v>
      </c>
      <c r="H265" s="1">
        <v>-2.0120857707713702</v>
      </c>
      <c r="I265" s="1">
        <v>1.0254199398661026</v>
      </c>
    </row>
    <row r="266" spans="1:9" x14ac:dyDescent="0.2">
      <c r="A266" s="3" t="s">
        <v>73</v>
      </c>
      <c r="B266" s="1">
        <v>4.5130864082732085</v>
      </c>
      <c r="C266" s="1">
        <v>3.8632463980609311</v>
      </c>
      <c r="G266" s="1" t="s">
        <v>109</v>
      </c>
      <c r="H266" s="1">
        <v>1.6503125131381884</v>
      </c>
      <c r="I266" s="1">
        <v>2.2193758049307988</v>
      </c>
    </row>
    <row r="267" spans="1:9" x14ac:dyDescent="0.2">
      <c r="A267" s="3" t="s">
        <v>69</v>
      </c>
      <c r="B267" s="1">
        <v>4.2435564418329053</v>
      </c>
      <c r="C267" s="1">
        <v>3.8006283382075026</v>
      </c>
      <c r="G267" s="1" t="s">
        <v>109</v>
      </c>
      <c r="H267" s="1">
        <v>2.9669962280732611</v>
      </c>
      <c r="I267" s="1">
        <v>3.4307196444029735</v>
      </c>
    </row>
    <row r="268" spans="1:9" x14ac:dyDescent="0.2">
      <c r="A268" s="3" t="s">
        <v>72</v>
      </c>
      <c r="B268" s="1">
        <v>1.7557529660462001</v>
      </c>
      <c r="C268" s="1">
        <v>2.2498929569333184</v>
      </c>
      <c r="G268" s="1" t="s">
        <v>109</v>
      </c>
      <c r="H268" s="1">
        <v>4.5130864082732085</v>
      </c>
      <c r="I268" s="1">
        <v>3.8632463980609311</v>
      </c>
    </row>
    <row r="269" spans="1:9" x14ac:dyDescent="0.2">
      <c r="A269" s="3" t="s">
        <v>74</v>
      </c>
      <c r="G269" s="1" t="s">
        <v>74</v>
      </c>
      <c r="H269" s="1">
        <v>-1.98</v>
      </c>
      <c r="I269" s="1">
        <v>1.2</v>
      </c>
    </row>
    <row r="270" spans="1:9" x14ac:dyDescent="0.2">
      <c r="G270" s="1" t="s">
        <v>105</v>
      </c>
      <c r="H270" s="1">
        <v>2.1800000000000002</v>
      </c>
      <c r="I270" s="1">
        <v>1.5</v>
      </c>
    </row>
    <row r="271" spans="1:9" x14ac:dyDescent="0.2">
      <c r="G271" s="1" t="s">
        <v>110</v>
      </c>
      <c r="H271" s="1">
        <v>-0.18</v>
      </c>
      <c r="I271" s="1">
        <v>1.3</v>
      </c>
    </row>
    <row r="272" spans="1:9" x14ac:dyDescent="0.2">
      <c r="G272" s="1" t="s">
        <v>111</v>
      </c>
      <c r="H272" s="1">
        <v>1.85</v>
      </c>
      <c r="I272" s="1">
        <v>2.44</v>
      </c>
    </row>
    <row r="273" spans="7:9" x14ac:dyDescent="0.2">
      <c r="G273" s="1" t="s">
        <v>112</v>
      </c>
      <c r="H273" s="1">
        <v>3.27</v>
      </c>
      <c r="I273" s="1">
        <v>2.7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0CB8-A286-8F42-B2DD-F57458096C37}">
  <dimension ref="A1:M19"/>
  <sheetViews>
    <sheetView workbookViewId="0">
      <selection activeCell="F18" sqref="F18"/>
    </sheetView>
  </sheetViews>
  <sheetFormatPr baseColWidth="10" defaultRowHeight="15" x14ac:dyDescent="0.2"/>
  <cols>
    <col min="1" max="1" width="13.33203125" bestFit="1" customWidth="1"/>
    <col min="2" max="2" width="10" bestFit="1" customWidth="1"/>
    <col min="3" max="4" width="12.1640625" bestFit="1" customWidth="1"/>
    <col min="5" max="5" width="12.6640625" bestFit="1" customWidth="1"/>
    <col min="6" max="6" width="12.1640625" bestFit="1" customWidth="1"/>
  </cols>
  <sheetData>
    <row r="1" spans="1:13" ht="16" x14ac:dyDescent="0.2">
      <c r="A1" s="9" t="s">
        <v>64</v>
      </c>
      <c r="B1" s="9" t="s">
        <v>65</v>
      </c>
      <c r="C1" s="9" t="s">
        <v>66</v>
      </c>
      <c r="D1" s="9" t="s">
        <v>67</v>
      </c>
      <c r="E1" s="9" t="s">
        <v>33</v>
      </c>
      <c r="F1" s="9" t="s">
        <v>34</v>
      </c>
      <c r="G1" s="9" t="s">
        <v>37</v>
      </c>
      <c r="K1" s="6" t="s">
        <v>64</v>
      </c>
      <c r="L1" s="6" t="s">
        <v>33</v>
      </c>
      <c r="M1" s="6" t="s">
        <v>34</v>
      </c>
    </row>
    <row r="2" spans="1:13" ht="16" x14ac:dyDescent="0.2">
      <c r="A2" t="s">
        <v>69</v>
      </c>
      <c r="B2" t="s">
        <v>55</v>
      </c>
      <c r="C2">
        <v>2.3296428571428573</v>
      </c>
      <c r="D2">
        <v>0.42346153846153839</v>
      </c>
      <c r="E2">
        <v>-2.0664780034286934</v>
      </c>
      <c r="F2">
        <v>1.1933036771009016</v>
      </c>
      <c r="G2">
        <v>30.147061672207037</v>
      </c>
      <c r="K2" s="7" t="s">
        <v>69</v>
      </c>
      <c r="L2" s="7">
        <v>-2.066478</v>
      </c>
      <c r="M2" s="7">
        <v>1.1933036800000001</v>
      </c>
    </row>
    <row r="3" spans="1:13" ht="16" x14ac:dyDescent="0.2">
      <c r="A3" t="s">
        <v>69</v>
      </c>
      <c r="B3" t="s">
        <v>49</v>
      </c>
      <c r="C3">
        <v>1.7961290322580643</v>
      </c>
      <c r="D3">
        <v>0.4770967741935484</v>
      </c>
      <c r="E3">
        <v>2.0770996718447652</v>
      </c>
      <c r="F3">
        <v>1.7229881513440892</v>
      </c>
      <c r="G3">
        <v>39.98821652740056</v>
      </c>
      <c r="K3" s="7" t="s">
        <v>69</v>
      </c>
      <c r="L3" s="7">
        <v>2.07709967</v>
      </c>
      <c r="M3" s="7">
        <v>1.7229881499999999</v>
      </c>
    </row>
    <row r="4" spans="1:13" ht="16" x14ac:dyDescent="0.2">
      <c r="A4" t="s">
        <v>69</v>
      </c>
      <c r="B4" t="s">
        <v>44</v>
      </c>
      <c r="C4">
        <v>1.5254545454545456</v>
      </c>
      <c r="D4">
        <v>0.59636363636363632</v>
      </c>
      <c r="E4">
        <v>1.6457265638735836</v>
      </c>
      <c r="F4">
        <v>2.0122758585438922</v>
      </c>
      <c r="G4">
        <v>50.905718379314493</v>
      </c>
      <c r="K4" s="7" t="s">
        <v>69</v>
      </c>
      <c r="L4" s="7">
        <v>1.6457265599999999</v>
      </c>
      <c r="M4" s="7">
        <v>2.0122758599999999</v>
      </c>
    </row>
    <row r="5" spans="1:13" ht="16" x14ac:dyDescent="0.2">
      <c r="A5" t="s">
        <v>69</v>
      </c>
      <c r="B5" t="s">
        <v>45</v>
      </c>
      <c r="C5">
        <v>1.25</v>
      </c>
      <c r="D5">
        <v>0.27333333333333337</v>
      </c>
      <c r="E5">
        <v>3.4046056978856112</v>
      </c>
      <c r="F5">
        <v>2.3721974930910856</v>
      </c>
      <c r="G5">
        <v>34.673795596736454</v>
      </c>
      <c r="K5" s="7" t="s">
        <v>69</v>
      </c>
      <c r="L5" s="7">
        <v>3.4046056999999998</v>
      </c>
      <c r="M5" s="7">
        <v>2.37219749</v>
      </c>
    </row>
    <row r="6" spans="1:13" ht="16" x14ac:dyDescent="0.2">
      <c r="A6" t="s">
        <v>72</v>
      </c>
      <c r="B6" t="s">
        <v>42</v>
      </c>
      <c r="C6">
        <v>2.3552631578947367</v>
      </c>
      <c r="D6">
        <v>0.42789473684210533</v>
      </c>
      <c r="E6">
        <v>-2.0369419293128099</v>
      </c>
      <c r="F6">
        <v>1.1407227438927614</v>
      </c>
      <c r="G6">
        <v>29.476175434285505</v>
      </c>
      <c r="K6" s="7" t="s">
        <v>69</v>
      </c>
      <c r="L6" s="7">
        <v>4.2435564399999999</v>
      </c>
      <c r="M6" s="7">
        <v>3.8006283399999998</v>
      </c>
    </row>
    <row r="7" spans="1:13" ht="16" x14ac:dyDescent="0.2">
      <c r="A7" t="s">
        <v>72</v>
      </c>
      <c r="B7" t="s">
        <v>49</v>
      </c>
      <c r="C7">
        <v>1.6915789473684215</v>
      </c>
      <c r="D7">
        <v>0.43421052631578949</v>
      </c>
      <c r="E7">
        <v>2.2585085629971497</v>
      </c>
      <c r="F7">
        <v>1.8209121625383788</v>
      </c>
      <c r="G7">
        <v>38.88129628376246</v>
      </c>
      <c r="K7" s="7" t="s">
        <v>72</v>
      </c>
      <c r="L7" s="7">
        <v>-2.0369419</v>
      </c>
      <c r="M7" s="7">
        <v>1.14072274</v>
      </c>
    </row>
    <row r="8" spans="1:13" ht="16" x14ac:dyDescent="0.2">
      <c r="A8" t="s">
        <v>73</v>
      </c>
      <c r="B8" t="s">
        <v>55</v>
      </c>
      <c r="C8">
        <v>2.4795238095238084</v>
      </c>
      <c r="D8">
        <v>0.40761904761904766</v>
      </c>
      <c r="E8">
        <v>2.0120857707713689</v>
      </c>
      <c r="F8">
        <v>1.0254199398661026</v>
      </c>
      <c r="G8">
        <v>27.159194530575654</v>
      </c>
      <c r="K8" s="7" t="s">
        <v>72</v>
      </c>
      <c r="L8" s="7">
        <v>2.2585085600000001</v>
      </c>
      <c r="M8" s="7">
        <v>1.82091216</v>
      </c>
    </row>
    <row r="9" spans="1:13" ht="16" x14ac:dyDescent="0.2">
      <c r="A9" t="s">
        <v>73</v>
      </c>
      <c r="B9" t="s">
        <v>44</v>
      </c>
      <c r="C9">
        <v>1.339375</v>
      </c>
      <c r="D9">
        <v>0.57937499999999986</v>
      </c>
      <c r="E9">
        <v>1.6503125131381884</v>
      </c>
      <c r="F9">
        <v>2.2193758049307988</v>
      </c>
      <c r="G9">
        <v>53.502229689208939</v>
      </c>
      <c r="K9" s="7" t="s">
        <v>72</v>
      </c>
      <c r="L9" s="7">
        <v>1.7557529700000001</v>
      </c>
      <c r="M9" s="7">
        <v>2.2498929599999999</v>
      </c>
    </row>
    <row r="10" spans="1:13" ht="16" x14ac:dyDescent="0.2">
      <c r="A10" t="s">
        <v>73</v>
      </c>
      <c r="B10" t="s">
        <v>45</v>
      </c>
      <c r="C10">
        <v>0.90142857142857147</v>
      </c>
      <c r="D10">
        <v>0.33392857142857146</v>
      </c>
      <c r="E10">
        <v>2.9669962280732611</v>
      </c>
      <c r="F10">
        <v>3.4307196444029735</v>
      </c>
      <c r="G10">
        <v>49.219176158508233</v>
      </c>
      <c r="K10" s="8" t="s">
        <v>113</v>
      </c>
      <c r="L10" s="7">
        <v>-2.0120857999999999</v>
      </c>
      <c r="M10" s="7">
        <v>1.0254199399999999</v>
      </c>
    </row>
    <row r="11" spans="1:13" ht="16" x14ac:dyDescent="0.2">
      <c r="A11" t="s">
        <v>73</v>
      </c>
      <c r="B11" t="s">
        <v>46</v>
      </c>
      <c r="C11">
        <v>0.8</v>
      </c>
      <c r="D11">
        <v>0.22222222222222221</v>
      </c>
      <c r="E11">
        <v>4.5130864082732085</v>
      </c>
      <c r="F11">
        <v>3.8632463980609311</v>
      </c>
      <c r="G11">
        <v>40.830980055069624</v>
      </c>
      <c r="K11" s="8" t="s">
        <v>113</v>
      </c>
      <c r="L11" s="7">
        <v>1.65031251</v>
      </c>
      <c r="M11" s="7">
        <v>2.2193757999999999</v>
      </c>
    </row>
    <row r="12" spans="1:13" ht="16" x14ac:dyDescent="0.2">
      <c r="A12" t="s">
        <v>69</v>
      </c>
      <c r="B12" t="s">
        <v>46</v>
      </c>
      <c r="C12">
        <v>0.81</v>
      </c>
      <c r="D12">
        <v>0.23500000000000001</v>
      </c>
      <c r="E12">
        <v>4.2435564418329053</v>
      </c>
      <c r="F12">
        <v>3.8006283382075026</v>
      </c>
      <c r="G12">
        <v>42.101084130851831</v>
      </c>
      <c r="K12" s="8" t="s">
        <v>113</v>
      </c>
      <c r="L12" s="7">
        <v>2.9669962299999999</v>
      </c>
      <c r="M12" s="7">
        <v>3.43071964</v>
      </c>
    </row>
    <row r="13" spans="1:13" ht="16" x14ac:dyDescent="0.2">
      <c r="A13" t="s">
        <v>72</v>
      </c>
      <c r="B13" t="s">
        <v>44</v>
      </c>
      <c r="C13">
        <v>1.3279999999999998</v>
      </c>
      <c r="D13">
        <v>0.54400000000000004</v>
      </c>
      <c r="E13">
        <v>1.7557529660462001</v>
      </c>
      <c r="F13">
        <v>2.2498929569333184</v>
      </c>
      <c r="G13">
        <v>52.147091124090181</v>
      </c>
      <c r="K13" s="8" t="s">
        <v>113</v>
      </c>
      <c r="L13" s="7">
        <v>4.5130864099999997</v>
      </c>
      <c r="M13" s="7">
        <v>3.8632464</v>
      </c>
    </row>
    <row r="14" spans="1:13" ht="16" x14ac:dyDescent="0.2">
      <c r="K14" s="7" t="s">
        <v>74</v>
      </c>
      <c r="L14" s="7">
        <v>-1.98</v>
      </c>
      <c r="M14" s="7">
        <v>1.2</v>
      </c>
    </row>
    <row r="15" spans="1:13" ht="16" x14ac:dyDescent="0.2">
      <c r="K15" s="7" t="s">
        <v>105</v>
      </c>
      <c r="L15" s="7">
        <v>2.1800000000000002</v>
      </c>
      <c r="M15" s="7">
        <v>1.5</v>
      </c>
    </row>
    <row r="16" spans="1:13" ht="16" x14ac:dyDescent="0.2">
      <c r="K16" s="7" t="s">
        <v>110</v>
      </c>
      <c r="L16" s="7">
        <v>-0.18</v>
      </c>
      <c r="M16" s="7">
        <v>1.3</v>
      </c>
    </row>
    <row r="17" spans="11:13" ht="16" x14ac:dyDescent="0.2">
      <c r="K17" s="7" t="s">
        <v>111</v>
      </c>
      <c r="L17" s="7">
        <v>1.85</v>
      </c>
      <c r="M17" s="7">
        <v>2.44</v>
      </c>
    </row>
    <row r="18" spans="11:13" ht="16" x14ac:dyDescent="0.2">
      <c r="K18" s="7" t="s">
        <v>112</v>
      </c>
      <c r="L18" s="7">
        <v>3.27</v>
      </c>
      <c r="M18" s="7">
        <v>2.7</v>
      </c>
    </row>
    <row r="19" spans="11:13" ht="16" x14ac:dyDescent="0.2">
      <c r="K19" s="7"/>
      <c r="L19" s="7"/>
      <c r="M19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5F0A-D521-464A-A3F8-5E62C6CCD24D}">
  <dimension ref="A1:I37"/>
  <sheetViews>
    <sheetView workbookViewId="0">
      <selection activeCell="G1" sqref="A1:G1"/>
    </sheetView>
  </sheetViews>
  <sheetFormatPr baseColWidth="10" defaultRowHeight="15" x14ac:dyDescent="0.2"/>
  <cols>
    <col min="1" max="2" width="8.1640625" bestFit="1" customWidth="1"/>
    <col min="3" max="3" width="10.1640625" bestFit="1" customWidth="1"/>
    <col min="4" max="4" width="14.1640625" bestFit="1" customWidth="1"/>
    <col min="5" max="5" width="14.33203125" bestFit="1" customWidth="1"/>
    <col min="6" max="6" width="18.83203125" bestFit="1" customWidth="1"/>
    <col min="7" max="7" width="8" bestFit="1" customWidth="1"/>
    <col min="8" max="8" width="14.83203125" bestFit="1" customWidth="1"/>
    <col min="9" max="9" width="15.33203125" bestFit="1" customWidth="1"/>
  </cols>
  <sheetData>
    <row r="1" spans="1:9" ht="16" x14ac:dyDescent="0.2">
      <c r="A1" s="10" t="s">
        <v>127</v>
      </c>
      <c r="B1" s="10" t="s">
        <v>128</v>
      </c>
      <c r="C1" s="10" t="s">
        <v>129</v>
      </c>
      <c r="D1" s="10" t="s">
        <v>130</v>
      </c>
      <c r="E1" s="12" t="s">
        <v>131</v>
      </c>
      <c r="F1" s="10" t="s">
        <v>132</v>
      </c>
      <c r="G1" s="7" t="s">
        <v>133</v>
      </c>
      <c r="H1" s="13" t="s">
        <v>134</v>
      </c>
      <c r="I1" s="13" t="s">
        <v>135</v>
      </c>
    </row>
    <row r="2" spans="1:9" ht="16" x14ac:dyDescent="0.2">
      <c r="A2" s="14">
        <v>0.16650000000000001</v>
      </c>
      <c r="B2" s="15">
        <v>0.56610000000000005</v>
      </c>
      <c r="C2" s="15">
        <v>0.59940000000000004</v>
      </c>
      <c r="D2" s="12">
        <v>0.9657</v>
      </c>
      <c r="E2" s="12">
        <v>0.67520000000000002</v>
      </c>
      <c r="F2" s="10">
        <v>2.7305999999999999</v>
      </c>
      <c r="G2" s="11">
        <v>1</v>
      </c>
      <c r="H2" s="15">
        <v>0.36630000000000001</v>
      </c>
      <c r="I2" s="15">
        <v>0.2331</v>
      </c>
    </row>
    <row r="3" spans="1:9" ht="16" x14ac:dyDescent="0.2">
      <c r="A3" s="14">
        <v>0.19980000000000001</v>
      </c>
      <c r="B3" s="15">
        <v>0.29970000000000002</v>
      </c>
      <c r="C3" s="15">
        <v>0.29970000000000002</v>
      </c>
      <c r="D3" s="12">
        <v>0.29970000000000002</v>
      </c>
      <c r="E3" s="12">
        <v>0.42199999999999999</v>
      </c>
      <c r="F3" s="10">
        <v>0.93240000000000001</v>
      </c>
      <c r="G3" s="11">
        <v>2</v>
      </c>
      <c r="H3" s="15">
        <v>0.4995</v>
      </c>
      <c r="I3" s="15">
        <v>0.2331</v>
      </c>
    </row>
    <row r="4" spans="1:9" ht="16" x14ac:dyDescent="0.2">
      <c r="A4" s="14">
        <v>9.9900000000000003E-2</v>
      </c>
      <c r="B4" s="15">
        <v>0.4995</v>
      </c>
      <c r="C4" s="15">
        <v>0.4662</v>
      </c>
      <c r="D4" s="12">
        <v>0.66600000000000004</v>
      </c>
      <c r="E4" s="12">
        <v>0.54859999999999998</v>
      </c>
      <c r="F4" s="10">
        <v>1.2987</v>
      </c>
      <c r="G4" s="11">
        <v>3</v>
      </c>
      <c r="H4" s="15">
        <v>0.53280000000000005</v>
      </c>
      <c r="I4" s="15">
        <v>0.43290000000000001</v>
      </c>
    </row>
    <row r="5" spans="1:9" ht="16" x14ac:dyDescent="0.2">
      <c r="A5" s="14">
        <v>0.2331</v>
      </c>
      <c r="B5" s="15">
        <v>0.4662</v>
      </c>
      <c r="C5" s="15">
        <v>0.26640000000000003</v>
      </c>
      <c r="D5" s="12">
        <v>0.26640000000000003</v>
      </c>
      <c r="E5" s="12">
        <v>0.4642</v>
      </c>
      <c r="F5" s="10">
        <v>3.4965000000000002</v>
      </c>
      <c r="G5" s="11">
        <v>4</v>
      </c>
      <c r="H5" s="15">
        <v>6.6600000000000006E-2</v>
      </c>
      <c r="I5" s="15">
        <v>0.2331</v>
      </c>
    </row>
    <row r="6" spans="1:9" ht="16" x14ac:dyDescent="0.2">
      <c r="A6" s="14">
        <v>0.33300000000000002</v>
      </c>
      <c r="B6" s="15">
        <v>0.29970000000000002</v>
      </c>
      <c r="C6" s="15">
        <v>0.2331</v>
      </c>
      <c r="D6" s="12">
        <v>0.69930000000000003</v>
      </c>
      <c r="E6" s="12">
        <v>0.63300000000000001</v>
      </c>
      <c r="F6" s="10">
        <v>2.7305999999999999</v>
      </c>
      <c r="G6" s="11">
        <v>5</v>
      </c>
      <c r="H6" s="15">
        <v>0.29970000000000002</v>
      </c>
      <c r="I6" s="15">
        <v>0.4995</v>
      </c>
    </row>
    <row r="7" spans="1:9" ht="16" x14ac:dyDescent="0.2">
      <c r="A7" s="14">
        <v>0.43290000000000001</v>
      </c>
      <c r="B7" s="15">
        <v>0.19980000000000001</v>
      </c>
      <c r="C7" s="15">
        <v>0.33300000000000002</v>
      </c>
      <c r="D7" s="12">
        <v>0.43290000000000001</v>
      </c>
      <c r="E7" s="12">
        <v>0.59079999999999999</v>
      </c>
      <c r="F7" s="10">
        <v>2.9636999999999998</v>
      </c>
      <c r="G7" s="11">
        <v>6</v>
      </c>
      <c r="H7" s="15">
        <v>0.26640000000000003</v>
      </c>
      <c r="I7" s="15">
        <v>0.4662</v>
      </c>
    </row>
    <row r="8" spans="1:9" ht="16" x14ac:dyDescent="0.2">
      <c r="A8" s="14">
        <v>0.2331</v>
      </c>
      <c r="B8" s="15">
        <v>0.13320000000000001</v>
      </c>
      <c r="C8" s="15">
        <v>0.36630000000000001</v>
      </c>
      <c r="D8" s="12">
        <v>0.63270000000000004</v>
      </c>
      <c r="E8" s="12">
        <v>0.67520000000000002</v>
      </c>
      <c r="F8" s="10">
        <v>0.43290000000000001</v>
      </c>
      <c r="G8" s="11">
        <v>7</v>
      </c>
      <c r="H8" s="15">
        <v>0.29970000000000002</v>
      </c>
      <c r="I8" s="15">
        <v>0.63270000000000004</v>
      </c>
    </row>
    <row r="9" spans="1:9" ht="16" x14ac:dyDescent="0.2">
      <c r="A9" s="14">
        <v>0.29970000000000002</v>
      </c>
      <c r="B9" s="15">
        <v>0.4662</v>
      </c>
      <c r="C9" s="15">
        <v>0.16650000000000001</v>
      </c>
      <c r="D9" s="12">
        <v>0.2331</v>
      </c>
      <c r="E9" s="12">
        <v>0.75960000000000005</v>
      </c>
      <c r="F9" s="10">
        <v>0.13320000000000001</v>
      </c>
      <c r="G9" s="11">
        <v>8</v>
      </c>
      <c r="H9" s="15">
        <v>0.19980000000000001</v>
      </c>
      <c r="I9" s="15">
        <v>0.53280000000000005</v>
      </c>
    </row>
    <row r="10" spans="1:9" ht="16" x14ac:dyDescent="0.2">
      <c r="A10" s="14">
        <v>0.19980000000000001</v>
      </c>
      <c r="B10" s="15">
        <v>0.4995</v>
      </c>
      <c r="C10" s="15">
        <v>0.19980000000000001</v>
      </c>
      <c r="D10" s="12">
        <v>0.59940000000000004</v>
      </c>
      <c r="E10" s="12">
        <v>0.37980000000000003</v>
      </c>
      <c r="F10" s="10">
        <v>0.43290000000000001</v>
      </c>
      <c r="G10" s="11">
        <v>9</v>
      </c>
      <c r="H10" s="15">
        <v>0.33300000000000002</v>
      </c>
      <c r="I10" s="15">
        <v>0.4995</v>
      </c>
    </row>
    <row r="11" spans="1:9" ht="16" x14ac:dyDescent="0.2">
      <c r="A11" s="14">
        <v>0.29970000000000002</v>
      </c>
      <c r="B11" s="15">
        <v>0.73260000000000003</v>
      </c>
      <c r="C11" s="15">
        <v>0.43290000000000001</v>
      </c>
      <c r="D11" s="12">
        <v>0.36630000000000001</v>
      </c>
      <c r="E11" s="12">
        <v>0.42199999999999999</v>
      </c>
      <c r="F11" s="10">
        <v>0.56610000000000005</v>
      </c>
      <c r="G11" s="11">
        <v>10</v>
      </c>
      <c r="H11" s="15">
        <v>0.36630000000000001</v>
      </c>
      <c r="I11" s="15">
        <v>0.4995</v>
      </c>
    </row>
    <row r="12" spans="1:9" ht="16" x14ac:dyDescent="0.2">
      <c r="A12" s="14">
        <v>0.2331</v>
      </c>
      <c r="B12" s="15">
        <v>0.53280000000000005</v>
      </c>
      <c r="C12" s="15">
        <v>0.36630000000000001</v>
      </c>
      <c r="D12" s="12">
        <v>0.36630000000000001</v>
      </c>
      <c r="E12" s="12">
        <v>0.33760000000000001</v>
      </c>
      <c r="F12" s="10">
        <v>6.9930000000000003</v>
      </c>
      <c r="G12" s="11">
        <v>11</v>
      </c>
      <c r="H12" s="15">
        <v>0.33300000000000002</v>
      </c>
      <c r="I12" s="15">
        <v>1.0323</v>
      </c>
    </row>
    <row r="13" spans="1:9" ht="16" x14ac:dyDescent="0.2">
      <c r="A13" s="14">
        <v>0.19980000000000001</v>
      </c>
      <c r="B13" s="15">
        <v>0.33300000000000002</v>
      </c>
      <c r="C13" s="15">
        <v>0.86580000000000001</v>
      </c>
      <c r="D13" s="12">
        <v>0.33300000000000002</v>
      </c>
      <c r="E13" s="12">
        <v>0.63300000000000001</v>
      </c>
      <c r="F13" s="10">
        <v>1.0989</v>
      </c>
      <c r="G13" s="11">
        <v>12</v>
      </c>
      <c r="H13" s="15">
        <v>0.19980000000000001</v>
      </c>
      <c r="I13" s="15">
        <v>0.2331</v>
      </c>
    </row>
    <row r="14" spans="1:9" ht="16" x14ac:dyDescent="0.2">
      <c r="A14" s="14">
        <v>0.13320000000000001</v>
      </c>
      <c r="B14" s="15">
        <v>0.4995</v>
      </c>
      <c r="C14" s="15">
        <v>0.43290000000000001</v>
      </c>
      <c r="D14" s="12">
        <v>0.4662</v>
      </c>
      <c r="E14" s="12">
        <v>0.33760000000000001</v>
      </c>
      <c r="F14" s="10">
        <v>1.1322000000000001</v>
      </c>
      <c r="G14" s="11">
        <v>13</v>
      </c>
      <c r="H14" s="15">
        <v>0.26640000000000003</v>
      </c>
      <c r="I14" s="15">
        <v>0.29970000000000002</v>
      </c>
    </row>
    <row r="15" spans="1:9" ht="16" x14ac:dyDescent="0.2">
      <c r="A15" s="14">
        <v>0.19980000000000001</v>
      </c>
      <c r="B15" s="15">
        <v>0.26640000000000003</v>
      </c>
      <c r="C15" s="15">
        <v>0.26640000000000003</v>
      </c>
      <c r="D15" s="12">
        <v>0.4995</v>
      </c>
      <c r="E15" s="12">
        <v>0.63300000000000001</v>
      </c>
      <c r="F15" s="10">
        <v>3.1635</v>
      </c>
      <c r="G15" s="11">
        <v>14</v>
      </c>
      <c r="H15" s="15">
        <v>9.9900000000000003E-2</v>
      </c>
      <c r="I15" s="15">
        <v>0.69930000000000003</v>
      </c>
    </row>
    <row r="16" spans="1:9" ht="16" x14ac:dyDescent="0.2">
      <c r="A16" s="14">
        <v>0.2331</v>
      </c>
      <c r="B16" s="15">
        <v>0.86580000000000001</v>
      </c>
      <c r="C16" s="15">
        <v>0.26640000000000003</v>
      </c>
      <c r="D16" s="12">
        <v>0.29970000000000002</v>
      </c>
      <c r="E16" s="12">
        <v>0.42199999999999999</v>
      </c>
      <c r="F16" s="10">
        <v>2.5973999999999999</v>
      </c>
      <c r="G16" s="11">
        <v>15</v>
      </c>
      <c r="H16" s="15">
        <v>1.2987</v>
      </c>
      <c r="I16" s="15">
        <v>0.53280000000000005</v>
      </c>
    </row>
    <row r="17" spans="1:9" ht="16" x14ac:dyDescent="0.2">
      <c r="A17" s="14">
        <v>0.36630000000000001</v>
      </c>
      <c r="B17" s="15">
        <v>9.9900000000000003E-2</v>
      </c>
      <c r="C17" s="15">
        <v>0.4995</v>
      </c>
      <c r="D17" s="12">
        <v>0.26640000000000003</v>
      </c>
      <c r="E17" s="12">
        <v>0.71740000000000004</v>
      </c>
      <c r="F17" s="10">
        <v>2.8637999999999999</v>
      </c>
      <c r="G17" s="11">
        <v>16</v>
      </c>
      <c r="H17" s="15">
        <v>0.73260000000000003</v>
      </c>
      <c r="I17" s="15">
        <v>0.9657</v>
      </c>
    </row>
    <row r="18" spans="1:9" ht="16" x14ac:dyDescent="0.2">
      <c r="A18" s="14">
        <v>0.19980000000000001</v>
      </c>
      <c r="B18" s="15">
        <v>0.39960000000000001</v>
      </c>
      <c r="C18" s="15">
        <v>0.19980000000000001</v>
      </c>
      <c r="D18" s="12">
        <v>1.0656000000000001</v>
      </c>
      <c r="E18" s="12">
        <v>0.80179999999999996</v>
      </c>
      <c r="F18" s="10">
        <v>0.89910000000000001</v>
      </c>
      <c r="G18" s="11">
        <v>17</v>
      </c>
      <c r="H18" s="15">
        <v>0.56610000000000005</v>
      </c>
      <c r="I18" s="15">
        <v>0.2331</v>
      </c>
    </row>
    <row r="19" spans="1:9" ht="16" x14ac:dyDescent="0.2">
      <c r="A19" s="14">
        <v>0.19980000000000001</v>
      </c>
      <c r="B19" s="15">
        <v>0.36630000000000001</v>
      </c>
      <c r="C19" s="15">
        <v>0.16650000000000001</v>
      </c>
      <c r="D19" s="12">
        <v>0.33300000000000002</v>
      </c>
      <c r="E19" s="12">
        <v>0.2954</v>
      </c>
      <c r="F19" s="10">
        <v>1.2987</v>
      </c>
      <c r="G19" s="11">
        <v>18</v>
      </c>
      <c r="H19" s="15">
        <v>0.59940000000000004</v>
      </c>
      <c r="I19" s="15">
        <v>6.6600000000000006E-2</v>
      </c>
    </row>
    <row r="20" spans="1:9" ht="16" x14ac:dyDescent="0.2">
      <c r="A20" s="14">
        <v>0.26640000000000003</v>
      </c>
      <c r="B20" s="15">
        <v>0.19980000000000001</v>
      </c>
      <c r="C20" s="15">
        <v>0.43290000000000001</v>
      </c>
      <c r="D20" s="12">
        <v>0.33300000000000002</v>
      </c>
      <c r="E20" s="12">
        <v>0.4642</v>
      </c>
      <c r="F20" s="10">
        <v>0.39960000000000001</v>
      </c>
      <c r="G20" s="11">
        <v>19</v>
      </c>
      <c r="H20" s="15">
        <v>0.2331</v>
      </c>
      <c r="I20" s="15">
        <v>1.4652000000000001</v>
      </c>
    </row>
    <row r="21" spans="1:9" ht="16" x14ac:dyDescent="0.2">
      <c r="A21" s="14">
        <v>0.13320000000000001</v>
      </c>
      <c r="B21" s="15">
        <v>0.86580000000000001</v>
      </c>
      <c r="C21" s="15">
        <v>0.4995</v>
      </c>
      <c r="D21" s="12">
        <v>0.4995</v>
      </c>
      <c r="E21" s="12">
        <v>0.12659999999999999</v>
      </c>
      <c r="F21" s="10">
        <v>0.4662</v>
      </c>
      <c r="G21" s="11">
        <v>20</v>
      </c>
      <c r="H21" s="15">
        <v>0.29970000000000002</v>
      </c>
      <c r="I21" s="15">
        <v>0.4662</v>
      </c>
    </row>
    <row r="22" spans="1:9" ht="16" x14ac:dyDescent="0.2">
      <c r="A22" s="14">
        <v>0.4662</v>
      </c>
      <c r="B22" s="15">
        <v>0.2331</v>
      </c>
      <c r="C22" s="15">
        <v>0.4995</v>
      </c>
      <c r="D22" s="12">
        <v>0.39960000000000001</v>
      </c>
      <c r="E22" s="12">
        <v>0.42199999999999999</v>
      </c>
      <c r="F22" s="10">
        <v>0.53280000000000005</v>
      </c>
      <c r="G22" s="11">
        <v>21</v>
      </c>
      <c r="H22" s="15">
        <v>0.26640000000000003</v>
      </c>
      <c r="I22" s="15">
        <v>0.4995</v>
      </c>
    </row>
    <row r="23" spans="1:9" ht="16" x14ac:dyDescent="0.2">
      <c r="A23" s="14">
        <v>0.2331</v>
      </c>
      <c r="B23" s="15">
        <v>0.86580000000000001</v>
      </c>
      <c r="C23" s="15">
        <v>0.4662</v>
      </c>
      <c r="D23" s="12">
        <v>0.4662</v>
      </c>
      <c r="E23" s="12">
        <v>0.33760000000000001</v>
      </c>
      <c r="F23" s="10">
        <v>1.4984999999999999</v>
      </c>
      <c r="G23" s="11">
        <v>22</v>
      </c>
      <c r="H23" s="15">
        <v>0.16650000000000001</v>
      </c>
      <c r="I23" s="15">
        <v>0.33300000000000002</v>
      </c>
    </row>
    <row r="24" spans="1:9" ht="16" x14ac:dyDescent="0.2">
      <c r="A24" s="14">
        <v>0.19980000000000001</v>
      </c>
      <c r="B24" s="15">
        <v>0.29970000000000002</v>
      </c>
      <c r="C24" s="15">
        <v>0.39960000000000001</v>
      </c>
      <c r="D24" s="12">
        <v>0.33300000000000002</v>
      </c>
      <c r="E24" s="12">
        <v>0.16880000000000001</v>
      </c>
      <c r="F24" s="10">
        <v>1.6982999999999999</v>
      </c>
      <c r="G24" s="11">
        <v>23</v>
      </c>
      <c r="H24" s="15">
        <v>6.6600000000000006E-2</v>
      </c>
      <c r="I24" s="15">
        <v>0.33300000000000002</v>
      </c>
    </row>
    <row r="25" spans="1:9" ht="16" x14ac:dyDescent="0.2">
      <c r="A25" s="14">
        <v>0.26700000000000002</v>
      </c>
      <c r="B25" s="15">
        <v>0.93240000000000001</v>
      </c>
      <c r="C25" s="15">
        <v>0.76590000000000003</v>
      </c>
      <c r="D25" s="12">
        <v>0.39960000000000001</v>
      </c>
      <c r="E25" s="12">
        <v>0.50639999999999996</v>
      </c>
      <c r="F25" s="10">
        <v>1.1322000000000001</v>
      </c>
      <c r="G25" s="11">
        <v>24</v>
      </c>
      <c r="H25" s="15">
        <v>0.53280000000000005</v>
      </c>
      <c r="I25" s="15">
        <v>0.29970000000000002</v>
      </c>
    </row>
    <row r="26" spans="1:9" ht="16" x14ac:dyDescent="0.2">
      <c r="A26" s="14">
        <v>0.2331</v>
      </c>
      <c r="B26" s="15">
        <v>0.29970000000000002</v>
      </c>
      <c r="C26" s="15">
        <v>0.56610000000000005</v>
      </c>
      <c r="D26" s="12">
        <v>1.0323</v>
      </c>
      <c r="E26" s="12">
        <v>0.2954</v>
      </c>
      <c r="F26" s="10">
        <v>1.0989</v>
      </c>
      <c r="G26" s="11">
        <v>25</v>
      </c>
      <c r="H26" s="15">
        <v>0.13320000000000001</v>
      </c>
      <c r="I26" s="15">
        <v>0.79920000000000002</v>
      </c>
    </row>
    <row r="27" spans="1:9" ht="16" x14ac:dyDescent="0.2">
      <c r="A27" s="14">
        <v>0.2331</v>
      </c>
      <c r="B27" s="15">
        <v>0.63270000000000004</v>
      </c>
      <c r="C27" s="15">
        <v>0.4662</v>
      </c>
      <c r="D27" s="12">
        <v>0.39960000000000001</v>
      </c>
      <c r="E27" s="12">
        <v>0.63300000000000001</v>
      </c>
      <c r="F27" s="10">
        <v>0.76590000000000003</v>
      </c>
      <c r="G27" s="11">
        <v>26</v>
      </c>
      <c r="H27" s="15">
        <v>0.19980000000000001</v>
      </c>
      <c r="I27" s="15">
        <v>0.9657</v>
      </c>
    </row>
    <row r="28" spans="1:9" ht="16" x14ac:dyDescent="0.2">
      <c r="A28" s="14">
        <v>0.63270000000000004</v>
      </c>
      <c r="B28" s="15">
        <v>0.43290000000000001</v>
      </c>
      <c r="C28" s="15">
        <v>0.29970000000000002</v>
      </c>
      <c r="D28" s="12">
        <v>0.4995</v>
      </c>
      <c r="E28" s="12">
        <v>0.71740000000000004</v>
      </c>
      <c r="F28" s="10">
        <v>0.69930000000000003</v>
      </c>
      <c r="G28" s="11">
        <v>27</v>
      </c>
      <c r="H28" s="15">
        <v>0.29970000000000002</v>
      </c>
      <c r="I28" s="15">
        <v>0.19980000000000001</v>
      </c>
    </row>
    <row r="29" spans="1:9" ht="16" x14ac:dyDescent="0.2">
      <c r="A29" s="14">
        <v>0.16650000000000001</v>
      </c>
      <c r="B29" s="15">
        <v>0.4662</v>
      </c>
      <c r="C29" s="15">
        <v>0.59940000000000004</v>
      </c>
      <c r="D29" s="12">
        <v>0.39960000000000001</v>
      </c>
      <c r="E29" s="12">
        <v>0.2954</v>
      </c>
      <c r="F29" s="10">
        <v>1.2321</v>
      </c>
      <c r="G29" s="11">
        <v>28</v>
      </c>
      <c r="H29" s="15">
        <v>0.2331</v>
      </c>
      <c r="I29" s="15">
        <v>0.63270000000000004</v>
      </c>
    </row>
    <row r="30" spans="1:9" ht="16" x14ac:dyDescent="0.2">
      <c r="A30" s="14">
        <v>0.29970000000000002</v>
      </c>
      <c r="B30" s="15">
        <v>0.26640000000000003</v>
      </c>
      <c r="C30" s="15">
        <v>0.56610000000000005</v>
      </c>
      <c r="D30" s="12">
        <v>0.39960000000000001</v>
      </c>
      <c r="E30" s="12">
        <v>0.37980000000000003</v>
      </c>
      <c r="F30" s="10">
        <v>3.33</v>
      </c>
      <c r="G30" s="11">
        <v>29</v>
      </c>
      <c r="H30" s="15">
        <v>0.36630000000000001</v>
      </c>
      <c r="I30" s="15">
        <v>0.93240000000000001</v>
      </c>
    </row>
    <row r="31" spans="1:9" ht="16" x14ac:dyDescent="0.2">
      <c r="A31" s="14">
        <v>9.9900000000000003E-2</v>
      </c>
      <c r="B31" s="15">
        <v>0.36630000000000001</v>
      </c>
      <c r="C31" s="15">
        <v>0.2331</v>
      </c>
      <c r="D31" s="12">
        <v>0.4662</v>
      </c>
      <c r="E31" s="12">
        <v>0.25319999999999998</v>
      </c>
      <c r="F31" s="10">
        <v>0.63270000000000004</v>
      </c>
      <c r="G31" s="11">
        <v>30</v>
      </c>
      <c r="H31" s="15">
        <v>0.43290000000000001</v>
      </c>
      <c r="I31" s="15">
        <v>0.4995</v>
      </c>
    </row>
    <row r="32" spans="1:9" ht="16" x14ac:dyDescent="0.2">
      <c r="A32" s="16" t="s">
        <v>136</v>
      </c>
      <c r="B32" s="16" t="s">
        <v>136</v>
      </c>
      <c r="C32" s="16" t="s">
        <v>136</v>
      </c>
      <c r="D32" s="16" t="s">
        <v>136</v>
      </c>
      <c r="E32" s="16" t="s">
        <v>136</v>
      </c>
      <c r="F32" s="16" t="s">
        <v>136</v>
      </c>
      <c r="G32" s="16" t="s">
        <v>137</v>
      </c>
      <c r="H32" s="6">
        <v>0.35187000000000002</v>
      </c>
      <c r="I32" s="6">
        <v>0.52503</v>
      </c>
    </row>
    <row r="33" spans="1:9" ht="16" x14ac:dyDescent="0.2">
      <c r="A33" s="17">
        <v>0.63270000000000004</v>
      </c>
      <c r="B33" s="17">
        <v>0.93240000000000001</v>
      </c>
      <c r="C33" s="17">
        <v>0.86580000000000001</v>
      </c>
      <c r="D33" s="17">
        <v>1.0656000000000001</v>
      </c>
      <c r="E33" s="17">
        <v>0.80179999999999996</v>
      </c>
      <c r="F33" s="17">
        <v>6.9930000000000003</v>
      </c>
      <c r="G33" s="16" t="s">
        <v>138</v>
      </c>
      <c r="H33" s="6">
        <v>0.240874321</v>
      </c>
      <c r="I33" s="6">
        <v>0.308524509</v>
      </c>
    </row>
    <row r="34" spans="1:9" ht="16" x14ac:dyDescent="0.2">
      <c r="A34" s="16" t="s">
        <v>139</v>
      </c>
      <c r="B34" s="16" t="s">
        <v>139</v>
      </c>
      <c r="C34" s="16" t="s">
        <v>139</v>
      </c>
      <c r="D34" s="16" t="s">
        <v>139</v>
      </c>
      <c r="E34" s="16" t="s">
        <v>139</v>
      </c>
      <c r="F34" s="16" t="s">
        <v>139</v>
      </c>
      <c r="G34" s="16"/>
      <c r="H34" s="6"/>
      <c r="I34" s="6"/>
    </row>
    <row r="35" spans="1:9" ht="16" x14ac:dyDescent="0.2">
      <c r="A35" s="18">
        <v>9.9900000000000003E-2</v>
      </c>
      <c r="B35" s="18">
        <v>9.9900000000000003E-2</v>
      </c>
      <c r="C35" s="18">
        <v>0.16650000000000001</v>
      </c>
      <c r="D35" s="18">
        <v>0.2331</v>
      </c>
      <c r="E35" s="18">
        <v>0.12659999999999999</v>
      </c>
      <c r="F35" s="18">
        <v>0.13320000000000001</v>
      </c>
      <c r="G35" s="16" t="s">
        <v>140</v>
      </c>
      <c r="H35" s="19">
        <v>1.8722754000000001E-2</v>
      </c>
      <c r="I35" s="6"/>
    </row>
    <row r="36" spans="1:9" ht="16" x14ac:dyDescent="0.2">
      <c r="A36" s="16" t="s">
        <v>137</v>
      </c>
      <c r="B36" s="16" t="s">
        <v>137</v>
      </c>
      <c r="C36" s="16" t="s">
        <v>137</v>
      </c>
      <c r="D36" s="16" t="s">
        <v>137</v>
      </c>
      <c r="E36" s="16" t="s">
        <v>137</v>
      </c>
      <c r="F36" s="16" t="s">
        <v>137</v>
      </c>
      <c r="G36" s="16"/>
      <c r="H36" s="16" t="s">
        <v>137</v>
      </c>
      <c r="I36" s="16" t="s">
        <v>137</v>
      </c>
    </row>
    <row r="37" spans="1:9" x14ac:dyDescent="0.2">
      <c r="A37" s="17">
        <v>0.25705</v>
      </c>
      <c r="B37" s="17">
        <v>0.45058999999999999</v>
      </c>
      <c r="C37" s="17">
        <v>0.4141688</v>
      </c>
      <c r="D37" s="17">
        <v>0.49117499999999997</v>
      </c>
      <c r="E37" s="17">
        <v>0.47738750000000002</v>
      </c>
      <c r="F37" s="17">
        <v>1.6416900000000001</v>
      </c>
      <c r="G37" s="17"/>
      <c r="H37" s="17">
        <v>0.35187000000000002</v>
      </c>
      <c r="I37" s="17">
        <v>0.52503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 raw</vt:lpstr>
      <vt:lpstr>Figure 6c</vt:lpstr>
      <vt:lpstr>Figure 7b</vt:lpstr>
      <vt:lpstr>Figure 7c</vt:lpstr>
      <vt:lpstr>Figue 8b and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</dc:creator>
  <cp:lastModifiedBy>Microsoft Office User</cp:lastModifiedBy>
  <dcterms:created xsi:type="dcterms:W3CDTF">2020-10-23T14:21:04Z</dcterms:created>
  <dcterms:modified xsi:type="dcterms:W3CDTF">2022-01-26T18:01:46Z</dcterms:modified>
</cp:coreProperties>
</file>