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作成中の論文\Freeze Dry Somatic cell\投稿論文\Nature Communicatiions\Raw data\"/>
    </mc:Choice>
  </mc:AlternateContent>
  <xr:revisionPtr revIDLastSave="0" documentId="13_ncr:1_{2690C5AF-9D2F-48D9-9852-E20113A865B9}" xr6:coauthVersionLast="47" xr6:coauthVersionMax="47" xr10:uidLastSave="{00000000-0000-0000-0000-000000000000}"/>
  <bookViews>
    <workbookView xWindow="-32710" yWindow="1170" windowWidth="28800" windowHeight="17810" firstSheet="7" activeTab="15" xr2:uid="{5320D169-65BC-4E18-9E43-8E540F65BA09}"/>
  </bookViews>
  <sheets>
    <sheet name="Comet" sheetId="1" r:id="rId1"/>
    <sheet name="PCC" sheetId="2" r:id="rId2"/>
    <sheet name="ACS" sheetId="3" r:id="rId3"/>
    <sheet name="Develop Cumulus" sheetId="4" r:id="rId4"/>
    <sheet name="Develop Fibro" sheetId="5" r:id="rId5"/>
    <sheet name="Cloned mice Raw data" sheetId="6" r:id="rId6"/>
    <sheet name="Cloned mice Total" sheetId="7" r:id="rId7"/>
    <sheet name="H2Ax Fresh" sheetId="8" r:id="rId8"/>
    <sheet name="H2Ax FT" sheetId="9" r:id="rId9"/>
    <sheet name="H2Ax FD" sheetId="10" r:id="rId10"/>
    <sheet name="activation" sheetId="11" r:id="rId11"/>
    <sheet name="Cell number" sheetId="12" r:id="rId12"/>
    <sheet name="Karyotype Cumulus" sheetId="13" r:id="rId13"/>
    <sheet name="Karyotype Fibro" sheetId="14" r:id="rId14"/>
    <sheet name="Karyotype Clone fibro" sheetId="15" r:id="rId15"/>
    <sheet name="clone Weight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" i="16" l="1"/>
  <c r="N5" i="16"/>
  <c r="N6" i="16"/>
  <c r="N7" i="16"/>
  <c r="D9" i="16"/>
  <c r="E9" i="16"/>
  <c r="F9" i="16"/>
  <c r="G9" i="16"/>
  <c r="H9" i="16"/>
  <c r="I9" i="16"/>
  <c r="J9" i="16"/>
  <c r="K9" i="16"/>
  <c r="L9" i="16"/>
  <c r="M9" i="16"/>
  <c r="N9" i="16"/>
  <c r="P9" i="16"/>
  <c r="Q9" i="16"/>
  <c r="T9" i="16"/>
  <c r="V9" i="16"/>
  <c r="W9" i="16"/>
  <c r="V10" i="16"/>
  <c r="W10" i="16"/>
  <c r="N14" i="16"/>
  <c r="N15" i="16"/>
  <c r="N16" i="16"/>
  <c r="N17" i="16"/>
  <c r="D19" i="16"/>
  <c r="E19" i="16"/>
  <c r="F19" i="16"/>
  <c r="G19" i="16"/>
  <c r="H19" i="16"/>
  <c r="N19" i="16" s="1"/>
  <c r="I19" i="16"/>
  <c r="J19" i="16"/>
  <c r="K19" i="16"/>
  <c r="L19" i="16"/>
  <c r="M19" i="16"/>
  <c r="P19" i="16"/>
  <c r="Q19" i="16"/>
  <c r="T19" i="16"/>
  <c r="N24" i="16"/>
  <c r="N25" i="16"/>
  <c r="N26" i="16"/>
  <c r="N27" i="16"/>
  <c r="N28" i="16"/>
  <c r="D42" i="16"/>
  <c r="E42" i="16"/>
  <c r="F42" i="16"/>
  <c r="N42" i="16" s="1"/>
  <c r="G42" i="16"/>
  <c r="H42" i="16"/>
  <c r="I42" i="16"/>
  <c r="J42" i="16"/>
  <c r="K42" i="16"/>
  <c r="L42" i="16"/>
  <c r="M42" i="16"/>
  <c r="P42" i="16"/>
  <c r="Q42" i="16"/>
  <c r="T42" i="16"/>
  <c r="V42" i="16"/>
  <c r="W42" i="16"/>
  <c r="V43" i="16"/>
  <c r="W43" i="16"/>
  <c r="N47" i="16"/>
  <c r="N48" i="16"/>
  <c r="N49" i="16"/>
  <c r="N50" i="16"/>
  <c r="N51" i="16"/>
  <c r="N52" i="16"/>
  <c r="N53" i="16"/>
  <c r="D64" i="16"/>
  <c r="E64" i="16"/>
  <c r="F64" i="16"/>
  <c r="N64" i="16" s="1"/>
  <c r="G64" i="16"/>
  <c r="H64" i="16"/>
  <c r="I64" i="16"/>
  <c r="J64" i="16"/>
  <c r="K64" i="16"/>
  <c r="L64" i="16"/>
  <c r="M64" i="16"/>
  <c r="P64" i="16"/>
  <c r="Q64" i="16"/>
  <c r="T64" i="16"/>
  <c r="V64" i="16"/>
  <c r="W64" i="16"/>
  <c r="V65" i="16"/>
  <c r="W65" i="16"/>
  <c r="N69" i="16"/>
  <c r="N70" i="16"/>
  <c r="N71" i="16"/>
  <c r="N72" i="16"/>
  <c r="N73" i="16"/>
  <c r="D75" i="16"/>
  <c r="E75" i="16"/>
  <c r="F75" i="16"/>
  <c r="N75" i="16" s="1"/>
  <c r="G75" i="16"/>
  <c r="H75" i="16"/>
  <c r="I75" i="16"/>
  <c r="J75" i="16"/>
  <c r="K75" i="16"/>
  <c r="L75" i="16"/>
  <c r="M75" i="16"/>
  <c r="P75" i="16"/>
  <c r="Q75" i="16"/>
  <c r="T75" i="16"/>
  <c r="V75" i="16"/>
  <c r="W75" i="16"/>
  <c r="V76" i="16"/>
  <c r="W76" i="16"/>
  <c r="N81" i="16"/>
  <c r="N82" i="16"/>
  <c r="N83" i="16"/>
  <c r="N84" i="16"/>
  <c r="N85" i="16"/>
  <c r="D87" i="16"/>
  <c r="E87" i="16"/>
  <c r="F87" i="16"/>
  <c r="G87" i="16"/>
  <c r="H87" i="16"/>
  <c r="I87" i="16"/>
  <c r="J87" i="16"/>
  <c r="K87" i="16"/>
  <c r="L87" i="16"/>
  <c r="M87" i="16"/>
  <c r="N87" i="16"/>
  <c r="P87" i="16"/>
  <c r="Q87" i="16"/>
  <c r="T87" i="16"/>
  <c r="V87" i="16"/>
  <c r="W87" i="16"/>
  <c r="V88" i="16"/>
  <c r="W8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K141" i="16"/>
  <c r="M142" i="16"/>
  <c r="N142" i="16"/>
  <c r="M143" i="16"/>
  <c r="N143" i="16"/>
  <c r="M144" i="16"/>
  <c r="N144" i="16"/>
  <c r="M145" i="16"/>
  <c r="N145" i="16"/>
  <c r="T9" i="15" l="1"/>
  <c r="V9" i="15"/>
  <c r="U9" i="15" s="1"/>
  <c r="X9" i="15"/>
  <c r="Z9" i="15"/>
  <c r="AB9" i="15"/>
  <c r="AC9" i="15" s="1"/>
  <c r="AD9" i="15"/>
  <c r="AF9" i="15"/>
  <c r="AG9" i="15" s="1"/>
  <c r="AH9" i="15"/>
  <c r="AJ9" i="15"/>
  <c r="AK9" i="15" s="1"/>
  <c r="T10" i="15"/>
  <c r="V10" i="15"/>
  <c r="U10" i="15" s="1"/>
  <c r="X10" i="15"/>
  <c r="Z10" i="15"/>
  <c r="AA10" i="15" s="1"/>
  <c r="AB10" i="15"/>
  <c r="AD10" i="15"/>
  <c r="AE10" i="15" s="1"/>
  <c r="AF10" i="15"/>
  <c r="AH10" i="15"/>
  <c r="AI10" i="15" s="1"/>
  <c r="AJ10" i="15"/>
  <c r="T11" i="15"/>
  <c r="V11" i="15"/>
  <c r="U11" i="15" s="1"/>
  <c r="X11" i="15"/>
  <c r="Y11" i="15" s="1"/>
  <c r="Z11" i="15"/>
  <c r="AB11" i="15"/>
  <c r="AC11" i="15" s="1"/>
  <c r="AD11" i="15"/>
  <c r="AF11" i="15"/>
  <c r="AG11" i="15" s="1"/>
  <c r="AH11" i="15"/>
  <c r="AJ11" i="15"/>
  <c r="AK11" i="15" s="1"/>
  <c r="T12" i="15"/>
  <c r="V12" i="15"/>
  <c r="U12" i="15" s="1"/>
  <c r="X12" i="15"/>
  <c r="Z12" i="15"/>
  <c r="AB12" i="15"/>
  <c r="AD12" i="15"/>
  <c r="AE12" i="15" s="1"/>
  <c r="AF12" i="15"/>
  <c r="AH12" i="15"/>
  <c r="AJ12" i="15"/>
  <c r="V9" i="14"/>
  <c r="X9" i="14"/>
  <c r="U9" i="14" s="1"/>
  <c r="Z9" i="14"/>
  <c r="AB9" i="14"/>
  <c r="AD9" i="14"/>
  <c r="AF9" i="14"/>
  <c r="AG9" i="14" s="1"/>
  <c r="AH9" i="14"/>
  <c r="AI9" i="14" s="1"/>
  <c r="AJ9" i="14"/>
  <c r="AK9" i="14" s="1"/>
  <c r="V10" i="14"/>
  <c r="U10" i="14" s="1"/>
  <c r="X10" i="14"/>
  <c r="Z10" i="14"/>
  <c r="AB10" i="14"/>
  <c r="AC10" i="14" s="1"/>
  <c r="AD10" i="14"/>
  <c r="AF10" i="14"/>
  <c r="AH10" i="14"/>
  <c r="AJ10" i="14"/>
  <c r="AK10" i="14" s="1"/>
  <c r="V11" i="14"/>
  <c r="U11" i="14" s="1"/>
  <c r="X11" i="14"/>
  <c r="Z11" i="14"/>
  <c r="AB11" i="14"/>
  <c r="AD11" i="14"/>
  <c r="AF11" i="14"/>
  <c r="AH11" i="14"/>
  <c r="AJ11" i="14"/>
  <c r="U12" i="14"/>
  <c r="AK12" i="14" s="1"/>
  <c r="V12" i="14"/>
  <c r="X12" i="14"/>
  <c r="Z12" i="14"/>
  <c r="AA12" i="14" s="1"/>
  <c r="AB12" i="14"/>
  <c r="AD12" i="14"/>
  <c r="AE12" i="14"/>
  <c r="AF12" i="14"/>
  <c r="AH12" i="14"/>
  <c r="AI12" i="14" s="1"/>
  <c r="AJ12" i="14"/>
  <c r="V13" i="14"/>
  <c r="U13" i="14" s="1"/>
  <c r="X13" i="14"/>
  <c r="Z13" i="14"/>
  <c r="AB13" i="14"/>
  <c r="AC13" i="14" s="1"/>
  <c r="AD13" i="14"/>
  <c r="AE13" i="14" s="1"/>
  <c r="AF13" i="14"/>
  <c r="AG13" i="14" s="1"/>
  <c r="AH13" i="14"/>
  <c r="AJ13" i="14"/>
  <c r="AK13" i="14" s="1"/>
  <c r="V14" i="14"/>
  <c r="X14" i="14"/>
  <c r="U14" i="14" s="1"/>
  <c r="Z14" i="14"/>
  <c r="AB14" i="14"/>
  <c r="AD14" i="14"/>
  <c r="AF14" i="14"/>
  <c r="AH14" i="14"/>
  <c r="AJ14" i="14"/>
  <c r="V15" i="14"/>
  <c r="X15" i="14"/>
  <c r="Z15" i="14"/>
  <c r="U15" i="14" s="1"/>
  <c r="AB15" i="14"/>
  <c r="AD15" i="14"/>
  <c r="AF15" i="14"/>
  <c r="AH15" i="14"/>
  <c r="AJ15" i="14"/>
  <c r="V16" i="14"/>
  <c r="U16" i="14" s="1"/>
  <c r="X16" i="14"/>
  <c r="Z16" i="14"/>
  <c r="AB16" i="14"/>
  <c r="AD16" i="14"/>
  <c r="AF16" i="14"/>
  <c r="AH16" i="14"/>
  <c r="AJ16" i="14"/>
  <c r="V17" i="14"/>
  <c r="X17" i="14"/>
  <c r="U17" i="14" s="1"/>
  <c r="Z17" i="14"/>
  <c r="AA17" i="14" s="1"/>
  <c r="AB17" i="14"/>
  <c r="AD17" i="14"/>
  <c r="AF17" i="14"/>
  <c r="AG17" i="14" s="1"/>
  <c r="AH17" i="14"/>
  <c r="AI17" i="14" s="1"/>
  <c r="AJ17" i="14"/>
  <c r="V18" i="14"/>
  <c r="U18" i="14" s="1"/>
  <c r="X18" i="14"/>
  <c r="Z18" i="14"/>
  <c r="AB18" i="14"/>
  <c r="AC18" i="14" s="1"/>
  <c r="AD18" i="14"/>
  <c r="AF18" i="14"/>
  <c r="AH18" i="14"/>
  <c r="AI18" i="14" s="1"/>
  <c r="AJ18" i="14"/>
  <c r="V19" i="14"/>
  <c r="U19" i="14" s="1"/>
  <c r="X19" i="14"/>
  <c r="Y19" i="14" s="1"/>
  <c r="Z19" i="14"/>
  <c r="AA19" i="14" s="1"/>
  <c r="AB19" i="14"/>
  <c r="AD19" i="14"/>
  <c r="AE19" i="14" s="1"/>
  <c r="AF19" i="14"/>
  <c r="AG19" i="14" s="1"/>
  <c r="AH19" i="14"/>
  <c r="AJ19" i="14"/>
  <c r="U20" i="14"/>
  <c r="AA20" i="14" s="1"/>
  <c r="V20" i="14"/>
  <c r="W20" i="14"/>
  <c r="X20" i="14"/>
  <c r="Y20" i="14"/>
  <c r="Z20" i="14"/>
  <c r="AB20" i="14"/>
  <c r="AC20" i="14"/>
  <c r="AD20" i="14"/>
  <c r="AF20" i="14"/>
  <c r="AG20" i="14" s="1"/>
  <c r="AH20" i="14"/>
  <c r="AI20" i="14" s="1"/>
  <c r="AJ20" i="14"/>
  <c r="V21" i="14"/>
  <c r="U21" i="14" s="1"/>
  <c r="X21" i="14"/>
  <c r="Y21" i="14" s="1"/>
  <c r="Z21" i="14"/>
  <c r="AB21" i="14"/>
  <c r="AD21" i="14"/>
  <c r="AE21" i="14" s="1"/>
  <c r="AF21" i="14"/>
  <c r="AH21" i="14"/>
  <c r="AJ21" i="14"/>
  <c r="U22" i="14"/>
  <c r="AA22" i="14" s="1"/>
  <c r="V22" i="14"/>
  <c r="X22" i="14"/>
  <c r="Z22" i="14"/>
  <c r="AB22" i="14"/>
  <c r="AD22" i="14"/>
  <c r="AE22" i="14" s="1"/>
  <c r="AF22" i="14"/>
  <c r="AG22" i="14" s="1"/>
  <c r="AH22" i="14"/>
  <c r="AJ22" i="14"/>
  <c r="Y9" i="13"/>
  <c r="X9" i="13" s="1"/>
  <c r="AA9" i="13"/>
  <c r="AC9" i="13"/>
  <c r="AE9" i="13"/>
  <c r="AF9" i="13" s="1"/>
  <c r="AG9" i="13"/>
  <c r="AI9" i="13"/>
  <c r="AK9" i="13"/>
  <c r="AL9" i="13" s="1"/>
  <c r="AM9" i="13"/>
  <c r="AN9" i="13" s="1"/>
  <c r="Y10" i="13"/>
  <c r="X10" i="13" s="1"/>
  <c r="AA10" i="13"/>
  <c r="AC10" i="13"/>
  <c r="AE10" i="13"/>
  <c r="AG10" i="13"/>
  <c r="AH10" i="13" s="1"/>
  <c r="AI10" i="13"/>
  <c r="AK10" i="13"/>
  <c r="AM10" i="13"/>
  <c r="Y11" i="13"/>
  <c r="AA11" i="13"/>
  <c r="AC11" i="13"/>
  <c r="AD11" i="13" s="1"/>
  <c r="AE11" i="13"/>
  <c r="AG11" i="13"/>
  <c r="AI11" i="13"/>
  <c r="X11" i="13" s="1"/>
  <c r="AK11" i="13"/>
  <c r="AL11" i="13" s="1"/>
  <c r="AM11" i="13"/>
  <c r="Y12" i="13"/>
  <c r="AA12" i="13"/>
  <c r="X12" i="13" s="1"/>
  <c r="AC12" i="13"/>
  <c r="AE12" i="13"/>
  <c r="AF12" i="13" s="1"/>
  <c r="AG12" i="13"/>
  <c r="AI12" i="13"/>
  <c r="AK12" i="13"/>
  <c r="AM12" i="13"/>
  <c r="AN12" i="13" s="1"/>
  <c r="Y13" i="13"/>
  <c r="AA13" i="13"/>
  <c r="X13" i="13" s="1"/>
  <c r="AC13" i="13"/>
  <c r="AE13" i="13"/>
  <c r="AG13" i="13"/>
  <c r="AI13" i="13"/>
  <c r="AJ13" i="13" s="1"/>
  <c r="AK13" i="13"/>
  <c r="AM13" i="13"/>
  <c r="Y14" i="13"/>
  <c r="X14" i="13" s="1"/>
  <c r="AA14" i="13"/>
  <c r="AC14" i="13"/>
  <c r="AD14" i="13" s="1"/>
  <c r="AE14" i="13"/>
  <c r="AG14" i="13"/>
  <c r="AI14" i="13"/>
  <c r="AK14" i="13"/>
  <c r="AL14" i="13" s="1"/>
  <c r="AM14" i="13"/>
  <c r="Y15" i="13"/>
  <c r="X15" i="13" s="1"/>
  <c r="AA15" i="13"/>
  <c r="AC15" i="13"/>
  <c r="AE15" i="13"/>
  <c r="AF15" i="13" s="1"/>
  <c r="AG15" i="13"/>
  <c r="AH15" i="13" s="1"/>
  <c r="AI15" i="13"/>
  <c r="AK15" i="13"/>
  <c r="AL15" i="13" s="1"/>
  <c r="AM15" i="13"/>
  <c r="Y16" i="13"/>
  <c r="AA16" i="13"/>
  <c r="X16" i="13" s="1"/>
  <c r="AC16" i="13"/>
  <c r="AE16" i="13"/>
  <c r="AG16" i="13"/>
  <c r="AI16" i="13"/>
  <c r="AJ16" i="13" s="1"/>
  <c r="AK16" i="13"/>
  <c r="AL16" i="13" s="1"/>
  <c r="AM16" i="13"/>
  <c r="Y17" i="13"/>
  <c r="X17" i="13" s="1"/>
  <c r="AA17" i="13"/>
  <c r="AC17" i="13"/>
  <c r="AD17" i="13" s="1"/>
  <c r="AE17" i="13"/>
  <c r="AF17" i="13" s="1"/>
  <c r="AG17" i="13"/>
  <c r="AI17" i="13"/>
  <c r="AJ17" i="13" s="1"/>
  <c r="AK17" i="13"/>
  <c r="AM17" i="13"/>
  <c r="AN17" i="13" s="1"/>
  <c r="Y18" i="13"/>
  <c r="X18" i="13" s="1"/>
  <c r="AA18" i="13"/>
  <c r="AC18" i="13"/>
  <c r="AE18" i="13"/>
  <c r="AG18" i="13"/>
  <c r="AH18" i="13" s="1"/>
  <c r="AI18" i="13"/>
  <c r="AJ18" i="13" s="1"/>
  <c r="AK18" i="13"/>
  <c r="AM18" i="13"/>
  <c r="Y19" i="13"/>
  <c r="AA19" i="13"/>
  <c r="X19" i="13" s="1"/>
  <c r="AC19" i="13"/>
  <c r="AD19" i="13" s="1"/>
  <c r="AE19" i="13"/>
  <c r="AG19" i="13"/>
  <c r="AH19" i="13" s="1"/>
  <c r="AI19" i="13"/>
  <c r="AK19" i="13"/>
  <c r="AL19" i="13" s="1"/>
  <c r="AM19" i="13"/>
  <c r="Y20" i="13"/>
  <c r="X20" i="13" s="1"/>
  <c r="AA20" i="13"/>
  <c r="AC20" i="13"/>
  <c r="AE20" i="13"/>
  <c r="AF20" i="13" s="1"/>
  <c r="AG20" i="13"/>
  <c r="AH20" i="13" s="1"/>
  <c r="AI20" i="13"/>
  <c r="AK20" i="13"/>
  <c r="AM20" i="13"/>
  <c r="Y21" i="13"/>
  <c r="X21" i="13" s="1"/>
  <c r="AA21" i="13"/>
  <c r="AB21" i="13" s="1"/>
  <c r="AC21" i="13"/>
  <c r="AE21" i="13"/>
  <c r="AG21" i="13"/>
  <c r="AI21" i="13"/>
  <c r="AJ21" i="13" s="1"/>
  <c r="AK21" i="13"/>
  <c r="AM21" i="13"/>
  <c r="Y22" i="13"/>
  <c r="AA22" i="13"/>
  <c r="AC22" i="13"/>
  <c r="AE22" i="13"/>
  <c r="AG22" i="13"/>
  <c r="AI22" i="13"/>
  <c r="AK22" i="13"/>
  <c r="AM22" i="13"/>
  <c r="Y23" i="13"/>
  <c r="AA23" i="13"/>
  <c r="AC23" i="13"/>
  <c r="AE23" i="13"/>
  <c r="AG23" i="13"/>
  <c r="AI23" i="13"/>
  <c r="AK23" i="13"/>
  <c r="AM23" i="13"/>
  <c r="X24" i="13"/>
  <c r="Z24" i="13" s="1"/>
  <c r="Y24" i="13"/>
  <c r="AA24" i="13"/>
  <c r="AB24" i="13" s="1"/>
  <c r="AC24" i="13"/>
  <c r="AD24" i="13" s="1"/>
  <c r="AE24" i="13"/>
  <c r="AG24" i="13"/>
  <c r="AI24" i="13"/>
  <c r="AK24" i="13"/>
  <c r="AM24" i="13"/>
  <c r="Y25" i="13"/>
  <c r="X25" i="13" s="1"/>
  <c r="AA25" i="13"/>
  <c r="AC25" i="13"/>
  <c r="AE25" i="13"/>
  <c r="AG25" i="13"/>
  <c r="AI25" i="13"/>
  <c r="AK25" i="13"/>
  <c r="AL25" i="13" s="1"/>
  <c r="AM25" i="13"/>
  <c r="AN25" i="13" s="1"/>
  <c r="Y26" i="13"/>
  <c r="X26" i="13" s="1"/>
  <c r="AA26" i="13"/>
  <c r="AC26" i="13"/>
  <c r="AE26" i="13"/>
  <c r="AG26" i="13"/>
  <c r="AI26" i="13"/>
  <c r="AK26" i="13"/>
  <c r="AM26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AA12" i="15" l="1"/>
  <c r="AK10" i="15"/>
  <c r="Y10" i="15"/>
  <c r="AG10" i="15"/>
  <c r="AC10" i="15"/>
  <c r="AG12" i="15"/>
  <c r="AC12" i="15"/>
  <c r="AK12" i="15"/>
  <c r="Y12" i="15"/>
  <c r="AI11" i="15"/>
  <c r="W11" i="15"/>
  <c r="AA11" i="15"/>
  <c r="AE11" i="15"/>
  <c r="AI12" i="15"/>
  <c r="Y9" i="15"/>
  <c r="W9" i="15"/>
  <c r="AA9" i="15"/>
  <c r="AE9" i="15"/>
  <c r="AI9" i="15"/>
  <c r="W12" i="15"/>
  <c r="W10" i="15"/>
  <c r="AK11" i="14"/>
  <c r="AC11" i="14"/>
  <c r="AA11" i="14"/>
  <c r="AG14" i="14"/>
  <c r="AE16" i="14"/>
  <c r="AE18" i="14"/>
  <c r="W18" i="14"/>
  <c r="AG18" i="14"/>
  <c r="Y18" i="14"/>
  <c r="AA18" i="14"/>
  <c r="AG16" i="14"/>
  <c r="AI16" i="14"/>
  <c r="Y16" i="14"/>
  <c r="AA16" i="14"/>
  <c r="AC16" i="14"/>
  <c r="AC21" i="14"/>
  <c r="AK15" i="14"/>
  <c r="AI15" i="14"/>
  <c r="W10" i="14"/>
  <c r="Y10" i="14"/>
  <c r="AG10" i="14"/>
  <c r="AA10" i="14"/>
  <c r="AE10" i="14"/>
  <c r="AI10" i="14"/>
  <c r="AA21" i="14"/>
  <c r="AK21" i="14"/>
  <c r="AI21" i="14"/>
  <c r="AG21" i="14"/>
  <c r="AI14" i="14"/>
  <c r="AK14" i="14"/>
  <c r="AA14" i="14"/>
  <c r="AC14" i="14"/>
  <c r="W14" i="14"/>
  <c r="AE14" i="14"/>
  <c r="AE15" i="14"/>
  <c r="AI11" i="14"/>
  <c r="AC17" i="14"/>
  <c r="AC15" i="14"/>
  <c r="AG11" i="14"/>
  <c r="AG15" i="14"/>
  <c r="W15" i="14"/>
  <c r="Y15" i="14"/>
  <c r="AC19" i="14"/>
  <c r="AI19" i="14"/>
  <c r="AK19" i="14"/>
  <c r="AI13" i="14"/>
  <c r="AA13" i="14"/>
  <c r="Y13" i="14"/>
  <c r="AA9" i="14"/>
  <c r="AE11" i="14"/>
  <c r="AE17" i="14"/>
  <c r="W17" i="14"/>
  <c r="AK17" i="14"/>
  <c r="AK18" i="14"/>
  <c r="AK16" i="14"/>
  <c r="Y11" i="14"/>
  <c r="W9" i="14"/>
  <c r="AC9" i="14"/>
  <c r="AE9" i="14"/>
  <c r="W22" i="14"/>
  <c r="AG12" i="14"/>
  <c r="W21" i="14"/>
  <c r="W19" i="14"/>
  <c r="Y17" i="14"/>
  <c r="AA15" i="14"/>
  <c r="AK20" i="14"/>
  <c r="W16" i="14"/>
  <c r="Y14" i="14"/>
  <c r="AI22" i="14"/>
  <c r="Y12" i="14"/>
  <c r="AK22" i="14"/>
  <c r="W13" i="14"/>
  <c r="AC22" i="14"/>
  <c r="AE20" i="14"/>
  <c r="W12" i="14"/>
  <c r="AC12" i="14"/>
  <c r="W11" i="14"/>
  <c r="Y9" i="14"/>
  <c r="Y22" i="14"/>
  <c r="AD20" i="13"/>
  <c r="AJ20" i="13"/>
  <c r="Z20" i="13"/>
  <c r="AL20" i="13"/>
  <c r="AB20" i="13"/>
  <c r="AN20" i="13"/>
  <c r="AF18" i="13"/>
  <c r="AN18" i="13"/>
  <c r="AL18" i="13"/>
  <c r="AB18" i="13"/>
  <c r="AD18" i="13"/>
  <c r="AJ14" i="13"/>
  <c r="AB14" i="13"/>
  <c r="AN14" i="13"/>
  <c r="Z14" i="13"/>
  <c r="AF14" i="13"/>
  <c r="AH14" i="13"/>
  <c r="AN10" i="13"/>
  <c r="AJ10" i="13"/>
  <c r="AB10" i="13"/>
  <c r="AF10" i="13"/>
  <c r="AD10" i="13"/>
  <c r="AL10" i="13"/>
  <c r="AH16" i="13"/>
  <c r="AN16" i="13"/>
  <c r="AD16" i="13"/>
  <c r="Z16" i="13"/>
  <c r="AF16" i="13"/>
  <c r="AB26" i="13"/>
  <c r="AD22" i="13"/>
  <c r="AL12" i="13"/>
  <c r="AD12" i="13"/>
  <c r="Z12" i="13"/>
  <c r="AB12" i="13"/>
  <c r="AH12" i="13"/>
  <c r="AJ12" i="13"/>
  <c r="AN11" i="13"/>
  <c r="AH11" i="13"/>
  <c r="Z11" i="13"/>
  <c r="AB11" i="13"/>
  <c r="AF11" i="13"/>
  <c r="AF22" i="13"/>
  <c r="AN26" i="13"/>
  <c r="AD26" i="13"/>
  <c r="AF26" i="13"/>
  <c r="AH26" i="13"/>
  <c r="AL26" i="13"/>
  <c r="AJ26" i="13"/>
  <c r="AF25" i="13"/>
  <c r="AH23" i="13"/>
  <c r="AH13" i="13"/>
  <c r="Z25" i="13"/>
  <c r="AJ25" i="13"/>
  <c r="AB25" i="13"/>
  <c r="AD25" i="13"/>
  <c r="AH25" i="13"/>
  <c r="AF19" i="13"/>
  <c r="Z19" i="13"/>
  <c r="AJ19" i="13"/>
  <c r="AN19" i="13"/>
  <c r="AL13" i="13"/>
  <c r="AN13" i="13"/>
  <c r="AF13" i="13"/>
  <c r="Z13" i="13"/>
  <c r="AD13" i="13"/>
  <c r="Z23" i="13"/>
  <c r="AD21" i="13"/>
  <c r="AF21" i="13"/>
  <c r="AH21" i="13"/>
  <c r="AL21" i="13"/>
  <c r="AN21" i="13"/>
  <c r="AH17" i="13"/>
  <c r="Z17" i="13"/>
  <c r="AB17" i="13"/>
  <c r="AL17" i="13"/>
  <c r="AJ15" i="13"/>
  <c r="AB15" i="13"/>
  <c r="AD15" i="13"/>
  <c r="AN15" i="13"/>
  <c r="Z9" i="13"/>
  <c r="AB9" i="13"/>
  <c r="AD9" i="13"/>
  <c r="AH9" i="13"/>
  <c r="AJ9" i="13"/>
  <c r="X23" i="13"/>
  <c r="Z21" i="13"/>
  <c r="AB19" i="13"/>
  <c r="AJ11" i="13"/>
  <c r="Z18" i="13"/>
  <c r="AB16" i="13"/>
  <c r="Z15" i="13"/>
  <c r="AB13" i="13"/>
  <c r="AJ24" i="13"/>
  <c r="AL24" i="13"/>
  <c r="AF24" i="13"/>
  <c r="X22" i="13"/>
  <c r="AH24" i="13"/>
  <c r="AN24" i="13"/>
  <c r="Z26" i="13"/>
  <c r="Z10" i="13"/>
  <c r="AB23" i="13" l="1"/>
  <c r="AD23" i="13"/>
  <c r="AJ23" i="13"/>
  <c r="AF23" i="13"/>
  <c r="AL23" i="13"/>
  <c r="AN23" i="13"/>
  <c r="AB22" i="13"/>
  <c r="AH22" i="13"/>
  <c r="AL22" i="13"/>
  <c r="Z22" i="13"/>
  <c r="AJ22" i="13"/>
  <c r="AN22" i="13"/>
  <c r="E3" i="12" l="1"/>
  <c r="E12" i="12" s="1"/>
  <c r="G3" i="12"/>
  <c r="H3" i="12"/>
  <c r="E4" i="12"/>
  <c r="G4" i="12"/>
  <c r="I4" i="12"/>
  <c r="E5" i="12"/>
  <c r="G5" i="12"/>
  <c r="H5" i="12"/>
  <c r="E6" i="12"/>
  <c r="G6" i="12"/>
  <c r="I6" i="12"/>
  <c r="E7" i="12"/>
  <c r="G7" i="12"/>
  <c r="G12" i="12" s="1"/>
  <c r="H7" i="12"/>
  <c r="E8" i="12"/>
  <c r="G8" i="12"/>
  <c r="I8" i="12"/>
  <c r="E9" i="12"/>
  <c r="G9" i="12"/>
  <c r="I9" i="12"/>
  <c r="E10" i="12"/>
  <c r="G10" i="12"/>
  <c r="I10" i="12"/>
  <c r="C12" i="12"/>
  <c r="D12" i="12"/>
  <c r="F12" i="12"/>
  <c r="H12" i="12"/>
  <c r="I12" i="12"/>
  <c r="E17" i="12"/>
  <c r="E33" i="12" s="1"/>
  <c r="G17" i="12"/>
  <c r="G33" i="12" s="1"/>
  <c r="H17" i="12"/>
  <c r="E18" i="12"/>
  <c r="G18" i="12"/>
  <c r="I18" i="12"/>
  <c r="E19" i="12"/>
  <c r="G19" i="12"/>
  <c r="I19" i="12"/>
  <c r="E20" i="12"/>
  <c r="G20" i="12"/>
  <c r="H20" i="12"/>
  <c r="E21" i="12"/>
  <c r="G21" i="12"/>
  <c r="I21" i="12"/>
  <c r="E22" i="12"/>
  <c r="G22" i="12"/>
  <c r="H22" i="12"/>
  <c r="H33" i="12" s="1"/>
  <c r="E23" i="12"/>
  <c r="G23" i="12"/>
  <c r="I23" i="12"/>
  <c r="E24" i="12"/>
  <c r="G24" i="12"/>
  <c r="I24" i="12"/>
  <c r="E25" i="12"/>
  <c r="G25" i="12"/>
  <c r="I25" i="12"/>
  <c r="E26" i="12"/>
  <c r="G26" i="12"/>
  <c r="I26" i="12"/>
  <c r="E27" i="12"/>
  <c r="G27" i="12"/>
  <c r="H27" i="12"/>
  <c r="E28" i="12"/>
  <c r="G28" i="12"/>
  <c r="I28" i="12"/>
  <c r="E29" i="12"/>
  <c r="G29" i="12"/>
  <c r="I29" i="12"/>
  <c r="E30" i="12"/>
  <c r="G30" i="12"/>
  <c r="H30" i="12"/>
  <c r="C33" i="12"/>
  <c r="D33" i="12"/>
  <c r="F33" i="12"/>
  <c r="I33" i="12"/>
  <c r="N4" i="11" l="1"/>
  <c r="N5" i="11"/>
  <c r="N6" i="11"/>
  <c r="N7" i="11"/>
  <c r="N11" i="11" s="1"/>
  <c r="N8" i="11"/>
  <c r="N9" i="11"/>
  <c r="N10" i="11"/>
  <c r="B11" i="11"/>
  <c r="C11" i="11"/>
  <c r="D11" i="11"/>
  <c r="D75" i="11" s="1"/>
  <c r="E11" i="11"/>
  <c r="F11" i="11"/>
  <c r="F75" i="11" s="1"/>
  <c r="N75" i="11" s="1"/>
  <c r="G11" i="11"/>
  <c r="G75" i="11" s="1"/>
  <c r="H11" i="11"/>
  <c r="I11" i="11"/>
  <c r="I75" i="11" s="1"/>
  <c r="J11" i="11"/>
  <c r="J75" i="11" s="1"/>
  <c r="K11" i="11"/>
  <c r="L11" i="11"/>
  <c r="M11" i="11"/>
  <c r="N12" i="11"/>
  <c r="N16" i="11"/>
  <c r="N25" i="11" s="1"/>
  <c r="N17" i="11"/>
  <c r="N18" i="11"/>
  <c r="N19" i="11"/>
  <c r="N20" i="11"/>
  <c r="N21" i="11"/>
  <c r="N22" i="11"/>
  <c r="N23" i="11"/>
  <c r="N24" i="11"/>
  <c r="B25" i="11"/>
  <c r="B76" i="11" s="1"/>
  <c r="C25" i="11"/>
  <c r="C76" i="11" s="1"/>
  <c r="D25" i="11"/>
  <c r="E25" i="11"/>
  <c r="F25" i="11"/>
  <c r="F76" i="11" s="1"/>
  <c r="G25" i="11"/>
  <c r="G76" i="11" s="1"/>
  <c r="H25" i="11"/>
  <c r="H76" i="11" s="1"/>
  <c r="I25" i="11"/>
  <c r="I76" i="11" s="1"/>
  <c r="J25" i="11"/>
  <c r="K25" i="11"/>
  <c r="K76" i="11" s="1"/>
  <c r="L25" i="11"/>
  <c r="M25" i="11"/>
  <c r="M76" i="11" s="1"/>
  <c r="N26" i="11"/>
  <c r="N30" i="11"/>
  <c r="N37" i="11" s="1"/>
  <c r="N31" i="11"/>
  <c r="N32" i="11"/>
  <c r="N33" i="11"/>
  <c r="N34" i="11"/>
  <c r="B37" i="11"/>
  <c r="C37" i="11"/>
  <c r="D37" i="11"/>
  <c r="E37" i="11"/>
  <c r="F37" i="11"/>
  <c r="G37" i="11"/>
  <c r="H37" i="11"/>
  <c r="H77" i="11" s="1"/>
  <c r="I37" i="11"/>
  <c r="J37" i="11"/>
  <c r="K37" i="11"/>
  <c r="L37" i="11"/>
  <c r="M37" i="11"/>
  <c r="M77" i="11" s="1"/>
  <c r="N77" i="11" s="1"/>
  <c r="N42" i="11"/>
  <c r="N46" i="11" s="1"/>
  <c r="N43" i="11"/>
  <c r="N44" i="11"/>
  <c r="B46" i="11"/>
  <c r="C46" i="11"/>
  <c r="D46" i="11"/>
  <c r="E46" i="11"/>
  <c r="F46" i="11"/>
  <c r="F78" i="11" s="1"/>
  <c r="G46" i="11"/>
  <c r="H46" i="11"/>
  <c r="I46" i="11"/>
  <c r="J46" i="11"/>
  <c r="K46" i="11"/>
  <c r="L46" i="11"/>
  <c r="L78" i="11" s="1"/>
  <c r="M46" i="11"/>
  <c r="M78" i="11" s="1"/>
  <c r="N51" i="11"/>
  <c r="N55" i="11" s="1"/>
  <c r="N52" i="11"/>
  <c r="N53" i="11"/>
  <c r="B55" i="11"/>
  <c r="C55" i="11"/>
  <c r="D55" i="11"/>
  <c r="D79" i="11" s="1"/>
  <c r="E55" i="11"/>
  <c r="E79" i="11" s="1"/>
  <c r="F55" i="11"/>
  <c r="F79" i="11" s="1"/>
  <c r="G55" i="11"/>
  <c r="H55" i="11"/>
  <c r="I55" i="11"/>
  <c r="J55" i="11"/>
  <c r="K55" i="11"/>
  <c r="K79" i="11" s="1"/>
  <c r="L55" i="11"/>
  <c r="L79" i="11" s="1"/>
  <c r="M55" i="11"/>
  <c r="M79" i="11" s="1"/>
  <c r="N60" i="11"/>
  <c r="N67" i="11" s="1"/>
  <c r="N61" i="11"/>
  <c r="N62" i="11"/>
  <c r="B67" i="11"/>
  <c r="C67" i="11"/>
  <c r="D67" i="11"/>
  <c r="E67" i="11"/>
  <c r="E80" i="11" s="1"/>
  <c r="F67" i="11"/>
  <c r="F80" i="11" s="1"/>
  <c r="G67" i="11"/>
  <c r="H67" i="11"/>
  <c r="H80" i="11" s="1"/>
  <c r="I67" i="11"/>
  <c r="J67" i="11"/>
  <c r="K67" i="11"/>
  <c r="L67" i="11"/>
  <c r="M67" i="11"/>
  <c r="M80" i="11" s="1"/>
  <c r="A75" i="11"/>
  <c r="B75" i="11"/>
  <c r="C75" i="11"/>
  <c r="E75" i="11"/>
  <c r="H75" i="11"/>
  <c r="K75" i="11"/>
  <c r="L75" i="11"/>
  <c r="M75" i="11"/>
  <c r="A76" i="11"/>
  <c r="D76" i="11"/>
  <c r="E76" i="11"/>
  <c r="J76" i="11"/>
  <c r="L76" i="11"/>
  <c r="A77" i="11"/>
  <c r="B77" i="11"/>
  <c r="C77" i="11"/>
  <c r="D77" i="11"/>
  <c r="E77" i="11"/>
  <c r="F77" i="11"/>
  <c r="G77" i="11"/>
  <c r="I77" i="11"/>
  <c r="J77" i="11"/>
  <c r="K77" i="11"/>
  <c r="L77" i="11"/>
  <c r="A78" i="11"/>
  <c r="B78" i="11"/>
  <c r="C78" i="11"/>
  <c r="D78" i="11"/>
  <c r="E78" i="11"/>
  <c r="G78" i="11"/>
  <c r="H78" i="11"/>
  <c r="I78" i="11"/>
  <c r="J78" i="11"/>
  <c r="K78" i="11"/>
  <c r="A79" i="11"/>
  <c r="B79" i="11"/>
  <c r="C79" i="11"/>
  <c r="G79" i="11"/>
  <c r="H79" i="11"/>
  <c r="I79" i="11"/>
  <c r="J79" i="11"/>
  <c r="A80" i="11"/>
  <c r="B80" i="11"/>
  <c r="C80" i="11"/>
  <c r="D80" i="11"/>
  <c r="G80" i="11"/>
  <c r="I80" i="11"/>
  <c r="J80" i="11"/>
  <c r="K80" i="11"/>
  <c r="L80" i="11"/>
  <c r="N78" i="11" l="1"/>
  <c r="N76" i="11"/>
  <c r="N80" i="11"/>
  <c r="N79" i="11"/>
  <c r="T3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2" i="10"/>
  <c r="S3" i="9"/>
  <c r="S4" i="9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30" i="9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2" i="8"/>
  <c r="F19" i="7" l="1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M43" i="7"/>
  <c r="P43" i="7" s="1"/>
  <c r="P45" i="7" s="1"/>
  <c r="O43" i="7"/>
  <c r="F45" i="7"/>
  <c r="G45" i="7"/>
  <c r="H45" i="7"/>
  <c r="I45" i="7"/>
  <c r="J45" i="7"/>
  <c r="K45" i="7"/>
  <c r="L45" i="7"/>
  <c r="M45" i="7"/>
  <c r="N45" i="7"/>
  <c r="O45" i="7"/>
  <c r="Q45" i="7"/>
  <c r="R45" i="7"/>
  <c r="S45" i="7"/>
  <c r="T45" i="7"/>
  <c r="U45" i="7"/>
  <c r="V45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D9" i="6"/>
  <c r="E9" i="6"/>
  <c r="F9" i="6"/>
  <c r="G9" i="6"/>
  <c r="H9" i="6"/>
  <c r="I9" i="6"/>
  <c r="J9" i="6"/>
  <c r="K9" i="6"/>
  <c r="L9" i="6"/>
  <c r="M9" i="6"/>
  <c r="N9" i="6"/>
  <c r="O9" i="6"/>
  <c r="R9" i="6"/>
  <c r="D17" i="6"/>
  <c r="E17" i="6"/>
  <c r="F17" i="6"/>
  <c r="G17" i="6"/>
  <c r="H17" i="6"/>
  <c r="I17" i="6"/>
  <c r="J17" i="6"/>
  <c r="K17" i="6"/>
  <c r="L17" i="6"/>
  <c r="M17" i="6"/>
  <c r="N17" i="6"/>
  <c r="O17" i="6"/>
  <c r="R17" i="6"/>
  <c r="D27" i="6"/>
  <c r="E27" i="6"/>
  <c r="F27" i="6"/>
  <c r="G27" i="6"/>
  <c r="H27" i="6"/>
  <c r="I27" i="6"/>
  <c r="J27" i="6"/>
  <c r="K27" i="6"/>
  <c r="L27" i="6"/>
  <c r="M27" i="6"/>
  <c r="N27" i="6"/>
  <c r="O27" i="6"/>
  <c r="R27" i="6"/>
  <c r="D37" i="6"/>
  <c r="E37" i="6"/>
  <c r="F37" i="6"/>
  <c r="G37" i="6"/>
  <c r="H37" i="6"/>
  <c r="I37" i="6"/>
  <c r="J37" i="6"/>
  <c r="K37" i="6"/>
  <c r="L37" i="6"/>
  <c r="M37" i="6"/>
  <c r="N37" i="6"/>
  <c r="O37" i="6"/>
  <c r="R37" i="6"/>
  <c r="D47" i="6"/>
  <c r="E47" i="6"/>
  <c r="F47" i="6"/>
  <c r="G47" i="6"/>
  <c r="H47" i="6"/>
  <c r="I47" i="6"/>
  <c r="J47" i="6"/>
  <c r="K47" i="6"/>
  <c r="L47" i="6"/>
  <c r="M47" i="6"/>
  <c r="N47" i="6"/>
  <c r="O47" i="6"/>
  <c r="R47" i="6"/>
  <c r="AB52" i="6"/>
  <c r="AC52" i="6"/>
  <c r="D57" i="6"/>
  <c r="E57" i="6"/>
  <c r="F57" i="6"/>
  <c r="G57" i="6"/>
  <c r="H57" i="6"/>
  <c r="I57" i="6"/>
  <c r="J57" i="6"/>
  <c r="K57" i="6"/>
  <c r="L57" i="6"/>
  <c r="M57" i="6"/>
  <c r="N57" i="6"/>
  <c r="O57" i="6"/>
  <c r="R57" i="6"/>
  <c r="T57" i="6" s="1"/>
  <c r="S57" i="6"/>
  <c r="D64" i="6"/>
  <c r="E64" i="6"/>
  <c r="F64" i="6"/>
  <c r="G64" i="6"/>
  <c r="H64" i="6"/>
  <c r="I64" i="6"/>
  <c r="J64" i="6"/>
  <c r="K64" i="6"/>
  <c r="L64" i="6"/>
  <c r="M64" i="6"/>
  <c r="N64" i="6"/>
  <c r="O64" i="6"/>
  <c r="R64" i="6"/>
  <c r="D71" i="6"/>
  <c r="E71" i="6"/>
  <c r="F71" i="6"/>
  <c r="G71" i="6"/>
  <c r="H71" i="6"/>
  <c r="I71" i="6"/>
  <c r="J71" i="6"/>
  <c r="K71" i="6"/>
  <c r="L71" i="6"/>
  <c r="M71" i="6"/>
  <c r="N71" i="6"/>
  <c r="O71" i="6"/>
  <c r="R71" i="6"/>
  <c r="D78" i="6"/>
  <c r="E78" i="6"/>
  <c r="F78" i="6"/>
  <c r="G78" i="6"/>
  <c r="H78" i="6"/>
  <c r="I78" i="6"/>
  <c r="J78" i="6"/>
  <c r="K78" i="6"/>
  <c r="L78" i="6"/>
  <c r="M78" i="6"/>
  <c r="N78" i="6"/>
  <c r="O78" i="6"/>
  <c r="R78" i="6"/>
  <c r="D85" i="6"/>
  <c r="E85" i="6"/>
  <c r="F85" i="6"/>
  <c r="G85" i="6"/>
  <c r="H85" i="6"/>
  <c r="I85" i="6"/>
  <c r="J85" i="6"/>
  <c r="K85" i="6"/>
  <c r="L85" i="6"/>
  <c r="M85" i="6"/>
  <c r="N85" i="6"/>
  <c r="O85" i="6"/>
  <c r="R85" i="6"/>
  <c r="D92" i="6"/>
  <c r="E92" i="6"/>
  <c r="F92" i="6"/>
  <c r="G92" i="6"/>
  <c r="H92" i="6"/>
  <c r="I92" i="6"/>
  <c r="J92" i="6"/>
  <c r="K92" i="6"/>
  <c r="L92" i="6"/>
  <c r="M92" i="6"/>
  <c r="N92" i="6"/>
  <c r="O92" i="6"/>
  <c r="R92" i="6"/>
  <c r="D99" i="6"/>
  <c r="E99" i="6"/>
  <c r="F99" i="6"/>
  <c r="G99" i="6"/>
  <c r="H99" i="6"/>
  <c r="I99" i="6"/>
  <c r="J99" i="6"/>
  <c r="K99" i="6"/>
  <c r="L99" i="6"/>
  <c r="M99" i="6"/>
  <c r="N99" i="6"/>
  <c r="O99" i="6"/>
  <c r="R99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R106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R114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R123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R130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R137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R144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R151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R158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R166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R174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R182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R190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R198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R206" i="6"/>
  <c r="D216" i="6"/>
  <c r="E216" i="6"/>
  <c r="F216" i="6"/>
  <c r="G216" i="6"/>
  <c r="H216" i="6"/>
  <c r="I216" i="6"/>
  <c r="J216" i="6"/>
  <c r="K216" i="6"/>
  <c r="L216" i="6"/>
  <c r="M216" i="6"/>
  <c r="N216" i="6"/>
  <c r="O216" i="6"/>
  <c r="R216" i="6"/>
  <c r="S216" i="6" s="1"/>
  <c r="D224" i="6"/>
  <c r="E224" i="6"/>
  <c r="F224" i="6"/>
  <c r="G224" i="6"/>
  <c r="H224" i="6"/>
  <c r="I224" i="6"/>
  <c r="J224" i="6"/>
  <c r="K224" i="6"/>
  <c r="L224" i="6"/>
  <c r="M224" i="6"/>
  <c r="N224" i="6"/>
  <c r="O224" i="6"/>
  <c r="R224" i="6"/>
  <c r="D232" i="6"/>
  <c r="E232" i="6"/>
  <c r="F232" i="6"/>
  <c r="G232" i="6"/>
  <c r="H232" i="6"/>
  <c r="I232" i="6"/>
  <c r="J232" i="6"/>
  <c r="K232" i="6"/>
  <c r="L232" i="6"/>
  <c r="M232" i="6"/>
  <c r="N232" i="6"/>
  <c r="O232" i="6"/>
  <c r="R232" i="6"/>
  <c r="D240" i="6"/>
  <c r="E240" i="6"/>
  <c r="F240" i="6"/>
  <c r="G240" i="6"/>
  <c r="H240" i="6"/>
  <c r="I240" i="6"/>
  <c r="J240" i="6"/>
  <c r="K240" i="6"/>
  <c r="L240" i="6"/>
  <c r="M240" i="6"/>
  <c r="N240" i="6"/>
  <c r="O240" i="6"/>
  <c r="R240" i="6"/>
  <c r="D253" i="6"/>
  <c r="E253" i="6"/>
  <c r="F253" i="6"/>
  <c r="G253" i="6"/>
  <c r="H253" i="6"/>
  <c r="I253" i="6"/>
  <c r="J253" i="6"/>
  <c r="K253" i="6"/>
  <c r="L253" i="6"/>
  <c r="M253" i="6"/>
  <c r="N253" i="6"/>
  <c r="O253" i="6"/>
  <c r="R253" i="6"/>
  <c r="S253" i="6" s="1"/>
  <c r="D261" i="6"/>
  <c r="E261" i="6"/>
  <c r="F261" i="6"/>
  <c r="G261" i="6"/>
  <c r="H261" i="6"/>
  <c r="I261" i="6"/>
  <c r="J261" i="6"/>
  <c r="K261" i="6"/>
  <c r="L261" i="6"/>
  <c r="M261" i="6"/>
  <c r="N261" i="6"/>
  <c r="O261" i="6"/>
  <c r="R261" i="6"/>
  <c r="D269" i="6"/>
  <c r="E269" i="6"/>
  <c r="F269" i="6"/>
  <c r="G269" i="6"/>
  <c r="H269" i="6"/>
  <c r="I269" i="6"/>
  <c r="J269" i="6"/>
  <c r="K269" i="6"/>
  <c r="L269" i="6"/>
  <c r="M269" i="6"/>
  <c r="N269" i="6"/>
  <c r="O269" i="6"/>
  <c r="R269" i="6"/>
  <c r="D277" i="6"/>
  <c r="E277" i="6"/>
  <c r="F277" i="6"/>
  <c r="G277" i="6"/>
  <c r="H277" i="6"/>
  <c r="I277" i="6"/>
  <c r="J277" i="6"/>
  <c r="K277" i="6"/>
  <c r="L277" i="6"/>
  <c r="M277" i="6"/>
  <c r="N277" i="6"/>
  <c r="O277" i="6"/>
  <c r="R277" i="6"/>
  <c r="D285" i="6"/>
  <c r="E285" i="6"/>
  <c r="F285" i="6"/>
  <c r="G285" i="6"/>
  <c r="H285" i="6"/>
  <c r="I285" i="6"/>
  <c r="J285" i="6"/>
  <c r="K285" i="6"/>
  <c r="L285" i="6"/>
  <c r="M285" i="6"/>
  <c r="N285" i="6"/>
  <c r="O285" i="6"/>
  <c r="R285" i="6"/>
  <c r="D293" i="6"/>
  <c r="E293" i="6"/>
  <c r="F293" i="6"/>
  <c r="G293" i="6"/>
  <c r="H293" i="6"/>
  <c r="I293" i="6"/>
  <c r="J293" i="6"/>
  <c r="K293" i="6"/>
  <c r="L293" i="6"/>
  <c r="M293" i="6"/>
  <c r="N293" i="6"/>
  <c r="O293" i="6"/>
  <c r="R293" i="6"/>
  <c r="D301" i="6"/>
  <c r="E301" i="6"/>
  <c r="F301" i="6"/>
  <c r="G301" i="6"/>
  <c r="H301" i="6"/>
  <c r="I301" i="6"/>
  <c r="J301" i="6"/>
  <c r="K301" i="6"/>
  <c r="L301" i="6"/>
  <c r="M301" i="6"/>
  <c r="N301" i="6"/>
  <c r="O301" i="6"/>
  <c r="R301" i="6"/>
  <c r="D318" i="6"/>
  <c r="E318" i="6"/>
  <c r="F318" i="6"/>
  <c r="G318" i="6"/>
  <c r="H318" i="6"/>
  <c r="I318" i="6"/>
  <c r="J318" i="6"/>
  <c r="K318" i="6"/>
  <c r="L318" i="6"/>
  <c r="M318" i="6"/>
  <c r="N318" i="6"/>
  <c r="O318" i="6"/>
  <c r="R318" i="6"/>
  <c r="D326" i="6"/>
  <c r="E326" i="6"/>
  <c r="F326" i="6"/>
  <c r="G326" i="6"/>
  <c r="H326" i="6"/>
  <c r="I326" i="6"/>
  <c r="J326" i="6"/>
  <c r="K326" i="6"/>
  <c r="L326" i="6"/>
  <c r="M326" i="6"/>
  <c r="N326" i="6"/>
  <c r="O326" i="6"/>
  <c r="R326" i="6"/>
  <c r="D336" i="6"/>
  <c r="E336" i="6"/>
  <c r="F336" i="6"/>
  <c r="G336" i="6"/>
  <c r="H336" i="6"/>
  <c r="I336" i="6"/>
  <c r="J336" i="6"/>
  <c r="K336" i="6"/>
  <c r="L336" i="6"/>
  <c r="M336" i="6"/>
  <c r="N336" i="6"/>
  <c r="O336" i="6"/>
  <c r="R336" i="6"/>
  <c r="D344" i="6"/>
  <c r="E344" i="6"/>
  <c r="F344" i="6"/>
  <c r="G344" i="6"/>
  <c r="H344" i="6"/>
  <c r="I344" i="6"/>
  <c r="J344" i="6"/>
  <c r="K344" i="6"/>
  <c r="L344" i="6"/>
  <c r="M344" i="6"/>
  <c r="N344" i="6"/>
  <c r="O344" i="6"/>
  <c r="R344" i="6"/>
  <c r="D356" i="6"/>
  <c r="E356" i="6"/>
  <c r="F356" i="6"/>
  <c r="G356" i="6"/>
  <c r="H356" i="6"/>
  <c r="I356" i="6"/>
  <c r="J356" i="6"/>
  <c r="K356" i="6"/>
  <c r="L356" i="6"/>
  <c r="M356" i="6"/>
  <c r="N356" i="6"/>
  <c r="O356" i="6"/>
  <c r="R356" i="6"/>
  <c r="S356" i="6" s="1"/>
  <c r="D368" i="6"/>
  <c r="E368" i="6"/>
  <c r="F368" i="6"/>
  <c r="G368" i="6"/>
  <c r="H368" i="6"/>
  <c r="I368" i="6"/>
  <c r="J368" i="6"/>
  <c r="K368" i="6"/>
  <c r="L368" i="6"/>
  <c r="M368" i="6"/>
  <c r="N368" i="6"/>
  <c r="O368" i="6"/>
  <c r="R368" i="6"/>
  <c r="S368" i="6" s="1"/>
  <c r="D376" i="6"/>
  <c r="E376" i="6"/>
  <c r="F376" i="6"/>
  <c r="G376" i="6"/>
  <c r="H376" i="6"/>
  <c r="I376" i="6"/>
  <c r="J376" i="6"/>
  <c r="K376" i="6"/>
  <c r="L376" i="6"/>
  <c r="M376" i="6"/>
  <c r="N376" i="6"/>
  <c r="O376" i="6"/>
  <c r="R376" i="6"/>
  <c r="D384" i="6"/>
  <c r="E384" i="6"/>
  <c r="F384" i="6"/>
  <c r="G384" i="6"/>
  <c r="H384" i="6"/>
  <c r="I384" i="6"/>
  <c r="J384" i="6"/>
  <c r="K384" i="6"/>
  <c r="L384" i="6"/>
  <c r="M384" i="6"/>
  <c r="N384" i="6"/>
  <c r="O384" i="6"/>
  <c r="R384" i="6"/>
  <c r="D393" i="6"/>
  <c r="E393" i="6"/>
  <c r="F393" i="6"/>
  <c r="G393" i="6"/>
  <c r="H393" i="6"/>
  <c r="I393" i="6"/>
  <c r="J393" i="6"/>
  <c r="K393" i="6"/>
  <c r="L393" i="6"/>
  <c r="M393" i="6"/>
  <c r="N393" i="6"/>
  <c r="O393" i="6"/>
  <c r="R393" i="6"/>
  <c r="D402" i="6"/>
  <c r="E402" i="6"/>
  <c r="F402" i="6"/>
  <c r="G402" i="6"/>
  <c r="H402" i="6"/>
  <c r="I402" i="6"/>
  <c r="J402" i="6"/>
  <c r="K402" i="6"/>
  <c r="L402" i="6"/>
  <c r="M402" i="6"/>
  <c r="N402" i="6"/>
  <c r="O402" i="6"/>
  <c r="R402" i="6"/>
  <c r="D411" i="6"/>
  <c r="E411" i="6"/>
  <c r="F411" i="6"/>
  <c r="G411" i="6"/>
  <c r="H411" i="6"/>
  <c r="I411" i="6"/>
  <c r="J411" i="6"/>
  <c r="K411" i="6"/>
  <c r="L411" i="6"/>
  <c r="M411" i="6"/>
  <c r="N411" i="6"/>
  <c r="O411" i="6"/>
  <c r="R411" i="6"/>
  <c r="D420" i="6"/>
  <c r="E420" i="6"/>
  <c r="F420" i="6"/>
  <c r="G420" i="6"/>
  <c r="H420" i="6"/>
  <c r="I420" i="6"/>
  <c r="J420" i="6"/>
  <c r="K420" i="6"/>
  <c r="L420" i="6"/>
  <c r="M420" i="6"/>
  <c r="N420" i="6"/>
  <c r="O420" i="6"/>
  <c r="R420" i="6"/>
  <c r="T356" i="6" l="1"/>
  <c r="T368" i="6"/>
  <c r="T253" i="6"/>
  <c r="T216" i="6"/>
  <c r="C4" i="5" l="1"/>
  <c r="D4" i="5" s="1"/>
  <c r="C5" i="5"/>
  <c r="D5" i="5"/>
  <c r="C6" i="5"/>
  <c r="D6" i="5"/>
  <c r="C7" i="5"/>
  <c r="D7" i="5"/>
  <c r="C8" i="5"/>
  <c r="D8" i="5" s="1"/>
  <c r="C9" i="5"/>
  <c r="D9" i="5"/>
  <c r="C10" i="5"/>
  <c r="D10" i="5" s="1"/>
  <c r="C11" i="5"/>
  <c r="D11" i="5"/>
  <c r="C12" i="5"/>
  <c r="D12" i="5" s="1"/>
  <c r="F13" i="5"/>
  <c r="G13" i="5"/>
  <c r="H13" i="5"/>
  <c r="H51" i="5" s="1"/>
  <c r="I13" i="5"/>
  <c r="I51" i="5" s="1"/>
  <c r="J13" i="5"/>
  <c r="K13" i="5"/>
  <c r="L13" i="5"/>
  <c r="L51" i="5" s="1"/>
  <c r="M13" i="5"/>
  <c r="N13" i="5"/>
  <c r="O13" i="5"/>
  <c r="O51" i="5" s="1"/>
  <c r="P13" i="5"/>
  <c r="P51" i="5" s="1"/>
  <c r="Q13" i="5"/>
  <c r="R13" i="5"/>
  <c r="S13" i="5"/>
  <c r="S51" i="5" s="1"/>
  <c r="T13" i="5"/>
  <c r="U13" i="5"/>
  <c r="V13" i="5"/>
  <c r="W13" i="5"/>
  <c r="X13" i="5"/>
  <c r="X51" i="5" s="1"/>
  <c r="Y13" i="5"/>
  <c r="Y51" i="5" s="1"/>
  <c r="Z13" i="5"/>
  <c r="AA13" i="5"/>
  <c r="AA51" i="5" s="1"/>
  <c r="AB13" i="5"/>
  <c r="AB51" i="5" s="1"/>
  <c r="AC13" i="5"/>
  <c r="AD13" i="5"/>
  <c r="AE13" i="5"/>
  <c r="C16" i="5"/>
  <c r="D16" i="5" s="1"/>
  <c r="C17" i="5"/>
  <c r="D17" i="5"/>
  <c r="C18" i="5"/>
  <c r="D18" i="5"/>
  <c r="C19" i="5"/>
  <c r="D19" i="5"/>
  <c r="C20" i="5"/>
  <c r="D20" i="5" s="1"/>
  <c r="C21" i="5"/>
  <c r="D21" i="5"/>
  <c r="C22" i="5"/>
  <c r="D22" i="5" s="1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C51" i="5" s="1"/>
  <c r="AD23" i="5"/>
  <c r="C26" i="5"/>
  <c r="D26" i="5"/>
  <c r="C27" i="5"/>
  <c r="D27" i="5"/>
  <c r="C28" i="5"/>
  <c r="D28" i="5"/>
  <c r="C29" i="5"/>
  <c r="D29" i="5"/>
  <c r="F30" i="5"/>
  <c r="G30" i="5"/>
  <c r="H30" i="5"/>
  <c r="I30" i="5"/>
  <c r="J30" i="5"/>
  <c r="K30" i="5"/>
  <c r="K51" i="5" s="1"/>
  <c r="L30" i="5"/>
  <c r="M30" i="5"/>
  <c r="AG30" i="5" s="1"/>
  <c r="N30" i="5"/>
  <c r="O30" i="5"/>
  <c r="P30" i="5"/>
  <c r="Q30" i="5"/>
  <c r="R30" i="5"/>
  <c r="S30" i="5"/>
  <c r="AI30" i="5" s="1"/>
  <c r="T30" i="5"/>
  <c r="U30" i="5"/>
  <c r="V30" i="5"/>
  <c r="W30" i="5"/>
  <c r="X30" i="5"/>
  <c r="Y30" i="5"/>
  <c r="Z30" i="5"/>
  <c r="AA30" i="5"/>
  <c r="AB30" i="5"/>
  <c r="AC30" i="5"/>
  <c r="AD30" i="5"/>
  <c r="AF30" i="5"/>
  <c r="C33" i="5"/>
  <c r="D33" i="5" s="1"/>
  <c r="C34" i="5"/>
  <c r="D34" i="5"/>
  <c r="C35" i="5"/>
  <c r="D35" i="5" s="1"/>
  <c r="C36" i="5"/>
  <c r="D36" i="5"/>
  <c r="C37" i="5"/>
  <c r="D37" i="5"/>
  <c r="C38" i="5"/>
  <c r="D38" i="5"/>
  <c r="C39" i="5"/>
  <c r="D39" i="5" s="1"/>
  <c r="C40" i="5"/>
  <c r="D40" i="5"/>
  <c r="C41" i="5"/>
  <c r="D41" i="5" s="1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C45" i="5"/>
  <c r="D45" i="5"/>
  <c r="C46" i="5"/>
  <c r="D46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F51" i="5"/>
  <c r="G51" i="5"/>
  <c r="Q51" i="5"/>
  <c r="Z51" i="5"/>
  <c r="AD51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AA60" i="5"/>
  <c r="AB60" i="5"/>
  <c r="AC60" i="5"/>
  <c r="AD60" i="5"/>
  <c r="C6" i="4"/>
  <c r="D6" i="4"/>
  <c r="R6" i="4"/>
  <c r="R24" i="4" s="1"/>
  <c r="C7" i="4"/>
  <c r="D7" i="4" s="1"/>
  <c r="R7" i="4"/>
  <c r="C8" i="4"/>
  <c r="D8" i="4" s="1"/>
  <c r="R8" i="4"/>
  <c r="C9" i="4"/>
  <c r="D9" i="4" s="1"/>
  <c r="R9" i="4"/>
  <c r="C10" i="4"/>
  <c r="D10" i="4"/>
  <c r="R10" i="4"/>
  <c r="C11" i="4"/>
  <c r="D11" i="4" s="1"/>
  <c r="R11" i="4"/>
  <c r="C12" i="4"/>
  <c r="D12" i="4" s="1"/>
  <c r="R12" i="4"/>
  <c r="C13" i="4"/>
  <c r="D13" i="4"/>
  <c r="R13" i="4"/>
  <c r="C14" i="4"/>
  <c r="D14" i="4"/>
  <c r="R14" i="4"/>
  <c r="C15" i="4"/>
  <c r="D15" i="4" s="1"/>
  <c r="R15" i="4"/>
  <c r="C16" i="4"/>
  <c r="D16" i="4"/>
  <c r="R16" i="4"/>
  <c r="AE16" i="4"/>
  <c r="AF16" i="4"/>
  <c r="C17" i="4"/>
  <c r="D17" i="4" s="1"/>
  <c r="R17" i="4"/>
  <c r="C18" i="4"/>
  <c r="D18" i="4" s="1"/>
  <c r="R18" i="4"/>
  <c r="AE18" i="4"/>
  <c r="AF18" i="4"/>
  <c r="C19" i="4"/>
  <c r="D19" i="4" s="1"/>
  <c r="R19" i="4"/>
  <c r="AE19" i="4"/>
  <c r="AF19" i="4"/>
  <c r="C20" i="4"/>
  <c r="D20" i="4"/>
  <c r="J20" i="4"/>
  <c r="J24" i="4" s="1"/>
  <c r="N20" i="4"/>
  <c r="N24" i="4" s="1"/>
  <c r="R20" i="4"/>
  <c r="T20" i="4"/>
  <c r="AE20" i="4"/>
  <c r="AF20" i="4"/>
  <c r="C21" i="4"/>
  <c r="D21" i="4"/>
  <c r="J21" i="4"/>
  <c r="N21" i="4"/>
  <c r="R21" i="4"/>
  <c r="T21" i="4"/>
  <c r="AF21" i="4"/>
  <c r="C22" i="4"/>
  <c r="D22" i="4" s="1"/>
  <c r="J22" i="4"/>
  <c r="N22" i="4"/>
  <c r="R22" i="4"/>
  <c r="T22" i="4"/>
  <c r="V22" i="4"/>
  <c r="C23" i="4"/>
  <c r="D23" i="4" s="1"/>
  <c r="J23" i="4"/>
  <c r="N23" i="4"/>
  <c r="R23" i="4"/>
  <c r="T23" i="4"/>
  <c r="W23" i="4"/>
  <c r="W24" i="4" s="1"/>
  <c r="F24" i="4"/>
  <c r="G24" i="4"/>
  <c r="H24" i="4"/>
  <c r="I24" i="4"/>
  <c r="K24" i="4"/>
  <c r="L24" i="4"/>
  <c r="M24" i="4"/>
  <c r="O24" i="4"/>
  <c r="P24" i="4"/>
  <c r="Q24" i="4"/>
  <c r="S24" i="4"/>
  <c r="AJ24" i="4" s="1"/>
  <c r="T24" i="4"/>
  <c r="U24" i="4"/>
  <c r="V24" i="4"/>
  <c r="X24" i="4"/>
  <c r="Y24" i="4"/>
  <c r="Z24" i="4"/>
  <c r="AA24" i="4"/>
  <c r="AE24" i="4" s="1"/>
  <c r="AB24" i="4"/>
  <c r="AC24" i="4"/>
  <c r="AD24" i="4"/>
  <c r="AF24" i="4" s="1"/>
  <c r="AK24" i="4"/>
  <c r="C28" i="4"/>
  <c r="D28" i="4" s="1"/>
  <c r="J28" i="4"/>
  <c r="J61" i="4" s="1"/>
  <c r="N28" i="4"/>
  <c r="N61" i="4" s="1"/>
  <c r="R28" i="4"/>
  <c r="R61" i="4" s="1"/>
  <c r="T28" i="4"/>
  <c r="C29" i="4"/>
  <c r="D29" i="4"/>
  <c r="J29" i="4"/>
  <c r="R29" i="4"/>
  <c r="C30" i="4"/>
  <c r="D30" i="4"/>
  <c r="J30" i="4"/>
  <c r="R30" i="4"/>
  <c r="C31" i="4"/>
  <c r="D31" i="4"/>
  <c r="J31" i="4"/>
  <c r="R31" i="4"/>
  <c r="C32" i="4"/>
  <c r="D32" i="4" s="1"/>
  <c r="J32" i="4"/>
  <c r="R32" i="4"/>
  <c r="C33" i="4"/>
  <c r="D33" i="4"/>
  <c r="J33" i="4"/>
  <c r="R33" i="4"/>
  <c r="C34" i="4"/>
  <c r="D34" i="4"/>
  <c r="R34" i="4"/>
  <c r="C35" i="4"/>
  <c r="D35" i="4"/>
  <c r="R35" i="4"/>
  <c r="C36" i="4"/>
  <c r="D36" i="4" s="1"/>
  <c r="R36" i="4"/>
  <c r="C37" i="4"/>
  <c r="D37" i="4"/>
  <c r="R37" i="4"/>
  <c r="C38" i="4"/>
  <c r="D38" i="4"/>
  <c r="R38" i="4"/>
  <c r="C39" i="4"/>
  <c r="D39" i="4"/>
  <c r="R39" i="4"/>
  <c r="C40" i="4"/>
  <c r="D40" i="4"/>
  <c r="C41" i="4"/>
  <c r="D41" i="4"/>
  <c r="C42" i="4"/>
  <c r="D42" i="4" s="1"/>
  <c r="C43" i="4"/>
  <c r="D43" i="4" s="1"/>
  <c r="C44" i="4"/>
  <c r="D44" i="4" s="1"/>
  <c r="C45" i="4"/>
  <c r="D45" i="4"/>
  <c r="C46" i="4"/>
  <c r="D46" i="4" s="1"/>
  <c r="D47" i="4"/>
  <c r="C48" i="4"/>
  <c r="D48" i="4" s="1"/>
  <c r="C49" i="4"/>
  <c r="D49" i="4"/>
  <c r="C50" i="4"/>
  <c r="D50" i="4"/>
  <c r="C51" i="4"/>
  <c r="D51" i="4"/>
  <c r="C52" i="4"/>
  <c r="D52" i="4"/>
  <c r="D53" i="4"/>
  <c r="C54" i="4"/>
  <c r="D54" i="4"/>
  <c r="C55" i="4"/>
  <c r="D55" i="4" s="1"/>
  <c r="C56" i="4"/>
  <c r="D56" i="4"/>
  <c r="D57" i="4"/>
  <c r="C58" i="4"/>
  <c r="D58" i="4"/>
  <c r="C59" i="4"/>
  <c r="D59" i="4"/>
  <c r="F61" i="4"/>
  <c r="G61" i="4"/>
  <c r="H61" i="4"/>
  <c r="I61" i="4"/>
  <c r="AF61" i="4" s="1"/>
  <c r="K61" i="4"/>
  <c r="L61" i="4"/>
  <c r="M61" i="4"/>
  <c r="AI61" i="4" s="1"/>
  <c r="O61" i="4"/>
  <c r="P61" i="4"/>
  <c r="Q61" i="4"/>
  <c r="S61" i="4"/>
  <c r="AJ61" i="4" s="1"/>
  <c r="T61" i="4"/>
  <c r="U61" i="4"/>
  <c r="V61" i="4"/>
  <c r="W61" i="4"/>
  <c r="X61" i="4"/>
  <c r="Y61" i="4"/>
  <c r="Z61" i="4"/>
  <c r="AA61" i="4"/>
  <c r="AE61" i="4" s="1"/>
  <c r="AB61" i="4"/>
  <c r="AC61" i="4"/>
  <c r="AD61" i="4"/>
  <c r="C65" i="4"/>
  <c r="D65" i="4"/>
  <c r="R65" i="4"/>
  <c r="AE65" i="4"/>
  <c r="AF65" i="4"/>
  <c r="C66" i="4"/>
  <c r="D66" i="4" s="1"/>
  <c r="R66" i="4"/>
  <c r="R67" i="4" s="1"/>
  <c r="AE66" i="4"/>
  <c r="AF66" i="4"/>
  <c r="F67" i="4"/>
  <c r="G67" i="4"/>
  <c r="H67" i="4"/>
  <c r="I67" i="4"/>
  <c r="J67" i="4"/>
  <c r="K67" i="4"/>
  <c r="L67" i="4"/>
  <c r="M67" i="4"/>
  <c r="N67" i="4"/>
  <c r="O67" i="4"/>
  <c r="P67" i="4"/>
  <c r="Q67" i="4"/>
  <c r="S67" i="4"/>
  <c r="T67" i="4"/>
  <c r="U67" i="4"/>
  <c r="V67" i="4"/>
  <c r="W67" i="4"/>
  <c r="X67" i="4"/>
  <c r="Y67" i="4"/>
  <c r="Z67" i="4"/>
  <c r="AA67" i="4"/>
  <c r="AB67" i="4"/>
  <c r="AC67" i="4"/>
  <c r="AD67" i="4"/>
  <c r="C69" i="4"/>
  <c r="D69" i="4" s="1"/>
  <c r="R69" i="4"/>
  <c r="C70" i="4"/>
  <c r="D70" i="4"/>
  <c r="R70" i="4"/>
  <c r="R71" i="4" s="1"/>
  <c r="F71" i="4"/>
  <c r="G71" i="4"/>
  <c r="H71" i="4"/>
  <c r="I71" i="4"/>
  <c r="J71" i="4"/>
  <c r="K71" i="4"/>
  <c r="L71" i="4"/>
  <c r="M71" i="4"/>
  <c r="N71" i="4"/>
  <c r="O71" i="4"/>
  <c r="P71" i="4"/>
  <c r="Q71" i="4"/>
  <c r="S71" i="4"/>
  <c r="T71" i="4"/>
  <c r="U71" i="4"/>
  <c r="V71" i="4"/>
  <c r="W71" i="4"/>
  <c r="X71" i="4"/>
  <c r="Y71" i="4"/>
  <c r="Z71" i="4"/>
  <c r="AA71" i="4"/>
  <c r="AB71" i="4"/>
  <c r="AC71" i="4"/>
  <c r="AD71" i="4"/>
  <c r="C73" i="4"/>
  <c r="D73" i="4"/>
  <c r="R73" i="4"/>
  <c r="C74" i="4"/>
  <c r="D74" i="4" s="1"/>
  <c r="R74" i="4"/>
  <c r="R75" i="4" s="1"/>
  <c r="F75" i="4"/>
  <c r="G75" i="4"/>
  <c r="H75" i="4"/>
  <c r="I75" i="4"/>
  <c r="J75" i="4"/>
  <c r="K75" i="4"/>
  <c r="L75" i="4"/>
  <c r="M75" i="4"/>
  <c r="N75" i="4"/>
  <c r="O75" i="4"/>
  <c r="P75" i="4"/>
  <c r="Q75" i="4"/>
  <c r="S75" i="4"/>
  <c r="T75" i="4"/>
  <c r="U75" i="4"/>
  <c r="V75" i="4"/>
  <c r="W75" i="4"/>
  <c r="X75" i="4"/>
  <c r="Y75" i="4"/>
  <c r="Z75" i="4"/>
  <c r="AA75" i="4"/>
  <c r="AB75" i="4"/>
  <c r="AC75" i="4"/>
  <c r="AD75" i="4"/>
  <c r="R77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E84" i="4" s="1"/>
  <c r="AB84" i="4"/>
  <c r="AC84" i="4"/>
  <c r="AD84" i="4"/>
  <c r="AE85" i="4"/>
  <c r="J88" i="4"/>
  <c r="R88" i="4"/>
  <c r="AI13" i="5" l="1"/>
  <c r="AH13" i="5"/>
  <c r="AG13" i="5"/>
  <c r="AF13" i="5"/>
  <c r="AH30" i="5"/>
  <c r="AI24" i="4"/>
  <c r="AK61" i="4"/>
  <c r="Q3" i="3" l="1"/>
  <c r="R3" i="3"/>
  <c r="S3" i="3"/>
  <c r="Q4" i="3"/>
  <c r="R4" i="3"/>
  <c r="S4" i="3"/>
  <c r="Q5" i="3"/>
  <c r="R5" i="3"/>
  <c r="S5" i="3"/>
  <c r="Q6" i="3"/>
  <c r="R6" i="3"/>
  <c r="S6" i="3"/>
  <c r="Q7" i="3"/>
  <c r="R7" i="3"/>
  <c r="S7" i="3"/>
  <c r="L16" i="3"/>
  <c r="M16" i="3"/>
  <c r="N16" i="3"/>
  <c r="L17" i="3"/>
  <c r="M17" i="3"/>
  <c r="N17" i="3"/>
  <c r="L18" i="3"/>
  <c r="M18" i="3"/>
  <c r="N18" i="3"/>
  <c r="L19" i="3"/>
  <c r="M19" i="3"/>
  <c r="N19" i="3"/>
  <c r="B55" i="3"/>
  <c r="B57" i="3" s="1"/>
  <c r="L27" i="3" s="1"/>
  <c r="E55" i="3"/>
  <c r="H55" i="3"/>
  <c r="H57" i="3" s="1"/>
  <c r="N27" i="3" s="1"/>
  <c r="B56" i="3"/>
  <c r="E56" i="3"/>
  <c r="E57" i="3" s="1"/>
  <c r="M27" i="3" s="1"/>
  <c r="H56" i="3"/>
  <c r="V3" i="3" l="1"/>
  <c r="AA3" i="3" s="1"/>
  <c r="W6" i="3"/>
  <c r="AB6" i="3" s="1"/>
  <c r="W7" i="3"/>
  <c r="AB7" i="3" s="1"/>
  <c r="V7" i="3"/>
  <c r="AA7" i="3" s="1"/>
  <c r="W4" i="3"/>
  <c r="AB4" i="3" s="1"/>
  <c r="V4" i="3"/>
  <c r="W3" i="3"/>
  <c r="AB3" i="3" s="1"/>
  <c r="S9" i="3"/>
  <c r="X6" i="3" s="1"/>
  <c r="AC6" i="3" s="1"/>
  <c r="AA4" i="3"/>
  <c r="R9" i="3"/>
  <c r="W5" i="3" s="1"/>
  <c r="AB5" i="3" s="1"/>
  <c r="Q9" i="3"/>
  <c r="V6" i="3" s="1"/>
  <c r="AA6" i="3" s="1"/>
  <c r="D24" i="1"/>
  <c r="M2" i="1"/>
  <c r="AD9" i="1"/>
  <c r="AD5" i="1"/>
  <c r="AD7" i="1"/>
  <c r="AD4" i="1"/>
  <c r="AB5" i="1"/>
  <c r="AB7" i="1"/>
  <c r="AB9" i="1"/>
  <c r="AB4" i="1"/>
  <c r="I29" i="1"/>
  <c r="L29" i="1" s="1"/>
  <c r="I27" i="1"/>
  <c r="N27" i="1" s="1"/>
  <c r="I25" i="1"/>
  <c r="F25" i="1" s="1"/>
  <c r="H25" i="1" s="1"/>
  <c r="I24" i="1"/>
  <c r="L24" i="1" s="1"/>
  <c r="L27" i="1"/>
  <c r="N25" i="1"/>
  <c r="L25" i="1"/>
  <c r="I19" i="1"/>
  <c r="L19" i="1" s="1"/>
  <c r="I17" i="1"/>
  <c r="N17" i="1" s="1"/>
  <c r="I15" i="1"/>
  <c r="L15" i="1" s="1"/>
  <c r="I14" i="1"/>
  <c r="P14" i="1" s="1"/>
  <c r="X4" i="1"/>
  <c r="I7" i="1"/>
  <c r="L7" i="1" s="1"/>
  <c r="I9" i="1"/>
  <c r="L9" i="1" s="1"/>
  <c r="I5" i="1"/>
  <c r="L5" i="1" s="1"/>
  <c r="I4" i="1"/>
  <c r="L4" i="1" s="1"/>
  <c r="V5" i="1"/>
  <c r="V7" i="1"/>
  <c r="V9" i="1"/>
  <c r="V4" i="1"/>
  <c r="X5" i="1"/>
  <c r="X7" i="1"/>
  <c r="X9" i="1"/>
  <c r="F27" i="1"/>
  <c r="H27" i="1" s="1"/>
  <c r="P20" i="1"/>
  <c r="F29" i="1"/>
  <c r="H29" i="1" s="1"/>
  <c r="X4" i="3" l="1"/>
  <c r="AC4" i="3" s="1"/>
  <c r="X3" i="3"/>
  <c r="AC3" i="3" s="1"/>
  <c r="X5" i="3"/>
  <c r="AC5" i="3" s="1"/>
  <c r="V5" i="3"/>
  <c r="AA5" i="3" s="1"/>
  <c r="X7" i="3"/>
  <c r="AC7" i="3" s="1"/>
  <c r="N19" i="1"/>
  <c r="N29" i="1"/>
  <c r="N15" i="1"/>
  <c r="P16" i="1"/>
  <c r="P7" i="1"/>
  <c r="L17" i="1"/>
  <c r="P17" i="1"/>
  <c r="P6" i="1"/>
  <c r="F24" i="1"/>
  <c r="J24" i="1" s="1"/>
  <c r="L14" i="1"/>
  <c r="P10" i="1"/>
  <c r="N5" i="1"/>
  <c r="N7" i="1"/>
  <c r="N9" i="1"/>
  <c r="P9" i="1"/>
  <c r="D25" i="1"/>
  <c r="F15" i="1"/>
  <c r="D15" i="1" s="1"/>
  <c r="D27" i="1"/>
  <c r="F5" i="1"/>
  <c r="J5" i="1" s="1"/>
  <c r="P8" i="1"/>
  <c r="Z5" i="1"/>
  <c r="F14" i="1"/>
  <c r="D29" i="1"/>
  <c r="F7" i="1"/>
  <c r="D7" i="1" s="1"/>
  <c r="Z9" i="1"/>
  <c r="AC9" i="1" s="1"/>
  <c r="Z7" i="1"/>
  <c r="AE7" i="1" s="1"/>
  <c r="F17" i="1"/>
  <c r="F9" i="1"/>
  <c r="P5" i="1"/>
  <c r="P18" i="1"/>
  <c r="P15" i="1"/>
  <c r="P24" i="1"/>
  <c r="F19" i="1"/>
  <c r="P19" i="1"/>
  <c r="J29" i="1"/>
  <c r="P27" i="1"/>
  <c r="J25" i="1"/>
  <c r="P28" i="1"/>
  <c r="P25" i="1"/>
  <c r="P29" i="1"/>
  <c r="J27" i="1"/>
  <c r="P26" i="1"/>
  <c r="P30" i="1"/>
  <c r="AE5" i="1" l="1"/>
  <c r="AC5" i="1"/>
  <c r="AC7" i="1"/>
  <c r="AE9" i="1"/>
  <c r="H24" i="1"/>
  <c r="H15" i="1"/>
  <c r="J15" i="1"/>
  <c r="J14" i="1"/>
  <c r="D14" i="1"/>
  <c r="D5" i="1"/>
  <c r="U5" i="1" s="1"/>
  <c r="W5" i="1"/>
  <c r="Y5" i="1" s="1"/>
  <c r="H5" i="1"/>
  <c r="H14" i="1"/>
  <c r="D9" i="1"/>
  <c r="W9" i="1"/>
  <c r="Y9" i="1" s="1"/>
  <c r="W7" i="1"/>
  <c r="D17" i="1"/>
  <c r="U7" i="1" s="1"/>
  <c r="H17" i="1"/>
  <c r="H19" i="1"/>
  <c r="D19" i="1"/>
  <c r="H9" i="1"/>
  <c r="H7" i="1"/>
  <c r="J9" i="1"/>
  <c r="J7" i="1"/>
  <c r="J17" i="1"/>
  <c r="J19" i="1"/>
  <c r="U9" i="1" l="1"/>
  <c r="Y7" i="1"/>
  <c r="AA7" i="1"/>
  <c r="AA5" i="1"/>
  <c r="AA9" i="1"/>
  <c r="Z4" i="1"/>
  <c r="AC4" i="1" s="1"/>
  <c r="F4" i="1"/>
  <c r="D4" i="1" s="1"/>
  <c r="U4" i="1" s="1"/>
  <c r="P4" i="1"/>
  <c r="H4" i="1" l="1"/>
  <c r="W4" i="1"/>
  <c r="J4" i="1"/>
  <c r="Y4" i="1" l="1"/>
  <c r="AA4" i="1"/>
</calcChain>
</file>

<file path=xl/sharedStrings.xml><?xml version="1.0" encoding="utf-8"?>
<sst xmlns="http://schemas.openxmlformats.org/spreadsheetml/2006/main" count="3399" uniqueCount="645">
  <si>
    <t>13-79-211202</t>
    <phoneticPr fontId="1"/>
  </si>
  <si>
    <t>Fresh</t>
    <phoneticPr fontId="1"/>
  </si>
  <si>
    <t>FT</t>
    <phoneticPr fontId="1"/>
  </si>
  <si>
    <t>13-77-211201</t>
    <phoneticPr fontId="1"/>
  </si>
  <si>
    <t>13-75-211130</t>
    <phoneticPr fontId="1"/>
  </si>
  <si>
    <t>Fresh</t>
    <phoneticPr fontId="1"/>
  </si>
  <si>
    <t>FT</t>
    <phoneticPr fontId="1"/>
  </si>
  <si>
    <t>examined No.</t>
    <phoneticPr fontId="1"/>
  </si>
  <si>
    <t>N.D.</t>
    <phoneticPr fontId="1"/>
  </si>
  <si>
    <t>available</t>
    <phoneticPr fontId="1"/>
  </si>
  <si>
    <t>nega</t>
    <phoneticPr fontId="1"/>
  </si>
  <si>
    <t>posi</t>
    <phoneticPr fontId="1"/>
  </si>
  <si>
    <t>comet shape</t>
    <phoneticPr fontId="1"/>
  </si>
  <si>
    <t>round shape</t>
    <phoneticPr fontId="1"/>
  </si>
  <si>
    <t>posi (%)</t>
    <phoneticPr fontId="1"/>
  </si>
  <si>
    <t>length ave.(µm)</t>
    <phoneticPr fontId="1"/>
  </si>
  <si>
    <t>FD epi</t>
    <phoneticPr fontId="1"/>
  </si>
  <si>
    <t>FD tre</t>
    <phoneticPr fontId="1"/>
  </si>
  <si>
    <t>Total</t>
    <phoneticPr fontId="1"/>
  </si>
  <si>
    <t xml:space="preserve">FD tre </t>
    <phoneticPr fontId="1"/>
  </si>
  <si>
    <t>3h</t>
  </si>
  <si>
    <t>2h</t>
  </si>
  <si>
    <t>1h</t>
  </si>
  <si>
    <t>30mi</t>
  </si>
  <si>
    <t>F1FD toreha</t>
  </si>
  <si>
    <t>F1FD toreha</t>
    <phoneticPr fontId="1"/>
  </si>
  <si>
    <t>fixed no.</t>
  </si>
  <si>
    <t>comp</t>
  </si>
  <si>
    <t>partial</t>
  </si>
  <si>
    <t xml:space="preserve">No </t>
  </si>
  <si>
    <t>FD Treha</t>
    <phoneticPr fontId="1"/>
  </si>
  <si>
    <t xml:space="preserve">F1FD serio </t>
    <phoneticPr fontId="1"/>
  </si>
  <si>
    <t>Freeze Thaw</t>
    <phoneticPr fontId="1"/>
  </si>
  <si>
    <t>F1freeze thaw</t>
    <phoneticPr fontId="1"/>
  </si>
  <si>
    <t xml:space="preserve">F1 fresh </t>
  </si>
  <si>
    <t>MII intact</t>
    <phoneticPr fontId="1"/>
  </si>
  <si>
    <t>FD Epigallo</t>
    <phoneticPr fontId="1"/>
  </si>
  <si>
    <t>3h</t>
    <phoneticPr fontId="1"/>
  </si>
  <si>
    <t>2h</t>
    <phoneticPr fontId="1"/>
  </si>
  <si>
    <t>1h</t>
    <phoneticPr fontId="1"/>
  </si>
  <si>
    <t>30mi</t>
    <phoneticPr fontId="1"/>
  </si>
  <si>
    <t xml:space="preserve">F1 fresh </t>
    <phoneticPr fontId="1"/>
  </si>
  <si>
    <t>4h</t>
    <phoneticPr fontId="1"/>
  </si>
  <si>
    <t>ＦＤF1 serio</t>
    <phoneticPr fontId="1"/>
  </si>
  <si>
    <t>fixed no.</t>
    <phoneticPr fontId="1"/>
  </si>
  <si>
    <t>comp</t>
    <phoneticPr fontId="1"/>
  </si>
  <si>
    <t>partial</t>
    <phoneticPr fontId="1"/>
  </si>
  <si>
    <t xml:space="preserve">No </t>
    <phoneticPr fontId="1"/>
  </si>
  <si>
    <t>No</t>
    <phoneticPr fontId="1"/>
  </si>
  <si>
    <t>Fixed No.</t>
    <phoneticPr fontId="1"/>
  </si>
  <si>
    <t>NT time</t>
    <phoneticPr fontId="1"/>
  </si>
  <si>
    <t>cell type</t>
    <phoneticPr fontId="1"/>
  </si>
  <si>
    <t>Day</t>
    <phoneticPr fontId="1"/>
  </si>
  <si>
    <t>tubline formation</t>
    <phoneticPr fontId="1"/>
  </si>
  <si>
    <t>Differences in the speed of mataphase formation by βtubline staining (staining green: βtubulin, red: PI nucleus).</t>
  </si>
  <si>
    <t>NCS</t>
    <phoneticPr fontId="1"/>
  </si>
  <si>
    <t>ACS %</t>
  </si>
  <si>
    <t>NCS</t>
  </si>
  <si>
    <t>ACS</t>
  </si>
  <si>
    <t>#22</t>
  </si>
  <si>
    <t>#21</t>
  </si>
  <si>
    <t>#20</t>
  </si>
  <si>
    <t>Moderate</t>
  </si>
  <si>
    <t>2M</t>
  </si>
  <si>
    <t>#19</t>
  </si>
  <si>
    <t>LEATHAL</t>
  </si>
  <si>
    <t>MULTIPLE</t>
  </si>
  <si>
    <t>#18</t>
  </si>
  <si>
    <t>#17</t>
  </si>
  <si>
    <t>#16</t>
  </si>
  <si>
    <t>#15</t>
  </si>
  <si>
    <t>Heavy</t>
    <phoneticPr fontId="1"/>
  </si>
  <si>
    <t>2L</t>
  </si>
  <si>
    <t>#14</t>
  </si>
  <si>
    <t>big1L</t>
    <phoneticPr fontId="1"/>
  </si>
  <si>
    <t>#13</t>
  </si>
  <si>
    <t>#12</t>
  </si>
  <si>
    <t>#11</t>
  </si>
  <si>
    <t>#10</t>
  </si>
  <si>
    <t>#9</t>
  </si>
  <si>
    <t>Heavy</t>
  </si>
  <si>
    <t>3L</t>
  </si>
  <si>
    <t>#8</t>
  </si>
  <si>
    <t>#7</t>
  </si>
  <si>
    <t>#6</t>
  </si>
  <si>
    <t>1L</t>
  </si>
  <si>
    <t>#5</t>
  </si>
  <si>
    <t>#4</t>
  </si>
  <si>
    <t>#3</t>
  </si>
  <si>
    <t>Light</t>
  </si>
  <si>
    <t>1S</t>
  </si>
  <si>
    <t>#2</t>
  </si>
  <si>
    <t>2M1L</t>
  </si>
  <si>
    <t>ACS check #1</t>
  </si>
  <si>
    <t>1M</t>
  </si>
  <si>
    <t>ACS (%)</t>
    <phoneticPr fontId="1"/>
  </si>
  <si>
    <t>FT</t>
  </si>
  <si>
    <t>FD</t>
  </si>
  <si>
    <t>ACS%</t>
    <phoneticPr fontId="1"/>
  </si>
  <si>
    <t>1M1L</t>
  </si>
  <si>
    <t>1S2L</t>
  </si>
  <si>
    <t>1 cell arrest</t>
    <phoneticPr fontId="1"/>
  </si>
  <si>
    <t>flag</t>
    <phoneticPr fontId="1"/>
  </si>
  <si>
    <t>bad 2cell（only 2nd）</t>
    <phoneticPr fontId="1"/>
  </si>
  <si>
    <t>1S1L</t>
  </si>
  <si>
    <t>1S1M1L</t>
  </si>
  <si>
    <t>2 cell</t>
    <phoneticPr fontId="1"/>
  </si>
  <si>
    <t>fresh</t>
    <phoneticPr fontId="1"/>
  </si>
  <si>
    <t>FD</t>
    <phoneticPr fontId="1"/>
  </si>
  <si>
    <t>all</t>
    <phoneticPr fontId="1"/>
  </si>
  <si>
    <t>1S1M</t>
  </si>
  <si>
    <t>ACS</t>
    <phoneticPr fontId="1"/>
  </si>
  <si>
    <t>#11</t>
    <phoneticPr fontId="1"/>
  </si>
  <si>
    <t>#10</t>
    <phoneticPr fontId="1"/>
  </si>
  <si>
    <t>#9</t>
    <phoneticPr fontId="1"/>
  </si>
  <si>
    <t>bad 2 cell</t>
    <phoneticPr fontId="1"/>
  </si>
  <si>
    <t>total</t>
    <phoneticPr fontId="1"/>
  </si>
  <si>
    <t>good 2cell</t>
    <phoneticPr fontId="1"/>
  </si>
  <si>
    <t>MULTI</t>
  </si>
  <si>
    <t>LEATHAL</t>
    <phoneticPr fontId="1"/>
  </si>
  <si>
    <t>Moderate</t>
    <phoneticPr fontId="1"/>
  </si>
  <si>
    <t xml:space="preserve">Light </t>
    <phoneticPr fontId="1"/>
  </si>
  <si>
    <t>1M2L</t>
  </si>
  <si>
    <t>No.  (%)</t>
    <phoneticPr fontId="1"/>
  </si>
  <si>
    <t>%</t>
    <phoneticPr fontId="1"/>
  </si>
  <si>
    <t>judge</t>
    <phoneticPr fontId="1"/>
  </si>
  <si>
    <t>size</t>
    <phoneticPr fontId="1"/>
  </si>
  <si>
    <t>NCS or ACS</t>
    <phoneticPr fontId="1"/>
  </si>
  <si>
    <t>Fresh cumu</t>
    <phoneticPr fontId="1"/>
  </si>
  <si>
    <t>Control Freez Thaw</t>
    <phoneticPr fontId="1"/>
  </si>
  <si>
    <t>Control Fresh cell</t>
    <phoneticPr fontId="1"/>
  </si>
  <si>
    <t>B6-1</t>
  </si>
  <si>
    <t>C57BL</t>
    <phoneticPr fontId="1"/>
  </si>
  <si>
    <t>C3H-2</t>
  </si>
  <si>
    <t>C3H-1</t>
  </si>
  <si>
    <t>C3H</t>
    <phoneticPr fontId="1"/>
  </si>
  <si>
    <t>FDC2</t>
  </si>
  <si>
    <t>FDC1</t>
  </si>
  <si>
    <t>BD129-2</t>
  </si>
  <si>
    <t>BD129-1</t>
  </si>
  <si>
    <t>BD129F1</t>
    <phoneticPr fontId="1"/>
  </si>
  <si>
    <t>FDC21G</t>
  </si>
  <si>
    <t>FDC20G</t>
  </si>
  <si>
    <t>FDC19G</t>
  </si>
  <si>
    <t>129B6F1GFP-2</t>
  </si>
  <si>
    <t>FDC18G</t>
  </si>
  <si>
    <t>FDC17G</t>
  </si>
  <si>
    <t>129B6F1GFP-1</t>
  </si>
  <si>
    <t>129B6F1</t>
    <phoneticPr fontId="1"/>
  </si>
  <si>
    <t>FDC36</t>
    <phoneticPr fontId="1"/>
  </si>
  <si>
    <t>FDC35</t>
    <phoneticPr fontId="1"/>
  </si>
  <si>
    <t>FDC34</t>
    <phoneticPr fontId="1"/>
  </si>
  <si>
    <t>FDC33</t>
    <phoneticPr fontId="1"/>
  </si>
  <si>
    <t>FDC31</t>
    <phoneticPr fontId="1"/>
  </si>
  <si>
    <t>FDC32</t>
    <phoneticPr fontId="1"/>
  </si>
  <si>
    <t>FDC30</t>
    <phoneticPr fontId="1"/>
  </si>
  <si>
    <t>FDC29</t>
    <phoneticPr fontId="1"/>
  </si>
  <si>
    <t>FDC28</t>
    <phoneticPr fontId="1"/>
  </si>
  <si>
    <t>Lost</t>
    <phoneticPr fontId="1"/>
  </si>
  <si>
    <t>Chaka did</t>
    <phoneticPr fontId="1"/>
  </si>
  <si>
    <t>FDC26</t>
    <phoneticPr fontId="1"/>
  </si>
  <si>
    <t>FDC25</t>
    <phoneticPr fontId="1"/>
  </si>
  <si>
    <t>FDC24</t>
    <phoneticPr fontId="1"/>
  </si>
  <si>
    <t>FDC27</t>
    <phoneticPr fontId="1"/>
  </si>
  <si>
    <t>FDC23</t>
    <phoneticPr fontId="1"/>
  </si>
  <si>
    <t>Epigallochatecine</t>
    <phoneticPr fontId="1"/>
  </si>
  <si>
    <t>FDC22</t>
    <phoneticPr fontId="1"/>
  </si>
  <si>
    <t>BDF1</t>
    <phoneticPr fontId="1"/>
  </si>
  <si>
    <t>B6</t>
    <phoneticPr fontId="1"/>
  </si>
  <si>
    <t>FDC14</t>
  </si>
  <si>
    <t>FDC13</t>
  </si>
  <si>
    <t>BDF1-14</t>
  </si>
  <si>
    <t>FDC16</t>
  </si>
  <si>
    <t>FDC15</t>
  </si>
  <si>
    <t>BDF1-13</t>
  </si>
  <si>
    <t>BDF1-12</t>
  </si>
  <si>
    <t>FDC12</t>
  </si>
  <si>
    <t>FDC11</t>
  </si>
  <si>
    <t>BDF1-11</t>
  </si>
  <si>
    <t>BDF1-10</t>
  </si>
  <si>
    <t>FDC10</t>
  </si>
  <si>
    <t>BDF1-9</t>
  </si>
  <si>
    <t>BDF1-8</t>
  </si>
  <si>
    <t>FDC9</t>
  </si>
  <si>
    <t>BDF1-7</t>
  </si>
  <si>
    <t>BDF1-6</t>
  </si>
  <si>
    <t>BDF1-5</t>
  </si>
  <si>
    <t>FDC8 (dif)</t>
    <phoneticPr fontId="1"/>
  </si>
  <si>
    <t>FDC7</t>
  </si>
  <si>
    <t>FDC6</t>
  </si>
  <si>
    <t>BDF1-4</t>
  </si>
  <si>
    <t>BDF1-３</t>
  </si>
  <si>
    <t>BDF1-２</t>
  </si>
  <si>
    <t>FDC5</t>
  </si>
  <si>
    <t>FDC4</t>
  </si>
  <si>
    <t>FDC3</t>
  </si>
  <si>
    <t>BDF1-1</t>
  </si>
  <si>
    <t>Trehalose</t>
    <phoneticPr fontId="1"/>
  </si>
  <si>
    <t>Estab</t>
  </si>
  <si>
    <t>Medium</t>
  </si>
  <si>
    <t>Plate</t>
  </si>
  <si>
    <t>plated</t>
    <phoneticPr fontId="1"/>
  </si>
  <si>
    <t>embryo</t>
  </si>
  <si>
    <t>sum</t>
  </si>
  <si>
    <t>M+B</t>
    <phoneticPr fontId="1"/>
  </si>
  <si>
    <t>B</t>
    <phoneticPr fontId="1"/>
  </si>
  <si>
    <t>M</t>
  </si>
  <si>
    <t>5~8</t>
  </si>
  <si>
    <t>3~4</t>
    <phoneticPr fontId="1"/>
  </si>
  <si>
    <t>Flg</t>
  </si>
  <si>
    <t>act</t>
  </si>
  <si>
    <t>Live</t>
  </si>
  <si>
    <t>MII</t>
  </si>
  <si>
    <t>period</t>
    <phoneticPr fontId="1"/>
  </si>
  <si>
    <t>day</t>
  </si>
  <si>
    <t xml:space="preserve">Line No. </t>
  </si>
  <si>
    <t>%/PN</t>
  </si>
  <si>
    <t>%/Plate</t>
  </si>
  <si>
    <t>No</t>
  </si>
  <si>
    <t xml:space="preserve">Used </t>
  </si>
  <si>
    <t>Day</t>
  </si>
  <si>
    <t xml:space="preserve">No of </t>
    <phoneticPr fontId="1"/>
  </si>
  <si>
    <t>Stage of</t>
  </si>
  <si>
    <t>Embryo development</t>
    <phoneticPr fontId="1"/>
  </si>
  <si>
    <t>PN</t>
  </si>
  <si>
    <t>Sr</t>
  </si>
  <si>
    <t>Inject</t>
  </si>
  <si>
    <t>Rmv</t>
  </si>
  <si>
    <t>Donor</t>
    <phoneticPr fontId="1"/>
  </si>
  <si>
    <t>Preservation</t>
    <phoneticPr fontId="1"/>
  </si>
  <si>
    <t>Exp.</t>
  </si>
  <si>
    <t>Results of FD Cumulus cloning</t>
    <phoneticPr fontId="1"/>
  </si>
  <si>
    <t>それぞれの系統ごと</t>
    <rPh sb="5" eb="7">
      <t>ケイトウ</t>
    </rPh>
    <phoneticPr fontId="1"/>
  </si>
  <si>
    <t>#6-2</t>
    <phoneticPr fontId="1"/>
  </si>
  <si>
    <t>#6-1</t>
    <phoneticPr fontId="1"/>
  </si>
  <si>
    <t>BDF１ male No6</t>
    <phoneticPr fontId="1"/>
  </si>
  <si>
    <t>#5-3</t>
    <phoneticPr fontId="1"/>
  </si>
  <si>
    <t>#5-2</t>
    <phoneticPr fontId="1"/>
  </si>
  <si>
    <t>#5-1</t>
    <phoneticPr fontId="1"/>
  </si>
  <si>
    <t>BDF１ male No5</t>
    <phoneticPr fontId="1"/>
  </si>
  <si>
    <t>BDF１ male No4</t>
    <phoneticPr fontId="1"/>
  </si>
  <si>
    <t>#3-1</t>
    <phoneticPr fontId="1"/>
  </si>
  <si>
    <t>BDF１ male No3</t>
    <phoneticPr fontId="1"/>
  </si>
  <si>
    <t>Fresh control</t>
    <phoneticPr fontId="1"/>
  </si>
  <si>
    <t>G42 female no2</t>
    <phoneticPr fontId="1"/>
  </si>
  <si>
    <t>FDF5</t>
    <phoneticPr fontId="1"/>
  </si>
  <si>
    <t>G42 female no1</t>
    <phoneticPr fontId="1"/>
  </si>
  <si>
    <t>BCF1 female No4</t>
    <phoneticPr fontId="1"/>
  </si>
  <si>
    <t>FDF11</t>
    <phoneticPr fontId="1"/>
  </si>
  <si>
    <t>BCF1 female No3</t>
    <phoneticPr fontId="1"/>
  </si>
  <si>
    <t>BCF1 female No2</t>
    <phoneticPr fontId="1"/>
  </si>
  <si>
    <t>BCF1 female No1</t>
    <phoneticPr fontId="1"/>
  </si>
  <si>
    <t>BCF1 female No5</t>
    <phoneticPr fontId="1"/>
  </si>
  <si>
    <t>FDF10</t>
    <phoneticPr fontId="1"/>
  </si>
  <si>
    <t>FDF13</t>
    <phoneticPr fontId="1"/>
  </si>
  <si>
    <t>BDF1 female No3</t>
    <phoneticPr fontId="1"/>
  </si>
  <si>
    <t>FDF14</t>
    <phoneticPr fontId="1"/>
  </si>
  <si>
    <t>FDF12</t>
    <phoneticPr fontId="1"/>
  </si>
  <si>
    <t>BDF1 female No5</t>
    <phoneticPr fontId="1"/>
  </si>
  <si>
    <t>BDF1 female No2</t>
    <phoneticPr fontId="1"/>
  </si>
  <si>
    <t>BCF1 male no5</t>
    <phoneticPr fontId="1"/>
  </si>
  <si>
    <t>BCF1 male no2</t>
    <phoneticPr fontId="1"/>
  </si>
  <si>
    <t>BCF1 male no1</t>
    <phoneticPr fontId="1"/>
  </si>
  <si>
    <t>Tail 3-1</t>
    <phoneticPr fontId="1"/>
  </si>
  <si>
    <t>FDF7</t>
    <phoneticPr fontId="1"/>
  </si>
  <si>
    <t>Tail 3-2と3-3</t>
    <phoneticPr fontId="1"/>
  </si>
  <si>
    <t>FDF9</t>
    <phoneticPr fontId="1"/>
  </si>
  <si>
    <t>FDF8</t>
    <phoneticPr fontId="1"/>
  </si>
  <si>
    <t>BCF1 male no3</t>
    <phoneticPr fontId="1"/>
  </si>
  <si>
    <t>Tail 2-1</t>
    <phoneticPr fontId="1"/>
  </si>
  <si>
    <t>FDF6</t>
    <phoneticPr fontId="1"/>
  </si>
  <si>
    <t>BDF1 male no4</t>
    <phoneticPr fontId="1"/>
  </si>
  <si>
    <t>BDF1 male no5</t>
    <phoneticPr fontId="1"/>
  </si>
  <si>
    <t>BDF1 male no2</t>
    <phoneticPr fontId="1"/>
  </si>
  <si>
    <t>BDF1 male no1</t>
    <phoneticPr fontId="1"/>
  </si>
  <si>
    <t>FDF4</t>
    <phoneticPr fontId="1"/>
  </si>
  <si>
    <t>FDF2</t>
    <phoneticPr fontId="1"/>
  </si>
  <si>
    <t>FDF1</t>
    <phoneticPr fontId="1"/>
  </si>
  <si>
    <t>FDF3</t>
    <phoneticPr fontId="1"/>
  </si>
  <si>
    <t>Results of FD Fibiroblast</t>
    <phoneticPr fontId="1"/>
  </si>
  <si>
    <t>Male</t>
    <phoneticPr fontId="1"/>
  </si>
  <si>
    <t>Freeze</t>
    <phoneticPr fontId="1"/>
  </si>
  <si>
    <t>offspring</t>
    <phoneticPr fontId="1"/>
  </si>
  <si>
    <t>Implant</t>
    <phoneticPr fontId="1"/>
  </si>
  <si>
    <t>Plag</t>
    <phoneticPr fontId="1"/>
  </si>
  <si>
    <t>Recipi</t>
    <phoneticPr fontId="1"/>
  </si>
  <si>
    <t>ET</t>
    <phoneticPr fontId="1"/>
  </si>
  <si>
    <t>Bad2</t>
    <phoneticPr fontId="1"/>
  </si>
  <si>
    <t xml:space="preserve">No. </t>
    <phoneticPr fontId="1"/>
  </si>
  <si>
    <t>Embryo development</t>
  </si>
  <si>
    <t>FDF14 female (BDF1)</t>
    <phoneticPr fontId="23"/>
  </si>
  <si>
    <t>FDF13 female (BDF1)</t>
    <phoneticPr fontId="23"/>
  </si>
  <si>
    <t>FDF12 female (BDF1)</t>
    <phoneticPr fontId="23"/>
  </si>
  <si>
    <t>FDF11 female (BCF1)</t>
    <phoneticPr fontId="23"/>
  </si>
  <si>
    <t>FDF10 female (BCF1)</t>
    <phoneticPr fontId="23"/>
  </si>
  <si>
    <t>FDF9 female (BCF1)</t>
    <phoneticPr fontId="23"/>
  </si>
  <si>
    <t>BCF1</t>
    <phoneticPr fontId="1"/>
  </si>
  <si>
    <t>PN</t>
    <phoneticPr fontId="1"/>
  </si>
  <si>
    <t>Yes, Yes</t>
    <phoneticPr fontId="1"/>
  </si>
  <si>
    <t>F8-1, F8-2</t>
    <phoneticPr fontId="1"/>
  </si>
  <si>
    <t>Mating</t>
    <phoneticPr fontId="1"/>
  </si>
  <si>
    <t>year</t>
    <phoneticPr fontId="1"/>
  </si>
  <si>
    <t>dead</t>
    <phoneticPr fontId="1"/>
  </si>
  <si>
    <t>weight</t>
    <phoneticPr fontId="1"/>
  </si>
  <si>
    <t>Fertility</t>
    <phoneticPr fontId="1"/>
  </si>
  <si>
    <t>ID</t>
    <phoneticPr fontId="1"/>
  </si>
  <si>
    <t>P</t>
    <phoneticPr fontId="1"/>
  </si>
  <si>
    <t>Placenta</t>
    <phoneticPr fontId="1"/>
  </si>
  <si>
    <t>Body</t>
    <phoneticPr fontId="1"/>
  </si>
  <si>
    <t>FDF8 male (BCF1)</t>
    <phoneticPr fontId="23"/>
  </si>
  <si>
    <t>Yes</t>
    <phoneticPr fontId="1"/>
  </si>
  <si>
    <t>F7-1</t>
    <phoneticPr fontId="1"/>
  </si>
  <si>
    <t>FDF7 male (BCF1)</t>
    <phoneticPr fontId="23"/>
  </si>
  <si>
    <t>FDF6 male (BCF1)</t>
    <phoneticPr fontId="23"/>
  </si>
  <si>
    <t>FDF5 femal (G42)</t>
    <phoneticPr fontId="23"/>
  </si>
  <si>
    <t>FDF4 male (BDF1)</t>
    <phoneticPr fontId="23"/>
  </si>
  <si>
    <t>F3-6</t>
    <phoneticPr fontId="1"/>
  </si>
  <si>
    <t>F3-5</t>
    <phoneticPr fontId="1"/>
  </si>
  <si>
    <t>F3-4</t>
    <phoneticPr fontId="1"/>
  </si>
  <si>
    <t>F3-3</t>
    <phoneticPr fontId="1"/>
  </si>
  <si>
    <t>F3-2</t>
    <phoneticPr fontId="1"/>
  </si>
  <si>
    <t>F3-1</t>
    <phoneticPr fontId="1"/>
  </si>
  <si>
    <t>FDF3 male (BDF1)</t>
    <phoneticPr fontId="23"/>
  </si>
  <si>
    <t>FDF2 male (BDF1)</t>
    <phoneticPr fontId="23"/>
  </si>
  <si>
    <t>FDF1 male (BDF1)</t>
    <phoneticPr fontId="23"/>
  </si>
  <si>
    <t>Female</t>
    <phoneticPr fontId="1"/>
  </si>
  <si>
    <t>FDC36 ntES (BDF1)</t>
    <phoneticPr fontId="23"/>
  </si>
  <si>
    <t>FDC35 ntES (BDF1)</t>
    <phoneticPr fontId="23"/>
  </si>
  <si>
    <t>FDC34 ntES (BDF1)</t>
    <phoneticPr fontId="23"/>
  </si>
  <si>
    <t>FDC33 ntES (BDF1)</t>
    <phoneticPr fontId="23"/>
  </si>
  <si>
    <t>C32-1</t>
    <phoneticPr fontId="1"/>
  </si>
  <si>
    <t>FDC32 ntES (BDF1)</t>
    <phoneticPr fontId="23"/>
  </si>
  <si>
    <t>FDC31 ntES (BDF1)</t>
    <phoneticPr fontId="23"/>
  </si>
  <si>
    <t>FDC30 ntES (BDF1)</t>
    <phoneticPr fontId="23"/>
  </si>
  <si>
    <t>FDC29 ntES (BDF1)</t>
    <phoneticPr fontId="23"/>
  </si>
  <si>
    <t>FDC28 ntES (BDF1)</t>
    <phoneticPr fontId="23"/>
  </si>
  <si>
    <t>FDC27 ntES (BDF1)</t>
    <phoneticPr fontId="23"/>
  </si>
  <si>
    <t>FDC26 ntES (BDF1)</t>
    <phoneticPr fontId="23"/>
  </si>
  <si>
    <t>FDC25 ntES (BDF1)</t>
    <phoneticPr fontId="23"/>
  </si>
  <si>
    <t>FDC24+168:168 ntES (BDF1)</t>
    <phoneticPr fontId="23"/>
  </si>
  <si>
    <t>FDC23 ntES (BDF1)</t>
    <phoneticPr fontId="23"/>
  </si>
  <si>
    <t>blast ET</t>
    <phoneticPr fontId="1"/>
  </si>
  <si>
    <t>FDC22 ntES (BDF1)</t>
    <phoneticPr fontId="23"/>
  </si>
  <si>
    <t>129B6G</t>
    <phoneticPr fontId="1"/>
  </si>
  <si>
    <t>FDC21G</t>
    <phoneticPr fontId="1"/>
  </si>
  <si>
    <t>FDC21G ntES (129B6GFP)</t>
    <phoneticPr fontId="23"/>
  </si>
  <si>
    <t>FDC20G</t>
    <phoneticPr fontId="1"/>
  </si>
  <si>
    <t>FDC20G ntES (129B6GFP)</t>
    <phoneticPr fontId="23"/>
  </si>
  <si>
    <t>FDC19G</t>
    <phoneticPr fontId="1"/>
  </si>
  <si>
    <t>FDC19G ntES (129B6GFP)</t>
    <phoneticPr fontId="23"/>
  </si>
  <si>
    <t>FDC18G</t>
    <phoneticPr fontId="1"/>
  </si>
  <si>
    <t>FDC18G ntES (129B6GFP)</t>
    <phoneticPr fontId="23"/>
  </si>
  <si>
    <t>FDC17G ntES (129B6GFP)</t>
    <phoneticPr fontId="23"/>
  </si>
  <si>
    <t>FDC16</t>
    <phoneticPr fontId="1"/>
  </si>
  <si>
    <t>Blast ET</t>
    <phoneticPr fontId="1"/>
  </si>
  <si>
    <t>15dpc fetus</t>
    <phoneticPr fontId="1"/>
  </si>
  <si>
    <t>FDC16 ntES (BDF1)</t>
    <phoneticPr fontId="23"/>
  </si>
  <si>
    <t>FDC15</t>
    <phoneticPr fontId="1"/>
  </si>
  <si>
    <t>FDC15 ntES (BDF1)</t>
    <phoneticPr fontId="23"/>
  </si>
  <si>
    <t>FDC14</t>
    <phoneticPr fontId="1"/>
  </si>
  <si>
    <t>4cellET</t>
    <phoneticPr fontId="1"/>
  </si>
  <si>
    <t>FDC14 ntES (BDF1)</t>
    <phoneticPr fontId="23"/>
  </si>
  <si>
    <t>FDC13</t>
    <phoneticPr fontId="1"/>
  </si>
  <si>
    <t>FDC13 ntES (BDF1)</t>
    <phoneticPr fontId="23"/>
  </si>
  <si>
    <t>FDC12</t>
    <phoneticPr fontId="23"/>
  </si>
  <si>
    <t>FDC12 ntES (BDF1)</t>
    <phoneticPr fontId="23"/>
  </si>
  <si>
    <t>FDC11</t>
    <phoneticPr fontId="1"/>
  </si>
  <si>
    <t>M</t>
    <phoneticPr fontId="1"/>
  </si>
  <si>
    <t>FDC11 ntES (BDF1)</t>
    <phoneticPr fontId="23"/>
  </si>
  <si>
    <t>FDC10</t>
    <phoneticPr fontId="1"/>
  </si>
  <si>
    <t>FDC10 ntES (BDF1)</t>
    <phoneticPr fontId="23"/>
  </si>
  <si>
    <t>FDC9</t>
    <phoneticPr fontId="1"/>
  </si>
  <si>
    <t>FDC9 ntES (BDF1)</t>
    <phoneticPr fontId="23"/>
  </si>
  <si>
    <t>FDC7</t>
    <phoneticPr fontId="23"/>
  </si>
  <si>
    <t>pla only</t>
    <phoneticPr fontId="1"/>
  </si>
  <si>
    <t>FDC7 ntES (BDF1)</t>
    <phoneticPr fontId="23"/>
  </si>
  <si>
    <t>FDC6</t>
    <phoneticPr fontId="1"/>
  </si>
  <si>
    <t>ch</t>
    <phoneticPr fontId="1"/>
  </si>
  <si>
    <t>C6-2</t>
    <phoneticPr fontId="1"/>
  </si>
  <si>
    <t>C6-1</t>
    <phoneticPr fontId="1"/>
  </si>
  <si>
    <t>FDC6 ntES (BDF1)</t>
    <phoneticPr fontId="23"/>
  </si>
  <si>
    <t>FDC5</t>
    <phoneticPr fontId="1"/>
  </si>
  <si>
    <t>te</t>
    <phoneticPr fontId="1"/>
  </si>
  <si>
    <t>FDC5 ntES (BDF1)</t>
    <phoneticPr fontId="23"/>
  </si>
  <si>
    <t>FDC4</t>
    <phoneticPr fontId="1"/>
  </si>
  <si>
    <t>FDC4 ntES (BDF1)</t>
    <phoneticPr fontId="23"/>
  </si>
  <si>
    <t>FDC3</t>
    <phoneticPr fontId="1"/>
  </si>
  <si>
    <t>FDC3 ntES (BDF1)</t>
    <phoneticPr fontId="23"/>
  </si>
  <si>
    <t>FDC2</t>
    <phoneticPr fontId="1"/>
  </si>
  <si>
    <t>12/6/2018</t>
    <phoneticPr fontId="1"/>
  </si>
  <si>
    <t>12/5/2018</t>
    <phoneticPr fontId="1"/>
  </si>
  <si>
    <t>12/4/2018</t>
    <phoneticPr fontId="1"/>
  </si>
  <si>
    <t>FDC2 ntES (BD129F1)</t>
    <phoneticPr fontId="23"/>
  </si>
  <si>
    <t>FDC1</t>
    <phoneticPr fontId="1"/>
  </si>
  <si>
    <t>Strain</t>
    <phoneticPr fontId="1"/>
  </si>
  <si>
    <t>Sex</t>
    <phoneticPr fontId="1"/>
  </si>
  <si>
    <t>FDC1 ntES (BD129F1)</t>
    <phoneticPr fontId="23"/>
  </si>
  <si>
    <t>BCF1</t>
  </si>
  <si>
    <t>Male</t>
  </si>
  <si>
    <t>many</t>
    <phoneticPr fontId="1"/>
  </si>
  <si>
    <t>ND</t>
    <phoneticPr fontId="1"/>
  </si>
  <si>
    <t>FDF8</t>
  </si>
  <si>
    <t>FDF7</t>
  </si>
  <si>
    <t>FDF6</t>
  </si>
  <si>
    <t>BDF1</t>
  </si>
  <si>
    <t>pregnant</t>
    <phoneticPr fontId="1"/>
  </si>
  <si>
    <t>FDF3</t>
  </si>
  <si>
    <t>FDF2</t>
  </si>
  <si>
    <t>FDF1</t>
  </si>
  <si>
    <t>FD Fibroblast</t>
    <phoneticPr fontId="1"/>
  </si>
  <si>
    <t>Day of birth</t>
    <phoneticPr fontId="1"/>
  </si>
  <si>
    <t>Epigallo</t>
    <phoneticPr fontId="1"/>
  </si>
  <si>
    <t>Female</t>
  </si>
  <si>
    <t>FDC33</t>
  </si>
  <si>
    <t>Many</t>
    <phoneticPr fontId="1"/>
  </si>
  <si>
    <t>FDC32</t>
  </si>
  <si>
    <t>FDC31</t>
  </si>
  <si>
    <t>FDC30</t>
  </si>
  <si>
    <t>FDC27</t>
  </si>
  <si>
    <t>FDC26</t>
  </si>
  <si>
    <t>FDC25</t>
  </si>
  <si>
    <t>FDC24</t>
  </si>
  <si>
    <t>FDC22</t>
  </si>
  <si>
    <t xml:space="preserve">many </t>
    <phoneticPr fontId="1"/>
  </si>
  <si>
    <t>Treha</t>
    <phoneticPr fontId="1"/>
  </si>
  <si>
    <t>offspring</t>
  </si>
  <si>
    <t>Implant</t>
  </si>
  <si>
    <t>Plag</t>
  </si>
  <si>
    <t>Recipi</t>
  </si>
  <si>
    <t>ET</t>
  </si>
  <si>
    <t>B</t>
  </si>
  <si>
    <t>Bad2</t>
  </si>
  <si>
    <t>type</t>
  </si>
  <si>
    <t xml:space="preserve">No. </t>
  </si>
  <si>
    <t>Strain</t>
  </si>
  <si>
    <t>Sex</t>
  </si>
  <si>
    <t>Mouse</t>
  </si>
  <si>
    <t>Donor ID</t>
    <phoneticPr fontId="1"/>
  </si>
  <si>
    <t>FD Cumulu</t>
    <phoneticPr fontId="1"/>
  </si>
  <si>
    <t>27b</t>
  </si>
  <si>
    <t>Back</t>
    <phoneticPr fontId="1"/>
  </si>
  <si>
    <t>27a</t>
  </si>
  <si>
    <t>Nucleus</t>
    <phoneticPr fontId="1"/>
  </si>
  <si>
    <t>26b</t>
  </si>
  <si>
    <t>26a</t>
  </si>
  <si>
    <t>25b</t>
  </si>
  <si>
    <t>25a</t>
  </si>
  <si>
    <t>24b</t>
  </si>
  <si>
    <t>24a</t>
  </si>
  <si>
    <t>23b</t>
  </si>
  <si>
    <t>23a</t>
  </si>
  <si>
    <t>22b</t>
  </si>
  <si>
    <t>22a</t>
  </si>
  <si>
    <t>21b</t>
  </si>
  <si>
    <t>21a</t>
  </si>
  <si>
    <t>20b</t>
  </si>
  <si>
    <t>20a</t>
  </si>
  <si>
    <t>19b</t>
  </si>
  <si>
    <t>19a</t>
  </si>
  <si>
    <t>18b</t>
  </si>
  <si>
    <t>18a</t>
  </si>
  <si>
    <t>17b</t>
  </si>
  <si>
    <t>17a</t>
  </si>
  <si>
    <t>16b</t>
  </si>
  <si>
    <t>16a</t>
  </si>
  <si>
    <t>15b</t>
  </si>
  <si>
    <t>15a</t>
  </si>
  <si>
    <t>14b</t>
  </si>
  <si>
    <t>14a</t>
  </si>
  <si>
    <t>13b</t>
  </si>
  <si>
    <t>13a</t>
  </si>
  <si>
    <t>12b</t>
  </si>
  <si>
    <t>12a</t>
  </si>
  <si>
    <t>11b</t>
  </si>
  <si>
    <t>11a</t>
  </si>
  <si>
    <t>10b</t>
  </si>
  <si>
    <t>10a</t>
  </si>
  <si>
    <t>9b</t>
  </si>
  <si>
    <t>9a</t>
  </si>
  <si>
    <t>8b</t>
  </si>
  <si>
    <t>8a</t>
  </si>
  <si>
    <t>7b</t>
  </si>
  <si>
    <t>7a</t>
  </si>
  <si>
    <t>6b</t>
  </si>
  <si>
    <t>6a</t>
  </si>
  <si>
    <t>5b</t>
  </si>
  <si>
    <t>5a</t>
  </si>
  <si>
    <t>4b</t>
  </si>
  <si>
    <t>4a</t>
  </si>
  <si>
    <t>3b</t>
  </si>
  <si>
    <t>3a</t>
  </si>
  <si>
    <t>2b</t>
  </si>
  <si>
    <t>2a</t>
  </si>
  <si>
    <t>1b</t>
    <phoneticPr fontId="1"/>
  </si>
  <si>
    <t>ratio</t>
    <phoneticPr fontId="1"/>
  </si>
  <si>
    <t>nucleus</t>
  </si>
  <si>
    <t>back</t>
  </si>
  <si>
    <t>1a</t>
    <phoneticPr fontId="1"/>
  </si>
  <si>
    <t>mean</t>
  </si>
  <si>
    <t>RawIntDen</t>
  </si>
  <si>
    <t>IntDen</t>
  </si>
  <si>
    <t>Angle</t>
  </si>
  <si>
    <t>Minor</t>
  </si>
  <si>
    <t>Major</t>
  </si>
  <si>
    <t>YM</t>
  </si>
  <si>
    <t>XM</t>
  </si>
  <si>
    <t>Mean</t>
  </si>
  <si>
    <t>Area</t>
  </si>
  <si>
    <t xml:space="preserve"> </t>
  </si>
  <si>
    <t>nucleus</t>
    <phoneticPr fontId="1"/>
  </si>
  <si>
    <t>back</t>
    <phoneticPr fontId="1"/>
  </si>
  <si>
    <t>mean</t>
    <phoneticPr fontId="1"/>
  </si>
  <si>
    <t>Activation</t>
    <phoneticPr fontId="1"/>
  </si>
  <si>
    <t xml:space="preserve">Timing of </t>
    <phoneticPr fontId="1"/>
  </si>
  <si>
    <t>Cont 5h</t>
    <phoneticPr fontId="1"/>
  </si>
  <si>
    <t>Contorl</t>
    <phoneticPr fontId="1"/>
  </si>
  <si>
    <t>Cont 3h</t>
    <phoneticPr fontId="1"/>
  </si>
  <si>
    <t>Cont 0h</t>
    <phoneticPr fontId="1"/>
  </si>
  <si>
    <t>FD 5h</t>
    <phoneticPr fontId="1"/>
  </si>
  <si>
    <t>FD 3h</t>
    <phoneticPr fontId="1"/>
  </si>
  <si>
    <t>FD 0h</t>
    <phoneticPr fontId="1"/>
  </si>
  <si>
    <t>Average</t>
    <phoneticPr fontId="1"/>
  </si>
  <si>
    <t>Significantly different (P &lt; 0.05)?</t>
  </si>
  <si>
    <t>ns</t>
  </si>
  <si>
    <t>P value summary</t>
  </si>
  <si>
    <t>P value</t>
  </si>
  <si>
    <t>1.646, 13, 7</t>
  </si>
  <si>
    <t>1.897, 7, 13</t>
  </si>
  <si>
    <t>1.79, 7, 12</t>
  </si>
  <si>
    <t>F, DFn, Dfd</t>
  </si>
  <si>
    <t>F test to compare variances</t>
  </si>
  <si>
    <t>R squared (eta squared)</t>
  </si>
  <si>
    <t>-1.181 to 6.931</t>
  </si>
  <si>
    <t>-9.238 to 17.34</t>
  </si>
  <si>
    <t>-7.549 to 23.59</t>
  </si>
  <si>
    <t>95% confidence interval</t>
  </si>
  <si>
    <t>2.875 ± 1.944</t>
  </si>
  <si>
    <t>4.054 ± 6.372</t>
  </si>
  <si>
    <t>8.019 ± 7.438</t>
  </si>
  <si>
    <t>Difference between means</t>
  </si>
  <si>
    <t>13 ± 1.262, n=14</t>
  </si>
  <si>
    <t>41.93 ± 3.352, n=14</t>
  </si>
  <si>
    <t>54.77 ± 4.04, n=13</t>
  </si>
  <si>
    <t>Mean ± SEM of column B</t>
  </si>
  <si>
    <t>10.13 ± 1.302, n=8</t>
  </si>
  <si>
    <t>37.88 ± 6.107, n=8</t>
  </si>
  <si>
    <t>46.75 ± 6.891, n=8</t>
  </si>
  <si>
    <t>Mean ± SEM of column A</t>
  </si>
  <si>
    <t>How big is the difference?</t>
  </si>
  <si>
    <t>t=1.479 df=20</t>
  </si>
  <si>
    <t>t=0.6362 df=20</t>
  </si>
  <si>
    <t>t=1.078 df=19</t>
  </si>
  <si>
    <t>t, df</t>
  </si>
  <si>
    <t>Two-tailed</t>
  </si>
  <si>
    <t>One- or two-tailed P value?</t>
  </si>
  <si>
    <t>fresh</t>
  </si>
  <si>
    <t>wposi</t>
    <phoneticPr fontId="1"/>
  </si>
  <si>
    <t>non</t>
    <phoneticPr fontId="1"/>
  </si>
  <si>
    <t>ICM%</t>
  </si>
  <si>
    <t>ＩＣＭ</t>
  </si>
  <si>
    <t>TE%</t>
  </si>
  <si>
    <t>ＴＥ</t>
  </si>
  <si>
    <t>Total number</t>
    <phoneticPr fontId="1"/>
  </si>
  <si>
    <t>Unpaired t test</t>
  </si>
  <si>
    <t>Data Set-A</t>
  </si>
  <si>
    <t>Column A</t>
  </si>
  <si>
    <t>vs.</t>
  </si>
  <si>
    <t>Data Set-B</t>
    <phoneticPr fontId="1"/>
  </si>
  <si>
    <t>Data Set-B</t>
  </si>
  <si>
    <t>Column B</t>
  </si>
  <si>
    <t>Table Analyzed</t>
  </si>
  <si>
    <t>ＦＤ</t>
    <phoneticPr fontId="1"/>
  </si>
  <si>
    <t>A</t>
    <phoneticPr fontId="1"/>
  </si>
  <si>
    <t>ICM%</t>
    <phoneticPr fontId="1"/>
  </si>
  <si>
    <t>ＩＣＭ</t>
    <phoneticPr fontId="1"/>
  </si>
  <si>
    <t>TE%</t>
    <phoneticPr fontId="1"/>
  </si>
  <si>
    <t>ＴＥ</t>
    <phoneticPr fontId="1"/>
  </si>
  <si>
    <t>nanog</t>
    <phoneticPr fontId="1"/>
  </si>
  <si>
    <t>cdx</t>
    <phoneticPr fontId="1"/>
  </si>
  <si>
    <t>合計 / FDC36</t>
  </si>
  <si>
    <t>合計 / FDC35</t>
  </si>
  <si>
    <t>合計 / FDC34</t>
  </si>
  <si>
    <t>合計 / FDC33</t>
  </si>
  <si>
    <t>合計 / FDC32</t>
  </si>
  <si>
    <t>合計 / FDC31</t>
  </si>
  <si>
    <t>合計 / FDC30</t>
  </si>
  <si>
    <t>合計 / FDC29</t>
  </si>
  <si>
    <t>合計 / FDC28</t>
  </si>
  <si>
    <t>合計 / FDC27</t>
  </si>
  <si>
    <t>合計 / FDC26</t>
  </si>
  <si>
    <t>合計 / FDC25</t>
  </si>
  <si>
    <t>合計 / FDC24</t>
  </si>
  <si>
    <t>合計 / FDC23</t>
  </si>
  <si>
    <t xml:space="preserve">合計 / FDC17 </t>
  </si>
  <si>
    <t>合計 / FDC6</t>
  </si>
  <si>
    <t>合計 / FDC5</t>
  </si>
  <si>
    <t>合計 / FDC4</t>
  </si>
  <si>
    <t>42&lt;</t>
    <phoneticPr fontId="1"/>
  </si>
  <si>
    <t>&lt;37</t>
    <phoneticPr fontId="1"/>
  </si>
  <si>
    <t>Line No.</t>
    <phoneticPr fontId="1"/>
  </si>
  <si>
    <t>FDC36</t>
  </si>
  <si>
    <t>FDC35</t>
  </si>
  <si>
    <t>FDC34</t>
  </si>
  <si>
    <t>FDC29</t>
  </si>
  <si>
    <t>FDC28</t>
  </si>
  <si>
    <t>FDC17</t>
    <phoneticPr fontId="1"/>
  </si>
  <si>
    <t xml:space="preserve">FDC17 </t>
    <phoneticPr fontId="1"/>
  </si>
  <si>
    <t xml:space="preserve"> </t>
    <phoneticPr fontId="1"/>
  </si>
  <si>
    <t>合計 / FDF14</t>
  </si>
  <si>
    <t>合計 / FDF13</t>
  </si>
  <si>
    <t>合計 / FDF12</t>
  </si>
  <si>
    <t>合計 / FDF11</t>
  </si>
  <si>
    <t>合計 / FDF10</t>
  </si>
  <si>
    <t>合計 / FDF9</t>
  </si>
  <si>
    <t>合計 / FDF8</t>
  </si>
  <si>
    <t>合計 / FDF7</t>
  </si>
  <si>
    <t>合計 / FDF6</t>
  </si>
  <si>
    <t>合計 / FDF5</t>
  </si>
  <si>
    <t>合計 / FDF4</t>
  </si>
  <si>
    <t>合計 / FDF3</t>
  </si>
  <si>
    <t>合計 / FDF2</t>
  </si>
  <si>
    <t>合計 / FDF1</t>
  </si>
  <si>
    <t>FDF14</t>
  </si>
  <si>
    <t>FDF13</t>
  </si>
  <si>
    <t>FDF12</t>
  </si>
  <si>
    <t>FDF11</t>
  </si>
  <si>
    <t>FDF10</t>
  </si>
  <si>
    <t>FDF9</t>
  </si>
  <si>
    <t>FDF5</t>
  </si>
  <si>
    <t>FDF4</t>
  </si>
  <si>
    <t>合計 / FD0Pa1</t>
  </si>
  <si>
    <t>合計 / FDF3pup④</t>
  </si>
  <si>
    <t>合計 / FDF3pup③</t>
  </si>
  <si>
    <t>合計 / FDF3pup②</t>
  </si>
  <si>
    <t>合計 / FDF3pup①</t>
  </si>
  <si>
    <t>FD0Pa1</t>
    <phoneticPr fontId="1"/>
  </si>
  <si>
    <t>FDF3pup④</t>
    <phoneticPr fontId="1"/>
  </si>
  <si>
    <t>FDF3pup③</t>
    <phoneticPr fontId="1"/>
  </si>
  <si>
    <t>FDF3pup②</t>
    <phoneticPr fontId="1"/>
  </si>
  <si>
    <t>FDF3pup①</t>
    <phoneticPr fontId="1"/>
  </si>
  <si>
    <t>Max</t>
    <phoneticPr fontId="1"/>
  </si>
  <si>
    <t>Min</t>
    <phoneticPr fontId="1"/>
  </si>
  <si>
    <t>SD</t>
    <phoneticPr fontId="1"/>
  </si>
  <si>
    <t>Weight</t>
    <phoneticPr fontId="1"/>
  </si>
  <si>
    <t>Average, SD, Mim Max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</si>
</sst>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\(0\)"/>
    <numFmt numFmtId="177" formatCode="0.0_ "/>
    <numFmt numFmtId="178" formatCode="0_);[Red]\(0\)"/>
    <numFmt numFmtId="179" formatCode="0.0_);[Red]\(0.0\)"/>
    <numFmt numFmtId="180" formatCode="m/d;@"/>
    <numFmt numFmtId="181" formatCode="0.0"/>
    <numFmt numFmtId="182" formatCode="m/d"/>
    <numFmt numFmtId="183" formatCode="m&quot;月&quot;d&quot;日&quot;;@"/>
    <numFmt numFmtId="184" formatCode="0_ "/>
    <numFmt numFmtId="185" formatCode="\(#\)"/>
    <numFmt numFmtId="186" formatCode="0.00_);[Red]\(0.00\)"/>
  </numFmts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0" tint="-0.34998626667073579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2"/>
      <color rgb="FFFF0000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Arial"/>
      <family val="2"/>
    </font>
    <font>
      <sz val="11"/>
      <color rgb="FF000000"/>
      <name val="Times New Roman"/>
      <family val="1"/>
    </font>
    <font>
      <b/>
      <sz val="11"/>
      <color rgb="FF00B050"/>
      <name val="游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57070"/>
        <bgColor rgb="FF75707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9" tint="0.59999389629810485"/>
        <bgColor rgb="FFDEEAF6"/>
      </patternFill>
    </fill>
    <fill>
      <patternFill patternType="solid">
        <fgColor theme="8" tint="0.59999389629810485"/>
        <bgColor rgb="FFDEEAF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6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2" fontId="0" fillId="2" borderId="0" xfId="0" applyNumberFormat="1" applyFill="1">
      <alignment vertical="center"/>
    </xf>
    <xf numFmtId="2" fontId="0" fillId="3" borderId="0" xfId="0" applyNumberFormat="1" applyFill="1">
      <alignment vertical="center"/>
    </xf>
    <xf numFmtId="2" fontId="0" fillId="4" borderId="0" xfId="0" applyNumberFormat="1" applyFill="1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5" fillId="0" borderId="0" xfId="1">
      <alignment vertical="center"/>
    </xf>
    <xf numFmtId="0" fontId="5" fillId="0" borderId="0" xfId="1" applyAlignment="1">
      <alignment horizontal="left" vertical="center"/>
    </xf>
    <xf numFmtId="9" fontId="5" fillId="0" borderId="0" xfId="1" applyNumberFormat="1">
      <alignment vertical="center"/>
    </xf>
    <xf numFmtId="9" fontId="5" fillId="6" borderId="0" xfId="1" applyNumberFormat="1" applyFill="1">
      <alignment vertical="center"/>
    </xf>
    <xf numFmtId="9" fontId="5" fillId="7" borderId="0" xfId="1" applyNumberFormat="1" applyFill="1">
      <alignment vertical="center"/>
    </xf>
    <xf numFmtId="9" fontId="5" fillId="8" borderId="0" xfId="1" applyNumberFormat="1" applyFill="1">
      <alignment vertical="center"/>
    </xf>
    <xf numFmtId="0" fontId="5" fillId="0" borderId="1" xfId="1" applyBorder="1">
      <alignment vertical="center"/>
    </xf>
    <xf numFmtId="0" fontId="5" fillId="6" borderId="2" xfId="1" applyFill="1" applyBorder="1">
      <alignment vertical="center"/>
    </xf>
    <xf numFmtId="0" fontId="5" fillId="7" borderId="2" xfId="1" applyFill="1" applyBorder="1">
      <alignment vertical="center"/>
    </xf>
    <xf numFmtId="0" fontId="5" fillId="8" borderId="2" xfId="1" applyFill="1" applyBorder="1">
      <alignment vertical="center"/>
    </xf>
    <xf numFmtId="0" fontId="5" fillId="0" borderId="3" xfId="1" applyBorder="1">
      <alignment vertical="center"/>
    </xf>
    <xf numFmtId="0" fontId="5" fillId="6" borderId="4" xfId="1" applyFill="1" applyBorder="1">
      <alignment vertical="center"/>
    </xf>
    <xf numFmtId="0" fontId="5" fillId="7" borderId="4" xfId="1" applyFill="1" applyBorder="1">
      <alignment vertical="center"/>
    </xf>
    <xf numFmtId="0" fontId="5" fillId="8" borderId="4" xfId="1" applyFill="1" applyBorder="1">
      <alignment vertical="center"/>
    </xf>
    <xf numFmtId="0" fontId="5" fillId="6" borderId="5" xfId="1" applyFill="1" applyBorder="1">
      <alignment vertical="center"/>
    </xf>
    <xf numFmtId="0" fontId="5" fillId="6" borderId="6" xfId="1" applyFill="1" applyBorder="1">
      <alignment vertical="center"/>
    </xf>
    <xf numFmtId="0" fontId="5" fillId="9" borderId="2" xfId="1" applyFill="1" applyBorder="1">
      <alignment vertical="center"/>
    </xf>
    <xf numFmtId="0" fontId="6" fillId="9" borderId="2" xfId="1" applyFont="1" applyFill="1" applyBorder="1">
      <alignment vertical="center"/>
    </xf>
    <xf numFmtId="0" fontId="5" fillId="10" borderId="2" xfId="1" applyFill="1" applyBorder="1">
      <alignment vertical="center"/>
    </xf>
    <xf numFmtId="0" fontId="5" fillId="0" borderId="6" xfId="1" applyBorder="1">
      <alignment vertical="center"/>
    </xf>
    <xf numFmtId="0" fontId="5" fillId="11" borderId="7" xfId="1" applyFill="1" applyBorder="1">
      <alignment vertical="center"/>
    </xf>
    <xf numFmtId="0" fontId="5" fillId="10" borderId="7" xfId="1" applyFill="1" applyBorder="1">
      <alignment vertical="center"/>
    </xf>
    <xf numFmtId="0" fontId="5" fillId="7" borderId="5" xfId="1" applyFill="1" applyBorder="1">
      <alignment vertical="center"/>
    </xf>
    <xf numFmtId="0" fontId="5" fillId="7" borderId="6" xfId="1" applyFill="1" applyBorder="1">
      <alignment vertical="center"/>
    </xf>
    <xf numFmtId="0" fontId="5" fillId="10" borderId="6" xfId="1" applyFill="1" applyBorder="1">
      <alignment vertical="center"/>
    </xf>
    <xf numFmtId="0" fontId="5" fillId="10" borderId="5" xfId="1" applyFill="1" applyBorder="1">
      <alignment vertical="center"/>
    </xf>
    <xf numFmtId="0" fontId="5" fillId="9" borderId="5" xfId="1" applyFill="1" applyBorder="1">
      <alignment vertical="center"/>
    </xf>
    <xf numFmtId="0" fontId="7" fillId="9" borderId="5" xfId="1" applyFont="1" applyFill="1" applyBorder="1">
      <alignment vertical="center"/>
    </xf>
    <xf numFmtId="0" fontId="5" fillId="0" borderId="5" xfId="1" applyBorder="1">
      <alignment vertical="center"/>
    </xf>
    <xf numFmtId="0" fontId="5" fillId="9" borderId="6" xfId="1" applyFill="1" applyBorder="1">
      <alignment vertical="center"/>
    </xf>
    <xf numFmtId="0" fontId="8" fillId="9" borderId="5" xfId="1" applyFont="1" applyFill="1" applyBorder="1">
      <alignment vertical="center"/>
    </xf>
    <xf numFmtId="0" fontId="5" fillId="8" borderId="6" xfId="1" applyFill="1" applyBorder="1">
      <alignment vertical="center"/>
    </xf>
    <xf numFmtId="0" fontId="5" fillId="8" borderId="5" xfId="1" applyFill="1" applyBorder="1">
      <alignment vertical="center"/>
    </xf>
    <xf numFmtId="0" fontId="7" fillId="7" borderId="6" xfId="1" applyFont="1" applyFill="1" applyBorder="1">
      <alignment vertical="center"/>
    </xf>
    <xf numFmtId="0" fontId="7" fillId="8" borderId="6" xfId="1" applyFont="1" applyFill="1" applyBorder="1">
      <alignment vertical="center"/>
    </xf>
    <xf numFmtId="0" fontId="5" fillId="12" borderId="2" xfId="1" applyFill="1" applyBorder="1">
      <alignment vertical="center"/>
    </xf>
    <xf numFmtId="0" fontId="5" fillId="6" borderId="7" xfId="1" applyFill="1" applyBorder="1">
      <alignment vertical="center"/>
    </xf>
    <xf numFmtId="0" fontId="5" fillId="12" borderId="7" xfId="1" applyFill="1" applyBorder="1">
      <alignment vertical="center"/>
    </xf>
    <xf numFmtId="0" fontId="5" fillId="13" borderId="6" xfId="1" applyFill="1" applyBorder="1">
      <alignment vertical="center"/>
    </xf>
    <xf numFmtId="0" fontId="9" fillId="14" borderId="8" xfId="1" applyFont="1" applyFill="1" applyBorder="1" applyAlignment="1">
      <alignment horizontal="center" vertical="center"/>
    </xf>
    <xf numFmtId="0" fontId="9" fillId="15" borderId="8" xfId="1" applyFont="1" applyFill="1" applyBorder="1" applyAlignment="1">
      <alignment horizontal="center" vertical="center"/>
    </xf>
    <xf numFmtId="0" fontId="9" fillId="16" borderId="9" xfId="1" applyFont="1" applyFill="1" applyBorder="1" applyAlignment="1">
      <alignment horizontal="center" vertical="center"/>
    </xf>
    <xf numFmtId="0" fontId="10" fillId="2" borderId="0" xfId="1" applyFont="1" applyFill="1">
      <alignment vertical="center"/>
    </xf>
    <xf numFmtId="0" fontId="7" fillId="8" borderId="5" xfId="1" applyFont="1" applyFill="1" applyBorder="1">
      <alignment vertical="center"/>
    </xf>
    <xf numFmtId="0" fontId="5" fillId="6" borderId="10" xfId="1" applyFill="1" applyBorder="1">
      <alignment vertical="center"/>
    </xf>
    <xf numFmtId="0" fontId="5" fillId="7" borderId="10" xfId="1" applyFill="1" applyBorder="1">
      <alignment vertical="center"/>
    </xf>
    <xf numFmtId="0" fontId="5" fillId="8" borderId="10" xfId="1" applyFill="1" applyBorder="1">
      <alignment vertical="center"/>
    </xf>
    <xf numFmtId="0" fontId="11" fillId="8" borderId="10" xfId="1" applyFont="1" applyFill="1" applyBorder="1">
      <alignment vertical="center"/>
    </xf>
    <xf numFmtId="0" fontId="5" fillId="0" borderId="11" xfId="1" applyBorder="1">
      <alignment vertical="center"/>
    </xf>
    <xf numFmtId="0" fontId="5" fillId="6" borderId="12" xfId="1" applyFill="1" applyBorder="1">
      <alignment vertical="center"/>
    </xf>
    <xf numFmtId="0" fontId="5" fillId="7" borderId="12" xfId="1" applyFill="1" applyBorder="1">
      <alignment vertical="center"/>
    </xf>
    <xf numFmtId="0" fontId="5" fillId="8" borderId="12" xfId="1" applyFill="1" applyBorder="1">
      <alignment vertical="center"/>
    </xf>
    <xf numFmtId="0" fontId="5" fillId="0" borderId="12" xfId="1" applyBorder="1">
      <alignment vertical="center"/>
    </xf>
    <xf numFmtId="0" fontId="12" fillId="0" borderId="0" xfId="1" applyFont="1">
      <alignment vertical="center"/>
    </xf>
    <xf numFmtId="0" fontId="11" fillId="7" borderId="6" xfId="1" applyFont="1" applyFill="1" applyBorder="1">
      <alignment vertical="center"/>
    </xf>
    <xf numFmtId="0" fontId="11" fillId="8" borderId="6" xfId="1" applyFont="1" applyFill="1" applyBorder="1">
      <alignment vertical="center"/>
    </xf>
    <xf numFmtId="0" fontId="5" fillId="17" borderId="2" xfId="1" applyFill="1" applyBorder="1">
      <alignment vertical="center"/>
    </xf>
    <xf numFmtId="0" fontId="5" fillId="18" borderId="2" xfId="1" applyFill="1" applyBorder="1">
      <alignment vertical="center"/>
    </xf>
    <xf numFmtId="0" fontId="5" fillId="0" borderId="13" xfId="1" applyBorder="1">
      <alignment vertical="center"/>
    </xf>
    <xf numFmtId="0" fontId="13" fillId="0" borderId="14" xfId="1" applyFont="1" applyBorder="1">
      <alignment vertical="center"/>
    </xf>
    <xf numFmtId="0" fontId="5" fillId="6" borderId="14" xfId="1" applyFill="1" applyBorder="1" applyAlignment="1">
      <alignment horizontal="center" vertical="center"/>
    </xf>
    <xf numFmtId="0" fontId="5" fillId="7" borderId="14" xfId="1" applyFill="1" applyBorder="1" applyAlignment="1">
      <alignment horizontal="center" vertical="center"/>
    </xf>
    <xf numFmtId="0" fontId="5" fillId="8" borderId="14" xfId="1" applyFill="1" applyBorder="1" applyAlignment="1">
      <alignment horizontal="center" vertical="center"/>
    </xf>
    <xf numFmtId="0" fontId="0" fillId="0" borderId="0" xfId="0" applyAlignment="1"/>
    <xf numFmtId="177" fontId="0" fillId="0" borderId="0" xfId="0" applyNumberFormat="1" applyAlignment="1"/>
    <xf numFmtId="178" fontId="2" fillId="0" borderId="0" xfId="0" applyNumberFormat="1" applyFont="1" applyAlignment="1"/>
    <xf numFmtId="179" fontId="0" fillId="0" borderId="0" xfId="0" applyNumberFormat="1" applyAlignment="1"/>
    <xf numFmtId="178" fontId="0" fillId="0" borderId="0" xfId="0" applyNumberFormat="1" applyAlignment="1"/>
    <xf numFmtId="0" fontId="2" fillId="0" borderId="0" xfId="0" applyFont="1" applyAlignment="1"/>
    <xf numFmtId="18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80" fontId="0" fillId="0" borderId="0" xfId="0" applyNumberFormat="1" applyAlignment="1"/>
    <xf numFmtId="178" fontId="14" fillId="0" borderId="0" xfId="0" applyNumberFormat="1" applyFont="1" applyAlignment="1"/>
    <xf numFmtId="179" fontId="14" fillId="0" borderId="0" xfId="0" applyNumberFormat="1" applyFont="1" applyAlignment="1"/>
    <xf numFmtId="0" fontId="14" fillId="0" borderId="0" xfId="0" applyFont="1" applyAlignment="1"/>
    <xf numFmtId="180" fontId="15" fillId="0" borderId="0" xfId="0" applyNumberFormat="1" applyFont="1" applyAlignment="1"/>
    <xf numFmtId="0" fontId="2" fillId="0" borderId="15" xfId="0" applyFont="1" applyBorder="1" applyAlignment="1"/>
    <xf numFmtId="180" fontId="2" fillId="0" borderId="0" xfId="0" applyNumberFormat="1" applyFont="1" applyAlignment="1"/>
    <xf numFmtId="0" fontId="16" fillId="0" borderId="0" xfId="0" applyFont="1" applyAlignment="1"/>
    <xf numFmtId="177" fontId="16" fillId="0" borderId="0" xfId="0" applyNumberFormat="1" applyFont="1" applyAlignment="1"/>
    <xf numFmtId="179" fontId="16" fillId="0" borderId="0" xfId="0" applyNumberFormat="1" applyFont="1" applyAlignment="1"/>
    <xf numFmtId="178" fontId="16" fillId="0" borderId="0" xfId="0" applyNumberFormat="1" applyFont="1" applyAlignment="1"/>
    <xf numFmtId="0" fontId="14" fillId="19" borderId="0" xfId="0" applyFont="1" applyFill="1" applyAlignment="1"/>
    <xf numFmtId="0" fontId="16" fillId="19" borderId="0" xfId="0" applyFont="1" applyFill="1" applyAlignment="1"/>
    <xf numFmtId="180" fontId="17" fillId="0" borderId="0" xfId="0" applyNumberFormat="1" applyFont="1" applyAlignment="1"/>
    <xf numFmtId="180" fontId="16" fillId="0" borderId="0" xfId="0" applyNumberFormat="1" applyFont="1" applyAlignment="1"/>
    <xf numFmtId="0" fontId="15" fillId="0" borderId="0" xfId="0" applyFont="1" applyAlignment="1"/>
    <xf numFmtId="178" fontId="2" fillId="0" borderId="15" xfId="0" applyNumberFormat="1" applyFont="1" applyBorder="1" applyAlignment="1"/>
    <xf numFmtId="179" fontId="2" fillId="0" borderId="15" xfId="0" applyNumberFormat="1" applyFont="1" applyBorder="1" applyAlignment="1"/>
    <xf numFmtId="180" fontId="2" fillId="0" borderId="15" xfId="0" applyNumberFormat="1" applyFont="1" applyBorder="1" applyAlignment="1">
      <alignment horizontal="left"/>
    </xf>
    <xf numFmtId="0" fontId="2" fillId="0" borderId="16" xfId="0" applyFont="1" applyBorder="1" applyAlignment="1"/>
    <xf numFmtId="180" fontId="2" fillId="0" borderId="16" xfId="0" applyNumberFormat="1" applyFont="1" applyBorder="1" applyAlignment="1">
      <alignment horizontal="left"/>
    </xf>
    <xf numFmtId="181" fontId="0" fillId="20" borderId="0" xfId="0" applyNumberFormat="1" applyFill="1" applyAlignment="1">
      <alignment horizontal="center"/>
    </xf>
    <xf numFmtId="178" fontId="0" fillId="0" borderId="0" xfId="0" applyNumberFormat="1" applyAlignment="1">
      <alignment horizontal="left"/>
    </xf>
    <xf numFmtId="0" fontId="0" fillId="0" borderId="16" xfId="0" applyBorder="1" applyAlignment="1"/>
    <xf numFmtId="178" fontId="0" fillId="0" borderId="16" xfId="0" applyNumberFormat="1" applyBorder="1" applyAlignment="1">
      <alignment horizontal="left"/>
    </xf>
    <xf numFmtId="180" fontId="0" fillId="0" borderId="16" xfId="0" applyNumberFormat="1" applyBorder="1" applyAlignment="1">
      <alignment horizontal="left"/>
    </xf>
    <xf numFmtId="177" fontId="2" fillId="0" borderId="0" xfId="0" applyNumberFormat="1" applyFont="1" applyAlignment="1"/>
    <xf numFmtId="178" fontId="2" fillId="0" borderId="16" xfId="0" applyNumberFormat="1" applyFont="1" applyBorder="1" applyAlignment="1"/>
    <xf numFmtId="179" fontId="0" fillId="0" borderId="16" xfId="0" applyNumberFormat="1" applyBorder="1" applyAlignment="1"/>
    <xf numFmtId="178" fontId="0" fillId="0" borderId="16" xfId="0" applyNumberFormat="1" applyBorder="1" applyAlignment="1"/>
    <xf numFmtId="177" fontId="2" fillId="0" borderId="16" xfId="0" applyNumberFormat="1" applyFont="1" applyBorder="1" applyAlignment="1"/>
    <xf numFmtId="177" fontId="0" fillId="0" borderId="16" xfId="0" applyNumberFormat="1" applyBorder="1" applyAlignment="1"/>
    <xf numFmtId="0" fontId="18" fillId="0" borderId="0" xfId="0" applyFont="1" applyAlignment="1"/>
    <xf numFmtId="0" fontId="0" fillId="0" borderId="15" xfId="0" applyBorder="1" applyAlignment="1"/>
    <xf numFmtId="177" fontId="0" fillId="0" borderId="15" xfId="0" applyNumberFormat="1" applyBorder="1" applyAlignment="1"/>
    <xf numFmtId="178" fontId="0" fillId="0" borderId="15" xfId="0" applyNumberFormat="1" applyBorder="1" applyAlignment="1"/>
    <xf numFmtId="180" fontId="0" fillId="0" borderId="15" xfId="0" applyNumberFormat="1" applyBorder="1" applyAlignment="1"/>
    <xf numFmtId="180" fontId="0" fillId="0" borderId="16" xfId="0" applyNumberFormat="1" applyBorder="1" applyAlignment="1"/>
    <xf numFmtId="0" fontId="3" fillId="0" borderId="0" xfId="0" applyFont="1" applyAlignment="1"/>
    <xf numFmtId="180" fontId="0" fillId="0" borderId="0" xfId="0" applyNumberFormat="1" applyAlignment="1">
      <alignment horizontal="right"/>
    </xf>
    <xf numFmtId="180" fontId="19" fillId="0" borderId="16" xfId="0" applyNumberFormat="1" applyFont="1" applyBorder="1" applyAlignment="1"/>
    <xf numFmtId="177" fontId="2" fillId="0" borderId="15" xfId="0" applyNumberFormat="1" applyFont="1" applyBorder="1" applyAlignment="1"/>
    <xf numFmtId="0" fontId="0" fillId="20" borderId="0" xfId="0" applyFill="1" applyAlignment="1">
      <alignment horizontal="center"/>
    </xf>
    <xf numFmtId="180" fontId="3" fillId="0" borderId="0" xfId="0" applyNumberFormat="1" applyFont="1" applyAlignment="1"/>
    <xf numFmtId="182" fontId="0" fillId="0" borderId="16" xfId="0" applyNumberFormat="1" applyBorder="1" applyAlignment="1">
      <alignment horizontal="center"/>
    </xf>
    <xf numFmtId="178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78" fontId="2" fillId="0" borderId="16" xfId="0" applyNumberFormat="1" applyFont="1" applyBorder="1" applyAlignment="1">
      <alignment horizontal="center"/>
    </xf>
    <xf numFmtId="182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8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78" fontId="21" fillId="0" borderId="0" xfId="0" applyNumberFormat="1" applyFont="1" applyAlignment="1">
      <alignment horizontal="center"/>
    </xf>
    <xf numFmtId="178" fontId="20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80" fontId="22" fillId="0" borderId="16" xfId="0" applyNumberFormat="1" applyFont="1" applyBorder="1" applyAlignment="1">
      <alignment horizontal="left"/>
    </xf>
    <xf numFmtId="0" fontId="19" fillId="0" borderId="0" xfId="0" applyFont="1" applyAlignment="1"/>
    <xf numFmtId="180" fontId="19" fillId="0" borderId="0" xfId="0" applyNumberFormat="1" applyFont="1" applyAlignment="1"/>
    <xf numFmtId="180" fontId="0" fillId="0" borderId="0" xfId="0" applyNumberFormat="1" applyAlignment="1">
      <alignment horizontal="center"/>
    </xf>
    <xf numFmtId="178" fontId="0" fillId="2" borderId="0" xfId="0" applyNumberFormat="1" applyFill="1" applyAlignment="1">
      <alignment horizontal="center"/>
    </xf>
    <xf numFmtId="180" fontId="0" fillId="0" borderId="16" xfId="0" applyNumberFormat="1" applyBorder="1" applyAlignment="1">
      <alignment horizontal="center"/>
    </xf>
    <xf numFmtId="177" fontId="19" fillId="0" borderId="0" xfId="0" applyNumberFormat="1" applyFont="1" applyAlignment="1"/>
    <xf numFmtId="180" fontId="0" fillId="5" borderId="0" xfId="0" applyNumberFormat="1" applyFill="1" applyAlignment="1">
      <alignment horizontal="center"/>
    </xf>
    <xf numFmtId="14" fontId="0" fillId="0" borderId="0" xfId="0" applyNumberFormat="1" applyAlignment="1"/>
    <xf numFmtId="183" fontId="0" fillId="0" borderId="0" xfId="0" applyNumberFormat="1" applyAlignment="1"/>
    <xf numFmtId="177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83" fontId="0" fillId="0" borderId="15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8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83" fontId="0" fillId="0" borderId="16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78" fontId="20" fillId="0" borderId="15" xfId="0" applyNumberFormat="1" applyFont="1" applyBorder="1" applyAlignment="1">
      <alignment horizontal="center"/>
    </xf>
    <xf numFmtId="178" fontId="20" fillId="0" borderId="15" xfId="0" applyNumberFormat="1" applyFont="1" applyBorder="1" applyAlignment="1">
      <alignment horizontal="left"/>
    </xf>
    <xf numFmtId="0" fontId="0" fillId="0" borderId="15" xfId="0" applyBorder="1" applyAlignment="1">
      <alignment horizontal="left"/>
    </xf>
    <xf numFmtId="183" fontId="22" fillId="0" borderId="16" xfId="0" applyNumberFormat="1" applyFont="1" applyBorder="1" applyAlignment="1">
      <alignment horizontal="left"/>
    </xf>
    <xf numFmtId="14" fontId="22" fillId="0" borderId="16" xfId="0" applyNumberFormat="1" applyFont="1" applyBorder="1" applyAlignment="1">
      <alignment horizontal="left"/>
    </xf>
    <xf numFmtId="14" fontId="0" fillId="0" borderId="16" xfId="0" applyNumberFormat="1" applyBorder="1" applyAlignment="1"/>
    <xf numFmtId="184" fontId="0" fillId="0" borderId="16" xfId="0" applyNumberFormat="1" applyBorder="1" applyAlignment="1"/>
    <xf numFmtId="184" fontId="0" fillId="0" borderId="0" xfId="0" applyNumberFormat="1" applyAlignment="1"/>
    <xf numFmtId="0" fontId="0" fillId="19" borderId="0" xfId="0" applyFill="1" applyAlignment="1"/>
    <xf numFmtId="0" fontId="3" fillId="19" borderId="0" xfId="0" applyFont="1" applyFill="1" applyAlignment="1"/>
    <xf numFmtId="0" fontId="24" fillId="19" borderId="0" xfId="0" applyFont="1" applyFill="1" applyAlignment="1"/>
    <xf numFmtId="177" fontId="0" fillId="0" borderId="0" xfId="0" applyNumberFormat="1" applyAlignment="1">
      <alignment horizontal="center"/>
    </xf>
    <xf numFmtId="177" fontId="0" fillId="0" borderId="16" xfId="0" applyNumberFormat="1" applyBorder="1" applyAlignment="1">
      <alignment horizontal="center"/>
    </xf>
    <xf numFmtId="0" fontId="0" fillId="21" borderId="0" xfId="0" applyFill="1" applyAlignment="1"/>
    <xf numFmtId="178" fontId="0" fillId="21" borderId="0" xfId="0" applyNumberFormat="1" applyFill="1" applyAlignment="1"/>
    <xf numFmtId="0" fontId="2" fillId="21" borderId="0" xfId="0" applyFont="1" applyFill="1" applyAlignment="1"/>
    <xf numFmtId="180" fontId="0" fillId="21" borderId="0" xfId="0" applyNumberFormat="1" applyFill="1" applyAlignment="1">
      <alignment horizontal="left"/>
    </xf>
    <xf numFmtId="178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78" fontId="18" fillId="0" borderId="0" xfId="0" applyNumberFormat="1" applyFont="1" applyAlignment="1">
      <alignment horizontal="right"/>
    </xf>
    <xf numFmtId="17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78" fontId="21" fillId="0" borderId="0" xfId="0" applyNumberFormat="1" applyFont="1" applyAlignment="1">
      <alignment horizontal="right"/>
    </xf>
    <xf numFmtId="56" fontId="2" fillId="0" borderId="0" xfId="0" applyNumberFormat="1" applyFont="1" applyAlignment="1">
      <alignment horizontal="right"/>
    </xf>
    <xf numFmtId="56" fontId="2" fillId="0" borderId="0" xfId="0" applyNumberFormat="1" applyFont="1" applyAlignment="1">
      <alignment horizontal="left"/>
    </xf>
    <xf numFmtId="178" fontId="21" fillId="0" borderId="15" xfId="0" applyNumberFormat="1" applyFont="1" applyBorder="1" applyAlignment="1">
      <alignment horizontal="right"/>
    </xf>
    <xf numFmtId="56" fontId="18" fillId="0" borderId="0" xfId="0" applyNumberFormat="1" applyFont="1" applyAlignment="1">
      <alignment horizontal="right"/>
    </xf>
    <xf numFmtId="178" fontId="17" fillId="0" borderId="0" xfId="0" applyNumberFormat="1" applyFont="1" applyAlignment="1">
      <alignment horizontal="center"/>
    </xf>
    <xf numFmtId="178" fontId="20" fillId="0" borderId="0" xfId="0" applyNumberFormat="1" applyFont="1" applyAlignment="1">
      <alignment horizontal="right"/>
    </xf>
    <xf numFmtId="183" fontId="2" fillId="0" borderId="0" xfId="0" applyNumberFormat="1" applyFont="1" applyAlignment="1">
      <alignment horizontal="right"/>
    </xf>
    <xf numFmtId="183" fontId="2" fillId="0" borderId="0" xfId="0" applyNumberFormat="1" applyFont="1" applyAlignment="1">
      <alignment horizontal="left"/>
    </xf>
    <xf numFmtId="0" fontId="0" fillId="22" borderId="0" xfId="0" applyFill="1" applyAlignment="1"/>
    <xf numFmtId="178" fontId="0" fillId="22" borderId="0" xfId="0" applyNumberFormat="1" applyFill="1" applyAlignment="1"/>
    <xf numFmtId="0" fontId="2" fillId="22" borderId="0" xfId="0" applyFont="1" applyFill="1" applyAlignment="1"/>
    <xf numFmtId="178" fontId="18" fillId="22" borderId="0" xfId="0" applyNumberFormat="1" applyFont="1" applyFill="1" applyAlignment="1">
      <alignment horizontal="right"/>
    </xf>
    <xf numFmtId="178" fontId="0" fillId="22" borderId="0" xfId="0" applyNumberFormat="1" applyFill="1" applyAlignment="1">
      <alignment horizontal="right"/>
    </xf>
    <xf numFmtId="0" fontId="0" fillId="22" borderId="0" xfId="0" applyFill="1" applyAlignment="1">
      <alignment horizontal="right"/>
    </xf>
    <xf numFmtId="178" fontId="20" fillId="22" borderId="0" xfId="0" applyNumberFormat="1" applyFont="1" applyFill="1" applyAlignment="1">
      <alignment horizontal="right"/>
    </xf>
    <xf numFmtId="178" fontId="2" fillId="22" borderId="0" xfId="0" applyNumberFormat="1" applyFont="1" applyFill="1" applyAlignment="1">
      <alignment horizontal="right"/>
    </xf>
    <xf numFmtId="183" fontId="2" fillId="22" borderId="0" xfId="0" applyNumberFormat="1" applyFont="1" applyFill="1" applyAlignment="1">
      <alignment horizontal="right"/>
    </xf>
    <xf numFmtId="183" fontId="2" fillId="22" borderId="0" xfId="0" applyNumberFormat="1" applyFont="1" applyFill="1" applyAlignment="1">
      <alignment horizontal="left"/>
    </xf>
    <xf numFmtId="178" fontId="20" fillId="0" borderId="15" xfId="0" applyNumberFormat="1" applyFont="1" applyBorder="1" applyAlignment="1">
      <alignment horizontal="right"/>
    </xf>
    <xf numFmtId="183" fontId="14" fillId="0" borderId="0" xfId="0" applyNumberFormat="1" applyFont="1" applyAlignment="1">
      <alignment horizontal="left"/>
    </xf>
    <xf numFmtId="0" fontId="25" fillId="0" borderId="0" xfId="0" applyFont="1" applyAlignment="1"/>
    <xf numFmtId="183" fontId="19" fillId="0" borderId="0" xfId="0" applyNumberFormat="1" applyFont="1" applyAlignment="1">
      <alignment horizontal="left"/>
    </xf>
    <xf numFmtId="0" fontId="18" fillId="0" borderId="0" xfId="0" applyFont="1" applyAlignment="1">
      <alignment horizontal="right"/>
    </xf>
    <xf numFmtId="178" fontId="18" fillId="0" borderId="0" xfId="0" applyNumberFormat="1" applyFont="1" applyAlignment="1">
      <alignment horizontal="center"/>
    </xf>
    <xf numFmtId="0" fontId="17" fillId="23" borderId="0" xfId="0" applyFont="1" applyFill="1" applyAlignment="1">
      <alignment horizontal="center"/>
    </xf>
    <xf numFmtId="178" fontId="2" fillId="0" borderId="0" xfId="0" applyNumberFormat="1" applyFont="1" applyAlignment="1">
      <alignment horizontal="center"/>
    </xf>
    <xf numFmtId="183" fontId="2" fillId="0" borderId="0" xfId="0" applyNumberFormat="1" applyFont="1" applyAlignment="1">
      <alignment horizontal="center"/>
    </xf>
    <xf numFmtId="0" fontId="26" fillId="0" borderId="0" xfId="0" applyFont="1" applyAlignment="1"/>
    <xf numFmtId="178" fontId="18" fillId="0" borderId="16" xfId="0" applyNumberFormat="1" applyFont="1" applyBorder="1" applyAlignment="1">
      <alignment horizontal="center"/>
    </xf>
    <xf numFmtId="0" fontId="17" fillId="23" borderId="16" xfId="0" applyFont="1" applyFill="1" applyBorder="1" applyAlignment="1">
      <alignment horizontal="center"/>
    </xf>
    <xf numFmtId="183" fontId="2" fillId="0" borderId="16" xfId="0" applyNumberFormat="1" applyFont="1" applyBorder="1" applyAlignment="1">
      <alignment horizontal="center"/>
    </xf>
    <xf numFmtId="183" fontId="2" fillId="0" borderId="16" xfId="0" applyNumberFormat="1" applyFont="1" applyBorder="1" applyAlignment="1">
      <alignment horizontal="left"/>
    </xf>
    <xf numFmtId="0" fontId="27" fillId="23" borderId="0" xfId="0" applyFont="1" applyFill="1" applyAlignment="1">
      <alignment horizontal="center"/>
    </xf>
    <xf numFmtId="0" fontId="20" fillId="0" borderId="15" xfId="0" applyFont="1" applyBorder="1" applyAlignment="1">
      <alignment horizontal="center"/>
    </xf>
    <xf numFmtId="178" fontId="18" fillId="0" borderId="16" xfId="0" applyNumberFormat="1" applyFont="1" applyBorder="1" applyAlignment="1"/>
    <xf numFmtId="0" fontId="17" fillId="23" borderId="16" xfId="0" applyFont="1" applyFill="1" applyBorder="1" applyAlignment="1"/>
    <xf numFmtId="178" fontId="22" fillId="0" borderId="16" xfId="0" applyNumberFormat="1" applyFont="1" applyBorder="1" applyAlignment="1">
      <alignment horizontal="left"/>
    </xf>
    <xf numFmtId="0" fontId="0" fillId="2" borderId="0" xfId="0" applyFill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6" xfId="0" applyBorder="1">
      <alignment vertical="center"/>
    </xf>
    <xf numFmtId="0" fontId="2" fillId="0" borderId="16" xfId="0" applyFont="1" applyBorder="1">
      <alignment vertical="center"/>
    </xf>
    <xf numFmtId="14" fontId="0" fillId="0" borderId="16" xfId="0" applyNumberFormat="1" applyBorder="1">
      <alignment vertical="center"/>
    </xf>
    <xf numFmtId="0" fontId="2" fillId="0" borderId="15" xfId="0" applyFont="1" applyBorder="1">
      <alignment vertical="center"/>
    </xf>
    <xf numFmtId="14" fontId="0" fillId="0" borderId="15" xfId="0" applyNumberFormat="1" applyBorder="1">
      <alignment vertical="center"/>
    </xf>
    <xf numFmtId="181" fontId="0" fillId="2" borderId="0" xfId="0" applyNumberFormat="1" applyFill="1">
      <alignment vertical="center"/>
    </xf>
    <xf numFmtId="0" fontId="28" fillId="0" borderId="0" xfId="0" applyFont="1" applyAlignment="1"/>
    <xf numFmtId="0" fontId="28" fillId="0" borderId="0" xfId="0" applyFont="1" applyAlignment="1">
      <alignment horizontal="left"/>
    </xf>
    <xf numFmtId="1" fontId="0" fillId="0" borderId="0" xfId="0" applyNumberFormat="1">
      <alignment vertical="center"/>
    </xf>
    <xf numFmtId="1" fontId="0" fillId="5" borderId="0" xfId="0" applyNumberFormat="1" applyFill="1">
      <alignment vertical="center"/>
    </xf>
    <xf numFmtId="178" fontId="0" fillId="0" borderId="0" xfId="0" applyNumberFormat="1">
      <alignment vertical="center"/>
    </xf>
    <xf numFmtId="185" fontId="0" fillId="0" borderId="0" xfId="0" applyNumberFormat="1">
      <alignment vertical="center"/>
    </xf>
    <xf numFmtId="0" fontId="0" fillId="24" borderId="0" xfId="0" applyFill="1">
      <alignment vertical="center"/>
    </xf>
    <xf numFmtId="0" fontId="0" fillId="25" borderId="0" xfId="0" applyFill="1">
      <alignment vertical="center"/>
    </xf>
    <xf numFmtId="0" fontId="0" fillId="22" borderId="0" xfId="0" applyFill="1">
      <alignment vertical="center"/>
    </xf>
    <xf numFmtId="0" fontId="0" fillId="26" borderId="0" xfId="0" applyFill="1">
      <alignment vertical="center"/>
    </xf>
    <xf numFmtId="0" fontId="24" fillId="26" borderId="0" xfId="0" applyFont="1" applyFill="1">
      <alignment vertical="center"/>
    </xf>
    <xf numFmtId="0" fontId="24" fillId="24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4" fillId="22" borderId="0" xfId="0" applyFont="1" applyFill="1">
      <alignment vertical="center"/>
    </xf>
    <xf numFmtId="0" fontId="24" fillId="25" borderId="0" xfId="0" applyFont="1" applyFill="1">
      <alignment vertical="center"/>
    </xf>
    <xf numFmtId="0" fontId="4" fillId="0" borderId="0" xfId="0" applyFont="1">
      <alignment vertical="center"/>
    </xf>
    <xf numFmtId="178" fontId="0" fillId="27" borderId="15" xfId="0" applyNumberFormat="1" applyFill="1" applyBorder="1">
      <alignment vertical="center"/>
    </xf>
    <xf numFmtId="185" fontId="0" fillId="27" borderId="15" xfId="0" applyNumberFormat="1" applyFill="1" applyBorder="1">
      <alignment vertical="center"/>
    </xf>
    <xf numFmtId="0" fontId="0" fillId="27" borderId="15" xfId="0" applyFill="1" applyBorder="1">
      <alignment vertical="center"/>
    </xf>
    <xf numFmtId="185" fontId="0" fillId="0" borderId="15" xfId="0" applyNumberFormat="1" applyBorder="1">
      <alignment vertical="center"/>
    </xf>
    <xf numFmtId="178" fontId="0" fillId="0" borderId="15" xfId="0" applyNumberFormat="1" applyBorder="1">
      <alignment vertical="center"/>
    </xf>
    <xf numFmtId="178" fontId="0" fillId="0" borderId="16" xfId="0" applyNumberFormat="1" applyBorder="1">
      <alignment vertical="center"/>
    </xf>
    <xf numFmtId="0" fontId="29" fillId="0" borderId="0" xfId="0" applyFont="1" applyAlignment="1">
      <alignment horizontal="center" wrapText="1" readingOrder="1"/>
    </xf>
    <xf numFmtId="178" fontId="0" fillId="0" borderId="17" xfId="0" applyNumberFormat="1" applyBorder="1">
      <alignment vertical="center"/>
    </xf>
    <xf numFmtId="178" fontId="30" fillId="0" borderId="0" xfId="0" applyNumberFormat="1" applyFont="1">
      <alignment vertical="center"/>
    </xf>
    <xf numFmtId="0" fontId="30" fillId="0" borderId="0" xfId="0" applyFont="1">
      <alignment vertical="center"/>
    </xf>
    <xf numFmtId="0" fontId="24" fillId="0" borderId="0" xfId="0" applyFont="1">
      <alignment vertical="center"/>
    </xf>
    <xf numFmtId="185" fontId="0" fillId="0" borderId="17" xfId="0" applyNumberFormat="1" applyBorder="1">
      <alignment vertical="center"/>
    </xf>
    <xf numFmtId="49" fontId="0" fillId="0" borderId="0" xfId="0" applyNumberFormat="1">
      <alignment vertical="center"/>
    </xf>
    <xf numFmtId="49" fontId="30" fillId="0" borderId="0" xfId="0" applyNumberFormat="1" applyFont="1">
      <alignment vertical="center"/>
    </xf>
    <xf numFmtId="186" fontId="0" fillId="0" borderId="0" xfId="0" applyNumberFormat="1" applyAlignment="1"/>
    <xf numFmtId="0" fontId="17" fillId="23" borderId="0" xfId="0" applyFont="1" applyFill="1" applyAlignment="1"/>
    <xf numFmtId="186" fontId="0" fillId="0" borderId="0" xfId="0" applyNumberFormat="1" applyAlignment="1">
      <alignment horizontal="center"/>
    </xf>
    <xf numFmtId="186" fontId="0" fillId="0" borderId="15" xfId="0" applyNumberFormat="1" applyBorder="1" applyAlignment="1">
      <alignment horizontal="center"/>
    </xf>
    <xf numFmtId="0" fontId="24" fillId="0" borderId="0" xfId="0" applyFont="1" applyAlignment="1"/>
    <xf numFmtId="183" fontId="0" fillId="0" borderId="15" xfId="0" applyNumberFormat="1" applyBorder="1" applyAlignment="1"/>
    <xf numFmtId="0" fontId="0" fillId="2" borderId="0" xfId="0" applyFill="1" applyAlignment="1"/>
    <xf numFmtId="183" fontId="0" fillId="2" borderId="0" xfId="0" applyNumberFormat="1" applyFill="1" applyAlignment="1"/>
    <xf numFmtId="178" fontId="17" fillId="23" borderId="0" xfId="0" applyNumberFormat="1" applyFont="1" applyFill="1" applyAlignment="1">
      <alignment horizontal="center"/>
    </xf>
  </cellXfs>
  <cellStyles count="2">
    <cellStyle name="標準" xfId="0" builtinId="0"/>
    <cellStyle name="標準 2" xfId="1" xr:uid="{09DDA366-9922-4F93-8F47-2DFE2964A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Comet!$W$15</c:f>
              <c:strCache>
                <c:ptCount val="1"/>
                <c:pt idx="0">
                  <c:v>nega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Comet!$V$16:$V$19</c:f>
              <c:strCache>
                <c:ptCount val="4"/>
                <c:pt idx="0">
                  <c:v>Fresh</c:v>
                </c:pt>
                <c:pt idx="1">
                  <c:v>FT</c:v>
                </c:pt>
                <c:pt idx="2">
                  <c:v>FD epi</c:v>
                </c:pt>
                <c:pt idx="3">
                  <c:v>FD tre </c:v>
                </c:pt>
              </c:strCache>
            </c:strRef>
          </c:cat>
          <c:val>
            <c:numRef>
              <c:f>Comet!$W$16:$W$19</c:f>
              <c:numCache>
                <c:formatCode>General</c:formatCode>
                <c:ptCount val="4"/>
                <c:pt idx="0">
                  <c:v>97</c:v>
                </c:pt>
                <c:pt idx="1">
                  <c:v>1</c:v>
                </c:pt>
                <c:pt idx="2">
                  <c:v>12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9-4CE8-8A09-EF003A509096}"/>
            </c:ext>
          </c:extLst>
        </c:ser>
        <c:ser>
          <c:idx val="1"/>
          <c:order val="1"/>
          <c:tx>
            <c:strRef>
              <c:f>Comet!$X$15</c:f>
              <c:strCache>
                <c:ptCount val="1"/>
                <c:pt idx="0">
                  <c:v>posi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Comet!$V$16:$V$19</c:f>
              <c:strCache>
                <c:ptCount val="4"/>
                <c:pt idx="0">
                  <c:v>Fresh</c:v>
                </c:pt>
                <c:pt idx="1">
                  <c:v>FT</c:v>
                </c:pt>
                <c:pt idx="2">
                  <c:v>FD epi</c:v>
                </c:pt>
                <c:pt idx="3">
                  <c:v>FD tre </c:v>
                </c:pt>
              </c:strCache>
            </c:strRef>
          </c:cat>
          <c:val>
            <c:numRef>
              <c:f>Comet!$X$16:$X$19</c:f>
              <c:numCache>
                <c:formatCode>General</c:formatCode>
                <c:ptCount val="4"/>
                <c:pt idx="0">
                  <c:v>3</c:v>
                </c:pt>
                <c:pt idx="1">
                  <c:v>99</c:v>
                </c:pt>
                <c:pt idx="2">
                  <c:v>88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9-4CE8-8A09-EF003A509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1728656"/>
        <c:axId val="621726096"/>
      </c:barChart>
      <c:catAx>
        <c:axId val="62172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726096"/>
        <c:crosses val="autoZero"/>
        <c:auto val="1"/>
        <c:lblAlgn val="ctr"/>
        <c:lblOffset val="100"/>
        <c:noMultiLvlLbl val="0"/>
      </c:catAx>
      <c:valAx>
        <c:axId val="62172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72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ACS!$K$27</c:f>
              <c:strCache>
                <c:ptCount val="1"/>
                <c:pt idx="0">
                  <c:v>ACS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ACS!$L$26:$N$26</c:f>
              <c:strCache>
                <c:ptCount val="3"/>
                <c:pt idx="0">
                  <c:v>FD</c:v>
                </c:pt>
                <c:pt idx="1">
                  <c:v>FT</c:v>
                </c:pt>
                <c:pt idx="2">
                  <c:v>Fresh</c:v>
                </c:pt>
              </c:strCache>
            </c:strRef>
          </c:cat>
          <c:val>
            <c:numRef>
              <c:f>ACS!$L$27:$N$27</c:f>
              <c:numCache>
                <c:formatCode>0%</c:formatCode>
                <c:ptCount val="3"/>
                <c:pt idx="0">
                  <c:v>0.8571428571428571</c:v>
                </c:pt>
                <c:pt idx="1">
                  <c:v>0.46511627906976744</c:v>
                </c:pt>
                <c:pt idx="2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3-4DF4-B979-81ACB205D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-27"/>
        <c:axId val="1857437871"/>
        <c:axId val="1898105903"/>
      </c:barChart>
      <c:catAx>
        <c:axId val="1857437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98105903"/>
        <c:crosses val="autoZero"/>
        <c:auto val="1"/>
        <c:lblAlgn val="ctr"/>
        <c:lblOffset val="100"/>
        <c:noMultiLvlLbl val="0"/>
      </c:catAx>
      <c:valAx>
        <c:axId val="1898105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57437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ACS!$Q$2</c:f>
              <c:strCache>
                <c:ptCount val="1"/>
                <c:pt idx="0">
                  <c:v>FD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4E-4A3B-ADB3-5E229CB45D6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4E-4A3B-ADB3-5E229CB45D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4E-4A3B-ADB3-5E229CB45D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4E-4A3B-ADB3-5E229CB45D65}"/>
              </c:ext>
            </c:extLst>
          </c:dPt>
          <c:dPt>
            <c:idx val="4"/>
            <c:bubble3D val="0"/>
            <c:spPr>
              <a:solidFill>
                <a:srgbClr val="FF4652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04E-4A3B-ADB3-5E229CB45D65}"/>
              </c:ext>
            </c:extLst>
          </c:dPt>
          <c:cat>
            <c:strRef>
              <c:f>ACS!$P$3:$P$7</c:f>
              <c:strCache>
                <c:ptCount val="5"/>
                <c:pt idx="0">
                  <c:v>NCS</c:v>
                </c:pt>
                <c:pt idx="1">
                  <c:v>Light </c:v>
                </c:pt>
                <c:pt idx="2">
                  <c:v>Moderate</c:v>
                </c:pt>
                <c:pt idx="3">
                  <c:v>Heavy</c:v>
                </c:pt>
                <c:pt idx="4">
                  <c:v>LEATHAL</c:v>
                </c:pt>
              </c:strCache>
            </c:strRef>
          </c:cat>
          <c:val>
            <c:numRef>
              <c:f>ACS!$Q$3:$Q$7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4E-4A3B-ADB3-5E229CB45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ACS!$R$2</c:f>
              <c:strCache>
                <c:ptCount val="1"/>
                <c:pt idx="0">
                  <c:v>FT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C0-4D18-A278-69A8A457245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C0-4D18-A278-69A8A45724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C0-4D18-A278-69A8A45724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C0-4D18-A278-69A8A4572456}"/>
              </c:ext>
            </c:extLst>
          </c:dPt>
          <c:dPt>
            <c:idx val="4"/>
            <c:bubble3D val="0"/>
            <c:spPr>
              <a:solidFill>
                <a:srgbClr val="FF4652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C0-4D18-A278-69A8A4572456}"/>
              </c:ext>
            </c:extLst>
          </c:dPt>
          <c:cat>
            <c:strRef>
              <c:f>ACS!$P$3:$P$7</c:f>
              <c:strCache>
                <c:ptCount val="5"/>
                <c:pt idx="0">
                  <c:v>NCS</c:v>
                </c:pt>
                <c:pt idx="1">
                  <c:v>Light </c:v>
                </c:pt>
                <c:pt idx="2">
                  <c:v>Moderate</c:v>
                </c:pt>
                <c:pt idx="3">
                  <c:v>Heavy</c:v>
                </c:pt>
                <c:pt idx="4">
                  <c:v>LEATHAL</c:v>
                </c:pt>
              </c:strCache>
            </c:strRef>
          </c:cat>
          <c:val>
            <c:numRef>
              <c:f>ACS!$R$3:$R$7</c:f>
              <c:numCache>
                <c:formatCode>General</c:formatCode>
                <c:ptCount val="5"/>
                <c:pt idx="0">
                  <c:v>23</c:v>
                </c:pt>
                <c:pt idx="1">
                  <c:v>1</c:v>
                </c:pt>
                <c:pt idx="2">
                  <c:v>8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C0-4D18-A278-69A8A457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Fresh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ACS!$S$2</c:f>
              <c:strCache>
                <c:ptCount val="1"/>
                <c:pt idx="0">
                  <c:v>Fresh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1E-4FA2-9ED9-5E175DDB7CE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1E-4FA2-9ED9-5E175DDB7C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1E-4FA2-9ED9-5E175DDB7C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61E-4FA2-9ED9-5E175DDB7CE5}"/>
              </c:ext>
            </c:extLst>
          </c:dPt>
          <c:dPt>
            <c:idx val="4"/>
            <c:bubble3D val="0"/>
            <c:spPr>
              <a:solidFill>
                <a:srgbClr val="FF4652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61E-4FA2-9ED9-5E175DDB7CE5}"/>
              </c:ext>
            </c:extLst>
          </c:dPt>
          <c:cat>
            <c:strRef>
              <c:f>ACS!$P$3:$P$7</c:f>
              <c:strCache>
                <c:ptCount val="5"/>
                <c:pt idx="0">
                  <c:v>NCS</c:v>
                </c:pt>
                <c:pt idx="1">
                  <c:v>Light </c:v>
                </c:pt>
                <c:pt idx="2">
                  <c:v>Moderate</c:v>
                </c:pt>
                <c:pt idx="3">
                  <c:v>Heavy</c:v>
                </c:pt>
                <c:pt idx="4">
                  <c:v>LEATHAL</c:v>
                </c:pt>
              </c:strCache>
            </c:strRef>
          </c:cat>
          <c:val>
            <c:numRef>
              <c:f>ACS!$S$3:$S$7</c:f>
              <c:numCache>
                <c:formatCode>General</c:formatCode>
                <c:ptCount val="5"/>
                <c:pt idx="0">
                  <c:v>26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1E-4FA2-9ED9-5E175DDB7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292995219703999E-2"/>
          <c:y val="4.3758308051137264E-2"/>
          <c:w val="0.90462640839096631"/>
          <c:h val="0.84259298879399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ACS!$V$2</c:f>
              <c:strCache>
                <c:ptCount val="1"/>
                <c:pt idx="0">
                  <c:v>FD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ACS!$P$3:$P$7</c:f>
              <c:strCache>
                <c:ptCount val="5"/>
                <c:pt idx="0">
                  <c:v>NCS</c:v>
                </c:pt>
                <c:pt idx="1">
                  <c:v>Light </c:v>
                </c:pt>
                <c:pt idx="2">
                  <c:v>Moderate</c:v>
                </c:pt>
                <c:pt idx="3">
                  <c:v>Heavy</c:v>
                </c:pt>
                <c:pt idx="4">
                  <c:v>LEATHAL</c:v>
                </c:pt>
              </c:strCache>
            </c:strRef>
          </c:cat>
          <c:val>
            <c:numRef>
              <c:f>ACS!$V$3:$V$7</c:f>
              <c:numCache>
                <c:formatCode>General</c:formatCode>
                <c:ptCount val="5"/>
                <c:pt idx="0">
                  <c:v>14.285714285714285</c:v>
                </c:pt>
                <c:pt idx="1">
                  <c:v>3.5714285714285712</c:v>
                </c:pt>
                <c:pt idx="2">
                  <c:v>14.285714285714285</c:v>
                </c:pt>
                <c:pt idx="3">
                  <c:v>25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7-4680-9BD2-780D6047D038}"/>
            </c:ext>
          </c:extLst>
        </c:ser>
        <c:ser>
          <c:idx val="1"/>
          <c:order val="1"/>
          <c:tx>
            <c:strRef>
              <c:f>ACS!$W$2</c:f>
              <c:strCache>
                <c:ptCount val="1"/>
                <c:pt idx="0">
                  <c:v>FT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ACS!$P$3:$P$7</c:f>
              <c:strCache>
                <c:ptCount val="5"/>
                <c:pt idx="0">
                  <c:v>NCS</c:v>
                </c:pt>
                <c:pt idx="1">
                  <c:v>Light </c:v>
                </c:pt>
                <c:pt idx="2">
                  <c:v>Moderate</c:v>
                </c:pt>
                <c:pt idx="3">
                  <c:v>Heavy</c:v>
                </c:pt>
                <c:pt idx="4">
                  <c:v>LEATHAL</c:v>
                </c:pt>
              </c:strCache>
            </c:strRef>
          </c:cat>
          <c:val>
            <c:numRef>
              <c:f>ACS!$W$3:$W$7</c:f>
              <c:numCache>
                <c:formatCode>General</c:formatCode>
                <c:ptCount val="5"/>
                <c:pt idx="0">
                  <c:v>53.488372093023251</c:v>
                </c:pt>
                <c:pt idx="1">
                  <c:v>2.3255813953488373</c:v>
                </c:pt>
                <c:pt idx="2">
                  <c:v>18.604651162790699</c:v>
                </c:pt>
                <c:pt idx="3">
                  <c:v>11.627906976744185</c:v>
                </c:pt>
                <c:pt idx="4">
                  <c:v>13.953488372093023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7-4680-9BD2-780D6047D038}"/>
            </c:ext>
          </c:extLst>
        </c:ser>
        <c:ser>
          <c:idx val="2"/>
          <c:order val="2"/>
          <c:tx>
            <c:strRef>
              <c:f>ACS!$X$2</c:f>
              <c:strCache>
                <c:ptCount val="1"/>
                <c:pt idx="0">
                  <c:v>Fresh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ACS!$P$3:$P$7</c:f>
              <c:strCache>
                <c:ptCount val="5"/>
                <c:pt idx="0">
                  <c:v>NCS</c:v>
                </c:pt>
                <c:pt idx="1">
                  <c:v>Light </c:v>
                </c:pt>
                <c:pt idx="2">
                  <c:v>Moderate</c:v>
                </c:pt>
                <c:pt idx="3">
                  <c:v>Heavy</c:v>
                </c:pt>
                <c:pt idx="4">
                  <c:v>LEATHAL</c:v>
                </c:pt>
              </c:strCache>
            </c:strRef>
          </c:cat>
          <c:val>
            <c:numRef>
              <c:f>ACS!$X$3:$X$7</c:f>
              <c:numCache>
                <c:formatCode>General</c:formatCode>
                <c:ptCount val="5"/>
                <c:pt idx="0">
                  <c:v>86.666666666666671</c:v>
                </c:pt>
                <c:pt idx="1">
                  <c:v>3.3333333333333335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7-4680-9BD2-780D6047D0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66966943"/>
        <c:axId val="797447663"/>
      </c:barChart>
      <c:catAx>
        <c:axId val="86696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7447663"/>
        <c:crosses val="autoZero"/>
        <c:auto val="1"/>
        <c:lblAlgn val="ctr"/>
        <c:lblOffset val="100"/>
        <c:noMultiLvlLbl val="0"/>
      </c:catAx>
      <c:valAx>
        <c:axId val="79744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66966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343282535117412"/>
          <c:y val="6.0126790944005047E-2"/>
          <c:w val="0.10600196411974114"/>
          <c:h val="0.23386668537256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fresh cumulus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PCC!$M$4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PCC!$L$5:$L$8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PCC!$M$5:$M$8</c:f>
              <c:numCache>
                <c:formatCode>General</c:formatCode>
                <c:ptCount val="4"/>
                <c:pt idx="0">
                  <c:v>25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A-4B3D-9428-0460BF350973}"/>
            </c:ext>
          </c:extLst>
        </c:ser>
        <c:ser>
          <c:idx val="1"/>
          <c:order val="1"/>
          <c:tx>
            <c:strRef>
              <c:f>PCC!$N$4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PCC!$L$5:$L$8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PCC!$N$5:$N$8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A-4B3D-9428-0460BF350973}"/>
            </c:ext>
          </c:extLst>
        </c:ser>
        <c:ser>
          <c:idx val="2"/>
          <c:order val="2"/>
          <c:tx>
            <c:strRef>
              <c:f>PCC!$O$4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PCC!$L$5:$L$8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PCC!$O$5:$O$8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21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1A-4B3D-9428-0460BF350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2041656"/>
        <c:axId val="622041984"/>
      </c:barChart>
      <c:catAx>
        <c:axId val="622041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2041984"/>
        <c:crosses val="autoZero"/>
        <c:auto val="1"/>
        <c:lblAlgn val="ctr"/>
        <c:lblOffset val="100"/>
        <c:noMultiLvlLbl val="0"/>
      </c:catAx>
      <c:valAx>
        <c:axId val="62204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2041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FDserio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PCC!$M$15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PCC!$L$16:$L$19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PCC!$M$16:$M$19</c:f>
              <c:numCache>
                <c:formatCode>General</c:formatCode>
                <c:ptCount val="4"/>
                <c:pt idx="0">
                  <c:v>32</c:v>
                </c:pt>
                <c:pt idx="1">
                  <c:v>14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C-4876-AC6D-DAEB38148EE9}"/>
            </c:ext>
          </c:extLst>
        </c:ser>
        <c:ser>
          <c:idx val="1"/>
          <c:order val="1"/>
          <c:tx>
            <c:strRef>
              <c:f>PCC!$N$15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PCC!$L$16:$L$19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PCC!$N$16:$N$19</c:f>
              <c:numCache>
                <c:formatCode>General</c:formatCode>
                <c:ptCount val="4"/>
                <c:pt idx="0">
                  <c:v>5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CC-4876-AC6D-DAEB38148EE9}"/>
            </c:ext>
          </c:extLst>
        </c:ser>
        <c:ser>
          <c:idx val="2"/>
          <c:order val="2"/>
          <c:tx>
            <c:strRef>
              <c:f>PCC!$O$15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PCC!$L$16:$L$19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PCC!$O$16:$O$19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29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CC-4876-AC6D-DAEB38148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3150408"/>
        <c:axId val="633147784"/>
      </c:barChart>
      <c:catAx>
        <c:axId val="63315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3147784"/>
        <c:crosses val="autoZero"/>
        <c:auto val="1"/>
        <c:lblAlgn val="ctr"/>
        <c:lblOffset val="100"/>
        <c:noMultiLvlLbl val="0"/>
      </c:catAx>
      <c:valAx>
        <c:axId val="63314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3150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frezze thaw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PCC!$M$26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PCC!$L$27:$L$30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PCC!$M$27:$M$30</c:f>
              <c:numCache>
                <c:formatCode>General</c:formatCode>
                <c:ptCount val="4"/>
                <c:pt idx="0">
                  <c:v>20</c:v>
                </c:pt>
                <c:pt idx="1">
                  <c:v>8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0-44AD-8D97-45C757AD3D78}"/>
            </c:ext>
          </c:extLst>
        </c:ser>
        <c:ser>
          <c:idx val="1"/>
          <c:order val="1"/>
          <c:tx>
            <c:strRef>
              <c:f>PCC!$N$26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PCC!$L$27:$L$30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PCC!$N$27:$N$30</c:f>
              <c:numCache>
                <c:formatCode>General</c:formatCode>
                <c:ptCount val="4"/>
                <c:pt idx="0">
                  <c:v>2</c:v>
                </c:pt>
                <c:pt idx="1">
                  <c:v>14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0-44AD-8D97-45C757AD3D78}"/>
            </c:ext>
          </c:extLst>
        </c:ser>
        <c:ser>
          <c:idx val="2"/>
          <c:order val="2"/>
          <c:tx>
            <c:strRef>
              <c:f>PCC!$O$26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PCC!$L$27:$L$30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PCC!$O$27:$O$30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0-44AD-8D97-45C757AD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4820952"/>
        <c:axId val="874817344"/>
      </c:barChart>
      <c:catAx>
        <c:axId val="874820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74817344"/>
        <c:crosses val="autoZero"/>
        <c:auto val="1"/>
        <c:lblAlgn val="ctr"/>
        <c:lblOffset val="100"/>
        <c:noMultiLvlLbl val="0"/>
      </c:catAx>
      <c:valAx>
        <c:axId val="8748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74820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FD toreha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PCC!$M$34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PCC!$L$35:$L$38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PCC!$M$35:$M$38</c:f>
              <c:numCache>
                <c:formatCode>General</c:formatCode>
                <c:ptCount val="4"/>
                <c:pt idx="0">
                  <c:v>34</c:v>
                </c:pt>
                <c:pt idx="1">
                  <c:v>13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B-4AC0-9EF8-4A3725D29C27}"/>
            </c:ext>
          </c:extLst>
        </c:ser>
        <c:ser>
          <c:idx val="1"/>
          <c:order val="1"/>
          <c:tx>
            <c:strRef>
              <c:f>PCC!$N$34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PCC!$L$35:$L$38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PCC!$N$35:$N$38</c:f>
              <c:numCache>
                <c:formatCode>General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B-4AC0-9EF8-4A3725D29C27}"/>
            </c:ext>
          </c:extLst>
        </c:ser>
        <c:ser>
          <c:idx val="2"/>
          <c:order val="2"/>
          <c:tx>
            <c:strRef>
              <c:f>PCC!$O$34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PCC!$L$35:$L$38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PCC!$O$35:$O$38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20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DB-4AC0-9EF8-4A3725D2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0881512"/>
        <c:axId val="880881840"/>
      </c:barChart>
      <c:catAx>
        <c:axId val="88088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0881840"/>
        <c:crosses val="autoZero"/>
        <c:auto val="1"/>
        <c:lblAlgn val="ctr"/>
        <c:lblOffset val="100"/>
        <c:noMultiLvlLbl val="0"/>
      </c:catAx>
      <c:valAx>
        <c:axId val="88088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0881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altLang="ja-JP"/>
              <a:t>Fresh</a:t>
            </a:r>
            <a:r>
              <a:rPr lang="en-US" altLang="ja-JP" baseline="0"/>
              <a:t> 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PCC!$M$4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PCC!$L$5:$L$8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PCC!$M$5:$M$8</c:f>
              <c:numCache>
                <c:formatCode>General</c:formatCode>
                <c:ptCount val="4"/>
                <c:pt idx="0">
                  <c:v>25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6-40AA-8452-21DDD10D3CAA}"/>
            </c:ext>
          </c:extLst>
        </c:ser>
        <c:ser>
          <c:idx val="1"/>
          <c:order val="1"/>
          <c:tx>
            <c:strRef>
              <c:f>PCC!$N$4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PCC!$L$5:$L$8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PCC!$N$5:$N$8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26-40AA-8452-21DDD10D3CAA}"/>
            </c:ext>
          </c:extLst>
        </c:ser>
        <c:ser>
          <c:idx val="2"/>
          <c:order val="2"/>
          <c:tx>
            <c:strRef>
              <c:f>PCC!$O$4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PCC!$L$5:$L$8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PCC!$O$5:$O$8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21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26-40AA-8452-21DDD10D3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1173992"/>
        <c:axId val="1031175304"/>
        <c:axId val="0"/>
      </c:bar3DChart>
      <c:catAx>
        <c:axId val="1031173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5304"/>
        <c:crosses val="autoZero"/>
        <c:auto val="1"/>
        <c:lblAlgn val="ctr"/>
        <c:lblOffset val="100"/>
        <c:noMultiLvlLbl val="0"/>
      </c:catAx>
      <c:valAx>
        <c:axId val="103117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altLang="ja-JP"/>
              <a:t>FD</a:t>
            </a:r>
            <a:r>
              <a:rPr lang="en-US" altLang="ja-JP" baseline="0"/>
              <a:t> serio 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PCC!$M$4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PCC!$L$16:$L$19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PCC!$M$16:$M$19</c:f>
              <c:numCache>
                <c:formatCode>General</c:formatCode>
                <c:ptCount val="4"/>
                <c:pt idx="0">
                  <c:v>32</c:v>
                </c:pt>
                <c:pt idx="1">
                  <c:v>14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9-4395-A13B-785471B04B1F}"/>
            </c:ext>
          </c:extLst>
        </c:ser>
        <c:ser>
          <c:idx val="1"/>
          <c:order val="1"/>
          <c:tx>
            <c:strRef>
              <c:f>PCC!$N$4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PCC!$L$16:$L$19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PCC!$N$16:$N$19</c:f>
              <c:numCache>
                <c:formatCode>General</c:formatCode>
                <c:ptCount val="4"/>
                <c:pt idx="0">
                  <c:v>5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9-4395-A13B-785471B04B1F}"/>
            </c:ext>
          </c:extLst>
        </c:ser>
        <c:ser>
          <c:idx val="2"/>
          <c:order val="2"/>
          <c:tx>
            <c:strRef>
              <c:f>PCC!$O$4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PCC!$L$16:$L$19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PCC!$O$16:$O$19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29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9-4395-A13B-785471B04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1173992"/>
        <c:axId val="1031175304"/>
        <c:axId val="0"/>
      </c:bar3DChart>
      <c:catAx>
        <c:axId val="1031173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5304"/>
        <c:crosses val="autoZero"/>
        <c:auto val="1"/>
        <c:lblAlgn val="ctr"/>
        <c:lblOffset val="100"/>
        <c:noMultiLvlLbl val="0"/>
      </c:catAx>
      <c:valAx>
        <c:axId val="103117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altLang="ja-JP" baseline="0"/>
              <a:t>Freeze Thaw 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PCC!$M$4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PCC!$L$27:$L$30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PCC!$M$27:$M$30</c:f>
              <c:numCache>
                <c:formatCode>General</c:formatCode>
                <c:ptCount val="4"/>
                <c:pt idx="0">
                  <c:v>20</c:v>
                </c:pt>
                <c:pt idx="1">
                  <c:v>8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3-43FE-9D8B-FD2506B2889A}"/>
            </c:ext>
          </c:extLst>
        </c:ser>
        <c:ser>
          <c:idx val="1"/>
          <c:order val="1"/>
          <c:tx>
            <c:strRef>
              <c:f>PCC!$N$4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PCC!$L$27:$L$30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PCC!$N$27:$N$30</c:f>
              <c:numCache>
                <c:formatCode>General</c:formatCode>
                <c:ptCount val="4"/>
                <c:pt idx="0">
                  <c:v>2</c:v>
                </c:pt>
                <c:pt idx="1">
                  <c:v>14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3-43FE-9D8B-FD2506B2889A}"/>
            </c:ext>
          </c:extLst>
        </c:ser>
        <c:ser>
          <c:idx val="2"/>
          <c:order val="2"/>
          <c:tx>
            <c:strRef>
              <c:f>PCC!$O$4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PCC!$L$27:$L$30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PCC!$O$27:$O$30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B3-43FE-9D8B-FD2506B28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1173992"/>
        <c:axId val="1031175304"/>
        <c:axId val="0"/>
      </c:bar3DChart>
      <c:catAx>
        <c:axId val="1031173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5304"/>
        <c:crosses val="autoZero"/>
        <c:auto val="1"/>
        <c:lblAlgn val="ctr"/>
        <c:lblOffset val="100"/>
        <c:noMultiLvlLbl val="0"/>
      </c:catAx>
      <c:valAx>
        <c:axId val="103117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altLang="ja-JP"/>
              <a:t>FD</a:t>
            </a:r>
            <a:r>
              <a:rPr lang="en-US" altLang="ja-JP" baseline="0"/>
              <a:t> toreha 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PCC!$M$4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PCC!$L$35:$L$38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PCC!$M$35:$M$38</c:f>
              <c:numCache>
                <c:formatCode>General</c:formatCode>
                <c:ptCount val="4"/>
                <c:pt idx="0">
                  <c:v>34</c:v>
                </c:pt>
                <c:pt idx="1">
                  <c:v>13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8-4EAE-815C-B9AC3C24C833}"/>
            </c:ext>
          </c:extLst>
        </c:ser>
        <c:ser>
          <c:idx val="1"/>
          <c:order val="1"/>
          <c:tx>
            <c:strRef>
              <c:f>PCC!$N$4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PCC!$L$35:$L$38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PCC!$N$35:$N$38</c:f>
              <c:numCache>
                <c:formatCode>General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8-4EAE-815C-B9AC3C24C833}"/>
            </c:ext>
          </c:extLst>
        </c:ser>
        <c:ser>
          <c:idx val="2"/>
          <c:order val="2"/>
          <c:tx>
            <c:strRef>
              <c:f>PCC!$O$4</c:f>
              <c:strCache>
                <c:ptCount val="1"/>
                <c:pt idx="0">
                  <c:v>comp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PCC!$L$35:$L$38</c:f>
              <c:strCache>
                <c:ptCount val="4"/>
                <c:pt idx="0">
                  <c:v>30mi</c:v>
                </c:pt>
                <c:pt idx="1">
                  <c:v>1h</c:v>
                </c:pt>
                <c:pt idx="2">
                  <c:v>2h</c:v>
                </c:pt>
                <c:pt idx="3">
                  <c:v>3h</c:v>
                </c:pt>
              </c:strCache>
            </c:strRef>
          </c:cat>
          <c:val>
            <c:numRef>
              <c:f>PCC!$O$35:$O$38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20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38-4EAE-815C-B9AC3C2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1173992"/>
        <c:axId val="1031175304"/>
        <c:axId val="0"/>
      </c:bar3DChart>
      <c:catAx>
        <c:axId val="1031173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5304"/>
        <c:crosses val="autoZero"/>
        <c:auto val="1"/>
        <c:lblAlgn val="ctr"/>
        <c:lblOffset val="100"/>
        <c:noMultiLvlLbl val="0"/>
      </c:catAx>
      <c:valAx>
        <c:axId val="103117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117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457200</xdr:colOff>
      <xdr:row>12</xdr:row>
      <xdr:rowOff>134816</xdr:rowOff>
    </xdr:from>
    <xdr:to>
      <xdr:col>32</xdr:col>
      <xdr:colOff>351693</xdr:colOff>
      <xdr:row>24</xdr:row>
      <xdr:rowOff>64477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429A73C-DA7D-4056-B7D1-B0C50DC18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0</xdr:row>
      <xdr:rowOff>95250</xdr:rowOff>
    </xdr:from>
    <xdr:to>
      <xdr:col>23</xdr:col>
      <xdr:colOff>571500</xdr:colOff>
      <xdr:row>10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2CD7431-7F1F-4A08-981E-B7802201C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176212</xdr:colOff>
      <xdr:row>11</xdr:row>
      <xdr:rowOff>114300</xdr:rowOff>
    </xdr:from>
    <xdr:to>
      <xdr:col>23</xdr:col>
      <xdr:colOff>633412</xdr:colOff>
      <xdr:row>21</xdr:row>
      <xdr:rowOff>190500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933C6B9-1072-4763-8A5F-D7CE57951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290512</xdr:colOff>
      <xdr:row>23</xdr:row>
      <xdr:rowOff>19050</xdr:rowOff>
    </xdr:from>
    <xdr:to>
      <xdr:col>24</xdr:col>
      <xdr:colOff>61912</xdr:colOff>
      <xdr:row>33</xdr:row>
      <xdr:rowOff>95250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126D85E-AA11-43D2-94D8-CF1059513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366712</xdr:colOff>
      <xdr:row>35</xdr:row>
      <xdr:rowOff>47625</xdr:rowOff>
    </xdr:from>
    <xdr:to>
      <xdr:col>24</xdr:col>
      <xdr:colOff>138112</xdr:colOff>
      <xdr:row>45</xdr:row>
      <xdr:rowOff>123825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21DD5D73-C577-4269-8613-4945EF5AB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268432</xdr:colOff>
      <xdr:row>0</xdr:row>
      <xdr:rowOff>114877</xdr:rowOff>
    </xdr:from>
    <xdr:to>
      <xdr:col>30</xdr:col>
      <xdr:colOff>684068</xdr:colOff>
      <xdr:row>11</xdr:row>
      <xdr:rowOff>577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AAEADD40-E19C-49CE-8A0A-3D2EF7C87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571500</xdr:colOff>
      <xdr:row>11</xdr:row>
      <xdr:rowOff>210553</xdr:rowOff>
    </xdr:from>
    <xdr:to>
      <xdr:col>31</xdr:col>
      <xdr:colOff>305346</xdr:colOff>
      <xdr:row>22</xdr:row>
      <xdr:rowOff>96253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43DD8A6C-1878-413F-8677-4066EF1A4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10026</xdr:colOff>
      <xdr:row>24</xdr:row>
      <xdr:rowOff>30079</xdr:rowOff>
    </xdr:from>
    <xdr:to>
      <xdr:col>31</xdr:col>
      <xdr:colOff>425662</xdr:colOff>
      <xdr:row>34</xdr:row>
      <xdr:rowOff>186490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5F09A810-6F47-4D16-84B0-E1637BCAA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10026</xdr:colOff>
      <xdr:row>36</xdr:row>
      <xdr:rowOff>30078</xdr:rowOff>
    </xdr:from>
    <xdr:to>
      <xdr:col>31</xdr:col>
      <xdr:colOff>425662</xdr:colOff>
      <xdr:row>46</xdr:row>
      <xdr:rowOff>186489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987D3416-FABC-488C-82A7-C67B6847B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28</xdr:row>
      <xdr:rowOff>25400</xdr:rowOff>
    </xdr:from>
    <xdr:to>
      <xdr:col>13</xdr:col>
      <xdr:colOff>870962</xdr:colOff>
      <xdr:row>41</xdr:row>
      <xdr:rowOff>2024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ACD7564-B3ED-4A59-83F7-B14FA91E3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11</xdr:row>
      <xdr:rowOff>0</xdr:rowOff>
    </xdr:from>
    <xdr:to>
      <xdr:col>18</xdr:col>
      <xdr:colOff>952499</xdr:colOff>
      <xdr:row>25</xdr:row>
      <xdr:rowOff>20851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BF0515A-90B8-4AD2-BCA7-116A39645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11</xdr:row>
      <xdr:rowOff>0</xdr:rowOff>
    </xdr:from>
    <xdr:to>
      <xdr:col>23</xdr:col>
      <xdr:colOff>76199</xdr:colOff>
      <xdr:row>25</xdr:row>
      <xdr:rowOff>20851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A41235B-D1E5-4870-AF93-9EEC05FC1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254000</xdr:colOff>
      <xdr:row>11</xdr:row>
      <xdr:rowOff>0</xdr:rowOff>
    </xdr:from>
    <xdr:to>
      <xdr:col>27</xdr:col>
      <xdr:colOff>253999</xdr:colOff>
      <xdr:row>25</xdr:row>
      <xdr:rowOff>20851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F6DE377D-1DD9-4880-92BD-441D90D47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26</xdr:row>
      <xdr:rowOff>0</xdr:rowOff>
    </xdr:from>
    <xdr:to>
      <xdr:col>26</xdr:col>
      <xdr:colOff>927100</xdr:colOff>
      <xdr:row>48</xdr:row>
      <xdr:rowOff>88900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3AECF076-A588-4616-B14C-334F5FACE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313</xdr:row>
      <xdr:rowOff>107950</xdr:rowOff>
    </xdr:from>
    <xdr:to>
      <xdr:col>19</xdr:col>
      <xdr:colOff>6350</xdr:colOff>
      <xdr:row>314</xdr:row>
      <xdr:rowOff>38100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B09A31BE-2DD4-4FF0-A546-51583E8338E7}"/>
            </a:ext>
          </a:extLst>
        </xdr:cNvPr>
        <xdr:cNvCxnSpPr/>
      </xdr:nvCxnSpPr>
      <xdr:spPr>
        <a:xfrm>
          <a:off x="11315700" y="51784250"/>
          <a:ext cx="635000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431800</xdr:colOff>
      <xdr:row>314</xdr:row>
      <xdr:rowOff>120650</xdr:rowOff>
    </xdr:from>
    <xdr:to>
      <xdr:col>18</xdr:col>
      <xdr:colOff>438150</xdr:colOff>
      <xdr:row>315</xdr:row>
      <xdr:rowOff>50800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92207F3-265B-4D14-85A1-A89018EF3F7A}"/>
            </a:ext>
          </a:extLst>
        </xdr:cNvPr>
        <xdr:cNvCxnSpPr/>
      </xdr:nvCxnSpPr>
      <xdr:spPr>
        <a:xfrm>
          <a:off x="11118850" y="51962050"/>
          <a:ext cx="635000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431800</xdr:colOff>
      <xdr:row>315</xdr:row>
      <xdr:rowOff>120650</xdr:rowOff>
    </xdr:from>
    <xdr:to>
      <xdr:col>18</xdr:col>
      <xdr:colOff>438150</xdr:colOff>
      <xdr:row>316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039DCE1-DFAF-45EF-92F2-444E4AB9D165}"/>
            </a:ext>
          </a:extLst>
        </xdr:cNvPr>
        <xdr:cNvCxnSpPr/>
      </xdr:nvCxnSpPr>
      <xdr:spPr>
        <a:xfrm>
          <a:off x="11118850" y="52127150"/>
          <a:ext cx="635000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ADA8-F2A3-4B9F-A9D3-2EEB9D34AA53}">
  <dimension ref="C2:AI30"/>
  <sheetViews>
    <sheetView topLeftCell="Q1" zoomScale="139" zoomScaleNormal="139" workbookViewId="0">
      <selection activeCell="S24" sqref="S24"/>
    </sheetView>
  </sheetViews>
  <sheetFormatPr defaultColWidth="8.83203125" defaultRowHeight="18" x14ac:dyDescent="0.55000000000000004"/>
  <cols>
    <col min="6" max="6" width="8.83203125" customWidth="1"/>
  </cols>
  <sheetData>
    <row r="2" spans="3:35" x14ac:dyDescent="0.55000000000000004">
      <c r="M2" s="1" t="e">
        <f>L2/F2*100</f>
        <v>#DIV/0!</v>
      </c>
    </row>
    <row r="3" spans="3:35" x14ac:dyDescent="0.55000000000000004">
      <c r="C3" t="s">
        <v>4</v>
      </c>
      <c r="D3" t="s">
        <v>7</v>
      </c>
      <c r="E3" t="s">
        <v>8</v>
      </c>
      <c r="F3" t="s">
        <v>9</v>
      </c>
      <c r="G3" t="s">
        <v>10</v>
      </c>
      <c r="H3" t="s">
        <v>10</v>
      </c>
      <c r="I3" t="s">
        <v>11</v>
      </c>
      <c r="J3" t="s">
        <v>11</v>
      </c>
      <c r="K3" t="s">
        <v>12</v>
      </c>
      <c r="M3" t="s">
        <v>13</v>
      </c>
      <c r="P3" t="s">
        <v>14</v>
      </c>
      <c r="Q3" t="s">
        <v>15</v>
      </c>
      <c r="T3" t="s">
        <v>18</v>
      </c>
      <c r="U3" t="s">
        <v>7</v>
      </c>
      <c r="V3" t="s">
        <v>8</v>
      </c>
      <c r="W3" s="7" t="s">
        <v>9</v>
      </c>
      <c r="X3" t="s">
        <v>10</v>
      </c>
      <c r="Y3" t="s">
        <v>10</v>
      </c>
      <c r="Z3" t="s">
        <v>11</v>
      </c>
      <c r="AA3" t="s">
        <v>11</v>
      </c>
      <c r="AB3" t="s">
        <v>12</v>
      </c>
      <c r="AD3" t="s">
        <v>13</v>
      </c>
      <c r="AI3" t="s">
        <v>15</v>
      </c>
    </row>
    <row r="4" spans="3:35" x14ac:dyDescent="0.55000000000000004">
      <c r="C4" t="s">
        <v>1</v>
      </c>
      <c r="D4">
        <f>SUM(E4,F4)</f>
        <v>75</v>
      </c>
      <c r="E4">
        <v>0</v>
      </c>
      <c r="F4">
        <f>SUM(G4,I4)</f>
        <v>75</v>
      </c>
      <c r="G4">
        <v>67</v>
      </c>
      <c r="H4" s="1">
        <f>G4/F4*100</f>
        <v>89.333333333333329</v>
      </c>
      <c r="I4">
        <f>SUM(K4)</f>
        <v>8</v>
      </c>
      <c r="J4" s="1">
        <f>I4/F4*100</f>
        <v>10.666666666666668</v>
      </c>
      <c r="K4" s="6">
        <v>8</v>
      </c>
      <c r="L4" s="1">
        <f>K4/I4*100</f>
        <v>100</v>
      </c>
      <c r="P4" s="1">
        <f>O4/I4*100</f>
        <v>0</v>
      </c>
      <c r="Q4">
        <v>72.108712885036994</v>
      </c>
      <c r="T4" t="s">
        <v>1</v>
      </c>
      <c r="U4">
        <f t="shared" ref="U4:X5" si="0">SUM(D4,D14,D24)</f>
        <v>384</v>
      </c>
      <c r="V4">
        <f t="shared" si="0"/>
        <v>0</v>
      </c>
      <c r="W4" s="7">
        <f t="shared" si="0"/>
        <v>384</v>
      </c>
      <c r="X4">
        <f t="shared" si="0"/>
        <v>373</v>
      </c>
      <c r="Y4" s="1">
        <f>X4/W4*100</f>
        <v>97.135416666666657</v>
      </c>
      <c r="Z4">
        <f>SUM(I4,I14,I24)</f>
        <v>11</v>
      </c>
      <c r="AA4" s="1">
        <f>Z4/W4*100</f>
        <v>2.864583333333333</v>
      </c>
      <c r="AB4">
        <f>SUM(K4,K14,K24)</f>
        <v>11</v>
      </c>
      <c r="AC4" s="1">
        <f>AB4/Z4*100</f>
        <v>100</v>
      </c>
      <c r="AD4">
        <f>SUM(M4,M14,M24)</f>
        <v>0</v>
      </c>
      <c r="AE4" s="1"/>
      <c r="AH4" s="1"/>
    </row>
    <row r="5" spans="3:35" x14ac:dyDescent="0.55000000000000004">
      <c r="C5" t="s">
        <v>2</v>
      </c>
      <c r="D5">
        <f>SUM(E5,F5)</f>
        <v>55</v>
      </c>
      <c r="E5">
        <v>36</v>
      </c>
      <c r="F5">
        <f>SUM(G5,I5)</f>
        <v>19</v>
      </c>
      <c r="G5">
        <v>1</v>
      </c>
      <c r="H5" s="1">
        <f>G5/F5*100</f>
        <v>5.2631578947368416</v>
      </c>
      <c r="I5">
        <f>SUM(K5,M5)</f>
        <v>18</v>
      </c>
      <c r="J5" s="1">
        <f>I5/F5*100</f>
        <v>94.73684210526315</v>
      </c>
      <c r="K5" s="6">
        <v>4</v>
      </c>
      <c r="L5" s="1">
        <f t="shared" ref="L5:L9" si="1">K5/I5*100</f>
        <v>22.222222222222221</v>
      </c>
      <c r="M5">
        <v>14</v>
      </c>
      <c r="N5" s="1">
        <f>M5/I5*100</f>
        <v>77.777777777777786</v>
      </c>
      <c r="O5" s="2"/>
      <c r="P5" s="1">
        <f>O5/I5*100</f>
        <v>0</v>
      </c>
      <c r="Q5" s="4">
        <v>95.256493011665668</v>
      </c>
      <c r="T5" t="s">
        <v>2</v>
      </c>
      <c r="U5">
        <f t="shared" si="0"/>
        <v>262</v>
      </c>
      <c r="V5">
        <f t="shared" si="0"/>
        <v>97</v>
      </c>
      <c r="W5" s="7">
        <f t="shared" si="0"/>
        <v>165</v>
      </c>
      <c r="X5">
        <f t="shared" si="0"/>
        <v>1</v>
      </c>
      <c r="Y5" s="1">
        <f>X5/W5*100</f>
        <v>0.60606060606060608</v>
      </c>
      <c r="Z5">
        <f t="shared" ref="Z5:Z9" si="2">SUM(I5,I15,I25)</f>
        <v>164</v>
      </c>
      <c r="AA5" s="1">
        <f t="shared" ref="AA5:AA9" si="3">Z5/W5*100</f>
        <v>99.393939393939391</v>
      </c>
      <c r="AB5">
        <f t="shared" ref="AB5:AB9" si="4">SUM(K5,K15,K25)</f>
        <v>4</v>
      </c>
      <c r="AC5" s="1">
        <f>AB5/Z5*100</f>
        <v>2.4390243902439024</v>
      </c>
      <c r="AD5">
        <f t="shared" ref="AD5:AD7" si="5">SUM(M5,M15,M25)</f>
        <v>160</v>
      </c>
      <c r="AE5" s="1">
        <f>AD5/Z5*100</f>
        <v>97.560975609756099</v>
      </c>
      <c r="AH5" s="1"/>
    </row>
    <row r="6" spans="3:35" x14ac:dyDescent="0.55000000000000004">
      <c r="E6">
        <v>0</v>
      </c>
      <c r="F6" s="1"/>
      <c r="H6" s="1"/>
      <c r="K6" s="6"/>
      <c r="L6" s="1"/>
      <c r="N6" s="1"/>
      <c r="O6" s="2"/>
      <c r="P6" s="1">
        <f>O6/I5*100</f>
        <v>0</v>
      </c>
      <c r="Q6" s="3">
        <v>115.75780988526037</v>
      </c>
      <c r="W6" s="7"/>
      <c r="Y6" s="1"/>
      <c r="AA6" s="1"/>
      <c r="AC6" s="1"/>
      <c r="AE6" s="1"/>
      <c r="AH6" s="1"/>
    </row>
    <row r="7" spans="3:35" x14ac:dyDescent="0.55000000000000004">
      <c r="C7" t="s">
        <v>16</v>
      </c>
      <c r="D7">
        <f>SUM(E7,F7)</f>
        <v>38</v>
      </c>
      <c r="E7">
        <v>3</v>
      </c>
      <c r="F7">
        <f>SUM(G7,I7)</f>
        <v>35</v>
      </c>
      <c r="G7">
        <v>8</v>
      </c>
      <c r="H7" s="1">
        <f>G7/F7*100</f>
        <v>22.857142857142858</v>
      </c>
      <c r="I7">
        <f t="shared" ref="I7:I9" si="6">SUM(K7,M7)</f>
        <v>27</v>
      </c>
      <c r="J7" s="1">
        <f>I7/F7*100</f>
        <v>77.142857142857153</v>
      </c>
      <c r="K7" s="6">
        <v>11</v>
      </c>
      <c r="L7" s="1">
        <f t="shared" si="1"/>
        <v>40.74074074074074</v>
      </c>
      <c r="M7">
        <v>16</v>
      </c>
      <c r="N7" s="1">
        <f>M7/I7*100</f>
        <v>59.259259259259252</v>
      </c>
      <c r="P7" s="1">
        <f>O7/I7*100</f>
        <v>0</v>
      </c>
      <c r="Q7" s="4">
        <v>73.339252501613544</v>
      </c>
      <c r="T7" t="s">
        <v>16</v>
      </c>
      <c r="U7">
        <f>SUM(D7,D17,D27)</f>
        <v>150</v>
      </c>
      <c r="V7">
        <f t="shared" ref="V7:V9" si="7">SUM(E7,E17,E27)</f>
        <v>16</v>
      </c>
      <c r="W7" s="7">
        <f t="shared" ref="W7:W9" si="8">SUM(F7,F17,F27)</f>
        <v>134</v>
      </c>
      <c r="X7">
        <f t="shared" ref="X7:X9" si="9">SUM(G7,G17,G27)</f>
        <v>16</v>
      </c>
      <c r="Y7" s="1">
        <f>X7/W7*100</f>
        <v>11.940298507462686</v>
      </c>
      <c r="Z7">
        <f>SUM(I7,I17,I27)</f>
        <v>118</v>
      </c>
      <c r="AA7" s="1">
        <f t="shared" si="3"/>
        <v>88.059701492537314</v>
      </c>
      <c r="AB7">
        <f t="shared" si="4"/>
        <v>87</v>
      </c>
      <c r="AC7" s="1">
        <f>AB7/Z7*100</f>
        <v>73.728813559322035</v>
      </c>
      <c r="AD7">
        <f t="shared" si="5"/>
        <v>31</v>
      </c>
      <c r="AE7" s="1">
        <f>AD7/Z7*100</f>
        <v>26.271186440677969</v>
      </c>
      <c r="AH7" s="1"/>
    </row>
    <row r="8" spans="3:35" x14ac:dyDescent="0.55000000000000004">
      <c r="F8" s="1"/>
      <c r="H8" s="1"/>
      <c r="K8" s="6"/>
      <c r="L8" s="1"/>
      <c r="N8" s="1"/>
      <c r="P8" s="1">
        <f>O8/I7*100</f>
        <v>0</v>
      </c>
      <c r="Q8" s="5">
        <v>48.201462870049887</v>
      </c>
      <c r="W8" s="7"/>
      <c r="Y8" s="1"/>
      <c r="AA8" s="1"/>
      <c r="AC8" s="1"/>
      <c r="AE8" s="1"/>
      <c r="AH8" s="1"/>
    </row>
    <row r="9" spans="3:35" x14ac:dyDescent="0.55000000000000004">
      <c r="C9" t="s">
        <v>17</v>
      </c>
      <c r="D9">
        <f>SUM(E9,F9)</f>
        <v>48</v>
      </c>
      <c r="E9">
        <v>3</v>
      </c>
      <c r="F9">
        <f>SUM(G9,I9)</f>
        <v>45</v>
      </c>
      <c r="G9">
        <v>13</v>
      </c>
      <c r="H9" s="1">
        <f>G9/F9*100</f>
        <v>28.888888888888886</v>
      </c>
      <c r="I9">
        <f t="shared" si="6"/>
        <v>32</v>
      </c>
      <c r="J9" s="1">
        <f>I9/F9*100</f>
        <v>71.111111111111114</v>
      </c>
      <c r="K9" s="6">
        <v>7</v>
      </c>
      <c r="L9" s="1">
        <f t="shared" si="1"/>
        <v>21.875</v>
      </c>
      <c r="M9">
        <v>25</v>
      </c>
      <c r="N9" s="1">
        <f>M9/I9*100</f>
        <v>78.125</v>
      </c>
      <c r="P9" s="1">
        <f>O9/I9*100</f>
        <v>0</v>
      </c>
      <c r="Q9">
        <v>53.727142857142873</v>
      </c>
      <c r="T9" t="s">
        <v>17</v>
      </c>
      <c r="U9">
        <f>SUM(D9,D19,D29)</f>
        <v>184</v>
      </c>
      <c r="V9">
        <f t="shared" si="7"/>
        <v>23</v>
      </c>
      <c r="W9" s="7">
        <f t="shared" si="8"/>
        <v>161</v>
      </c>
      <c r="X9">
        <f t="shared" si="9"/>
        <v>36</v>
      </c>
      <c r="Y9" s="1">
        <f>X9/W9*100</f>
        <v>22.36024844720497</v>
      </c>
      <c r="Z9">
        <f t="shared" si="2"/>
        <v>125</v>
      </c>
      <c r="AA9" s="1">
        <f t="shared" si="3"/>
        <v>77.639751552795033</v>
      </c>
      <c r="AB9">
        <f t="shared" si="4"/>
        <v>69</v>
      </c>
      <c r="AC9" s="1">
        <f t="shared" ref="AC9" si="10">AB9/Z9*100</f>
        <v>55.2</v>
      </c>
      <c r="AD9">
        <f>SUM(M9,M19,M29)</f>
        <v>56</v>
      </c>
      <c r="AE9" s="1">
        <f>AD9/Z9*100</f>
        <v>44.800000000000004</v>
      </c>
      <c r="AH9" s="1"/>
    </row>
    <row r="10" spans="3:35" x14ac:dyDescent="0.55000000000000004">
      <c r="F10" s="1"/>
      <c r="H10" s="1"/>
      <c r="P10" s="1">
        <f>O10/I9*100</f>
        <v>0</v>
      </c>
      <c r="Q10">
        <v>66.759826418008728</v>
      </c>
      <c r="X10" s="1"/>
      <c r="Y10" s="1"/>
      <c r="AA10" s="1"/>
      <c r="AB10" s="1"/>
      <c r="AC10" s="1"/>
      <c r="AD10" s="1"/>
      <c r="AE10" s="1"/>
      <c r="AH10" s="1"/>
    </row>
    <row r="11" spans="3:35" x14ac:dyDescent="0.55000000000000004">
      <c r="Y11" s="1"/>
      <c r="AG11" s="1"/>
      <c r="AI11" s="1"/>
    </row>
    <row r="13" spans="3:35" x14ac:dyDescent="0.55000000000000004">
      <c r="C13" t="s">
        <v>3</v>
      </c>
      <c r="D13" t="s">
        <v>7</v>
      </c>
      <c r="E13" t="s">
        <v>8</v>
      </c>
      <c r="F13" t="s">
        <v>9</v>
      </c>
      <c r="G13" t="s">
        <v>10</v>
      </c>
      <c r="H13" t="s">
        <v>10</v>
      </c>
      <c r="I13" t="s">
        <v>11</v>
      </c>
      <c r="J13" t="s">
        <v>11</v>
      </c>
      <c r="K13" t="s">
        <v>12</v>
      </c>
      <c r="M13" t="s">
        <v>13</v>
      </c>
      <c r="P13" t="s">
        <v>14</v>
      </c>
      <c r="Q13" t="s">
        <v>15</v>
      </c>
    </row>
    <row r="14" spans="3:35" x14ac:dyDescent="0.55000000000000004">
      <c r="C14" t="s">
        <v>1</v>
      </c>
      <c r="D14">
        <f>SUM(E14,F14)</f>
        <v>215</v>
      </c>
      <c r="E14">
        <v>0</v>
      </c>
      <c r="F14">
        <f>SUM(G14,I14)</f>
        <v>215</v>
      </c>
      <c r="G14">
        <v>212</v>
      </c>
      <c r="H14" s="1">
        <f>G14/F14*100</f>
        <v>98.604651162790702</v>
      </c>
      <c r="I14">
        <f>SUM(K14)</f>
        <v>3</v>
      </c>
      <c r="J14" s="1">
        <f>I14/F14*100</f>
        <v>1.3953488372093024</v>
      </c>
      <c r="K14" s="6">
        <v>3</v>
      </c>
      <c r="L14" s="1">
        <f>K14/I14*100</f>
        <v>100</v>
      </c>
      <c r="P14" s="1">
        <f>O14/I14*100</f>
        <v>0</v>
      </c>
      <c r="Q14">
        <v>75.326666666666668</v>
      </c>
    </row>
    <row r="15" spans="3:35" x14ac:dyDescent="0.55000000000000004">
      <c r="C15" t="s">
        <v>2</v>
      </c>
      <c r="D15">
        <f>SUM(E15,F15)</f>
        <v>111</v>
      </c>
      <c r="E15">
        <v>61</v>
      </c>
      <c r="F15">
        <f>SUM(G15,I15)</f>
        <v>50</v>
      </c>
      <c r="G15">
        <v>0</v>
      </c>
      <c r="H15" s="1">
        <f>G15/F15*100</f>
        <v>0</v>
      </c>
      <c r="I15">
        <f>SUM(K15,M15)</f>
        <v>50</v>
      </c>
      <c r="J15" s="1">
        <f>I15/F15*100</f>
        <v>100</v>
      </c>
      <c r="K15" s="6">
        <v>0</v>
      </c>
      <c r="L15" s="1">
        <f t="shared" ref="L15" si="11">K15/I15*100</f>
        <v>0</v>
      </c>
      <c r="M15">
        <v>50</v>
      </c>
      <c r="N15" s="1">
        <f>M15/I15*100</f>
        <v>100</v>
      </c>
      <c r="P15" s="1">
        <f>O15/I15*100</f>
        <v>0</v>
      </c>
      <c r="W15" t="s">
        <v>10</v>
      </c>
      <c r="X15" t="s">
        <v>11</v>
      </c>
    </row>
    <row r="16" spans="3:35" x14ac:dyDescent="0.55000000000000004">
      <c r="E16">
        <v>0</v>
      </c>
      <c r="F16" s="1"/>
      <c r="H16" s="1"/>
      <c r="K16" s="6"/>
      <c r="L16" s="1"/>
      <c r="N16" s="1"/>
      <c r="P16" s="1">
        <f>O16/I15*100</f>
        <v>0</v>
      </c>
      <c r="Q16">
        <v>88.396022474978167</v>
      </c>
      <c r="V16" t="s">
        <v>5</v>
      </c>
      <c r="W16">
        <v>97</v>
      </c>
      <c r="X16">
        <v>3</v>
      </c>
    </row>
    <row r="17" spans="3:24" x14ac:dyDescent="0.55000000000000004">
      <c r="C17" t="s">
        <v>16</v>
      </c>
      <c r="D17">
        <f>SUM(E17,F17)</f>
        <v>82</v>
      </c>
      <c r="E17">
        <v>12</v>
      </c>
      <c r="F17">
        <f>SUM(G17,I17)</f>
        <v>70</v>
      </c>
      <c r="G17">
        <v>8</v>
      </c>
      <c r="H17" s="1">
        <f>G17/F17*100</f>
        <v>11.428571428571429</v>
      </c>
      <c r="I17">
        <f t="shared" ref="I17:I19" si="12">SUM(K17,M17)</f>
        <v>62</v>
      </c>
      <c r="J17" s="1">
        <f>I17/F17*100</f>
        <v>88.571428571428569</v>
      </c>
      <c r="K17" s="6">
        <v>54</v>
      </c>
      <c r="L17" s="1">
        <f t="shared" ref="L17" si="13">K17/I17*100</f>
        <v>87.096774193548384</v>
      </c>
      <c r="M17">
        <v>8</v>
      </c>
      <c r="N17" s="1">
        <f>M17/I17*100</f>
        <v>12.903225806451612</v>
      </c>
      <c r="P17" s="1">
        <f>O17/I17*100</f>
        <v>0</v>
      </c>
      <c r="Q17">
        <v>67.636045203951412</v>
      </c>
      <c r="V17" t="s">
        <v>6</v>
      </c>
      <c r="W17">
        <v>1</v>
      </c>
      <c r="X17">
        <v>99</v>
      </c>
    </row>
    <row r="18" spans="3:24" x14ac:dyDescent="0.55000000000000004">
      <c r="F18" s="1"/>
      <c r="H18" s="1"/>
      <c r="K18" s="6"/>
      <c r="L18" s="1"/>
      <c r="N18" s="1"/>
      <c r="P18" s="1">
        <f>O18/I17*100</f>
        <v>0</v>
      </c>
      <c r="Q18">
        <v>71.860503231187593</v>
      </c>
      <c r="V18" t="s">
        <v>16</v>
      </c>
      <c r="W18">
        <v>12</v>
      </c>
      <c r="X18">
        <v>88</v>
      </c>
    </row>
    <row r="19" spans="3:24" x14ac:dyDescent="0.55000000000000004">
      <c r="C19" t="s">
        <v>17</v>
      </c>
      <c r="D19">
        <f>SUM(E19,F19)</f>
        <v>91</v>
      </c>
      <c r="E19">
        <v>19</v>
      </c>
      <c r="F19">
        <f>SUM(G19,I19)</f>
        <v>72</v>
      </c>
      <c r="G19">
        <v>23</v>
      </c>
      <c r="H19" s="1">
        <f>G19/F19*100</f>
        <v>31.944444444444443</v>
      </c>
      <c r="I19">
        <f t="shared" si="12"/>
        <v>49</v>
      </c>
      <c r="J19" s="1">
        <f>I19/F19*100</f>
        <v>68.055555555555557</v>
      </c>
      <c r="K19" s="6">
        <v>23</v>
      </c>
      <c r="L19" s="1">
        <f t="shared" ref="L19" si="14">K19/I19*100</f>
        <v>46.938775510204081</v>
      </c>
      <c r="M19">
        <v>26</v>
      </c>
      <c r="N19" s="1">
        <f>M19/I19*100</f>
        <v>53.061224489795919</v>
      </c>
      <c r="P19" s="1">
        <f>O19/I19*100</f>
        <v>0</v>
      </c>
      <c r="Q19">
        <v>50.040497484827185</v>
      </c>
      <c r="V19" t="s">
        <v>19</v>
      </c>
      <c r="W19">
        <v>22</v>
      </c>
      <c r="X19">
        <v>78</v>
      </c>
    </row>
    <row r="20" spans="3:24" x14ac:dyDescent="0.55000000000000004">
      <c r="F20" s="1"/>
      <c r="H20" s="1"/>
      <c r="P20" s="1">
        <f>O20/I19*100</f>
        <v>0</v>
      </c>
      <c r="Q20">
        <v>71.352129174411374</v>
      </c>
    </row>
    <row r="23" spans="3:24" x14ac:dyDescent="0.55000000000000004">
      <c r="C23" t="s">
        <v>0</v>
      </c>
      <c r="D23" t="s">
        <v>7</v>
      </c>
      <c r="E23" t="s">
        <v>8</v>
      </c>
      <c r="F23" t="s">
        <v>9</v>
      </c>
      <c r="G23" t="s">
        <v>10</v>
      </c>
      <c r="H23" t="s">
        <v>10</v>
      </c>
      <c r="I23" t="s">
        <v>11</v>
      </c>
      <c r="J23" t="s">
        <v>11</v>
      </c>
      <c r="K23" t="s">
        <v>12</v>
      </c>
      <c r="M23" t="s">
        <v>13</v>
      </c>
      <c r="P23" t="s">
        <v>14</v>
      </c>
      <c r="Q23" t="s">
        <v>15</v>
      </c>
    </row>
    <row r="24" spans="3:24" x14ac:dyDescent="0.55000000000000004">
      <c r="C24" t="s">
        <v>1</v>
      </c>
      <c r="D24">
        <f>SUM(E24,F24)</f>
        <v>94</v>
      </c>
      <c r="E24">
        <v>0</v>
      </c>
      <c r="F24">
        <f>SUM(G24,I24)</f>
        <v>94</v>
      </c>
      <c r="G24">
        <v>94</v>
      </c>
      <c r="H24" s="1">
        <f>G24/F24*100</f>
        <v>100</v>
      </c>
      <c r="I24">
        <f>SUM(K24)</f>
        <v>0</v>
      </c>
      <c r="J24" s="1">
        <f>I24/F24*100</f>
        <v>0</v>
      </c>
      <c r="K24" s="6">
        <v>0</v>
      </c>
      <c r="L24" s="1" t="e">
        <f>K24/I24*100</f>
        <v>#DIV/0!</v>
      </c>
      <c r="O24">
        <v>0</v>
      </c>
      <c r="P24" s="1" t="e">
        <f>O24/I24*100</f>
        <v>#DIV/0!</v>
      </c>
    </row>
    <row r="25" spans="3:24" x14ac:dyDescent="0.55000000000000004">
      <c r="C25" t="s">
        <v>2</v>
      </c>
      <c r="D25">
        <f>SUM(E25,F25)</f>
        <v>96</v>
      </c>
      <c r="E25">
        <v>0</v>
      </c>
      <c r="F25">
        <f>SUM(G25,I25)</f>
        <v>96</v>
      </c>
      <c r="G25">
        <v>0</v>
      </c>
      <c r="H25" s="1">
        <f>G25/F25*100</f>
        <v>0</v>
      </c>
      <c r="I25">
        <f>SUM(K25,M25)</f>
        <v>96</v>
      </c>
      <c r="J25" s="1">
        <f>I25/F25*100</f>
        <v>100</v>
      </c>
      <c r="K25" s="6">
        <v>0</v>
      </c>
      <c r="L25" s="1">
        <f t="shared" ref="L25" si="15">K25/I25*100</f>
        <v>0</v>
      </c>
      <c r="M25">
        <v>96</v>
      </c>
      <c r="N25" s="1">
        <f>M25/I25*100</f>
        <v>100</v>
      </c>
      <c r="O25">
        <v>0</v>
      </c>
      <c r="P25" s="1">
        <f>O25/I25*100</f>
        <v>0</v>
      </c>
    </row>
    <row r="26" spans="3:24" x14ac:dyDescent="0.55000000000000004">
      <c r="E26">
        <v>0</v>
      </c>
      <c r="F26" s="1"/>
      <c r="H26" s="1"/>
      <c r="K26" s="6"/>
      <c r="L26" s="1"/>
      <c r="N26" s="1"/>
      <c r="O26">
        <v>96</v>
      </c>
      <c r="P26" s="1">
        <f>O26/I25*100</f>
        <v>100</v>
      </c>
      <c r="Q26">
        <v>102.75868222065202</v>
      </c>
    </row>
    <row r="27" spans="3:24" x14ac:dyDescent="0.55000000000000004">
      <c r="C27" t="s">
        <v>16</v>
      </c>
      <c r="D27">
        <f>SUM(E27,F27)</f>
        <v>30</v>
      </c>
      <c r="E27">
        <v>1</v>
      </c>
      <c r="F27">
        <f>SUM(G27,I27)</f>
        <v>29</v>
      </c>
      <c r="G27">
        <v>0</v>
      </c>
      <c r="H27" s="1">
        <f>G27/F27*100</f>
        <v>0</v>
      </c>
      <c r="I27">
        <f t="shared" ref="I27:I29" si="16">SUM(K27,M27)</f>
        <v>29</v>
      </c>
      <c r="J27" s="1">
        <f>I27/F27*100</f>
        <v>100</v>
      </c>
      <c r="K27" s="6">
        <v>22</v>
      </c>
      <c r="L27" s="1">
        <f t="shared" ref="L27" si="17">K27/I27*100</f>
        <v>75.862068965517238</v>
      </c>
      <c r="M27">
        <v>7</v>
      </c>
      <c r="N27" s="1">
        <f>M27/I27*100</f>
        <v>24.137931034482758</v>
      </c>
      <c r="O27">
        <v>22</v>
      </c>
      <c r="P27" s="1">
        <f>O27/I27*100</f>
        <v>75.862068965517238</v>
      </c>
      <c r="Q27">
        <v>62.258748896747711</v>
      </c>
    </row>
    <row r="28" spans="3:24" x14ac:dyDescent="0.55000000000000004">
      <c r="F28" s="1"/>
      <c r="H28" s="1"/>
      <c r="K28" s="6"/>
      <c r="L28" s="1"/>
      <c r="N28" s="1"/>
      <c r="O28">
        <v>7</v>
      </c>
      <c r="P28" s="1">
        <f>O28/I27*100</f>
        <v>24.137931034482758</v>
      </c>
      <c r="Q28">
        <v>75.499332863862392</v>
      </c>
    </row>
    <row r="29" spans="3:24" x14ac:dyDescent="0.55000000000000004">
      <c r="C29" t="s">
        <v>17</v>
      </c>
      <c r="D29">
        <f>SUM(E29,F29)</f>
        <v>45</v>
      </c>
      <c r="E29">
        <v>1</v>
      </c>
      <c r="F29">
        <f>SUM(G29,I29)</f>
        <v>44</v>
      </c>
      <c r="G29">
        <v>0</v>
      </c>
      <c r="H29" s="1">
        <f>G29/F29*100</f>
        <v>0</v>
      </c>
      <c r="I29">
        <f t="shared" si="16"/>
        <v>44</v>
      </c>
      <c r="J29" s="1">
        <f>I29/F29*100</f>
        <v>100</v>
      </c>
      <c r="K29" s="6">
        <v>39</v>
      </c>
      <c r="L29" s="1">
        <f t="shared" ref="L29" si="18">K29/I29*100</f>
        <v>88.63636363636364</v>
      </c>
      <c r="M29">
        <v>5</v>
      </c>
      <c r="N29" s="1">
        <f>M29/I29*100</f>
        <v>11.363636363636363</v>
      </c>
      <c r="O29">
        <v>39</v>
      </c>
      <c r="P29" s="1">
        <f>O29/I29*100</f>
        <v>88.63636363636364</v>
      </c>
      <c r="Q29">
        <v>61.223253344548922</v>
      </c>
    </row>
    <row r="30" spans="3:24" x14ac:dyDescent="0.55000000000000004">
      <c r="F30" s="1"/>
      <c r="H30" s="1"/>
      <c r="O30">
        <v>5</v>
      </c>
      <c r="P30" s="1">
        <f>O30/I29*100</f>
        <v>11.363636363636363</v>
      </c>
      <c r="Q30">
        <v>84.08142378257638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599A-0116-4551-A3AD-A7030A1098C6}">
  <dimension ref="A1:T55"/>
  <sheetViews>
    <sheetView zoomScale="86" zoomScaleNormal="86" workbookViewId="0">
      <selection activeCell="C42" sqref="C42"/>
    </sheetView>
  </sheetViews>
  <sheetFormatPr defaultRowHeight="18" x14ac:dyDescent="0.55000000000000004"/>
  <sheetData>
    <row r="1" spans="1:20" x14ac:dyDescent="0.55000000000000004">
      <c r="A1" s="215" t="s">
        <v>108</v>
      </c>
      <c r="B1" t="s">
        <v>508</v>
      </c>
      <c r="C1" t="s">
        <v>507</v>
      </c>
      <c r="D1" t="s">
        <v>506</v>
      </c>
      <c r="E1" t="s">
        <v>505</v>
      </c>
      <c r="F1" t="s">
        <v>504</v>
      </c>
      <c r="G1" t="s">
        <v>503</v>
      </c>
      <c r="H1" t="s">
        <v>502</v>
      </c>
      <c r="I1" t="s">
        <v>501</v>
      </c>
      <c r="J1" t="s">
        <v>500</v>
      </c>
      <c r="K1" t="s">
        <v>499</v>
      </c>
      <c r="R1" t="s">
        <v>498</v>
      </c>
      <c r="S1" t="s">
        <v>498</v>
      </c>
    </row>
    <row r="2" spans="1:20" x14ac:dyDescent="0.55000000000000004">
      <c r="A2" t="s">
        <v>442</v>
      </c>
      <c r="B2" t="s">
        <v>497</v>
      </c>
      <c r="C2">
        <v>9247</v>
      </c>
      <c r="D2">
        <v>35.009</v>
      </c>
      <c r="E2">
        <v>731.27800000000002</v>
      </c>
      <c r="F2">
        <v>131.38399999999999</v>
      </c>
      <c r="G2">
        <v>111.625</v>
      </c>
      <c r="H2">
        <v>105.47499999999999</v>
      </c>
      <c r="I2">
        <v>124.56100000000001</v>
      </c>
      <c r="J2">
        <v>323729</v>
      </c>
      <c r="K2">
        <v>323729</v>
      </c>
      <c r="R2" t="s">
        <v>496</v>
      </c>
      <c r="S2" t="s">
        <v>495</v>
      </c>
      <c r="T2" t="s">
        <v>494</v>
      </c>
    </row>
    <row r="3" spans="1:20" x14ac:dyDescent="0.55000000000000004">
      <c r="A3" t="s">
        <v>440</v>
      </c>
      <c r="B3" t="s">
        <v>493</v>
      </c>
      <c r="C3">
        <v>9247</v>
      </c>
      <c r="D3">
        <v>21.757000000000001</v>
      </c>
      <c r="E3">
        <v>769.40300000000002</v>
      </c>
      <c r="F3">
        <v>239.416</v>
      </c>
      <c r="G3">
        <v>111.625</v>
      </c>
      <c r="H3">
        <v>105.47499999999999</v>
      </c>
      <c r="I3">
        <v>124.56100000000001</v>
      </c>
      <c r="J3">
        <v>201189</v>
      </c>
      <c r="K3">
        <v>201189</v>
      </c>
      <c r="R3">
        <v>21.757000000000001</v>
      </c>
      <c r="S3">
        <v>35.009</v>
      </c>
      <c r="T3">
        <f>S3/R3</f>
        <v>1.6090913269292642</v>
      </c>
    </row>
    <row r="4" spans="1:20" x14ac:dyDescent="0.55000000000000004">
      <c r="A4" t="s">
        <v>442</v>
      </c>
      <c r="B4" t="s">
        <v>492</v>
      </c>
      <c r="C4">
        <v>11070</v>
      </c>
      <c r="D4">
        <v>22.617999999999999</v>
      </c>
      <c r="E4">
        <v>684.69200000000001</v>
      </c>
      <c r="F4">
        <v>177.25200000000001</v>
      </c>
      <c r="G4">
        <v>148.95699999999999</v>
      </c>
      <c r="H4">
        <v>94.623000000000005</v>
      </c>
      <c r="I4">
        <v>94.063000000000002</v>
      </c>
      <c r="J4">
        <v>250384</v>
      </c>
      <c r="K4">
        <v>250384</v>
      </c>
      <c r="R4">
        <v>12.654999999999999</v>
      </c>
      <c r="S4">
        <v>22.617999999999999</v>
      </c>
      <c r="T4">
        <f>S4/R4</f>
        <v>1.787277755827736</v>
      </c>
    </row>
    <row r="5" spans="1:20" x14ac:dyDescent="0.55000000000000004">
      <c r="A5" t="s">
        <v>440</v>
      </c>
      <c r="B5" t="s">
        <v>491</v>
      </c>
      <c r="C5">
        <v>11070</v>
      </c>
      <c r="D5">
        <v>12.654999999999999</v>
      </c>
      <c r="E5">
        <v>811.02499999999998</v>
      </c>
      <c r="F5">
        <v>197.583</v>
      </c>
      <c r="G5">
        <v>148.95699999999999</v>
      </c>
      <c r="H5">
        <v>94.623000000000005</v>
      </c>
      <c r="I5">
        <v>94.063000000000002</v>
      </c>
      <c r="J5">
        <v>140096</v>
      </c>
      <c r="K5">
        <v>140096</v>
      </c>
      <c r="R5">
        <v>10.919</v>
      </c>
      <c r="S5">
        <v>14.465999999999999</v>
      </c>
      <c r="T5">
        <f>S5/R5</f>
        <v>1.3248465976737795</v>
      </c>
    </row>
    <row r="6" spans="1:20" x14ac:dyDescent="0.55000000000000004">
      <c r="A6" t="s">
        <v>442</v>
      </c>
      <c r="B6" t="s">
        <v>490</v>
      </c>
      <c r="C6">
        <v>8900</v>
      </c>
      <c r="D6">
        <v>14.465999999999999</v>
      </c>
      <c r="E6">
        <v>783</v>
      </c>
      <c r="F6">
        <v>261.39400000000001</v>
      </c>
      <c r="G6">
        <v>145.01499999999999</v>
      </c>
      <c r="H6">
        <v>78.141999999999996</v>
      </c>
      <c r="I6">
        <v>6.3369999999999997</v>
      </c>
      <c r="J6">
        <v>128750</v>
      </c>
      <c r="K6">
        <v>128750</v>
      </c>
      <c r="R6">
        <v>14.997</v>
      </c>
      <c r="S6">
        <v>36.591999999999999</v>
      </c>
      <c r="T6">
        <f>S6/R6</f>
        <v>2.4399546575981863</v>
      </c>
    </row>
    <row r="7" spans="1:20" x14ac:dyDescent="0.55000000000000004">
      <c r="A7" t="s">
        <v>440</v>
      </c>
      <c r="B7" t="s">
        <v>489</v>
      </c>
      <c r="C7">
        <v>8900</v>
      </c>
      <c r="D7">
        <v>10.919</v>
      </c>
      <c r="E7">
        <v>766.20100000000002</v>
      </c>
      <c r="F7">
        <v>131.85499999999999</v>
      </c>
      <c r="G7">
        <v>145.01499999999999</v>
      </c>
      <c r="H7">
        <v>78.141999999999996</v>
      </c>
      <c r="I7">
        <v>6.3369999999999997</v>
      </c>
      <c r="J7">
        <v>97178</v>
      </c>
      <c r="K7">
        <v>97178</v>
      </c>
      <c r="R7">
        <v>18.827999999999999</v>
      </c>
      <c r="S7">
        <v>26.637</v>
      </c>
      <c r="T7">
        <f>S7/R7</f>
        <v>1.4147546207775654</v>
      </c>
    </row>
    <row r="8" spans="1:20" x14ac:dyDescent="0.55000000000000004">
      <c r="A8" t="s">
        <v>442</v>
      </c>
      <c r="B8" t="s">
        <v>488</v>
      </c>
      <c r="C8">
        <v>1163</v>
      </c>
      <c r="D8">
        <v>36.591999999999999</v>
      </c>
      <c r="E8">
        <v>849.33699999999999</v>
      </c>
      <c r="F8">
        <v>96.471999999999994</v>
      </c>
      <c r="G8">
        <v>41.018000000000001</v>
      </c>
      <c r="H8">
        <v>36.100999999999999</v>
      </c>
      <c r="I8">
        <v>160.12299999999999</v>
      </c>
      <c r="J8">
        <v>42557</v>
      </c>
      <c r="K8">
        <v>42557</v>
      </c>
      <c r="R8">
        <v>20.324999999999999</v>
      </c>
      <c r="S8">
        <v>28.484000000000002</v>
      </c>
      <c r="T8">
        <f>S8/R8</f>
        <v>1.4014268142681428</v>
      </c>
    </row>
    <row r="9" spans="1:20" x14ac:dyDescent="0.55000000000000004">
      <c r="A9" t="s">
        <v>440</v>
      </c>
      <c r="B9" t="s">
        <v>487</v>
      </c>
      <c r="C9">
        <v>1163</v>
      </c>
      <c r="D9">
        <v>14.997</v>
      </c>
      <c r="E9">
        <v>834.12800000000004</v>
      </c>
      <c r="F9">
        <v>152.06399999999999</v>
      </c>
      <c r="G9">
        <v>41.018000000000001</v>
      </c>
      <c r="H9">
        <v>36.100999999999999</v>
      </c>
      <c r="I9">
        <v>160.12299999999999</v>
      </c>
      <c r="J9">
        <v>17441</v>
      </c>
      <c r="K9">
        <v>17441</v>
      </c>
      <c r="R9">
        <v>14.851000000000001</v>
      </c>
      <c r="S9">
        <v>17.664000000000001</v>
      </c>
      <c r="T9">
        <f>S9/R9</f>
        <v>1.1894148542185712</v>
      </c>
    </row>
    <row r="10" spans="1:20" x14ac:dyDescent="0.55000000000000004">
      <c r="A10" t="s">
        <v>442</v>
      </c>
      <c r="B10" t="s">
        <v>486</v>
      </c>
      <c r="C10">
        <v>9465</v>
      </c>
      <c r="D10">
        <v>26.637</v>
      </c>
      <c r="E10">
        <v>678.42600000000004</v>
      </c>
      <c r="F10">
        <v>105.096</v>
      </c>
      <c r="G10">
        <v>151.773</v>
      </c>
      <c r="H10">
        <v>79.403000000000006</v>
      </c>
      <c r="I10">
        <v>47.042999999999999</v>
      </c>
      <c r="J10">
        <v>252120</v>
      </c>
      <c r="K10">
        <v>252120</v>
      </c>
      <c r="R10">
        <v>19.007999999999999</v>
      </c>
      <c r="S10">
        <v>19.616</v>
      </c>
      <c r="T10">
        <f>S10/R10</f>
        <v>1.031986531986532</v>
      </c>
    </row>
    <row r="11" spans="1:20" x14ac:dyDescent="0.55000000000000004">
      <c r="A11" t="s">
        <v>440</v>
      </c>
      <c r="B11" t="s">
        <v>485</v>
      </c>
      <c r="C11">
        <v>9465</v>
      </c>
      <c r="D11">
        <v>18.827999999999999</v>
      </c>
      <c r="E11">
        <v>778.68399999999997</v>
      </c>
      <c r="F11">
        <v>196.08600000000001</v>
      </c>
      <c r="G11">
        <v>151.773</v>
      </c>
      <c r="H11">
        <v>79.403000000000006</v>
      </c>
      <c r="I11">
        <v>47.042999999999999</v>
      </c>
      <c r="J11">
        <v>178206</v>
      </c>
      <c r="K11">
        <v>178206</v>
      </c>
      <c r="R11">
        <v>18.826000000000001</v>
      </c>
      <c r="S11">
        <v>29.158000000000001</v>
      </c>
      <c r="T11">
        <f>S11/R11</f>
        <v>1.5488154679698289</v>
      </c>
    </row>
    <row r="12" spans="1:20" x14ac:dyDescent="0.55000000000000004">
      <c r="A12" t="s">
        <v>442</v>
      </c>
      <c r="B12" t="s">
        <v>484</v>
      </c>
      <c r="C12">
        <v>10452</v>
      </c>
      <c r="D12">
        <v>28.484000000000002</v>
      </c>
      <c r="E12">
        <v>720.67100000000005</v>
      </c>
      <c r="F12">
        <v>164.67500000000001</v>
      </c>
      <c r="G12">
        <v>157.96100000000001</v>
      </c>
      <c r="H12">
        <v>84.248000000000005</v>
      </c>
      <c r="I12">
        <v>121.532</v>
      </c>
      <c r="J12">
        <v>297717</v>
      </c>
      <c r="K12">
        <v>297717</v>
      </c>
      <c r="R12">
        <v>17.783999999999999</v>
      </c>
      <c r="S12">
        <v>26.259</v>
      </c>
      <c r="T12">
        <f>S12/R12</f>
        <v>1.4765519568151149</v>
      </c>
    </row>
    <row r="13" spans="1:20" x14ac:dyDescent="0.55000000000000004">
      <c r="A13" t="s">
        <v>440</v>
      </c>
      <c r="B13" t="s">
        <v>483</v>
      </c>
      <c r="C13">
        <v>10452</v>
      </c>
      <c r="D13">
        <v>20.324999999999999</v>
      </c>
      <c r="E13">
        <v>806.94200000000001</v>
      </c>
      <c r="F13">
        <v>123.32899999999999</v>
      </c>
      <c r="G13">
        <v>157.96100000000001</v>
      </c>
      <c r="H13">
        <v>84.248000000000005</v>
      </c>
      <c r="I13">
        <v>121.532</v>
      </c>
      <c r="J13">
        <v>212438</v>
      </c>
      <c r="K13">
        <v>212438</v>
      </c>
      <c r="R13">
        <v>19.983000000000001</v>
      </c>
      <c r="S13">
        <v>29.241</v>
      </c>
      <c r="T13">
        <f>S13/R13</f>
        <v>1.4632937997297701</v>
      </c>
    </row>
    <row r="14" spans="1:20" x14ac:dyDescent="0.55000000000000004">
      <c r="A14" t="s">
        <v>442</v>
      </c>
      <c r="B14" t="s">
        <v>482</v>
      </c>
      <c r="C14">
        <v>10967</v>
      </c>
      <c r="D14">
        <v>17.664000000000001</v>
      </c>
      <c r="E14">
        <v>790.72400000000005</v>
      </c>
      <c r="F14">
        <v>97.816000000000003</v>
      </c>
      <c r="G14">
        <v>164.047</v>
      </c>
      <c r="H14">
        <v>85.12</v>
      </c>
      <c r="I14">
        <v>58.142000000000003</v>
      </c>
      <c r="J14">
        <v>193717</v>
      </c>
      <c r="K14">
        <v>193717</v>
      </c>
      <c r="R14">
        <v>17.390999999999998</v>
      </c>
      <c r="S14">
        <v>32.317</v>
      </c>
      <c r="T14">
        <f>S14/R14</f>
        <v>1.8582600195503423</v>
      </c>
    </row>
    <row r="15" spans="1:20" x14ac:dyDescent="0.55000000000000004">
      <c r="A15" t="s">
        <v>440</v>
      </c>
      <c r="B15" t="s">
        <v>481</v>
      </c>
      <c r="C15">
        <v>10967</v>
      </c>
      <c r="D15">
        <v>14.851000000000001</v>
      </c>
      <c r="E15">
        <v>834.45</v>
      </c>
      <c r="F15">
        <v>217.87799999999999</v>
      </c>
      <c r="G15">
        <v>164.047</v>
      </c>
      <c r="H15">
        <v>85.12</v>
      </c>
      <c r="I15">
        <v>58.142000000000003</v>
      </c>
      <c r="J15">
        <v>162872</v>
      </c>
      <c r="K15">
        <v>162872</v>
      </c>
      <c r="R15">
        <v>20.989000000000001</v>
      </c>
      <c r="S15">
        <v>30.285</v>
      </c>
      <c r="T15">
        <f>S15/R15</f>
        <v>1.4428986612034875</v>
      </c>
    </row>
    <row r="16" spans="1:20" x14ac:dyDescent="0.55000000000000004">
      <c r="A16" t="s">
        <v>442</v>
      </c>
      <c r="B16" t="s">
        <v>480</v>
      </c>
      <c r="C16">
        <v>10359</v>
      </c>
      <c r="D16">
        <v>19.616</v>
      </c>
      <c r="E16">
        <v>959.48099999999999</v>
      </c>
      <c r="F16">
        <v>183.91399999999999</v>
      </c>
      <c r="G16">
        <v>121.724</v>
      </c>
      <c r="H16">
        <v>108.35599999999999</v>
      </c>
      <c r="I16">
        <v>31.968</v>
      </c>
      <c r="J16">
        <v>203201</v>
      </c>
      <c r="K16">
        <v>203201</v>
      </c>
      <c r="R16">
        <v>16.568999999999999</v>
      </c>
      <c r="S16">
        <v>21.692</v>
      </c>
      <c r="T16">
        <f>S16/R16</f>
        <v>1.3091918643249443</v>
      </c>
    </row>
    <row r="17" spans="1:20" x14ac:dyDescent="0.55000000000000004">
      <c r="A17" t="s">
        <v>440</v>
      </c>
      <c r="B17" t="s">
        <v>479</v>
      </c>
      <c r="C17">
        <v>10359</v>
      </c>
      <c r="D17">
        <v>19.007999999999999</v>
      </c>
      <c r="E17">
        <v>797.13900000000001</v>
      </c>
      <c r="F17">
        <v>208.511</v>
      </c>
      <c r="G17">
        <v>121.724</v>
      </c>
      <c r="H17">
        <v>108.35599999999999</v>
      </c>
      <c r="I17">
        <v>31.968</v>
      </c>
      <c r="J17">
        <v>196902</v>
      </c>
      <c r="K17">
        <v>196902</v>
      </c>
      <c r="R17">
        <v>16.216999999999999</v>
      </c>
      <c r="S17">
        <v>32.494999999999997</v>
      </c>
      <c r="T17">
        <f>S17/R17</f>
        <v>2.003761484861565</v>
      </c>
    </row>
    <row r="18" spans="1:20" x14ac:dyDescent="0.55000000000000004">
      <c r="A18" t="s">
        <v>442</v>
      </c>
      <c r="B18" t="s">
        <v>478</v>
      </c>
      <c r="C18">
        <v>25101</v>
      </c>
      <c r="D18">
        <v>29.158000000000001</v>
      </c>
      <c r="E18">
        <v>884.70699999999999</v>
      </c>
      <c r="F18">
        <v>212.136</v>
      </c>
      <c r="G18">
        <v>247.39099999999999</v>
      </c>
      <c r="H18">
        <v>129.18600000000001</v>
      </c>
      <c r="I18">
        <v>132.46799999999999</v>
      </c>
      <c r="J18">
        <v>731884</v>
      </c>
      <c r="K18">
        <v>731884</v>
      </c>
      <c r="R18">
        <v>18.097000000000001</v>
      </c>
      <c r="S18">
        <v>26.169</v>
      </c>
      <c r="T18">
        <f>S18/R18</f>
        <v>1.4460407802398187</v>
      </c>
    </row>
    <row r="19" spans="1:20" x14ac:dyDescent="0.55000000000000004">
      <c r="A19" t="s">
        <v>440</v>
      </c>
      <c r="B19" t="s">
        <v>477</v>
      </c>
      <c r="C19">
        <v>25101</v>
      </c>
      <c r="D19">
        <v>18.826000000000001</v>
      </c>
      <c r="E19">
        <v>968.96900000000005</v>
      </c>
      <c r="F19">
        <v>108.55</v>
      </c>
      <c r="G19">
        <v>247.39099999999999</v>
      </c>
      <c r="H19">
        <v>129.18600000000001</v>
      </c>
      <c r="I19">
        <v>132.46799999999999</v>
      </c>
      <c r="J19">
        <v>472558</v>
      </c>
      <c r="K19">
        <v>472558</v>
      </c>
      <c r="R19">
        <v>18.294</v>
      </c>
      <c r="S19">
        <v>23.602</v>
      </c>
      <c r="T19">
        <f>S19/R19</f>
        <v>1.2901497758828031</v>
      </c>
    </row>
    <row r="20" spans="1:20" x14ac:dyDescent="0.55000000000000004">
      <c r="A20" t="s">
        <v>442</v>
      </c>
      <c r="B20" t="s">
        <v>476</v>
      </c>
      <c r="C20">
        <v>9640</v>
      </c>
      <c r="D20">
        <v>26.259</v>
      </c>
      <c r="E20">
        <v>731.38499999999999</v>
      </c>
      <c r="F20">
        <v>242.988</v>
      </c>
      <c r="G20">
        <v>137.32400000000001</v>
      </c>
      <c r="H20">
        <v>89.38</v>
      </c>
      <c r="I20">
        <v>58.98</v>
      </c>
      <c r="J20">
        <v>253134</v>
      </c>
      <c r="K20">
        <v>253134</v>
      </c>
      <c r="R20">
        <v>18.427</v>
      </c>
      <c r="S20">
        <v>26.61</v>
      </c>
      <c r="T20">
        <f>S20/R20</f>
        <v>1.4440766266890974</v>
      </c>
    </row>
    <row r="21" spans="1:20" x14ac:dyDescent="0.55000000000000004">
      <c r="A21" t="s">
        <v>440</v>
      </c>
      <c r="B21" t="s">
        <v>475</v>
      </c>
      <c r="C21">
        <v>9640</v>
      </c>
      <c r="D21">
        <v>17.783999999999999</v>
      </c>
      <c r="E21">
        <v>758.59500000000003</v>
      </c>
      <c r="F21">
        <v>92.435000000000002</v>
      </c>
      <c r="G21">
        <v>137.32400000000001</v>
      </c>
      <c r="H21">
        <v>89.38</v>
      </c>
      <c r="I21">
        <v>58.98</v>
      </c>
      <c r="J21">
        <v>171438</v>
      </c>
      <c r="K21">
        <v>171438</v>
      </c>
      <c r="R21">
        <v>14.971</v>
      </c>
      <c r="S21">
        <v>17.501000000000001</v>
      </c>
      <c r="T21">
        <f>S21/R21</f>
        <v>1.1689933872152829</v>
      </c>
    </row>
    <row r="22" spans="1:20" x14ac:dyDescent="0.55000000000000004">
      <c r="A22" t="s">
        <v>442</v>
      </c>
      <c r="B22" t="s">
        <v>474</v>
      </c>
      <c r="C22">
        <v>4435</v>
      </c>
      <c r="D22">
        <v>29.241</v>
      </c>
      <c r="E22">
        <v>765.25900000000001</v>
      </c>
      <c r="F22">
        <v>77.688000000000002</v>
      </c>
      <c r="G22">
        <v>78.128</v>
      </c>
      <c r="H22">
        <v>72.275999999999996</v>
      </c>
      <c r="I22">
        <v>124.991</v>
      </c>
      <c r="J22">
        <v>129686</v>
      </c>
      <c r="K22">
        <v>129686</v>
      </c>
      <c r="R22">
        <v>12.592000000000001</v>
      </c>
      <c r="S22">
        <v>15.72</v>
      </c>
      <c r="T22">
        <f>S22/R22</f>
        <v>1.2484116899618805</v>
      </c>
    </row>
    <row r="23" spans="1:20" x14ac:dyDescent="0.55000000000000004">
      <c r="A23" t="s">
        <v>440</v>
      </c>
      <c r="B23" t="s">
        <v>473</v>
      </c>
      <c r="C23">
        <v>4435</v>
      </c>
      <c r="D23">
        <v>19.983000000000001</v>
      </c>
      <c r="E23">
        <v>754.82600000000002</v>
      </c>
      <c r="F23">
        <v>175.58199999999999</v>
      </c>
      <c r="G23">
        <v>78.128</v>
      </c>
      <c r="H23">
        <v>72.275999999999996</v>
      </c>
      <c r="I23">
        <v>124.991</v>
      </c>
      <c r="J23">
        <v>88624</v>
      </c>
      <c r="K23">
        <v>88624</v>
      </c>
      <c r="R23">
        <v>18.638999999999999</v>
      </c>
      <c r="S23">
        <v>27.257999999999999</v>
      </c>
      <c r="T23">
        <f>S23/R23</f>
        <v>1.462417511669081</v>
      </c>
    </row>
    <row r="24" spans="1:20" x14ac:dyDescent="0.55000000000000004">
      <c r="A24" t="s">
        <v>442</v>
      </c>
      <c r="B24" t="s">
        <v>472</v>
      </c>
      <c r="C24">
        <v>4507</v>
      </c>
      <c r="D24">
        <v>32.317</v>
      </c>
      <c r="E24">
        <v>764.14400000000001</v>
      </c>
      <c r="F24">
        <v>214.61199999999999</v>
      </c>
      <c r="G24">
        <v>79.519000000000005</v>
      </c>
      <c r="H24">
        <v>72.165000000000006</v>
      </c>
      <c r="I24">
        <v>119.142</v>
      </c>
      <c r="J24">
        <v>145651</v>
      </c>
      <c r="K24">
        <v>145651</v>
      </c>
      <c r="R24">
        <v>22.309000000000001</v>
      </c>
      <c r="S24">
        <v>30.957999999999998</v>
      </c>
      <c r="T24">
        <f>S24/R24</f>
        <v>1.3876910663857636</v>
      </c>
    </row>
    <row r="25" spans="1:20" x14ac:dyDescent="0.55000000000000004">
      <c r="A25" t="s">
        <v>440</v>
      </c>
      <c r="B25" t="s">
        <v>471</v>
      </c>
      <c r="C25">
        <v>4507</v>
      </c>
      <c r="D25">
        <v>17.390999999999998</v>
      </c>
      <c r="E25">
        <v>721.36699999999996</v>
      </c>
      <c r="F25">
        <v>138.65</v>
      </c>
      <c r="G25">
        <v>79.519000000000005</v>
      </c>
      <c r="H25">
        <v>72.165000000000006</v>
      </c>
      <c r="I25">
        <v>119.142</v>
      </c>
      <c r="J25">
        <v>78380</v>
      </c>
      <c r="K25">
        <v>78380</v>
      </c>
      <c r="R25">
        <v>18.170999999999999</v>
      </c>
      <c r="S25">
        <v>29.105</v>
      </c>
      <c r="T25">
        <f>S25/R25</f>
        <v>1.6017280281767652</v>
      </c>
    </row>
    <row r="26" spans="1:20" x14ac:dyDescent="0.55000000000000004">
      <c r="A26" t="s">
        <v>442</v>
      </c>
      <c r="B26" t="s">
        <v>470</v>
      </c>
      <c r="C26">
        <v>4147</v>
      </c>
      <c r="D26">
        <v>30.285</v>
      </c>
      <c r="E26">
        <v>701.87</v>
      </c>
      <c r="F26">
        <v>227.79300000000001</v>
      </c>
      <c r="G26">
        <v>79.956999999999994</v>
      </c>
      <c r="H26">
        <v>66.037000000000006</v>
      </c>
      <c r="I26">
        <v>176.03899999999999</v>
      </c>
      <c r="J26">
        <v>125593</v>
      </c>
      <c r="K26">
        <v>125593</v>
      </c>
      <c r="R26">
        <v>16.04</v>
      </c>
      <c r="S26">
        <v>18.077999999999999</v>
      </c>
      <c r="T26">
        <f>S26/R26</f>
        <v>1.1270573566084787</v>
      </c>
    </row>
    <row r="27" spans="1:20" x14ac:dyDescent="0.55000000000000004">
      <c r="A27" t="s">
        <v>440</v>
      </c>
      <c r="B27" t="s">
        <v>469</v>
      </c>
      <c r="C27">
        <v>4147</v>
      </c>
      <c r="D27">
        <v>20.989000000000001</v>
      </c>
      <c r="E27">
        <v>785.19100000000003</v>
      </c>
      <c r="F27">
        <v>116.392</v>
      </c>
      <c r="G27">
        <v>79.956999999999994</v>
      </c>
      <c r="H27">
        <v>66.037000000000006</v>
      </c>
      <c r="I27">
        <v>176.03899999999999</v>
      </c>
      <c r="J27">
        <v>87041</v>
      </c>
      <c r="K27">
        <v>87041</v>
      </c>
      <c r="R27">
        <v>14.923999999999999</v>
      </c>
      <c r="S27">
        <v>21.8</v>
      </c>
      <c r="T27">
        <f>S27/R27</f>
        <v>1.460734387563656</v>
      </c>
    </row>
    <row r="28" spans="1:20" x14ac:dyDescent="0.55000000000000004">
      <c r="A28" t="s">
        <v>442</v>
      </c>
      <c r="B28" t="s">
        <v>468</v>
      </c>
      <c r="C28">
        <v>12899</v>
      </c>
      <c r="D28">
        <v>21.692</v>
      </c>
      <c r="E28">
        <v>833.73400000000004</v>
      </c>
      <c r="F28">
        <v>219.78200000000001</v>
      </c>
      <c r="G28">
        <v>170.46700000000001</v>
      </c>
      <c r="H28">
        <v>96.343999999999994</v>
      </c>
      <c r="I28">
        <v>45.802999999999997</v>
      </c>
      <c r="J28">
        <v>279808</v>
      </c>
      <c r="K28">
        <v>279808</v>
      </c>
      <c r="R28">
        <v>17.14</v>
      </c>
      <c r="S28">
        <v>34.246000000000002</v>
      </c>
      <c r="T28">
        <f>S28/R28</f>
        <v>1.9980163360560095</v>
      </c>
    </row>
    <row r="29" spans="1:20" x14ac:dyDescent="0.55000000000000004">
      <c r="A29" t="s">
        <v>440</v>
      </c>
      <c r="B29" t="s">
        <v>467</v>
      </c>
      <c r="C29">
        <v>12899</v>
      </c>
      <c r="D29">
        <v>16.568999999999999</v>
      </c>
      <c r="E29">
        <v>698.67600000000004</v>
      </c>
      <c r="F29">
        <v>169.00399999999999</v>
      </c>
      <c r="G29">
        <v>170.46700000000001</v>
      </c>
      <c r="H29">
        <v>96.343999999999994</v>
      </c>
      <c r="I29">
        <v>45.802999999999997</v>
      </c>
      <c r="J29">
        <v>213726</v>
      </c>
      <c r="K29">
        <v>213726</v>
      </c>
      <c r="R29">
        <v>15.379</v>
      </c>
      <c r="S29">
        <v>24.620999999999999</v>
      </c>
      <c r="T29">
        <f>S29/R29</f>
        <v>1.6009493465114766</v>
      </c>
    </row>
    <row r="30" spans="1:20" x14ac:dyDescent="0.55000000000000004">
      <c r="A30" t="s">
        <v>442</v>
      </c>
      <c r="B30" t="s">
        <v>466</v>
      </c>
      <c r="C30">
        <v>2226</v>
      </c>
      <c r="D30">
        <v>32.494999999999997</v>
      </c>
      <c r="E30">
        <v>874.601</v>
      </c>
      <c r="F30">
        <v>206.9</v>
      </c>
      <c r="G30">
        <v>59.399000000000001</v>
      </c>
      <c r="H30">
        <v>47.715000000000003</v>
      </c>
      <c r="I30">
        <v>73.582999999999998</v>
      </c>
      <c r="J30">
        <v>72334</v>
      </c>
      <c r="K30">
        <v>72334</v>
      </c>
    </row>
    <row r="31" spans="1:20" x14ac:dyDescent="0.55000000000000004">
      <c r="A31" t="s">
        <v>440</v>
      </c>
      <c r="B31" t="s">
        <v>465</v>
      </c>
      <c r="C31">
        <v>2226</v>
      </c>
      <c r="D31">
        <v>16.216999999999999</v>
      </c>
      <c r="E31">
        <v>810.42200000000003</v>
      </c>
      <c r="F31">
        <v>200.654</v>
      </c>
      <c r="G31">
        <v>59.399000000000001</v>
      </c>
      <c r="H31">
        <v>47.715000000000003</v>
      </c>
      <c r="I31">
        <v>73.582999999999998</v>
      </c>
      <c r="J31">
        <v>36099</v>
      </c>
      <c r="K31">
        <v>36099</v>
      </c>
    </row>
    <row r="32" spans="1:20" x14ac:dyDescent="0.55000000000000004">
      <c r="A32" t="s">
        <v>442</v>
      </c>
      <c r="B32" t="s">
        <v>464</v>
      </c>
      <c r="C32">
        <v>10577</v>
      </c>
      <c r="D32">
        <v>26.169</v>
      </c>
      <c r="E32">
        <v>841.81200000000001</v>
      </c>
      <c r="F32">
        <v>211.95</v>
      </c>
      <c r="G32">
        <v>145.84899999999999</v>
      </c>
      <c r="H32">
        <v>92.334999999999994</v>
      </c>
      <c r="I32">
        <v>46.429000000000002</v>
      </c>
      <c r="J32">
        <v>276789</v>
      </c>
      <c r="K32">
        <v>276789</v>
      </c>
      <c r="T32">
        <f>AVERAGE(T3:T31)</f>
        <v>1.5013997298775907</v>
      </c>
    </row>
    <row r="33" spans="1:11" x14ac:dyDescent="0.55000000000000004">
      <c r="A33" t="s">
        <v>440</v>
      </c>
      <c r="B33" t="s">
        <v>463</v>
      </c>
      <c r="C33">
        <v>10577</v>
      </c>
      <c r="D33">
        <v>18.097000000000001</v>
      </c>
      <c r="E33">
        <v>734.95799999999997</v>
      </c>
      <c r="F33">
        <v>173.441</v>
      </c>
      <c r="G33">
        <v>145.84899999999999</v>
      </c>
      <c r="H33">
        <v>92.334999999999994</v>
      </c>
      <c r="I33">
        <v>46.429000000000002</v>
      </c>
      <c r="J33">
        <v>191412</v>
      </c>
      <c r="K33">
        <v>191412</v>
      </c>
    </row>
    <row r="34" spans="1:11" x14ac:dyDescent="0.55000000000000004">
      <c r="A34" t="s">
        <v>442</v>
      </c>
      <c r="B34" t="s">
        <v>462</v>
      </c>
      <c r="C34">
        <v>8707</v>
      </c>
      <c r="D34">
        <v>23.602</v>
      </c>
      <c r="E34">
        <v>756.53499999999997</v>
      </c>
      <c r="F34">
        <v>141.61600000000001</v>
      </c>
      <c r="G34">
        <v>122.643</v>
      </c>
      <c r="H34">
        <v>90.393000000000001</v>
      </c>
      <c r="I34">
        <v>76.912999999999997</v>
      </c>
      <c r="J34">
        <v>205506</v>
      </c>
      <c r="K34">
        <v>205506</v>
      </c>
    </row>
    <row r="35" spans="1:11" x14ac:dyDescent="0.55000000000000004">
      <c r="A35" t="s">
        <v>440</v>
      </c>
      <c r="B35" t="s">
        <v>461</v>
      </c>
      <c r="C35">
        <v>8707</v>
      </c>
      <c r="D35">
        <v>18.294</v>
      </c>
      <c r="E35">
        <v>843.49900000000002</v>
      </c>
      <c r="F35">
        <v>164.059</v>
      </c>
      <c r="G35">
        <v>122.643</v>
      </c>
      <c r="H35">
        <v>90.393000000000001</v>
      </c>
      <c r="I35">
        <v>76.912999999999997</v>
      </c>
      <c r="J35">
        <v>159283</v>
      </c>
      <c r="K35">
        <v>159283</v>
      </c>
    </row>
    <row r="36" spans="1:11" x14ac:dyDescent="0.55000000000000004">
      <c r="A36" t="s">
        <v>442</v>
      </c>
      <c r="B36" t="s">
        <v>460</v>
      </c>
      <c r="C36">
        <v>10269</v>
      </c>
      <c r="D36">
        <v>26.61</v>
      </c>
      <c r="E36">
        <v>771.18399999999997</v>
      </c>
      <c r="F36">
        <v>190.63300000000001</v>
      </c>
      <c r="G36">
        <v>120.06100000000001</v>
      </c>
      <c r="H36">
        <v>108.902</v>
      </c>
      <c r="I36">
        <v>63.587000000000003</v>
      </c>
      <c r="J36">
        <v>273259</v>
      </c>
      <c r="K36">
        <v>273259</v>
      </c>
    </row>
    <row r="37" spans="1:11" x14ac:dyDescent="0.55000000000000004">
      <c r="A37" t="s">
        <v>440</v>
      </c>
      <c r="B37" t="s">
        <v>459</v>
      </c>
      <c r="C37">
        <v>10269</v>
      </c>
      <c r="D37">
        <v>18.427</v>
      </c>
      <c r="E37">
        <v>703.62300000000005</v>
      </c>
      <c r="F37">
        <v>276.82100000000003</v>
      </c>
      <c r="G37">
        <v>120.06100000000001</v>
      </c>
      <c r="H37">
        <v>108.902</v>
      </c>
      <c r="I37">
        <v>63.587000000000003</v>
      </c>
      <c r="J37">
        <v>189224</v>
      </c>
      <c r="K37">
        <v>189224</v>
      </c>
    </row>
    <row r="38" spans="1:11" x14ac:dyDescent="0.55000000000000004">
      <c r="A38" t="s">
        <v>442</v>
      </c>
      <c r="B38" t="s">
        <v>458</v>
      </c>
      <c r="C38">
        <v>4140</v>
      </c>
      <c r="D38">
        <v>17.501000000000001</v>
      </c>
      <c r="E38">
        <v>836.88499999999999</v>
      </c>
      <c r="F38">
        <v>184.17599999999999</v>
      </c>
      <c r="G38">
        <v>79.429000000000002</v>
      </c>
      <c r="H38">
        <v>66.364000000000004</v>
      </c>
      <c r="I38">
        <v>75.069999999999993</v>
      </c>
      <c r="J38">
        <v>72453</v>
      </c>
      <c r="K38">
        <v>72453</v>
      </c>
    </row>
    <row r="39" spans="1:11" x14ac:dyDescent="0.55000000000000004">
      <c r="A39" t="s">
        <v>440</v>
      </c>
      <c r="B39" t="s">
        <v>457</v>
      </c>
      <c r="C39">
        <v>4140</v>
      </c>
      <c r="D39">
        <v>14.971</v>
      </c>
      <c r="E39">
        <v>721.20899999999995</v>
      </c>
      <c r="F39">
        <v>201.38800000000001</v>
      </c>
      <c r="G39">
        <v>79.429000000000002</v>
      </c>
      <c r="H39">
        <v>66.364000000000004</v>
      </c>
      <c r="I39">
        <v>75.069999999999993</v>
      </c>
      <c r="J39">
        <v>61982</v>
      </c>
      <c r="K39">
        <v>61982</v>
      </c>
    </row>
    <row r="40" spans="1:11" x14ac:dyDescent="0.55000000000000004">
      <c r="A40" t="s">
        <v>442</v>
      </c>
      <c r="B40" t="s">
        <v>456</v>
      </c>
      <c r="C40">
        <v>6397</v>
      </c>
      <c r="D40">
        <v>15.72</v>
      </c>
      <c r="E40">
        <v>803.01800000000003</v>
      </c>
      <c r="F40">
        <v>102.751</v>
      </c>
      <c r="G40">
        <v>94.813000000000002</v>
      </c>
      <c r="H40">
        <v>85.905000000000001</v>
      </c>
      <c r="I40">
        <v>36.658999999999999</v>
      </c>
      <c r="J40">
        <v>100562</v>
      </c>
      <c r="K40">
        <v>100562</v>
      </c>
    </row>
    <row r="41" spans="1:11" x14ac:dyDescent="0.55000000000000004">
      <c r="A41" t="s">
        <v>440</v>
      </c>
      <c r="B41" t="s">
        <v>455</v>
      </c>
      <c r="C41">
        <v>6397</v>
      </c>
      <c r="D41">
        <v>12.592000000000001</v>
      </c>
      <c r="E41">
        <v>738.30600000000004</v>
      </c>
      <c r="F41">
        <v>188.94399999999999</v>
      </c>
      <c r="G41">
        <v>94.813000000000002</v>
      </c>
      <c r="H41">
        <v>85.905000000000001</v>
      </c>
      <c r="I41">
        <v>36.658999999999999</v>
      </c>
      <c r="J41">
        <v>80551</v>
      </c>
      <c r="K41">
        <v>80551</v>
      </c>
    </row>
    <row r="42" spans="1:11" x14ac:dyDescent="0.55000000000000004">
      <c r="A42" t="s">
        <v>442</v>
      </c>
      <c r="B42" t="s">
        <v>454</v>
      </c>
      <c r="C42">
        <v>7824</v>
      </c>
      <c r="D42">
        <v>27.257999999999999</v>
      </c>
      <c r="E42">
        <v>760.64800000000002</v>
      </c>
      <c r="F42">
        <v>141.619</v>
      </c>
      <c r="G42">
        <v>104.04600000000001</v>
      </c>
      <c r="H42">
        <v>95.744</v>
      </c>
      <c r="I42">
        <v>41.975999999999999</v>
      </c>
      <c r="J42">
        <v>213268</v>
      </c>
      <c r="K42">
        <v>213268</v>
      </c>
    </row>
    <row r="43" spans="1:11" x14ac:dyDescent="0.55000000000000004">
      <c r="A43" t="s">
        <v>440</v>
      </c>
      <c r="B43" t="s">
        <v>453</v>
      </c>
      <c r="C43">
        <v>7824</v>
      </c>
      <c r="D43">
        <v>18.638999999999999</v>
      </c>
      <c r="E43">
        <v>682.45</v>
      </c>
      <c r="F43">
        <v>234.804</v>
      </c>
      <c r="G43">
        <v>104.04600000000001</v>
      </c>
      <c r="H43">
        <v>95.744</v>
      </c>
      <c r="I43">
        <v>41.975999999999999</v>
      </c>
      <c r="J43">
        <v>145832</v>
      </c>
      <c r="K43">
        <v>145832</v>
      </c>
    </row>
    <row r="44" spans="1:11" x14ac:dyDescent="0.55000000000000004">
      <c r="A44" t="s">
        <v>442</v>
      </c>
      <c r="B44" t="s">
        <v>452</v>
      </c>
      <c r="C44">
        <v>10582</v>
      </c>
      <c r="D44">
        <v>30.957999999999998</v>
      </c>
      <c r="E44">
        <v>775.85</v>
      </c>
      <c r="F44">
        <v>170.56100000000001</v>
      </c>
      <c r="G44">
        <v>162.12700000000001</v>
      </c>
      <c r="H44">
        <v>83.103999999999999</v>
      </c>
      <c r="I44">
        <v>9.8350000000000009</v>
      </c>
      <c r="J44">
        <v>327593</v>
      </c>
      <c r="K44">
        <v>327593</v>
      </c>
    </row>
    <row r="45" spans="1:11" x14ac:dyDescent="0.55000000000000004">
      <c r="A45" t="s">
        <v>440</v>
      </c>
      <c r="B45" t="s">
        <v>451</v>
      </c>
      <c r="C45">
        <v>10582</v>
      </c>
      <c r="D45">
        <v>22.309000000000001</v>
      </c>
      <c r="E45">
        <v>765.24300000000005</v>
      </c>
      <c r="F45">
        <v>257.88</v>
      </c>
      <c r="G45">
        <v>162.12700000000001</v>
      </c>
      <c r="H45">
        <v>83.103999999999999</v>
      </c>
      <c r="I45">
        <v>9.8350000000000009</v>
      </c>
      <c r="J45">
        <v>236079</v>
      </c>
      <c r="K45">
        <v>236079</v>
      </c>
    </row>
    <row r="46" spans="1:11" x14ac:dyDescent="0.55000000000000004">
      <c r="A46" t="s">
        <v>442</v>
      </c>
      <c r="B46" t="s">
        <v>450</v>
      </c>
      <c r="C46">
        <v>6216</v>
      </c>
      <c r="D46">
        <v>29.105</v>
      </c>
      <c r="E46">
        <v>835.42</v>
      </c>
      <c r="F46">
        <v>134.79300000000001</v>
      </c>
      <c r="G46">
        <v>97.662999999999997</v>
      </c>
      <c r="H46">
        <v>81.037999999999997</v>
      </c>
      <c r="I46">
        <v>43.613999999999997</v>
      </c>
      <c r="J46">
        <v>180916</v>
      </c>
      <c r="K46">
        <v>180916</v>
      </c>
    </row>
    <row r="47" spans="1:11" x14ac:dyDescent="0.55000000000000004">
      <c r="A47" t="s">
        <v>440</v>
      </c>
      <c r="B47" t="s">
        <v>449</v>
      </c>
      <c r="C47">
        <v>6216</v>
      </c>
      <c r="D47">
        <v>18.170999999999999</v>
      </c>
      <c r="E47">
        <v>746.93899999999996</v>
      </c>
      <c r="F47">
        <v>195.00299999999999</v>
      </c>
      <c r="G47">
        <v>97.662999999999997</v>
      </c>
      <c r="H47">
        <v>81.037999999999997</v>
      </c>
      <c r="I47">
        <v>43.613999999999997</v>
      </c>
      <c r="J47">
        <v>112953</v>
      </c>
      <c r="K47">
        <v>112953</v>
      </c>
    </row>
    <row r="48" spans="1:11" x14ac:dyDescent="0.55000000000000004">
      <c r="A48" t="s">
        <v>442</v>
      </c>
      <c r="B48" t="s">
        <v>448</v>
      </c>
      <c r="C48">
        <v>6272</v>
      </c>
      <c r="D48">
        <v>18.077999999999999</v>
      </c>
      <c r="E48">
        <v>821.00199999999995</v>
      </c>
      <c r="F48">
        <v>127.29300000000001</v>
      </c>
      <c r="G48">
        <v>95.533000000000001</v>
      </c>
      <c r="H48">
        <v>83.591999999999999</v>
      </c>
      <c r="I48">
        <v>23.231000000000002</v>
      </c>
      <c r="J48">
        <v>113388</v>
      </c>
      <c r="K48">
        <v>113388</v>
      </c>
    </row>
    <row r="49" spans="1:11" x14ac:dyDescent="0.55000000000000004">
      <c r="A49" t="s">
        <v>440</v>
      </c>
      <c r="B49" t="s">
        <v>447</v>
      </c>
      <c r="C49">
        <v>6272</v>
      </c>
      <c r="D49">
        <v>16.04</v>
      </c>
      <c r="E49">
        <v>756.85500000000002</v>
      </c>
      <c r="F49">
        <v>209.161</v>
      </c>
      <c r="G49">
        <v>95.533000000000001</v>
      </c>
      <c r="H49">
        <v>83.591999999999999</v>
      </c>
      <c r="I49">
        <v>23.231000000000002</v>
      </c>
      <c r="J49">
        <v>100605</v>
      </c>
      <c r="K49">
        <v>100605</v>
      </c>
    </row>
    <row r="50" spans="1:11" x14ac:dyDescent="0.55000000000000004">
      <c r="A50" t="s">
        <v>442</v>
      </c>
      <c r="B50" t="s">
        <v>446</v>
      </c>
      <c r="C50">
        <v>5128</v>
      </c>
      <c r="D50">
        <v>21.8</v>
      </c>
      <c r="E50">
        <v>845.255</v>
      </c>
      <c r="F50">
        <v>218.024</v>
      </c>
      <c r="G50">
        <v>88.867999999999995</v>
      </c>
      <c r="H50">
        <v>73.47</v>
      </c>
      <c r="I50">
        <v>13.095000000000001</v>
      </c>
      <c r="J50">
        <v>111789</v>
      </c>
      <c r="K50">
        <v>111789</v>
      </c>
    </row>
    <row r="51" spans="1:11" x14ac:dyDescent="0.55000000000000004">
      <c r="A51" t="s">
        <v>440</v>
      </c>
      <c r="B51" t="s">
        <v>445</v>
      </c>
      <c r="C51">
        <v>5128</v>
      </c>
      <c r="D51">
        <v>14.923999999999999</v>
      </c>
      <c r="E51">
        <v>714.053</v>
      </c>
      <c r="F51">
        <v>214.97</v>
      </c>
      <c r="G51">
        <v>88.867999999999995</v>
      </c>
      <c r="H51">
        <v>73.47</v>
      </c>
      <c r="I51">
        <v>13.095000000000001</v>
      </c>
      <c r="J51">
        <v>76529</v>
      </c>
      <c r="K51">
        <v>76529</v>
      </c>
    </row>
    <row r="52" spans="1:11" x14ac:dyDescent="0.55000000000000004">
      <c r="A52" t="s">
        <v>442</v>
      </c>
      <c r="B52" t="s">
        <v>444</v>
      </c>
      <c r="C52">
        <v>2299</v>
      </c>
      <c r="D52">
        <v>34.246000000000002</v>
      </c>
      <c r="E52">
        <v>826.8</v>
      </c>
      <c r="F52">
        <v>105.512</v>
      </c>
      <c r="G52">
        <v>57.707999999999998</v>
      </c>
      <c r="H52">
        <v>50.723999999999997</v>
      </c>
      <c r="I52">
        <v>146.88499999999999</v>
      </c>
      <c r="J52">
        <v>78731</v>
      </c>
      <c r="K52">
        <v>78731</v>
      </c>
    </row>
    <row r="53" spans="1:11" x14ac:dyDescent="0.55000000000000004">
      <c r="A53" t="s">
        <v>440</v>
      </c>
      <c r="B53" t="s">
        <v>443</v>
      </c>
      <c r="C53">
        <v>2299</v>
      </c>
      <c r="D53">
        <v>17.14</v>
      </c>
      <c r="E53">
        <v>781.93399999999997</v>
      </c>
      <c r="F53">
        <v>170.14500000000001</v>
      </c>
      <c r="G53">
        <v>57.707999999999998</v>
      </c>
      <c r="H53">
        <v>50.723999999999997</v>
      </c>
      <c r="I53">
        <v>146.88499999999999</v>
      </c>
      <c r="J53">
        <v>39404</v>
      </c>
      <c r="K53">
        <v>39404</v>
      </c>
    </row>
    <row r="54" spans="1:11" x14ac:dyDescent="0.55000000000000004">
      <c r="A54" t="s">
        <v>442</v>
      </c>
      <c r="B54" t="s">
        <v>441</v>
      </c>
      <c r="C54">
        <v>4984</v>
      </c>
      <c r="D54">
        <v>24.620999999999999</v>
      </c>
      <c r="E54">
        <v>787.57600000000002</v>
      </c>
      <c r="F54">
        <v>277.08600000000001</v>
      </c>
      <c r="G54">
        <v>84.054000000000002</v>
      </c>
      <c r="H54">
        <v>75.497</v>
      </c>
      <c r="I54">
        <v>19.952000000000002</v>
      </c>
      <c r="J54">
        <v>122710</v>
      </c>
      <c r="K54">
        <v>122710</v>
      </c>
    </row>
    <row r="55" spans="1:11" x14ac:dyDescent="0.55000000000000004">
      <c r="A55" t="s">
        <v>440</v>
      </c>
      <c r="B55" t="s">
        <v>439</v>
      </c>
      <c r="C55">
        <v>4984</v>
      </c>
      <c r="D55">
        <v>15.379</v>
      </c>
      <c r="E55">
        <v>754.30399999999997</v>
      </c>
      <c r="F55">
        <v>169.012</v>
      </c>
      <c r="G55">
        <v>84.054000000000002</v>
      </c>
      <c r="H55">
        <v>75.497</v>
      </c>
      <c r="I55">
        <v>19.952000000000002</v>
      </c>
      <c r="J55">
        <v>76650</v>
      </c>
      <c r="K55">
        <v>76650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7226-8EE3-4CC9-AA37-406DD95ED516}">
  <dimension ref="A1:N80"/>
  <sheetViews>
    <sheetView workbookViewId="0">
      <selection activeCell="P65" sqref="P65"/>
    </sheetView>
  </sheetViews>
  <sheetFormatPr defaultRowHeight="18" x14ac:dyDescent="0.55000000000000004"/>
  <cols>
    <col min="1" max="1" width="9.6640625" style="216" bestFit="1" customWidth="1"/>
    <col min="2" max="2" width="8.6640625" style="7"/>
  </cols>
  <sheetData>
    <row r="1" spans="1:14" ht="21.5" x14ac:dyDescent="0.55000000000000004">
      <c r="A1" s="159" t="s">
        <v>231</v>
      </c>
      <c r="B1" s="100"/>
      <c r="C1" s="104"/>
      <c r="D1" s="104"/>
      <c r="E1" s="104"/>
      <c r="F1" s="100"/>
      <c r="G1" s="104"/>
      <c r="H1" s="104"/>
      <c r="I1" s="104"/>
      <c r="J1" s="104"/>
      <c r="K1" s="104"/>
      <c r="L1" s="104"/>
      <c r="M1" s="100"/>
    </row>
    <row r="2" spans="1:14" x14ac:dyDescent="0.55000000000000004">
      <c r="A2" s="152" t="s">
        <v>230</v>
      </c>
      <c r="B2" s="78" t="s">
        <v>513</v>
      </c>
      <c r="C2" s="136" t="s">
        <v>227</v>
      </c>
      <c r="D2" s="136" t="s">
        <v>226</v>
      </c>
      <c r="E2" s="136" t="s">
        <v>225</v>
      </c>
      <c r="F2" s="135" t="s">
        <v>224</v>
      </c>
      <c r="G2" s="134" t="s">
        <v>223</v>
      </c>
      <c r="H2" s="131"/>
      <c r="I2" s="131"/>
      <c r="J2" s="131"/>
      <c r="K2" s="131"/>
      <c r="L2" s="131"/>
      <c r="M2" s="133"/>
    </row>
    <row r="3" spans="1:14" x14ac:dyDescent="0.55000000000000004">
      <c r="A3" s="154" t="s">
        <v>214</v>
      </c>
      <c r="B3" s="100" t="s">
        <v>512</v>
      </c>
      <c r="C3" s="127" t="s">
        <v>212</v>
      </c>
      <c r="D3" s="127" t="s">
        <v>211</v>
      </c>
      <c r="E3" s="126" t="s">
        <v>210</v>
      </c>
      <c r="F3" s="128"/>
      <c r="G3" s="126" t="s">
        <v>209</v>
      </c>
      <c r="H3" s="126">
        <v>1</v>
      </c>
      <c r="I3" s="126">
        <v>2</v>
      </c>
      <c r="J3" s="126" t="s">
        <v>208</v>
      </c>
      <c r="K3" s="126" t="s">
        <v>207</v>
      </c>
      <c r="L3" s="126" t="s">
        <v>206</v>
      </c>
      <c r="M3" s="128" t="s">
        <v>205</v>
      </c>
      <c r="N3" s="130" t="s">
        <v>18</v>
      </c>
    </row>
    <row r="4" spans="1:14" x14ac:dyDescent="0.55000000000000004">
      <c r="A4" s="216">
        <v>44456</v>
      </c>
      <c r="B4" s="7">
        <v>0</v>
      </c>
      <c r="C4">
        <v>45</v>
      </c>
      <c r="D4">
        <v>45</v>
      </c>
      <c r="E4">
        <v>25</v>
      </c>
      <c r="F4">
        <v>19</v>
      </c>
      <c r="G4">
        <v>8</v>
      </c>
      <c r="H4">
        <v>4</v>
      </c>
      <c r="I4">
        <v>6</v>
      </c>
      <c r="J4">
        <v>7</v>
      </c>
      <c r="N4">
        <f>SUM(G4:M4)</f>
        <v>25</v>
      </c>
    </row>
    <row r="5" spans="1:14" x14ac:dyDescent="0.55000000000000004">
      <c r="A5" s="216">
        <v>44452</v>
      </c>
      <c r="C5">
        <v>94</v>
      </c>
      <c r="D5">
        <v>80</v>
      </c>
      <c r="E5">
        <v>57</v>
      </c>
      <c r="F5">
        <v>43</v>
      </c>
      <c r="G5">
        <v>26</v>
      </c>
      <c r="H5">
        <v>12</v>
      </c>
      <c r="I5">
        <v>16</v>
      </c>
      <c r="J5">
        <v>3</v>
      </c>
      <c r="N5">
        <f>SUM(G5:M5)</f>
        <v>57</v>
      </c>
    </row>
    <row r="6" spans="1:14" x14ac:dyDescent="0.55000000000000004">
      <c r="A6" s="216">
        <v>44441</v>
      </c>
      <c r="C6">
        <v>41</v>
      </c>
      <c r="D6">
        <v>40</v>
      </c>
      <c r="E6">
        <v>32</v>
      </c>
      <c r="F6">
        <v>25</v>
      </c>
      <c r="G6">
        <v>15</v>
      </c>
      <c r="H6">
        <v>5</v>
      </c>
      <c r="I6">
        <v>10</v>
      </c>
      <c r="J6">
        <v>1</v>
      </c>
      <c r="K6">
        <v>1</v>
      </c>
      <c r="N6">
        <f>SUM(G6:M6)</f>
        <v>32</v>
      </c>
    </row>
    <row r="7" spans="1:14" x14ac:dyDescent="0.55000000000000004">
      <c r="N7">
        <f>SUM(G7:M7)</f>
        <v>0</v>
      </c>
    </row>
    <row r="8" spans="1:14" x14ac:dyDescent="0.55000000000000004">
      <c r="N8">
        <f>SUM(G8:M8)</f>
        <v>0</v>
      </c>
    </row>
    <row r="9" spans="1:14" x14ac:dyDescent="0.55000000000000004">
      <c r="N9">
        <f>SUM(G9:M9)</f>
        <v>0</v>
      </c>
    </row>
    <row r="10" spans="1:14" x14ac:dyDescent="0.55000000000000004">
      <c r="A10" s="220"/>
      <c r="B10" s="219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>
        <f>SUM(G10:M10)</f>
        <v>0</v>
      </c>
    </row>
    <row r="11" spans="1:14" x14ac:dyDescent="0.55000000000000004">
      <c r="A11" s="222" t="s">
        <v>520</v>
      </c>
      <c r="B11" s="221">
        <f>SUM(B4:B10)</f>
        <v>0</v>
      </c>
      <c r="C11" s="221">
        <f>SUM(C4:C10)</f>
        <v>180</v>
      </c>
      <c r="D11" s="221">
        <f>SUM(D4:D10)</f>
        <v>165</v>
      </c>
      <c r="E11" s="221">
        <f>SUM(E4:E10)</f>
        <v>114</v>
      </c>
      <c r="F11" s="221">
        <f>SUM(F4:F10)</f>
        <v>87</v>
      </c>
      <c r="G11" s="221">
        <f>SUM(G4:G10)</f>
        <v>49</v>
      </c>
      <c r="H11" s="221">
        <f>SUM(H4:H10)</f>
        <v>21</v>
      </c>
      <c r="I11" s="221">
        <f>SUM(I4:I10)</f>
        <v>32</v>
      </c>
      <c r="J11" s="221">
        <f>SUM(J4:J10)</f>
        <v>11</v>
      </c>
      <c r="K11" s="221">
        <f>SUM(K4:K10)</f>
        <v>1</v>
      </c>
      <c r="L11" s="221">
        <f>SUM(L4:L10)</f>
        <v>0</v>
      </c>
      <c r="M11" s="221">
        <f>SUM(M4:M10)</f>
        <v>0</v>
      </c>
      <c r="N11" s="221">
        <f>SUM(N4:N10)</f>
        <v>114</v>
      </c>
    </row>
    <row r="12" spans="1:14" x14ac:dyDescent="0.55000000000000004">
      <c r="N12">
        <f>SUM(G12:M12)</f>
        <v>0</v>
      </c>
    </row>
    <row r="13" spans="1:14" ht="21.5" x14ac:dyDescent="0.55000000000000004">
      <c r="A13" s="159" t="s">
        <v>231</v>
      </c>
      <c r="B13" s="100"/>
      <c r="C13" s="104"/>
      <c r="D13" s="104"/>
      <c r="E13" s="104"/>
      <c r="F13" s="100"/>
      <c r="G13" s="104"/>
      <c r="H13" s="104"/>
      <c r="I13" s="104"/>
      <c r="J13" s="104"/>
      <c r="K13" s="104"/>
      <c r="L13" s="104"/>
      <c r="M13" s="100"/>
    </row>
    <row r="14" spans="1:14" x14ac:dyDescent="0.55000000000000004">
      <c r="A14" s="152" t="s">
        <v>230</v>
      </c>
      <c r="B14" s="78" t="s">
        <v>513</v>
      </c>
      <c r="C14" s="136" t="s">
        <v>227</v>
      </c>
      <c r="D14" s="136" t="s">
        <v>226</v>
      </c>
      <c r="E14" s="136" t="s">
        <v>225</v>
      </c>
      <c r="F14" s="135" t="s">
        <v>224</v>
      </c>
      <c r="G14" s="134" t="s">
        <v>223</v>
      </c>
      <c r="H14" s="131"/>
      <c r="I14" s="131"/>
      <c r="J14" s="131"/>
      <c r="K14" s="131"/>
      <c r="L14" s="131"/>
      <c r="M14" s="133"/>
    </row>
    <row r="15" spans="1:14" x14ac:dyDescent="0.55000000000000004">
      <c r="A15" s="154" t="s">
        <v>214</v>
      </c>
      <c r="B15" s="100" t="s">
        <v>512</v>
      </c>
      <c r="C15" s="127" t="s">
        <v>212</v>
      </c>
      <c r="D15" s="127" t="s">
        <v>211</v>
      </c>
      <c r="E15" s="126" t="s">
        <v>210</v>
      </c>
      <c r="F15" s="128"/>
      <c r="G15" s="126" t="s">
        <v>209</v>
      </c>
      <c r="H15" s="126">
        <v>1</v>
      </c>
      <c r="I15" s="126">
        <v>2</v>
      </c>
      <c r="J15" s="126" t="s">
        <v>208</v>
      </c>
      <c r="K15" s="126" t="s">
        <v>207</v>
      </c>
      <c r="L15" s="126" t="s">
        <v>206</v>
      </c>
      <c r="M15" s="128" t="s">
        <v>205</v>
      </c>
      <c r="N15" s="130" t="s">
        <v>18</v>
      </c>
    </row>
    <row r="16" spans="1:14" x14ac:dyDescent="0.55000000000000004">
      <c r="A16" s="216">
        <v>44456</v>
      </c>
      <c r="B16" s="7">
        <v>3</v>
      </c>
      <c r="C16">
        <v>22</v>
      </c>
      <c r="D16">
        <v>22</v>
      </c>
      <c r="E16">
        <v>22</v>
      </c>
      <c r="F16">
        <v>20</v>
      </c>
      <c r="G16">
        <v>4</v>
      </c>
      <c r="H16">
        <v>7</v>
      </c>
      <c r="I16">
        <v>5</v>
      </c>
      <c r="J16">
        <v>5</v>
      </c>
      <c r="K16">
        <v>1</v>
      </c>
      <c r="N16">
        <f>SUM(G16:M16)</f>
        <v>22</v>
      </c>
    </row>
    <row r="17" spans="1:14" x14ac:dyDescent="0.55000000000000004">
      <c r="A17" s="216">
        <v>44452</v>
      </c>
      <c r="C17">
        <v>22</v>
      </c>
      <c r="D17">
        <v>20</v>
      </c>
      <c r="E17">
        <v>18</v>
      </c>
      <c r="F17">
        <v>18</v>
      </c>
      <c r="G17">
        <v>3</v>
      </c>
      <c r="H17">
        <v>3</v>
      </c>
      <c r="I17">
        <v>9</v>
      </c>
      <c r="J17">
        <v>3</v>
      </c>
      <c r="N17">
        <f>SUM(G17:M17)</f>
        <v>18</v>
      </c>
    </row>
    <row r="18" spans="1:14" x14ac:dyDescent="0.55000000000000004">
      <c r="A18" s="216">
        <v>44441</v>
      </c>
      <c r="C18">
        <v>42</v>
      </c>
      <c r="D18">
        <v>40</v>
      </c>
      <c r="E18">
        <v>40</v>
      </c>
      <c r="F18">
        <v>39</v>
      </c>
      <c r="G18">
        <v>10</v>
      </c>
      <c r="H18">
        <v>6</v>
      </c>
      <c r="I18">
        <v>17</v>
      </c>
      <c r="J18">
        <v>6</v>
      </c>
      <c r="K18">
        <v>1</v>
      </c>
      <c r="N18">
        <f>SUM(G18:M18)</f>
        <v>40</v>
      </c>
    </row>
    <row r="19" spans="1:14" x14ac:dyDescent="0.55000000000000004">
      <c r="A19" s="216">
        <v>44439</v>
      </c>
      <c r="C19">
        <v>44</v>
      </c>
      <c r="D19">
        <v>42</v>
      </c>
      <c r="E19">
        <v>34</v>
      </c>
      <c r="F19">
        <v>34</v>
      </c>
      <c r="G19">
        <v>5</v>
      </c>
      <c r="H19">
        <v>6</v>
      </c>
      <c r="I19">
        <v>11</v>
      </c>
      <c r="J19">
        <v>2</v>
      </c>
      <c r="K19">
        <v>3</v>
      </c>
      <c r="L19">
        <v>2</v>
      </c>
      <c r="M19">
        <v>5</v>
      </c>
      <c r="N19">
        <f>SUM(G19:M19)</f>
        <v>34</v>
      </c>
    </row>
    <row r="20" spans="1:14" x14ac:dyDescent="0.55000000000000004">
      <c r="A20" s="216">
        <v>44438</v>
      </c>
      <c r="C20">
        <v>69</v>
      </c>
      <c r="D20">
        <v>69</v>
      </c>
      <c r="E20">
        <v>64</v>
      </c>
      <c r="F20">
        <v>59</v>
      </c>
      <c r="G20">
        <v>7</v>
      </c>
      <c r="H20">
        <v>21</v>
      </c>
      <c r="I20">
        <v>24</v>
      </c>
      <c r="J20">
        <v>7</v>
      </c>
      <c r="K20">
        <v>1</v>
      </c>
      <c r="L20">
        <v>1</v>
      </c>
      <c r="M20">
        <v>3</v>
      </c>
      <c r="N20">
        <f>SUM(G20:M20)</f>
        <v>64</v>
      </c>
    </row>
    <row r="21" spans="1:14" x14ac:dyDescent="0.55000000000000004">
      <c r="N21">
        <f>SUM(G21:M21)</f>
        <v>0</v>
      </c>
    </row>
    <row r="22" spans="1:14" x14ac:dyDescent="0.55000000000000004">
      <c r="N22">
        <f>SUM(G22:M22)</f>
        <v>0</v>
      </c>
    </row>
    <row r="23" spans="1:14" x14ac:dyDescent="0.55000000000000004">
      <c r="N23">
        <f>SUM(G23:M23)</f>
        <v>0</v>
      </c>
    </row>
    <row r="24" spans="1:14" x14ac:dyDescent="0.55000000000000004">
      <c r="N24">
        <f>SUM(G24:M24)</f>
        <v>0</v>
      </c>
    </row>
    <row r="25" spans="1:14" x14ac:dyDescent="0.55000000000000004">
      <c r="A25" s="222" t="s">
        <v>519</v>
      </c>
      <c r="B25" s="221">
        <f>SUM(B15:B24)</f>
        <v>3</v>
      </c>
      <c r="C25" s="221">
        <f>SUM(C15:C24)</f>
        <v>199</v>
      </c>
      <c r="D25" s="221">
        <f>SUM(D15:D24)</f>
        <v>193</v>
      </c>
      <c r="E25" s="221">
        <f>SUM(E15:E24)</f>
        <v>178</v>
      </c>
      <c r="F25" s="221">
        <f>SUM(F15:F24)</f>
        <v>170</v>
      </c>
      <c r="G25" s="221">
        <f>SUM(G15:G24)</f>
        <v>29</v>
      </c>
      <c r="H25" s="221">
        <f>SUM(H15:H24)</f>
        <v>44</v>
      </c>
      <c r="I25" s="221">
        <f>SUM(I15:I24)</f>
        <v>68</v>
      </c>
      <c r="J25" s="221">
        <f>SUM(J15:J24)</f>
        <v>23</v>
      </c>
      <c r="K25" s="221">
        <f>SUM(K15:K24)</f>
        <v>6</v>
      </c>
      <c r="L25" s="221">
        <f>SUM(L15:L24)</f>
        <v>3</v>
      </c>
      <c r="M25" s="221">
        <f>SUM(M15:M24)</f>
        <v>8</v>
      </c>
      <c r="N25" s="221">
        <f>SUM(N15:N24)</f>
        <v>178</v>
      </c>
    </row>
    <row r="26" spans="1:14" x14ac:dyDescent="0.55000000000000004">
      <c r="N26">
        <f>SUM(G26:M26)</f>
        <v>0</v>
      </c>
    </row>
    <row r="27" spans="1:14" ht="21.5" x14ac:dyDescent="0.55000000000000004">
      <c r="A27" s="159" t="s">
        <v>231</v>
      </c>
      <c r="B27" s="100"/>
      <c r="C27" s="104"/>
      <c r="D27" s="104"/>
      <c r="E27" s="104"/>
      <c r="F27" s="100"/>
      <c r="G27" s="104"/>
      <c r="H27" s="104"/>
      <c r="I27" s="104"/>
      <c r="J27" s="104"/>
      <c r="K27" s="104"/>
      <c r="L27" s="104"/>
      <c r="M27" s="100"/>
    </row>
    <row r="28" spans="1:14" x14ac:dyDescent="0.55000000000000004">
      <c r="A28" s="152" t="s">
        <v>230</v>
      </c>
      <c r="B28" s="78" t="s">
        <v>513</v>
      </c>
      <c r="C28" s="136" t="s">
        <v>227</v>
      </c>
      <c r="D28" s="136" t="s">
        <v>226</v>
      </c>
      <c r="E28" s="136" t="s">
        <v>225</v>
      </c>
      <c r="F28" s="135" t="s">
        <v>224</v>
      </c>
      <c r="G28" s="134" t="s">
        <v>223</v>
      </c>
      <c r="H28" s="131"/>
      <c r="I28" s="131"/>
      <c r="J28" s="131"/>
      <c r="K28" s="131"/>
      <c r="L28" s="131"/>
      <c r="M28" s="133"/>
    </row>
    <row r="29" spans="1:14" x14ac:dyDescent="0.55000000000000004">
      <c r="A29" s="154" t="s">
        <v>214</v>
      </c>
      <c r="B29" s="100" t="s">
        <v>512</v>
      </c>
      <c r="C29" s="127" t="s">
        <v>212</v>
      </c>
      <c r="D29" s="127" t="s">
        <v>211</v>
      </c>
      <c r="E29" s="126" t="s">
        <v>210</v>
      </c>
      <c r="F29" s="128"/>
      <c r="G29" s="126" t="s">
        <v>209</v>
      </c>
      <c r="H29" s="126">
        <v>1</v>
      </c>
      <c r="I29" s="126">
        <v>2</v>
      </c>
      <c r="J29" s="126" t="s">
        <v>208</v>
      </c>
      <c r="K29" s="126" t="s">
        <v>207</v>
      </c>
      <c r="L29" s="126" t="s">
        <v>206</v>
      </c>
      <c r="M29" s="128" t="s">
        <v>205</v>
      </c>
      <c r="N29" s="130" t="s">
        <v>18</v>
      </c>
    </row>
    <row r="30" spans="1:14" x14ac:dyDescent="0.55000000000000004">
      <c r="A30" s="216">
        <v>44456</v>
      </c>
      <c r="B30" s="7">
        <v>5</v>
      </c>
      <c r="C30">
        <v>44</v>
      </c>
      <c r="D30">
        <v>44</v>
      </c>
      <c r="E30">
        <v>40</v>
      </c>
      <c r="F30">
        <v>33</v>
      </c>
      <c r="G30">
        <v>7</v>
      </c>
      <c r="H30">
        <v>11</v>
      </c>
      <c r="I30">
        <v>15</v>
      </c>
      <c r="J30">
        <v>4</v>
      </c>
      <c r="K30">
        <v>2</v>
      </c>
      <c r="M30">
        <v>1</v>
      </c>
      <c r="N30">
        <f>SUM(G30:M30)</f>
        <v>40</v>
      </c>
    </row>
    <row r="31" spans="1:14" x14ac:dyDescent="0.55000000000000004">
      <c r="A31" s="216">
        <v>44452</v>
      </c>
      <c r="C31">
        <v>88</v>
      </c>
      <c r="D31">
        <v>84</v>
      </c>
      <c r="E31">
        <v>79</v>
      </c>
      <c r="F31">
        <v>71</v>
      </c>
      <c r="G31">
        <v>11</v>
      </c>
      <c r="H31">
        <v>16</v>
      </c>
      <c r="I31">
        <v>45</v>
      </c>
      <c r="J31">
        <v>7</v>
      </c>
      <c r="N31">
        <f>SUM(G31:M31)</f>
        <v>79</v>
      </c>
    </row>
    <row r="32" spans="1:14" x14ac:dyDescent="0.55000000000000004">
      <c r="A32" s="216">
        <v>44441</v>
      </c>
      <c r="C32">
        <v>42</v>
      </c>
      <c r="D32">
        <v>41</v>
      </c>
      <c r="E32">
        <v>40</v>
      </c>
      <c r="F32">
        <v>30</v>
      </c>
      <c r="G32">
        <v>12</v>
      </c>
      <c r="H32">
        <v>10</v>
      </c>
      <c r="I32">
        <v>13</v>
      </c>
      <c r="J32">
        <v>4</v>
      </c>
      <c r="K32">
        <v>1</v>
      </c>
      <c r="N32">
        <f>SUM(G32:M32)</f>
        <v>40</v>
      </c>
    </row>
    <row r="33" spans="1:14" x14ac:dyDescent="0.55000000000000004">
      <c r="N33">
        <f>SUM(G33:M33)</f>
        <v>0</v>
      </c>
    </row>
    <row r="34" spans="1:14" x14ac:dyDescent="0.55000000000000004">
      <c r="N34">
        <f>SUM(G34:M34)</f>
        <v>0</v>
      </c>
    </row>
    <row r="37" spans="1:14" x14ac:dyDescent="0.55000000000000004">
      <c r="A37" s="222" t="s">
        <v>518</v>
      </c>
      <c r="B37" s="221">
        <f>SUM(B30:B36)</f>
        <v>5</v>
      </c>
      <c r="C37" s="221">
        <f>SUM(C30:C36)</f>
        <v>174</v>
      </c>
      <c r="D37" s="221">
        <f>SUM(D30:D36)</f>
        <v>169</v>
      </c>
      <c r="E37" s="221">
        <f>SUM(E30:E36)</f>
        <v>159</v>
      </c>
      <c r="F37" s="221">
        <f>SUM(F30:F36)</f>
        <v>134</v>
      </c>
      <c r="G37" s="221">
        <f>SUM(G30:G36)</f>
        <v>30</v>
      </c>
      <c r="H37" s="221">
        <f>SUM(H30:H36)</f>
        <v>37</v>
      </c>
      <c r="I37" s="221">
        <f>SUM(I30:I36)</f>
        <v>73</v>
      </c>
      <c r="J37" s="221">
        <f>SUM(J30:J36)</f>
        <v>15</v>
      </c>
      <c r="K37" s="221">
        <f>SUM(K30:K36)</f>
        <v>3</v>
      </c>
      <c r="L37" s="221">
        <f>SUM(L30:L36)</f>
        <v>0</v>
      </c>
      <c r="M37" s="221">
        <f>SUM(M30:M36)</f>
        <v>1</v>
      </c>
      <c r="N37" s="221">
        <f>SUM(N30:N36)</f>
        <v>159</v>
      </c>
    </row>
    <row r="39" spans="1:14" ht="21.5" x14ac:dyDescent="0.55000000000000004">
      <c r="A39" s="159" t="s">
        <v>515</v>
      </c>
      <c r="B39" s="100"/>
      <c r="C39" s="104"/>
      <c r="D39" s="104"/>
      <c r="E39" s="104"/>
      <c r="F39" s="100"/>
      <c r="G39" s="104"/>
      <c r="H39" s="104"/>
      <c r="I39" s="104"/>
      <c r="J39" s="104"/>
      <c r="K39" s="104"/>
      <c r="L39" s="104"/>
      <c r="M39" s="100"/>
    </row>
    <row r="40" spans="1:14" x14ac:dyDescent="0.55000000000000004">
      <c r="A40" s="152" t="s">
        <v>230</v>
      </c>
      <c r="B40" s="78" t="s">
        <v>513</v>
      </c>
      <c r="C40" s="136" t="s">
        <v>227</v>
      </c>
      <c r="D40" s="136" t="s">
        <v>226</v>
      </c>
      <c r="E40" s="136" t="s">
        <v>225</v>
      </c>
      <c r="F40" s="135" t="s">
        <v>224</v>
      </c>
      <c r="G40" s="134" t="s">
        <v>223</v>
      </c>
      <c r="H40" s="131"/>
      <c r="I40" s="131"/>
      <c r="J40" s="131"/>
      <c r="K40" s="131"/>
      <c r="L40" s="131"/>
      <c r="M40" s="133"/>
    </row>
    <row r="41" spans="1:14" x14ac:dyDescent="0.55000000000000004">
      <c r="A41" s="154" t="s">
        <v>214</v>
      </c>
      <c r="B41" s="100" t="s">
        <v>512</v>
      </c>
      <c r="C41" s="127" t="s">
        <v>212</v>
      </c>
      <c r="D41" s="127" t="s">
        <v>211</v>
      </c>
      <c r="E41" s="126" t="s">
        <v>210</v>
      </c>
      <c r="F41" s="128"/>
      <c r="G41" s="126" t="s">
        <v>209</v>
      </c>
      <c r="H41" s="126">
        <v>1</v>
      </c>
      <c r="I41" s="126">
        <v>2</v>
      </c>
      <c r="J41" s="126" t="s">
        <v>208</v>
      </c>
      <c r="K41" s="126" t="s">
        <v>207</v>
      </c>
      <c r="L41" s="126" t="s">
        <v>206</v>
      </c>
      <c r="M41" s="128" t="s">
        <v>205</v>
      </c>
      <c r="N41" s="130" t="s">
        <v>18</v>
      </c>
    </row>
    <row r="42" spans="1:14" x14ac:dyDescent="0.55000000000000004">
      <c r="A42" s="216">
        <v>44456</v>
      </c>
      <c r="B42" s="7">
        <v>0</v>
      </c>
      <c r="C42">
        <v>33</v>
      </c>
      <c r="D42">
        <v>32</v>
      </c>
      <c r="E42">
        <v>14</v>
      </c>
      <c r="F42">
        <v>10</v>
      </c>
      <c r="G42">
        <v>5</v>
      </c>
      <c r="H42">
        <v>1</v>
      </c>
      <c r="I42">
        <v>0</v>
      </c>
      <c r="J42">
        <v>1</v>
      </c>
      <c r="K42">
        <v>1</v>
      </c>
      <c r="L42">
        <v>1</v>
      </c>
      <c r="M42">
        <v>5</v>
      </c>
      <c r="N42">
        <f>SUM(G42:M42)</f>
        <v>14</v>
      </c>
    </row>
    <row r="43" spans="1:14" x14ac:dyDescent="0.55000000000000004">
      <c r="A43" s="216">
        <v>44441</v>
      </c>
      <c r="C43">
        <v>20</v>
      </c>
      <c r="D43">
        <v>19</v>
      </c>
      <c r="E43">
        <v>12</v>
      </c>
      <c r="F43">
        <v>12</v>
      </c>
      <c r="G43">
        <v>0</v>
      </c>
      <c r="H43">
        <v>0</v>
      </c>
      <c r="I43">
        <v>1</v>
      </c>
      <c r="J43">
        <v>0</v>
      </c>
      <c r="K43">
        <v>2</v>
      </c>
      <c r="M43">
        <v>9</v>
      </c>
      <c r="N43">
        <f>SUM(G43:M43)</f>
        <v>12</v>
      </c>
    </row>
    <row r="44" spans="1:14" x14ac:dyDescent="0.55000000000000004">
      <c r="A44" s="216">
        <v>44574</v>
      </c>
      <c r="C44">
        <v>41</v>
      </c>
      <c r="D44">
        <v>40</v>
      </c>
      <c r="E44">
        <v>31</v>
      </c>
      <c r="F44">
        <v>31</v>
      </c>
      <c r="G44">
        <v>0</v>
      </c>
      <c r="H44">
        <v>0</v>
      </c>
      <c r="I44">
        <v>0</v>
      </c>
      <c r="K44">
        <v>5</v>
      </c>
      <c r="L44">
        <v>0</v>
      </c>
      <c r="M44">
        <v>26</v>
      </c>
      <c r="N44">
        <f>SUM(G44:M44)</f>
        <v>31</v>
      </c>
    </row>
    <row r="46" spans="1:14" x14ac:dyDescent="0.55000000000000004">
      <c r="A46" s="222" t="s">
        <v>517</v>
      </c>
      <c r="B46" s="221">
        <f>SUM(B39:B45)</f>
        <v>0</v>
      </c>
      <c r="C46" s="221">
        <f>SUM(C39:C45)</f>
        <v>94</v>
      </c>
      <c r="D46" s="221">
        <f>SUM(D39:D45)</f>
        <v>91</v>
      </c>
      <c r="E46" s="221">
        <f>SUM(E39:E45)</f>
        <v>57</v>
      </c>
      <c r="F46" s="221">
        <f>SUM(F39:F45)</f>
        <v>53</v>
      </c>
      <c r="G46" s="221">
        <f>SUM(G39:G45)</f>
        <v>5</v>
      </c>
      <c r="H46" s="221">
        <f>SUM(H39:H45)</f>
        <v>2</v>
      </c>
      <c r="I46" s="221">
        <f>SUM(I39:I45)</f>
        <v>3</v>
      </c>
      <c r="J46" s="221">
        <f>SUM(J39:J45)</f>
        <v>1</v>
      </c>
      <c r="K46" s="221">
        <f>SUM(K39:K45)</f>
        <v>8</v>
      </c>
      <c r="L46" s="221">
        <f>SUM(L39:L45)</f>
        <v>1</v>
      </c>
      <c r="M46" s="221">
        <f>SUM(M39:M45)</f>
        <v>40</v>
      </c>
      <c r="N46" s="221">
        <f>SUM(N39:N45)</f>
        <v>57</v>
      </c>
    </row>
    <row r="48" spans="1:14" ht="21.5" x14ac:dyDescent="0.55000000000000004">
      <c r="A48" s="159" t="s">
        <v>515</v>
      </c>
      <c r="B48" s="100"/>
      <c r="C48" s="104"/>
      <c r="D48" s="104"/>
      <c r="E48" s="104"/>
      <c r="F48" s="100"/>
      <c r="G48" s="104"/>
      <c r="H48" s="104"/>
      <c r="I48" s="104"/>
      <c r="J48" s="104"/>
      <c r="K48" s="104"/>
      <c r="L48" s="104"/>
      <c r="M48" s="100"/>
    </row>
    <row r="49" spans="1:14" x14ac:dyDescent="0.55000000000000004">
      <c r="A49" s="152" t="s">
        <v>230</v>
      </c>
      <c r="B49" s="78" t="s">
        <v>513</v>
      </c>
      <c r="C49" s="136" t="s">
        <v>227</v>
      </c>
      <c r="D49" s="136" t="s">
        <v>226</v>
      </c>
      <c r="E49" s="136" t="s">
        <v>225</v>
      </c>
      <c r="F49" s="135" t="s">
        <v>224</v>
      </c>
      <c r="G49" s="134" t="s">
        <v>223</v>
      </c>
      <c r="H49" s="131"/>
      <c r="I49" s="131"/>
      <c r="J49" s="131"/>
      <c r="K49" s="131"/>
      <c r="L49" s="131"/>
      <c r="M49" s="133"/>
    </row>
    <row r="50" spans="1:14" x14ac:dyDescent="0.55000000000000004">
      <c r="A50" s="154" t="s">
        <v>214</v>
      </c>
      <c r="B50" s="100" t="s">
        <v>512</v>
      </c>
      <c r="C50" s="127" t="s">
        <v>212</v>
      </c>
      <c r="D50" s="127" t="s">
        <v>211</v>
      </c>
      <c r="E50" s="126" t="s">
        <v>210</v>
      </c>
      <c r="F50" s="128"/>
      <c r="G50" s="126" t="s">
        <v>209</v>
      </c>
      <c r="H50" s="126">
        <v>1</v>
      </c>
      <c r="I50" s="126">
        <v>2</v>
      </c>
      <c r="J50" s="126" t="s">
        <v>208</v>
      </c>
      <c r="K50" s="126" t="s">
        <v>207</v>
      </c>
      <c r="L50" s="126" t="s">
        <v>206</v>
      </c>
      <c r="M50" s="128" t="s">
        <v>205</v>
      </c>
      <c r="N50" s="130" t="s">
        <v>18</v>
      </c>
    </row>
    <row r="51" spans="1:14" x14ac:dyDescent="0.55000000000000004">
      <c r="A51" s="216">
        <v>44438</v>
      </c>
      <c r="B51" s="7">
        <v>3</v>
      </c>
      <c r="C51">
        <v>22</v>
      </c>
      <c r="D51">
        <v>22</v>
      </c>
      <c r="E51">
        <v>21</v>
      </c>
      <c r="F51">
        <v>19</v>
      </c>
      <c r="G51">
        <v>2</v>
      </c>
      <c r="H51">
        <v>0</v>
      </c>
      <c r="I51">
        <v>4</v>
      </c>
      <c r="J51">
        <v>2</v>
      </c>
      <c r="K51">
        <v>2</v>
      </c>
      <c r="L51">
        <v>3</v>
      </c>
      <c r="M51">
        <v>8</v>
      </c>
      <c r="N51">
        <f>SUM(G51:M51)</f>
        <v>21</v>
      </c>
    </row>
    <row r="52" spans="1:14" x14ac:dyDescent="0.55000000000000004">
      <c r="A52" s="216">
        <v>44574</v>
      </c>
      <c r="C52">
        <v>41</v>
      </c>
      <c r="D52">
        <v>40</v>
      </c>
      <c r="E52">
        <v>39</v>
      </c>
      <c r="F52">
        <v>38</v>
      </c>
      <c r="G52">
        <v>2</v>
      </c>
      <c r="H52">
        <v>0</v>
      </c>
      <c r="I52">
        <v>0</v>
      </c>
      <c r="J52">
        <v>4</v>
      </c>
      <c r="K52">
        <v>6</v>
      </c>
      <c r="L52">
        <v>0</v>
      </c>
      <c r="M52">
        <v>27</v>
      </c>
      <c r="N52">
        <f>SUM(G52:M52)</f>
        <v>39</v>
      </c>
    </row>
    <row r="53" spans="1:14" x14ac:dyDescent="0.55000000000000004">
      <c r="A53" s="216">
        <v>44575</v>
      </c>
      <c r="C53">
        <v>47</v>
      </c>
      <c r="D53">
        <v>46</v>
      </c>
      <c r="E53">
        <v>42</v>
      </c>
      <c r="F53">
        <v>42</v>
      </c>
      <c r="G53">
        <v>1</v>
      </c>
      <c r="H53">
        <v>2</v>
      </c>
      <c r="I53">
        <v>5</v>
      </c>
      <c r="J53">
        <v>6</v>
      </c>
      <c r="K53">
        <v>9</v>
      </c>
      <c r="L53">
        <v>7</v>
      </c>
      <c r="M53">
        <v>12</v>
      </c>
      <c r="N53">
        <f>SUM(G53:M53)</f>
        <v>42</v>
      </c>
    </row>
    <row r="55" spans="1:14" x14ac:dyDescent="0.55000000000000004">
      <c r="A55" s="222" t="s">
        <v>516</v>
      </c>
      <c r="B55" s="221">
        <f>SUM(B48:B54)</f>
        <v>3</v>
      </c>
      <c r="C55" s="221">
        <f>SUM(C48:C54)</f>
        <v>110</v>
      </c>
      <c r="D55" s="221">
        <f>SUM(D48:D54)</f>
        <v>108</v>
      </c>
      <c r="E55" s="221">
        <f>SUM(E48:E54)</f>
        <v>102</v>
      </c>
      <c r="F55" s="221">
        <f>SUM(F48:F54)</f>
        <v>99</v>
      </c>
      <c r="G55" s="221">
        <f>SUM(G48:G54)</f>
        <v>5</v>
      </c>
      <c r="H55" s="221">
        <f>SUM(H48:H54)</f>
        <v>3</v>
      </c>
      <c r="I55" s="221">
        <f>SUM(I48:I54)</f>
        <v>11</v>
      </c>
      <c r="J55" s="221">
        <f>SUM(J48:J54)</f>
        <v>12</v>
      </c>
      <c r="K55" s="221">
        <f>SUM(K48:K54)</f>
        <v>17</v>
      </c>
      <c r="L55" s="221">
        <f>SUM(L48:L54)</f>
        <v>10</v>
      </c>
      <c r="M55" s="221">
        <f>SUM(M48:M54)</f>
        <v>47</v>
      </c>
      <c r="N55" s="221">
        <f>SUM(N48:N54)</f>
        <v>102</v>
      </c>
    </row>
    <row r="57" spans="1:14" ht="21.5" x14ac:dyDescent="0.55000000000000004">
      <c r="A57" s="159" t="s">
        <v>515</v>
      </c>
      <c r="B57" s="100"/>
      <c r="C57" s="104"/>
      <c r="D57" s="104"/>
      <c r="E57" s="104"/>
      <c r="F57" s="100"/>
      <c r="G57" s="104"/>
      <c r="H57" s="104"/>
      <c r="I57" s="104"/>
      <c r="J57" s="104"/>
      <c r="K57" s="104"/>
      <c r="L57" s="104"/>
      <c r="M57" s="100"/>
    </row>
    <row r="58" spans="1:14" x14ac:dyDescent="0.55000000000000004">
      <c r="A58" s="152" t="s">
        <v>230</v>
      </c>
      <c r="B58" s="78" t="s">
        <v>513</v>
      </c>
      <c r="C58" s="136" t="s">
        <v>227</v>
      </c>
      <c r="D58" s="136" t="s">
        <v>226</v>
      </c>
      <c r="E58" s="136" t="s">
        <v>225</v>
      </c>
      <c r="F58" s="135" t="s">
        <v>224</v>
      </c>
      <c r="G58" s="134" t="s">
        <v>223</v>
      </c>
      <c r="H58" s="131"/>
      <c r="I58" s="131"/>
      <c r="J58" s="131"/>
      <c r="K58" s="131"/>
      <c r="L58" s="131"/>
      <c r="M58" s="133"/>
    </row>
    <row r="59" spans="1:14" x14ac:dyDescent="0.55000000000000004">
      <c r="A59" s="154" t="s">
        <v>214</v>
      </c>
      <c r="B59" s="100" t="s">
        <v>512</v>
      </c>
      <c r="C59" s="127" t="s">
        <v>212</v>
      </c>
      <c r="D59" s="127" t="s">
        <v>211</v>
      </c>
      <c r="E59" s="126" t="s">
        <v>210</v>
      </c>
      <c r="F59" s="128"/>
      <c r="G59" s="126" t="s">
        <v>209</v>
      </c>
      <c r="H59" s="126">
        <v>1</v>
      </c>
      <c r="I59" s="126">
        <v>2</v>
      </c>
      <c r="J59" s="126" t="s">
        <v>208</v>
      </c>
      <c r="K59" s="126" t="s">
        <v>207</v>
      </c>
      <c r="L59" s="126" t="s">
        <v>206</v>
      </c>
      <c r="M59" s="128" t="s">
        <v>205</v>
      </c>
      <c r="N59" s="130" t="s">
        <v>18</v>
      </c>
    </row>
    <row r="60" spans="1:14" x14ac:dyDescent="0.55000000000000004">
      <c r="A60" s="216">
        <v>44456</v>
      </c>
      <c r="B60" s="7">
        <v>5</v>
      </c>
      <c r="C60">
        <v>33</v>
      </c>
      <c r="D60">
        <v>31</v>
      </c>
      <c r="E60">
        <v>29</v>
      </c>
      <c r="F60">
        <v>15</v>
      </c>
      <c r="G60">
        <v>14</v>
      </c>
      <c r="H60">
        <v>0</v>
      </c>
      <c r="I60">
        <v>1</v>
      </c>
      <c r="J60">
        <v>9</v>
      </c>
      <c r="K60">
        <v>1</v>
      </c>
      <c r="L60">
        <v>1</v>
      </c>
      <c r="M60">
        <v>3</v>
      </c>
      <c r="N60">
        <f>SUM(G60:M60)</f>
        <v>29</v>
      </c>
    </row>
    <row r="61" spans="1:14" x14ac:dyDescent="0.55000000000000004">
      <c r="A61" s="216">
        <v>44574</v>
      </c>
      <c r="C61">
        <v>41</v>
      </c>
      <c r="D61">
        <v>38</v>
      </c>
      <c r="E61">
        <v>36</v>
      </c>
      <c r="F61">
        <v>25</v>
      </c>
      <c r="G61">
        <v>10</v>
      </c>
      <c r="H61">
        <v>0</v>
      </c>
      <c r="I61">
        <v>0</v>
      </c>
      <c r="J61">
        <v>3</v>
      </c>
      <c r="K61">
        <v>3</v>
      </c>
      <c r="L61">
        <v>0</v>
      </c>
      <c r="M61">
        <v>20</v>
      </c>
      <c r="N61">
        <f>SUM(G61:M61)</f>
        <v>36</v>
      </c>
    </row>
    <row r="62" spans="1:14" x14ac:dyDescent="0.55000000000000004">
      <c r="A62" s="216">
        <v>44575</v>
      </c>
      <c r="C62">
        <v>66</v>
      </c>
      <c r="D62">
        <v>63</v>
      </c>
      <c r="E62">
        <v>61</v>
      </c>
      <c r="F62">
        <v>59</v>
      </c>
      <c r="G62">
        <v>1</v>
      </c>
      <c r="H62">
        <v>3</v>
      </c>
      <c r="I62">
        <v>4</v>
      </c>
      <c r="J62">
        <v>10</v>
      </c>
      <c r="K62">
        <v>12</v>
      </c>
      <c r="L62">
        <v>11</v>
      </c>
      <c r="M62">
        <v>20</v>
      </c>
      <c r="N62">
        <f>SUM(G62:M62)</f>
        <v>61</v>
      </c>
    </row>
    <row r="67" spans="1:14" x14ac:dyDescent="0.55000000000000004">
      <c r="A67" s="222" t="s">
        <v>514</v>
      </c>
      <c r="B67" s="221">
        <f>SUM(B60:B66)</f>
        <v>5</v>
      </c>
      <c r="C67" s="221">
        <f>SUM(C60:C66)</f>
        <v>140</v>
      </c>
      <c r="D67" s="221">
        <f>SUM(D60:D66)</f>
        <v>132</v>
      </c>
      <c r="E67" s="221">
        <f>SUM(E60:E66)</f>
        <v>126</v>
      </c>
      <c r="F67" s="221">
        <f>SUM(F60:F66)</f>
        <v>99</v>
      </c>
      <c r="G67" s="221">
        <f>SUM(G60:G66)</f>
        <v>25</v>
      </c>
      <c r="H67" s="221">
        <f>SUM(H60:H66)</f>
        <v>3</v>
      </c>
      <c r="I67" s="221">
        <f>SUM(I60:I66)</f>
        <v>5</v>
      </c>
      <c r="J67" s="221">
        <f>SUM(J60:J66)</f>
        <v>22</v>
      </c>
      <c r="K67" s="221">
        <f>SUM(K60:K66)</f>
        <v>16</v>
      </c>
      <c r="L67" s="221">
        <f>SUM(L60:L66)</f>
        <v>12</v>
      </c>
      <c r="M67" s="221">
        <f>SUM(M60:M66)</f>
        <v>43</v>
      </c>
      <c r="N67" s="221">
        <f>SUM(N60:N66)</f>
        <v>126</v>
      </c>
    </row>
    <row r="72" spans="1:14" ht="21.5" x14ac:dyDescent="0.55000000000000004">
      <c r="A72" s="159" t="s">
        <v>231</v>
      </c>
      <c r="B72" s="100"/>
      <c r="C72" s="104"/>
      <c r="D72" s="104"/>
      <c r="E72" s="104"/>
      <c r="F72" s="100"/>
      <c r="G72" s="104"/>
      <c r="H72" s="104"/>
      <c r="I72" s="104"/>
      <c r="J72" s="104"/>
      <c r="K72" s="104"/>
      <c r="L72" s="104"/>
      <c r="M72" s="100"/>
    </row>
    <row r="73" spans="1:14" x14ac:dyDescent="0.55000000000000004">
      <c r="A73" s="152" t="s">
        <v>230</v>
      </c>
      <c r="B73" s="78" t="s">
        <v>513</v>
      </c>
      <c r="C73" s="136" t="s">
        <v>227</v>
      </c>
      <c r="D73" s="136" t="s">
        <v>226</v>
      </c>
      <c r="E73" s="136" t="s">
        <v>225</v>
      </c>
      <c r="F73" s="135" t="s">
        <v>224</v>
      </c>
      <c r="G73" s="134" t="s">
        <v>223</v>
      </c>
      <c r="H73" s="131"/>
      <c r="I73" s="131"/>
      <c r="J73" s="131"/>
      <c r="K73" s="131"/>
      <c r="L73" s="131"/>
      <c r="M73" s="133"/>
    </row>
    <row r="74" spans="1:14" x14ac:dyDescent="0.55000000000000004">
      <c r="A74" s="154" t="s">
        <v>214</v>
      </c>
      <c r="B74" s="100" t="s">
        <v>512</v>
      </c>
      <c r="C74" s="127" t="s">
        <v>212</v>
      </c>
      <c r="D74" s="127" t="s">
        <v>211</v>
      </c>
      <c r="E74" s="126" t="s">
        <v>210</v>
      </c>
      <c r="F74" s="128"/>
      <c r="G74" s="126" t="s">
        <v>209</v>
      </c>
      <c r="H74" s="126">
        <v>1</v>
      </c>
      <c r="I74" s="126">
        <v>2</v>
      </c>
      <c r="J74" s="126" t="s">
        <v>208</v>
      </c>
      <c r="K74" s="126" t="s">
        <v>207</v>
      </c>
      <c r="L74" s="126" t="s">
        <v>206</v>
      </c>
      <c r="M74" s="128" t="s">
        <v>205</v>
      </c>
    </row>
    <row r="75" spans="1:14" x14ac:dyDescent="0.55000000000000004">
      <c r="A75" s="216" t="str">
        <f>A11</f>
        <v>FD 0h</v>
      </c>
      <c r="B75" s="7">
        <f>B11</f>
        <v>0</v>
      </c>
      <c r="C75">
        <f>C11</f>
        <v>180</v>
      </c>
      <c r="D75">
        <f>D11</f>
        <v>165</v>
      </c>
      <c r="E75">
        <f>E11</f>
        <v>114</v>
      </c>
      <c r="F75">
        <f>F11</f>
        <v>87</v>
      </c>
      <c r="G75">
        <f>G11</f>
        <v>49</v>
      </c>
      <c r="H75">
        <f>H11</f>
        <v>21</v>
      </c>
      <c r="I75">
        <f>I11</f>
        <v>32</v>
      </c>
      <c r="J75">
        <f>J11</f>
        <v>11</v>
      </c>
      <c r="K75">
        <f>K11</f>
        <v>1</v>
      </c>
      <c r="L75">
        <f>L11</f>
        <v>0</v>
      </c>
      <c r="M75">
        <f>M11</f>
        <v>0</v>
      </c>
      <c r="N75" s="217">
        <f>(M75/F75)*100</f>
        <v>0</v>
      </c>
    </row>
    <row r="76" spans="1:14" x14ac:dyDescent="0.55000000000000004">
      <c r="A76" s="216" t="str">
        <f>A25</f>
        <v>FD 3h</v>
      </c>
      <c r="B76" s="7">
        <f>B25</f>
        <v>3</v>
      </c>
      <c r="C76">
        <f>C25</f>
        <v>199</v>
      </c>
      <c r="D76">
        <f>D25</f>
        <v>193</v>
      </c>
      <c r="E76">
        <f>E25</f>
        <v>178</v>
      </c>
      <c r="F76">
        <f>F25</f>
        <v>170</v>
      </c>
      <c r="G76">
        <f>G25</f>
        <v>29</v>
      </c>
      <c r="H76">
        <f>H25</f>
        <v>44</v>
      </c>
      <c r="I76">
        <f>I25</f>
        <v>68</v>
      </c>
      <c r="J76">
        <f>J25</f>
        <v>23</v>
      </c>
      <c r="K76">
        <f>K25</f>
        <v>6</v>
      </c>
      <c r="L76">
        <f>L25</f>
        <v>3</v>
      </c>
      <c r="M76">
        <f>M25</f>
        <v>8</v>
      </c>
      <c r="N76" s="217">
        <f>(M76/F76)*100</f>
        <v>4.7058823529411766</v>
      </c>
    </row>
    <row r="77" spans="1:14" x14ac:dyDescent="0.55000000000000004">
      <c r="A77" s="220" t="str">
        <f>A37</f>
        <v>FD 5h</v>
      </c>
      <c r="B77" s="219">
        <f>B37</f>
        <v>5</v>
      </c>
      <c r="C77" s="218">
        <f>C37</f>
        <v>174</v>
      </c>
      <c r="D77" s="218">
        <f>D37</f>
        <v>169</v>
      </c>
      <c r="E77" s="218">
        <f>E37</f>
        <v>159</v>
      </c>
      <c r="F77" s="218">
        <f>F37</f>
        <v>134</v>
      </c>
      <c r="G77" s="218">
        <f>G37</f>
        <v>30</v>
      </c>
      <c r="H77" s="218">
        <f>H37</f>
        <v>37</v>
      </c>
      <c r="I77" s="218">
        <f>I37</f>
        <v>73</v>
      </c>
      <c r="J77" s="218">
        <f>J37</f>
        <v>15</v>
      </c>
      <c r="K77" s="218">
        <f>K37</f>
        <v>3</v>
      </c>
      <c r="L77" s="218">
        <f>L37</f>
        <v>0</v>
      </c>
      <c r="M77" s="218">
        <f>M37</f>
        <v>1</v>
      </c>
      <c r="N77" s="217">
        <f>(M77/F77)*100</f>
        <v>0.74626865671641784</v>
      </c>
    </row>
    <row r="78" spans="1:14" x14ac:dyDescent="0.55000000000000004">
      <c r="A78" s="216" t="str">
        <f>A46</f>
        <v>Cont 0h</v>
      </c>
      <c r="B78" s="7">
        <f>B46</f>
        <v>0</v>
      </c>
      <c r="C78">
        <f>C46</f>
        <v>94</v>
      </c>
      <c r="D78">
        <f>D46</f>
        <v>91</v>
      </c>
      <c r="E78">
        <f>E46</f>
        <v>57</v>
      </c>
      <c r="F78">
        <f>F46</f>
        <v>53</v>
      </c>
      <c r="G78">
        <f>G46</f>
        <v>5</v>
      </c>
      <c r="H78">
        <f>H46</f>
        <v>2</v>
      </c>
      <c r="I78">
        <f>I46</f>
        <v>3</v>
      </c>
      <c r="J78">
        <f>J46</f>
        <v>1</v>
      </c>
      <c r="K78">
        <f>K46</f>
        <v>8</v>
      </c>
      <c r="L78">
        <f>L46</f>
        <v>1</v>
      </c>
      <c r="M78">
        <f>M46</f>
        <v>40</v>
      </c>
      <c r="N78" s="217">
        <f>(M78/F78)*100</f>
        <v>75.471698113207552</v>
      </c>
    </row>
    <row r="79" spans="1:14" x14ac:dyDescent="0.55000000000000004">
      <c r="A79" s="216" t="str">
        <f>A55</f>
        <v>Cont 3h</v>
      </c>
      <c r="B79" s="7">
        <f>B55</f>
        <v>3</v>
      </c>
      <c r="C79">
        <f>C55</f>
        <v>110</v>
      </c>
      <c r="D79">
        <f>D55</f>
        <v>108</v>
      </c>
      <c r="E79">
        <f>E55</f>
        <v>102</v>
      </c>
      <c r="F79">
        <f>F55</f>
        <v>99</v>
      </c>
      <c r="G79">
        <f>G55</f>
        <v>5</v>
      </c>
      <c r="H79">
        <f>H55</f>
        <v>3</v>
      </c>
      <c r="I79">
        <f>I55</f>
        <v>11</v>
      </c>
      <c r="J79">
        <f>J55</f>
        <v>12</v>
      </c>
      <c r="K79">
        <f>K55</f>
        <v>17</v>
      </c>
      <c r="L79">
        <f>L55</f>
        <v>10</v>
      </c>
      <c r="M79">
        <f>M55</f>
        <v>47</v>
      </c>
      <c r="N79" s="217">
        <f>(M79/F79)*100</f>
        <v>47.474747474747474</v>
      </c>
    </row>
    <row r="80" spans="1:14" x14ac:dyDescent="0.55000000000000004">
      <c r="A80" s="220" t="str">
        <f>A67</f>
        <v>Cont 5h</v>
      </c>
      <c r="B80" s="219">
        <f>B67</f>
        <v>5</v>
      </c>
      <c r="C80" s="218">
        <f>C67</f>
        <v>140</v>
      </c>
      <c r="D80" s="218">
        <f>D67</f>
        <v>132</v>
      </c>
      <c r="E80" s="218">
        <f>E67</f>
        <v>126</v>
      </c>
      <c r="F80" s="218">
        <f>F67</f>
        <v>99</v>
      </c>
      <c r="G80" s="218">
        <f>G67</f>
        <v>25</v>
      </c>
      <c r="H80" s="218">
        <f>H67</f>
        <v>3</v>
      </c>
      <c r="I80" s="218">
        <f>I67</f>
        <v>5</v>
      </c>
      <c r="J80" s="218">
        <f>J67</f>
        <v>22</v>
      </c>
      <c r="K80" s="218">
        <f>K67</f>
        <v>16</v>
      </c>
      <c r="L80" s="218">
        <f>L67</f>
        <v>12</v>
      </c>
      <c r="M80" s="218">
        <f>M67</f>
        <v>43</v>
      </c>
      <c r="N80" s="217">
        <f>(M80/F80)*100</f>
        <v>43.43434343434344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2238-BAE5-4B3F-AF57-8BDBB5E750BB}">
  <dimension ref="A1:Q33"/>
  <sheetViews>
    <sheetView workbookViewId="0">
      <selection activeCell="O3" sqref="O3"/>
    </sheetView>
  </sheetViews>
  <sheetFormatPr defaultRowHeight="13" x14ac:dyDescent="0.55000000000000004"/>
  <cols>
    <col min="3" max="3" width="11.75" customWidth="1"/>
    <col min="4" max="5" width="10.08203125" bestFit="1" customWidth="1"/>
    <col min="6" max="7" width="14.08203125" customWidth="1"/>
    <col min="8" max="8" width="9.08203125" bestFit="1" customWidth="1"/>
    <col min="9" max="9" width="12.83203125" customWidth="1"/>
    <col min="10" max="10" width="9.08203125" customWidth="1"/>
    <col min="12" max="12" width="7.6640625" customWidth="1"/>
    <col min="13" max="13" width="8.25" hidden="1" customWidth="1"/>
    <col min="14" max="14" width="27.33203125" customWidth="1"/>
    <col min="15" max="15" width="15" customWidth="1"/>
    <col min="16" max="16" width="14.83203125" customWidth="1"/>
    <col min="17" max="17" width="17.33203125" customWidth="1"/>
  </cols>
  <sheetData>
    <row r="1" spans="1:17" ht="18" x14ac:dyDescent="0.55000000000000004">
      <c r="C1" t="s">
        <v>572</v>
      </c>
      <c r="D1" t="s">
        <v>578</v>
      </c>
      <c r="F1" t="s">
        <v>577</v>
      </c>
    </row>
    <row r="2" spans="1:17" ht="18" x14ac:dyDescent="0.55000000000000004">
      <c r="C2" t="s">
        <v>562</v>
      </c>
      <c r="D2" t="s">
        <v>576</v>
      </c>
      <c r="E2" t="s">
        <v>575</v>
      </c>
      <c r="F2" s="8" t="s">
        <v>574</v>
      </c>
      <c r="G2" s="8" t="s">
        <v>573</v>
      </c>
      <c r="H2" t="s">
        <v>557</v>
      </c>
      <c r="I2" t="s">
        <v>556</v>
      </c>
      <c r="O2" t="s">
        <v>18</v>
      </c>
      <c r="P2" t="s">
        <v>561</v>
      </c>
      <c r="Q2" t="s">
        <v>559</v>
      </c>
    </row>
    <row r="3" spans="1:17" ht="18" x14ac:dyDescent="0.55000000000000004">
      <c r="A3" t="s">
        <v>572</v>
      </c>
      <c r="B3" t="s">
        <v>571</v>
      </c>
      <c r="C3">
        <v>18</v>
      </c>
      <c r="D3">
        <v>13</v>
      </c>
      <c r="E3" s="226">
        <f>100*(D3/C3)</f>
        <v>72.222222222222214</v>
      </c>
      <c r="F3" s="8">
        <v>4</v>
      </c>
      <c r="G3" s="227">
        <f>100*(F3/D3)</f>
        <v>30.76923076923077</v>
      </c>
      <c r="H3">
        <f>C3-D3-F3</f>
        <v>1</v>
      </c>
      <c r="I3" s="226"/>
      <c r="J3" s="226"/>
    </row>
    <row r="4" spans="1:17" ht="18" x14ac:dyDescent="0.55000000000000004">
      <c r="C4">
        <v>27</v>
      </c>
      <c r="D4">
        <v>21</v>
      </c>
      <c r="E4" s="226">
        <f>100*(D4/C4)</f>
        <v>77.777777777777786</v>
      </c>
      <c r="F4" s="8">
        <v>8</v>
      </c>
      <c r="G4" s="227">
        <f>100*(F4/D4)</f>
        <v>38.095238095238095</v>
      </c>
      <c r="I4" s="226">
        <f>-(C4-D4-F4)</f>
        <v>2</v>
      </c>
      <c r="J4" s="226"/>
    </row>
    <row r="5" spans="1:17" ht="18" x14ac:dyDescent="0.55000000000000004">
      <c r="C5">
        <v>50</v>
      </c>
      <c r="D5">
        <v>39</v>
      </c>
      <c r="E5" s="226">
        <f>100*(D5/C5)</f>
        <v>78</v>
      </c>
      <c r="F5" s="8">
        <v>9</v>
      </c>
      <c r="G5" s="227">
        <f>100*(F5/D5)</f>
        <v>23.076923076923077</v>
      </c>
      <c r="H5">
        <f>C5-D5-F5</f>
        <v>2</v>
      </c>
      <c r="I5" s="226"/>
      <c r="J5" s="226"/>
    </row>
    <row r="6" spans="1:17" ht="18" x14ac:dyDescent="0.55000000000000004">
      <c r="C6">
        <v>71</v>
      </c>
      <c r="D6">
        <v>60</v>
      </c>
      <c r="E6" s="226">
        <f>100*(D6/C6)</f>
        <v>84.507042253521121</v>
      </c>
      <c r="F6" s="8">
        <v>14</v>
      </c>
      <c r="G6" s="227">
        <f>100*(F6/D6)</f>
        <v>23.333333333333332</v>
      </c>
      <c r="I6" s="226">
        <f>-(C6-D6-F6)</f>
        <v>3</v>
      </c>
      <c r="J6" s="226"/>
    </row>
    <row r="7" spans="1:17" ht="18" x14ac:dyDescent="0.25">
      <c r="C7">
        <v>72</v>
      </c>
      <c r="D7">
        <v>58</v>
      </c>
      <c r="E7" s="226">
        <f>100*(D7/C7)</f>
        <v>80.555555555555557</v>
      </c>
      <c r="F7" s="8">
        <v>13</v>
      </c>
      <c r="G7" s="227">
        <f>100*(F7/D7)</f>
        <v>22.413793103448278</v>
      </c>
      <c r="H7">
        <f>C7-D7-F7</f>
        <v>1</v>
      </c>
      <c r="I7" s="226"/>
      <c r="J7" s="226"/>
      <c r="N7" s="225" t="s">
        <v>570</v>
      </c>
      <c r="O7" s="224"/>
      <c r="P7" s="224"/>
    </row>
    <row r="8" spans="1:17" ht="18" x14ac:dyDescent="0.25">
      <c r="C8">
        <v>55</v>
      </c>
      <c r="D8">
        <v>49</v>
      </c>
      <c r="E8" s="226">
        <f>100*(D8/C8)</f>
        <v>89.090909090909093</v>
      </c>
      <c r="F8" s="8">
        <v>7</v>
      </c>
      <c r="G8" s="227">
        <f>100*(F8/D8)</f>
        <v>14.285714285714285</v>
      </c>
      <c r="I8" s="226">
        <f>-(C8-D8-F8)</f>
        <v>1</v>
      </c>
      <c r="J8" s="226"/>
      <c r="N8" s="225"/>
      <c r="O8" s="224"/>
      <c r="P8" s="224"/>
    </row>
    <row r="9" spans="1:17" ht="18" x14ac:dyDescent="0.25">
      <c r="C9">
        <v>35</v>
      </c>
      <c r="D9">
        <v>25</v>
      </c>
      <c r="E9" s="226">
        <f>100*(D9/C9)</f>
        <v>71.428571428571431</v>
      </c>
      <c r="F9" s="8">
        <v>14</v>
      </c>
      <c r="G9" s="227">
        <f>100*(F9/D9)</f>
        <v>56.000000000000007</v>
      </c>
      <c r="I9" s="226">
        <f>-(C9-D9-F9)</f>
        <v>4</v>
      </c>
      <c r="J9" s="226"/>
      <c r="N9" s="225" t="s">
        <v>569</v>
      </c>
      <c r="O9" s="224" t="s">
        <v>568</v>
      </c>
      <c r="P9" s="224" t="s">
        <v>568</v>
      </c>
      <c r="Q9" t="s">
        <v>567</v>
      </c>
    </row>
    <row r="10" spans="1:17" ht="18" x14ac:dyDescent="0.25">
      <c r="C10">
        <v>46</v>
      </c>
      <c r="D10">
        <v>38</v>
      </c>
      <c r="E10" s="226">
        <f>100*(D10/C10)</f>
        <v>82.608695652173907</v>
      </c>
      <c r="F10" s="8">
        <v>12</v>
      </c>
      <c r="G10" s="227">
        <f>100*(F10/D10)</f>
        <v>31.578947368421051</v>
      </c>
      <c r="I10" s="226">
        <f>-(C10-D10-F10)</f>
        <v>4</v>
      </c>
      <c r="J10" s="226"/>
      <c r="N10" s="225" t="s">
        <v>566</v>
      </c>
      <c r="O10" s="224" t="s">
        <v>566</v>
      </c>
      <c r="P10" s="224" t="s">
        <v>566</v>
      </c>
      <c r="Q10" t="s">
        <v>566</v>
      </c>
    </row>
    <row r="11" spans="1:17" ht="18" x14ac:dyDescent="0.25">
      <c r="E11" s="226"/>
      <c r="G11" s="226"/>
      <c r="N11" s="225" t="s">
        <v>565</v>
      </c>
      <c r="O11" s="224" t="s">
        <v>564</v>
      </c>
      <c r="P11" s="224" t="s">
        <v>564</v>
      </c>
      <c r="Q11" t="s">
        <v>564</v>
      </c>
    </row>
    <row r="12" spans="1:17" ht="18" x14ac:dyDescent="0.25">
      <c r="B12" s="215" t="s">
        <v>521</v>
      </c>
      <c r="C12" s="223">
        <f>AVERAGE(C3:C11)</f>
        <v>46.75</v>
      </c>
      <c r="D12" s="223">
        <f>AVERAGE(D3:D11)</f>
        <v>37.875</v>
      </c>
      <c r="E12" s="223">
        <f>AVERAGE(E3:E11)</f>
        <v>79.523846747591392</v>
      </c>
      <c r="F12" s="223">
        <f>AVERAGE(F3:F11)</f>
        <v>10.125</v>
      </c>
      <c r="G12" s="223">
        <f>AVERAGE(G3:G11)</f>
        <v>29.944147504038607</v>
      </c>
      <c r="H12" s="223">
        <f>AVERAGE(H3:H11)</f>
        <v>1.3333333333333333</v>
      </c>
      <c r="I12" s="223">
        <f>AVERAGE(I3:I11)</f>
        <v>2.8</v>
      </c>
      <c r="J12" s="223"/>
      <c r="N12" s="225"/>
      <c r="O12" s="224"/>
      <c r="P12" s="224"/>
    </row>
    <row r="13" spans="1:17" ht="18" x14ac:dyDescent="0.25">
      <c r="E13" s="226"/>
      <c r="G13" s="226"/>
      <c r="N13" s="225" t="s">
        <v>563</v>
      </c>
      <c r="O13" s="224"/>
      <c r="P13" s="224"/>
    </row>
    <row r="14" spans="1:17" ht="18" x14ac:dyDescent="0.25">
      <c r="E14" s="226"/>
      <c r="G14" s="226"/>
      <c r="N14" s="225" t="s">
        <v>525</v>
      </c>
      <c r="O14" s="224">
        <v>0.29449999999999998</v>
      </c>
      <c r="P14" s="224">
        <v>0.53190000000000004</v>
      </c>
      <c r="Q14">
        <v>0.15479999999999999</v>
      </c>
    </row>
    <row r="15" spans="1:17" ht="18" x14ac:dyDescent="0.25">
      <c r="C15" t="s">
        <v>205</v>
      </c>
      <c r="E15" s="226"/>
      <c r="G15" s="226"/>
      <c r="N15" s="225" t="s">
        <v>524</v>
      </c>
      <c r="O15" s="224" t="s">
        <v>523</v>
      </c>
      <c r="P15" s="224" t="s">
        <v>523</v>
      </c>
      <c r="Q15" t="s">
        <v>523</v>
      </c>
    </row>
    <row r="16" spans="1:17" ht="18" x14ac:dyDescent="0.25">
      <c r="C16" t="s">
        <v>562</v>
      </c>
      <c r="D16" t="s">
        <v>561</v>
      </c>
      <c r="E16" s="226" t="s">
        <v>560</v>
      </c>
      <c r="F16" s="8" t="s">
        <v>559</v>
      </c>
      <c r="G16" s="227" t="s">
        <v>558</v>
      </c>
      <c r="H16" t="s">
        <v>557</v>
      </c>
      <c r="I16" t="s">
        <v>556</v>
      </c>
      <c r="N16" s="225" t="s">
        <v>522</v>
      </c>
      <c r="O16" s="224" t="s">
        <v>218</v>
      </c>
      <c r="P16" s="224" t="s">
        <v>218</v>
      </c>
      <c r="Q16" t="s">
        <v>218</v>
      </c>
    </row>
    <row r="17" spans="1:17" ht="18" x14ac:dyDescent="0.25">
      <c r="A17" t="s">
        <v>205</v>
      </c>
      <c r="B17" t="s">
        <v>555</v>
      </c>
      <c r="C17">
        <v>31</v>
      </c>
      <c r="D17">
        <v>23</v>
      </c>
      <c r="E17" s="226">
        <f>100*(D17/C17)</f>
        <v>74.193548387096769</v>
      </c>
      <c r="F17" s="8">
        <v>7</v>
      </c>
      <c r="G17" s="227">
        <f>100*(F17/D17)</f>
        <v>30.434782608695656</v>
      </c>
      <c r="H17">
        <f>C17-D17-F17</f>
        <v>1</v>
      </c>
      <c r="J17" s="226"/>
      <c r="N17" s="225" t="s">
        <v>554</v>
      </c>
      <c r="O17" s="224" t="s">
        <v>553</v>
      </c>
      <c r="P17" s="224" t="s">
        <v>553</v>
      </c>
      <c r="Q17" t="s">
        <v>553</v>
      </c>
    </row>
    <row r="18" spans="1:17" ht="18" x14ac:dyDescent="0.25">
      <c r="C18">
        <v>34</v>
      </c>
      <c r="D18">
        <v>25</v>
      </c>
      <c r="E18" s="226">
        <f>100*(D18/C18)</f>
        <v>73.529411764705884</v>
      </c>
      <c r="F18" s="8">
        <v>9</v>
      </c>
      <c r="G18" s="227">
        <f>100*(F18/D18)</f>
        <v>36</v>
      </c>
      <c r="I18">
        <f>-(C18-D18-F18)</f>
        <v>0</v>
      </c>
      <c r="J18" s="226"/>
      <c r="N18" s="225" t="s">
        <v>552</v>
      </c>
      <c r="O18" s="224" t="s">
        <v>551</v>
      </c>
      <c r="P18" s="224" t="s">
        <v>550</v>
      </c>
      <c r="Q18" t="s">
        <v>549</v>
      </c>
    </row>
    <row r="19" spans="1:17" ht="18" x14ac:dyDescent="0.25">
      <c r="C19">
        <v>75</v>
      </c>
      <c r="D19">
        <v>61</v>
      </c>
      <c r="E19" s="226">
        <f>100*(D19/C19)</f>
        <v>81.333333333333329</v>
      </c>
      <c r="F19" s="8">
        <v>18</v>
      </c>
      <c r="G19" s="227">
        <f>100*(F19/D19)</f>
        <v>29.508196721311474</v>
      </c>
      <c r="I19">
        <f>-(C19-D19-F19)</f>
        <v>4</v>
      </c>
      <c r="J19" s="226"/>
      <c r="N19" s="225"/>
      <c r="O19" s="224"/>
      <c r="P19" s="224"/>
    </row>
    <row r="20" spans="1:17" ht="18" x14ac:dyDescent="0.25">
      <c r="C20">
        <v>58</v>
      </c>
      <c r="D20">
        <v>52</v>
      </c>
      <c r="E20" s="226">
        <f>100*(D20/C20)</f>
        <v>89.65517241379311</v>
      </c>
      <c r="F20" s="8">
        <v>4</v>
      </c>
      <c r="G20" s="227">
        <f>100*(F20/D20)</f>
        <v>7.6923076923076925</v>
      </c>
      <c r="H20">
        <f>C20-D20-F20</f>
        <v>2</v>
      </c>
      <c r="J20" s="226"/>
      <c r="N20" s="225" t="s">
        <v>548</v>
      </c>
      <c r="O20" s="224"/>
      <c r="P20" s="224"/>
    </row>
    <row r="21" spans="1:17" ht="18" x14ac:dyDescent="0.25">
      <c r="C21">
        <v>75</v>
      </c>
      <c r="D21">
        <v>59</v>
      </c>
      <c r="E21" s="226">
        <f>100*(D21/C21)</f>
        <v>78.666666666666657</v>
      </c>
      <c r="F21" s="8">
        <v>16</v>
      </c>
      <c r="G21" s="227">
        <f>100*(F21/D21)</f>
        <v>27.118644067796609</v>
      </c>
      <c r="I21">
        <f>-(C21-D21-F21)</f>
        <v>0</v>
      </c>
      <c r="J21" s="226"/>
      <c r="N21" s="225" t="s">
        <v>547</v>
      </c>
      <c r="O21" s="224" t="s">
        <v>546</v>
      </c>
      <c r="P21" s="224" t="s">
        <v>545</v>
      </c>
      <c r="Q21" t="s">
        <v>544</v>
      </c>
    </row>
    <row r="22" spans="1:17" ht="18" x14ac:dyDescent="0.25">
      <c r="C22">
        <v>52</v>
      </c>
      <c r="D22">
        <v>36</v>
      </c>
      <c r="E22" s="226">
        <f>100*(D22/C22)</f>
        <v>69.230769230769226</v>
      </c>
      <c r="F22" s="8">
        <v>10</v>
      </c>
      <c r="G22" s="227">
        <f>100*(F22/D22)</f>
        <v>27.777777777777779</v>
      </c>
      <c r="H22">
        <f>C22-D22-F22</f>
        <v>6</v>
      </c>
      <c r="J22" s="226"/>
      <c r="N22" s="225" t="s">
        <v>543</v>
      </c>
      <c r="O22" s="224" t="s">
        <v>542</v>
      </c>
      <c r="P22" s="224" t="s">
        <v>541</v>
      </c>
      <c r="Q22" t="s">
        <v>540</v>
      </c>
    </row>
    <row r="23" spans="1:17" ht="18" x14ac:dyDescent="0.25">
      <c r="C23">
        <v>70</v>
      </c>
      <c r="D23">
        <v>58</v>
      </c>
      <c r="E23" s="226">
        <f>100*(D23/C23)</f>
        <v>82.857142857142861</v>
      </c>
      <c r="F23" s="8">
        <v>12</v>
      </c>
      <c r="G23" s="227">
        <f>100*(F23/D23)</f>
        <v>20.689655172413794</v>
      </c>
      <c r="I23">
        <f>-(C23-D23-F23)</f>
        <v>0</v>
      </c>
      <c r="J23" s="226"/>
      <c r="N23" s="225" t="s">
        <v>539</v>
      </c>
      <c r="O23" s="224" t="s">
        <v>538</v>
      </c>
      <c r="P23" s="224" t="s">
        <v>537</v>
      </c>
      <c r="Q23" t="s">
        <v>536</v>
      </c>
    </row>
    <row r="24" spans="1:17" ht="18" x14ac:dyDescent="0.25">
      <c r="C24">
        <v>55</v>
      </c>
      <c r="D24">
        <v>43</v>
      </c>
      <c r="E24" s="226">
        <f>100*(D24/C24)</f>
        <v>78.181818181818187</v>
      </c>
      <c r="F24" s="8">
        <v>16</v>
      </c>
      <c r="G24" s="227">
        <f>100*(F24/D24)</f>
        <v>37.209302325581397</v>
      </c>
      <c r="I24">
        <f>-(C24-D24-F24)</f>
        <v>4</v>
      </c>
      <c r="J24" s="226"/>
      <c r="N24" s="225" t="s">
        <v>535</v>
      </c>
      <c r="O24" s="224" t="s">
        <v>534</v>
      </c>
      <c r="P24" s="224" t="s">
        <v>533</v>
      </c>
      <c r="Q24" t="s">
        <v>532</v>
      </c>
    </row>
    <row r="25" spans="1:17" ht="18" x14ac:dyDescent="0.25">
      <c r="C25">
        <v>36</v>
      </c>
      <c r="D25">
        <v>27</v>
      </c>
      <c r="E25" s="226">
        <f>100*(D25/C25)</f>
        <v>75</v>
      </c>
      <c r="F25" s="8">
        <v>10</v>
      </c>
      <c r="G25" s="227">
        <f>100*(F25/D25)</f>
        <v>37.037037037037038</v>
      </c>
      <c r="I25">
        <f>-(C25-D25-F25)</f>
        <v>1</v>
      </c>
      <c r="J25" s="226"/>
      <c r="N25" s="225" t="s">
        <v>531</v>
      </c>
      <c r="O25" s="224">
        <v>5.765E-2</v>
      </c>
      <c r="P25" s="224">
        <v>1.983E-2</v>
      </c>
      <c r="Q25">
        <v>9.8559999999999995E-2</v>
      </c>
    </row>
    <row r="26" spans="1:17" ht="18" x14ac:dyDescent="0.25">
      <c r="C26">
        <v>64</v>
      </c>
      <c r="D26">
        <v>50</v>
      </c>
      <c r="E26" s="226">
        <f>100*(D26/C26)</f>
        <v>78.125</v>
      </c>
      <c r="F26" s="8">
        <v>18</v>
      </c>
      <c r="G26" s="227">
        <f>100*(F26/D26)</f>
        <v>36</v>
      </c>
      <c r="I26">
        <f>-(C26-D26-F26)</f>
        <v>4</v>
      </c>
      <c r="J26" s="226"/>
      <c r="N26" s="225"/>
      <c r="O26" s="224"/>
      <c r="P26" s="224"/>
    </row>
    <row r="27" spans="1:17" ht="18" x14ac:dyDescent="0.25">
      <c r="C27">
        <v>53</v>
      </c>
      <c r="D27">
        <v>37</v>
      </c>
      <c r="E27" s="226">
        <f>100*(D27/C27)</f>
        <v>69.811320754716974</v>
      </c>
      <c r="F27" s="8">
        <v>11</v>
      </c>
      <c r="G27" s="227">
        <f>100*(F27/D27)</f>
        <v>29.72972972972973</v>
      </c>
      <c r="H27">
        <f>C27-D27-F27</f>
        <v>5</v>
      </c>
      <c r="J27" s="226"/>
      <c r="N27" s="225" t="s">
        <v>530</v>
      </c>
      <c r="O27" s="224"/>
      <c r="P27" s="224"/>
    </row>
    <row r="28" spans="1:17" ht="18" x14ac:dyDescent="0.25">
      <c r="C28">
        <v>50</v>
      </c>
      <c r="D28">
        <v>37</v>
      </c>
      <c r="E28" s="226">
        <f>100*(D28/C28)</f>
        <v>74</v>
      </c>
      <c r="F28" s="8">
        <v>17</v>
      </c>
      <c r="G28" s="227">
        <f>100*(F28/D28)</f>
        <v>45.945945945945951</v>
      </c>
      <c r="I28">
        <f>-(C28-D28-F28)</f>
        <v>4</v>
      </c>
      <c r="J28" s="226"/>
      <c r="N28" s="225" t="s">
        <v>529</v>
      </c>
      <c r="O28" s="224" t="s">
        <v>528</v>
      </c>
      <c r="P28" s="224" t="s">
        <v>527</v>
      </c>
      <c r="Q28" t="s">
        <v>526</v>
      </c>
    </row>
    <row r="29" spans="1:17" ht="18" x14ac:dyDescent="0.25">
      <c r="C29">
        <v>59</v>
      </c>
      <c r="D29">
        <v>39</v>
      </c>
      <c r="E29" s="226">
        <f>100*(D29/C29)</f>
        <v>66.101694915254242</v>
      </c>
      <c r="F29" s="8">
        <v>20</v>
      </c>
      <c r="G29" s="227">
        <f>100*(F29/D29)</f>
        <v>51.282051282051277</v>
      </c>
      <c r="I29">
        <f>-(C29-D29-F29)</f>
        <v>0</v>
      </c>
      <c r="J29" s="226"/>
      <c r="N29" s="225" t="s">
        <v>525</v>
      </c>
      <c r="O29" s="224">
        <v>0.35820000000000002</v>
      </c>
      <c r="P29" s="224">
        <v>0.30249999999999999</v>
      </c>
      <c r="Q29">
        <v>0.51919999999999999</v>
      </c>
    </row>
    <row r="30" spans="1:17" ht="18" x14ac:dyDescent="0.25">
      <c r="C30">
        <v>56</v>
      </c>
      <c r="D30">
        <v>40</v>
      </c>
      <c r="E30" s="226">
        <f>100*(D30/C30)</f>
        <v>71.428571428571431</v>
      </c>
      <c r="F30" s="8">
        <v>14</v>
      </c>
      <c r="G30" s="227">
        <f>100*(F30/D30)</f>
        <v>35</v>
      </c>
      <c r="H30">
        <f>C30-D30-F30</f>
        <v>2</v>
      </c>
      <c r="J30" s="226"/>
      <c r="N30" s="225" t="s">
        <v>524</v>
      </c>
      <c r="O30" s="224" t="s">
        <v>523</v>
      </c>
      <c r="P30" s="224" t="s">
        <v>523</v>
      </c>
      <c r="Q30" t="s">
        <v>523</v>
      </c>
    </row>
    <row r="31" spans="1:17" ht="18" x14ac:dyDescent="0.25">
      <c r="N31" s="225" t="s">
        <v>522</v>
      </c>
      <c r="O31" s="224" t="s">
        <v>218</v>
      </c>
      <c r="P31" s="224" t="s">
        <v>218</v>
      </c>
      <c r="Q31" t="s">
        <v>218</v>
      </c>
    </row>
    <row r="32" spans="1:17" ht="18" x14ac:dyDescent="0.55000000000000004"/>
    <row r="33" spans="2:10" ht="18" x14ac:dyDescent="0.55000000000000004">
      <c r="B33" s="215" t="s">
        <v>521</v>
      </c>
      <c r="C33" s="223">
        <f>AVERAGE(C17:C32)</f>
        <v>54.857142857142854</v>
      </c>
      <c r="D33" s="223">
        <f>AVERAGE(D17:D32)</f>
        <v>41.928571428571431</v>
      </c>
      <c r="E33" s="223">
        <f>AVERAGE(E17:E32)</f>
        <v>75.865317852419167</v>
      </c>
      <c r="F33" s="223">
        <f>AVERAGE(F17:F32)</f>
        <v>13</v>
      </c>
      <c r="G33" s="223">
        <f>AVERAGE(G17:G32)</f>
        <v>32.24467359718917</v>
      </c>
      <c r="H33" s="223">
        <f>AVERAGE(H17:H32)</f>
        <v>3.2</v>
      </c>
      <c r="I33" s="223">
        <f>AVERAGE(I17:I32)</f>
        <v>1.8888888888888888</v>
      </c>
      <c r="J33" s="223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1BB8-B39E-4E87-BD06-4540CBCE676E}">
  <dimension ref="A2:AN111"/>
  <sheetViews>
    <sheetView zoomScale="80" zoomScaleNormal="80" workbookViewId="0">
      <selection activeCell="B8" sqref="B8"/>
    </sheetView>
  </sheetViews>
  <sheetFormatPr defaultRowHeight="18" x14ac:dyDescent="0.55000000000000004"/>
  <cols>
    <col min="9" max="9" width="14.08203125" customWidth="1"/>
    <col min="10" max="10" width="10.58203125" customWidth="1"/>
    <col min="11" max="11" width="8.6640625" style="228"/>
    <col min="12" max="12" width="6.9140625" style="228" customWidth="1"/>
    <col min="13" max="13" width="8.6640625" style="228"/>
    <col min="14" max="14" width="7.1640625" style="228" customWidth="1"/>
    <col min="15" max="15" width="6.9140625" style="228" customWidth="1"/>
    <col min="16" max="16" width="7.5" style="228" customWidth="1"/>
    <col min="17" max="17" width="8.6640625" style="228"/>
    <col min="18" max="18" width="6.4140625" style="228" customWidth="1"/>
    <col min="19" max="19" width="8.6640625" style="228"/>
    <col min="20" max="20" width="6.4140625" style="229" customWidth="1"/>
    <col min="21" max="21" width="8.6640625" style="228"/>
    <col min="22" max="22" width="6.58203125" style="228" customWidth="1"/>
    <col min="23" max="23" width="14.9140625" style="228" bestFit="1" customWidth="1"/>
    <col min="24" max="24" width="14.6640625" style="228" bestFit="1" customWidth="1"/>
    <col min="25" max="26" width="8.6640625" style="228"/>
  </cols>
  <sheetData>
    <row r="2" spans="1:40" x14ac:dyDescent="0.55000000000000004">
      <c r="F2" s="249" t="s">
        <v>607</v>
      </c>
    </row>
    <row r="7" spans="1:40" x14ac:dyDescent="0.3">
      <c r="A7" s="246"/>
    </row>
    <row r="8" spans="1:40" x14ac:dyDescent="0.3">
      <c r="A8" s="246"/>
      <c r="B8" s="249" t="s">
        <v>305</v>
      </c>
      <c r="C8" s="248" t="s">
        <v>384</v>
      </c>
      <c r="D8" s="248" t="s">
        <v>193</v>
      </c>
      <c r="E8" s="248" t="s">
        <v>189</v>
      </c>
      <c r="F8" s="248" t="s">
        <v>606</v>
      </c>
      <c r="G8" s="248" t="s">
        <v>164</v>
      </c>
      <c r="H8" s="248" t="s">
        <v>421</v>
      </c>
      <c r="I8" s="248" t="s">
        <v>420</v>
      </c>
      <c r="J8" s="248" t="s">
        <v>419</v>
      </c>
      <c r="K8" s="248" t="s">
        <v>418</v>
      </c>
      <c r="L8" s="248" t="s">
        <v>604</v>
      </c>
      <c r="M8" s="248" t="s">
        <v>603</v>
      </c>
      <c r="N8" s="248" t="s">
        <v>417</v>
      </c>
      <c r="O8" s="248" t="s">
        <v>416</v>
      </c>
      <c r="P8" s="248" t="s">
        <v>415</v>
      </c>
      <c r="Q8" s="248" t="s">
        <v>413</v>
      </c>
      <c r="R8" s="248" t="s">
        <v>602</v>
      </c>
      <c r="S8" s="248" t="s">
        <v>601</v>
      </c>
      <c r="T8" s="248" t="s">
        <v>600</v>
      </c>
      <c r="V8" s="247"/>
      <c r="W8" s="242" t="s">
        <v>599</v>
      </c>
      <c r="X8" s="242" t="s">
        <v>18</v>
      </c>
      <c r="Y8" s="240" t="s">
        <v>598</v>
      </c>
      <c r="Z8" s="240"/>
      <c r="AA8" s="240">
        <v>37</v>
      </c>
      <c r="AB8" s="240"/>
      <c r="AC8" s="240">
        <v>38</v>
      </c>
      <c r="AD8" s="240"/>
      <c r="AE8" s="240">
        <v>39</v>
      </c>
      <c r="AF8" s="240"/>
      <c r="AG8" s="240">
        <v>40</v>
      </c>
      <c r="AH8" s="241"/>
      <c r="AI8" s="240">
        <v>41</v>
      </c>
      <c r="AJ8" s="240"/>
      <c r="AK8" s="240">
        <v>42</v>
      </c>
      <c r="AL8" s="240"/>
      <c r="AM8" s="240" t="s">
        <v>597</v>
      </c>
      <c r="AN8" s="240"/>
    </row>
    <row r="9" spans="1:40" x14ac:dyDescent="0.3">
      <c r="A9" s="246"/>
      <c r="B9">
        <v>1</v>
      </c>
      <c r="C9" s="235">
        <v>40</v>
      </c>
      <c r="D9" s="234">
        <v>40</v>
      </c>
      <c r="E9" s="232">
        <v>38</v>
      </c>
      <c r="F9" s="232">
        <v>38</v>
      </c>
      <c r="G9" s="235">
        <v>40</v>
      </c>
      <c r="H9" s="235">
        <v>40</v>
      </c>
      <c r="I9" s="234">
        <v>39</v>
      </c>
      <c r="J9" s="232">
        <v>40</v>
      </c>
      <c r="K9" s="231">
        <v>40</v>
      </c>
      <c r="L9" s="235">
        <v>39</v>
      </c>
      <c r="M9" s="234">
        <v>41</v>
      </c>
      <c r="N9" s="235">
        <v>40</v>
      </c>
      <c r="O9" s="234">
        <v>38</v>
      </c>
      <c r="P9" s="232">
        <v>40</v>
      </c>
      <c r="Q9" s="231">
        <v>38</v>
      </c>
      <c r="R9" s="234">
        <v>40</v>
      </c>
      <c r="S9" s="232">
        <v>40</v>
      </c>
      <c r="T9" s="235">
        <v>40</v>
      </c>
      <c r="V9"/>
      <c r="W9" t="s">
        <v>384</v>
      </c>
      <c r="X9" s="228">
        <f>SUM((Y9, AA9, AC9, AE9, AG9, AI9, AK9, AM9))</f>
        <v>53</v>
      </c>
      <c r="Y9" s="244">
        <f>Y30</f>
        <v>0</v>
      </c>
      <c r="Z9" s="243">
        <f>Y9/X9*100</f>
        <v>0</v>
      </c>
      <c r="AA9" s="244">
        <f>AA30</f>
        <v>1</v>
      </c>
      <c r="AB9" s="243">
        <f>AA9/X9*100</f>
        <v>1.8867924528301887</v>
      </c>
      <c r="AC9" s="244">
        <f>AC30</f>
        <v>5</v>
      </c>
      <c r="AD9" s="243">
        <f>AC9/X9*100</f>
        <v>9.433962264150944</v>
      </c>
      <c r="AE9" s="244">
        <f>AE30</f>
        <v>11</v>
      </c>
      <c r="AF9" s="243">
        <f>AE9/X9*100</f>
        <v>20.754716981132077</v>
      </c>
      <c r="AG9" s="244">
        <f>AG30</f>
        <v>29</v>
      </c>
      <c r="AH9" s="243">
        <f>AG9/X9*100</f>
        <v>54.716981132075468</v>
      </c>
      <c r="AI9" s="244">
        <f>AI30</f>
        <v>7</v>
      </c>
      <c r="AJ9" s="243">
        <f>AI9/X9*100</f>
        <v>13.20754716981132</v>
      </c>
      <c r="AK9" s="244">
        <f>AK30</f>
        <v>0</v>
      </c>
      <c r="AL9" s="243">
        <f>AK9/X9*100</f>
        <v>0</v>
      </c>
      <c r="AM9" s="244">
        <f>AM30</f>
        <v>0</v>
      </c>
      <c r="AN9" s="243">
        <f>AM9/X9*100</f>
        <v>0</v>
      </c>
    </row>
    <row r="10" spans="1:40" x14ac:dyDescent="0.3">
      <c r="A10" s="246"/>
      <c r="B10">
        <v>2</v>
      </c>
      <c r="C10" s="235">
        <v>38</v>
      </c>
      <c r="D10" s="234">
        <v>39</v>
      </c>
      <c r="E10" s="232">
        <v>40</v>
      </c>
      <c r="F10" s="232">
        <v>40</v>
      </c>
      <c r="G10" s="235">
        <v>40</v>
      </c>
      <c r="H10" s="235">
        <v>38</v>
      </c>
      <c r="I10" s="234">
        <v>40</v>
      </c>
      <c r="J10" s="232">
        <v>40</v>
      </c>
      <c r="K10" s="231">
        <v>39</v>
      </c>
      <c r="L10" s="235">
        <v>40</v>
      </c>
      <c r="M10" s="234">
        <v>40</v>
      </c>
      <c r="N10" s="235">
        <v>40</v>
      </c>
      <c r="O10" s="234">
        <v>40</v>
      </c>
      <c r="P10" s="232">
        <v>40</v>
      </c>
      <c r="Q10" s="231">
        <v>40</v>
      </c>
      <c r="R10" s="234">
        <v>38</v>
      </c>
      <c r="S10" s="232">
        <v>39</v>
      </c>
      <c r="T10" s="235">
        <v>40</v>
      </c>
      <c r="V10"/>
      <c r="W10" t="s">
        <v>193</v>
      </c>
      <c r="X10" s="228">
        <f>SUM((Y10, AA10, AC10, AE10, AG10, AI10, AK10, AM10))</f>
        <v>62</v>
      </c>
      <c r="Y10" s="244">
        <f>Y31</f>
        <v>0</v>
      </c>
      <c r="Z10" s="243">
        <f>Y10/X10*100</f>
        <v>0</v>
      </c>
      <c r="AA10" s="244">
        <f>AA31</f>
        <v>3</v>
      </c>
      <c r="AB10" s="243">
        <f>AA10/X10*100</f>
        <v>4.838709677419355</v>
      </c>
      <c r="AC10" s="244">
        <f>AC31</f>
        <v>6</v>
      </c>
      <c r="AD10" s="243">
        <f>AC10/X10*100</f>
        <v>9.67741935483871</v>
      </c>
      <c r="AE10" s="244">
        <f>AE31</f>
        <v>10</v>
      </c>
      <c r="AF10" s="243">
        <f>AE10/X10*100</f>
        <v>16.129032258064516</v>
      </c>
      <c r="AG10" s="244">
        <f>AG31</f>
        <v>41</v>
      </c>
      <c r="AH10" s="243">
        <f>AG10/X10*100</f>
        <v>66.129032258064512</v>
      </c>
      <c r="AI10" s="244">
        <f>AI31</f>
        <v>2</v>
      </c>
      <c r="AJ10" s="243">
        <f>AI10/X10*100</f>
        <v>3.225806451612903</v>
      </c>
      <c r="AK10" s="244">
        <f>AK31</f>
        <v>0</v>
      </c>
      <c r="AL10" s="243">
        <f>AK10/X10*100</f>
        <v>0</v>
      </c>
      <c r="AM10" s="244">
        <f>AM31</f>
        <v>0</v>
      </c>
      <c r="AN10" s="243">
        <f>AM10/X10*100</f>
        <v>0</v>
      </c>
    </row>
    <row r="11" spans="1:40" x14ac:dyDescent="0.3">
      <c r="A11" s="246"/>
      <c r="B11">
        <v>3</v>
      </c>
      <c r="C11" s="235">
        <v>40</v>
      </c>
      <c r="D11" s="234">
        <v>40</v>
      </c>
      <c r="E11" s="232">
        <v>41</v>
      </c>
      <c r="F11" s="232">
        <v>38</v>
      </c>
      <c r="G11" s="235">
        <v>40</v>
      </c>
      <c r="H11" s="235">
        <v>39</v>
      </c>
      <c r="I11" s="234">
        <v>40</v>
      </c>
      <c r="J11" s="232">
        <v>40</v>
      </c>
      <c r="K11" s="231">
        <v>38</v>
      </c>
      <c r="L11" s="235">
        <v>40</v>
      </c>
      <c r="M11" s="234">
        <v>40</v>
      </c>
      <c r="N11" s="235">
        <v>40</v>
      </c>
      <c r="O11" s="234">
        <v>40</v>
      </c>
      <c r="P11" s="232">
        <v>40</v>
      </c>
      <c r="Q11" s="231">
        <v>39</v>
      </c>
      <c r="R11" s="234">
        <v>39</v>
      </c>
      <c r="S11" s="232">
        <v>39</v>
      </c>
      <c r="T11" s="235">
        <v>40</v>
      </c>
      <c r="V11"/>
      <c r="W11" t="s">
        <v>189</v>
      </c>
      <c r="X11" s="228">
        <f>SUM((Y11, AA11, AC11, AE11, AG11, AI11, AK11, AM11))</f>
        <v>61</v>
      </c>
      <c r="Y11" s="244">
        <f>Y32</f>
        <v>2</v>
      </c>
      <c r="Z11" s="243">
        <f>Y11/X11*100</f>
        <v>3.278688524590164</v>
      </c>
      <c r="AA11" s="244">
        <f>AA32</f>
        <v>2</v>
      </c>
      <c r="AB11" s="243">
        <f>AA11/X11*100</f>
        <v>3.278688524590164</v>
      </c>
      <c r="AC11" s="244">
        <f>AC32</f>
        <v>3</v>
      </c>
      <c r="AD11" s="243">
        <f>AC11/X11*100</f>
        <v>4.918032786885246</v>
      </c>
      <c r="AE11" s="244">
        <f>AE32</f>
        <v>18</v>
      </c>
      <c r="AF11" s="243">
        <f>AE11/X11*100</f>
        <v>29.508196721311474</v>
      </c>
      <c r="AG11" s="244">
        <f>AG32</f>
        <v>32</v>
      </c>
      <c r="AH11" s="243">
        <f>AG11/X11*100</f>
        <v>52.459016393442624</v>
      </c>
      <c r="AI11" s="244">
        <f>AI32</f>
        <v>4</v>
      </c>
      <c r="AJ11" s="243">
        <f>AI11/X11*100</f>
        <v>6.557377049180328</v>
      </c>
      <c r="AK11" s="244">
        <f>AK32</f>
        <v>0</v>
      </c>
      <c r="AL11" s="243">
        <f>AK11/X11*100</f>
        <v>0</v>
      </c>
      <c r="AM11" s="244">
        <f>AM32</f>
        <v>0</v>
      </c>
      <c r="AN11" s="243">
        <f>AM11/X11*100</f>
        <v>0</v>
      </c>
    </row>
    <row r="12" spans="1:40" x14ac:dyDescent="0.3">
      <c r="A12" s="246"/>
      <c r="B12">
        <v>4</v>
      </c>
      <c r="C12" s="235">
        <v>40</v>
      </c>
      <c r="D12" s="234">
        <v>39</v>
      </c>
      <c r="E12" s="232">
        <v>40</v>
      </c>
      <c r="F12" s="232">
        <v>38</v>
      </c>
      <c r="G12" s="235">
        <v>39</v>
      </c>
      <c r="H12" s="235">
        <v>38</v>
      </c>
      <c r="I12" s="234">
        <v>40</v>
      </c>
      <c r="J12" s="232">
        <v>40</v>
      </c>
      <c r="K12" s="231">
        <v>39</v>
      </c>
      <c r="L12" s="235">
        <v>41</v>
      </c>
      <c r="M12" s="234">
        <v>40</v>
      </c>
      <c r="N12" s="235">
        <v>40</v>
      </c>
      <c r="O12" s="234">
        <v>42</v>
      </c>
      <c r="P12" s="232">
        <v>39</v>
      </c>
      <c r="Q12" s="231">
        <v>40</v>
      </c>
      <c r="R12" s="234">
        <v>39</v>
      </c>
      <c r="S12" s="232">
        <v>40</v>
      </c>
      <c r="T12" s="235">
        <v>40</v>
      </c>
      <c r="V12"/>
      <c r="W12" t="s">
        <v>605</v>
      </c>
      <c r="X12" s="228">
        <f>SUM((Y12, AA12, AC12, AE12, AG12, AI12, AK12, AM12))</f>
        <v>48</v>
      </c>
      <c r="Y12" s="244">
        <f>Y33</f>
        <v>1</v>
      </c>
      <c r="Z12" s="243">
        <f>Y12/X12*100</f>
        <v>2.083333333333333</v>
      </c>
      <c r="AA12" s="244">
        <f>AA33</f>
        <v>1</v>
      </c>
      <c r="AB12" s="243">
        <f>AA12/X12*100</f>
        <v>2.083333333333333</v>
      </c>
      <c r="AC12" s="244">
        <f>AC33</f>
        <v>13</v>
      </c>
      <c r="AD12" s="243">
        <f>AC12/X12*100</f>
        <v>27.083333333333332</v>
      </c>
      <c r="AE12" s="244">
        <f>AE33</f>
        <v>3</v>
      </c>
      <c r="AF12" s="243">
        <f>AE12/X12*100</f>
        <v>6.25</v>
      </c>
      <c r="AG12" s="244">
        <f>AG33</f>
        <v>28</v>
      </c>
      <c r="AH12" s="243">
        <f>AG12/X12*100</f>
        <v>58.333333333333336</v>
      </c>
      <c r="AI12" s="244">
        <f>AI33</f>
        <v>1</v>
      </c>
      <c r="AJ12" s="243">
        <f>AI12/X12*100</f>
        <v>2.083333333333333</v>
      </c>
      <c r="AK12" s="244">
        <f>AK33</f>
        <v>0</v>
      </c>
      <c r="AL12" s="243">
        <f>AK12/X12*100</f>
        <v>0</v>
      </c>
      <c r="AM12" s="244">
        <f>AM33</f>
        <v>1</v>
      </c>
      <c r="AN12" s="243">
        <f>AM12/X12*100</f>
        <v>2.083333333333333</v>
      </c>
    </row>
    <row r="13" spans="1:40" x14ac:dyDescent="0.3">
      <c r="A13" s="246"/>
      <c r="B13">
        <v>5</v>
      </c>
      <c r="C13" s="235">
        <v>38</v>
      </c>
      <c r="D13" s="234">
        <v>37</v>
      </c>
      <c r="E13" s="232">
        <v>39</v>
      </c>
      <c r="F13" s="232">
        <v>40</v>
      </c>
      <c r="G13" s="235">
        <v>40</v>
      </c>
      <c r="H13" s="235">
        <v>40</v>
      </c>
      <c r="I13" s="234">
        <v>37</v>
      </c>
      <c r="J13" s="232">
        <v>40</v>
      </c>
      <c r="K13" s="231">
        <v>40</v>
      </c>
      <c r="L13" s="235">
        <v>40</v>
      </c>
      <c r="M13" s="234">
        <v>40</v>
      </c>
      <c r="N13" s="235">
        <v>40</v>
      </c>
      <c r="O13" s="234">
        <v>40</v>
      </c>
      <c r="P13" s="232">
        <v>39</v>
      </c>
      <c r="Q13" s="231">
        <v>36</v>
      </c>
      <c r="R13" s="234">
        <v>37</v>
      </c>
      <c r="S13" s="232">
        <v>40</v>
      </c>
      <c r="T13" s="235">
        <v>40</v>
      </c>
      <c r="W13" s="228" t="s">
        <v>164</v>
      </c>
      <c r="X13" s="228">
        <f>SUM((Y13, AA13, AC13, AE13, AG13, AI13, AK13, AM13))</f>
        <v>43</v>
      </c>
      <c r="Y13" s="244">
        <f>Y34</f>
        <v>3</v>
      </c>
      <c r="Z13" s="243">
        <f>Y13/X13*100</f>
        <v>6.9767441860465116</v>
      </c>
      <c r="AA13" s="244">
        <f>AA34</f>
        <v>0</v>
      </c>
      <c r="AB13" s="243">
        <f>AA13/X13*100</f>
        <v>0</v>
      </c>
      <c r="AC13" s="244">
        <f>AC34</f>
        <v>4</v>
      </c>
      <c r="AD13" s="243">
        <f>AC13/X13*100</f>
        <v>9.3023255813953494</v>
      </c>
      <c r="AE13" s="244">
        <f>AE34</f>
        <v>10</v>
      </c>
      <c r="AF13" s="243">
        <f>AE13/X13*100</f>
        <v>23.255813953488371</v>
      </c>
      <c r="AG13" s="244">
        <f>AG34</f>
        <v>26</v>
      </c>
      <c r="AH13" s="243">
        <f>AG13/X13*100</f>
        <v>60.465116279069761</v>
      </c>
      <c r="AI13" s="244">
        <f>AI34</f>
        <v>0</v>
      </c>
      <c r="AJ13" s="243">
        <f>AI13/X13*100</f>
        <v>0</v>
      </c>
      <c r="AK13" s="244">
        <f>AK34</f>
        <v>0</v>
      </c>
      <c r="AL13" s="243">
        <f>AK13/X13*100</f>
        <v>0</v>
      </c>
      <c r="AM13" s="244">
        <f>AM34</f>
        <v>0</v>
      </c>
      <c r="AN13" s="243">
        <f>AM13/X13*100</f>
        <v>0</v>
      </c>
    </row>
    <row r="14" spans="1:40" x14ac:dyDescent="0.3">
      <c r="A14" s="246"/>
      <c r="B14">
        <v>6</v>
      </c>
      <c r="C14" s="235">
        <v>40</v>
      </c>
      <c r="D14" s="234">
        <v>38</v>
      </c>
      <c r="E14" s="232">
        <v>40</v>
      </c>
      <c r="F14" s="232">
        <v>38</v>
      </c>
      <c r="G14" s="235">
        <v>39</v>
      </c>
      <c r="H14" s="235">
        <v>39</v>
      </c>
      <c r="I14" s="234">
        <v>39</v>
      </c>
      <c r="J14" s="232">
        <v>38</v>
      </c>
      <c r="K14" s="231">
        <v>40</v>
      </c>
      <c r="L14" s="235">
        <v>39</v>
      </c>
      <c r="M14" s="234">
        <v>40</v>
      </c>
      <c r="N14" s="235">
        <v>39</v>
      </c>
      <c r="O14" s="234">
        <v>41</v>
      </c>
      <c r="P14" s="232">
        <v>40</v>
      </c>
      <c r="Q14" s="231">
        <v>38</v>
      </c>
      <c r="R14" s="234">
        <v>40</v>
      </c>
      <c r="S14" s="232">
        <v>40</v>
      </c>
      <c r="T14" s="235">
        <v>40</v>
      </c>
      <c r="W14" s="228" t="s">
        <v>421</v>
      </c>
      <c r="X14" s="228">
        <f>SUM((Y14, AA14, AC14, AE14, AG14, AI14, AK14, AM14))</f>
        <v>27</v>
      </c>
      <c r="Y14" s="244">
        <f>Y35</f>
        <v>1</v>
      </c>
      <c r="Z14" s="243">
        <f>Y14/X14*100</f>
        <v>3.7037037037037033</v>
      </c>
      <c r="AA14" s="244">
        <f>AA35</f>
        <v>0</v>
      </c>
      <c r="AB14" s="243">
        <f>AA14/X14*100</f>
        <v>0</v>
      </c>
      <c r="AC14" s="244">
        <f>AC35</f>
        <v>3</v>
      </c>
      <c r="AD14" s="243">
        <f>AC14/X14*100</f>
        <v>11.111111111111111</v>
      </c>
      <c r="AE14" s="244">
        <f>AE35</f>
        <v>9</v>
      </c>
      <c r="AF14" s="243">
        <f>AE14/X14*100</f>
        <v>33.333333333333329</v>
      </c>
      <c r="AG14" s="244">
        <f>AG35</f>
        <v>12</v>
      </c>
      <c r="AH14" s="243">
        <f>AG14/X14*100</f>
        <v>44.444444444444443</v>
      </c>
      <c r="AI14" s="244">
        <f>AI35</f>
        <v>0</v>
      </c>
      <c r="AJ14" s="243">
        <f>AI14/X14*100</f>
        <v>0</v>
      </c>
      <c r="AK14" s="244">
        <f>AK35</f>
        <v>0</v>
      </c>
      <c r="AL14" s="243">
        <f>AK14/X14*100</f>
        <v>0</v>
      </c>
      <c r="AM14" s="244">
        <f>AM35</f>
        <v>2</v>
      </c>
      <c r="AN14" s="243">
        <f>AM14/X14*100</f>
        <v>7.4074074074074066</v>
      </c>
    </row>
    <row r="15" spans="1:40" x14ac:dyDescent="0.3">
      <c r="A15" s="246"/>
      <c r="B15">
        <v>7</v>
      </c>
      <c r="C15" s="235">
        <v>40</v>
      </c>
      <c r="D15" s="234">
        <v>38</v>
      </c>
      <c r="E15" s="232">
        <v>39</v>
      </c>
      <c r="F15" s="232">
        <v>40</v>
      </c>
      <c r="G15" s="235">
        <v>40</v>
      </c>
      <c r="H15" s="235">
        <v>46</v>
      </c>
      <c r="I15" s="234">
        <v>39</v>
      </c>
      <c r="J15" s="232">
        <v>40</v>
      </c>
      <c r="K15" s="231">
        <v>40</v>
      </c>
      <c r="L15" s="235">
        <v>38</v>
      </c>
      <c r="M15" s="234">
        <v>40</v>
      </c>
      <c r="N15" s="235">
        <v>40</v>
      </c>
      <c r="O15" s="234">
        <v>40</v>
      </c>
      <c r="P15" s="232">
        <v>39</v>
      </c>
      <c r="Q15" s="231">
        <v>40</v>
      </c>
      <c r="R15" s="234">
        <v>40</v>
      </c>
      <c r="S15" s="232">
        <v>40</v>
      </c>
      <c r="T15" s="235">
        <v>38</v>
      </c>
      <c r="W15" s="228" t="s">
        <v>420</v>
      </c>
      <c r="X15" s="228">
        <f>SUM((Y15, AA15, AC15, AE15, AG15, AI15, AK15, AM15))</f>
        <v>72</v>
      </c>
      <c r="Y15" s="244">
        <f>Y36</f>
        <v>5</v>
      </c>
      <c r="Z15" s="243">
        <f>Y15/X15*100</f>
        <v>6.9444444444444446</v>
      </c>
      <c r="AA15" s="244">
        <f>AA36</f>
        <v>8</v>
      </c>
      <c r="AB15" s="243">
        <f>AA15/X15*100</f>
        <v>11.111111111111111</v>
      </c>
      <c r="AC15" s="244">
        <f>AC36</f>
        <v>9</v>
      </c>
      <c r="AD15" s="243">
        <f>AC15/X15*100</f>
        <v>12.5</v>
      </c>
      <c r="AE15" s="244">
        <f>AE36</f>
        <v>7</v>
      </c>
      <c r="AF15" s="243">
        <f>AE15/X15*100</f>
        <v>9.7222222222222232</v>
      </c>
      <c r="AG15" s="244">
        <f>AG36</f>
        <v>42</v>
      </c>
      <c r="AH15" s="243">
        <f>AG15/X15*100</f>
        <v>58.333333333333336</v>
      </c>
      <c r="AI15" s="244">
        <f>AI36</f>
        <v>1</v>
      </c>
      <c r="AJ15" s="243">
        <f>AI15/X15*100</f>
        <v>1.3888888888888888</v>
      </c>
      <c r="AK15" s="244">
        <f>AK36</f>
        <v>0</v>
      </c>
      <c r="AL15" s="243">
        <f>AK15/X15*100</f>
        <v>0</v>
      </c>
      <c r="AM15" s="244">
        <f>AM36</f>
        <v>0</v>
      </c>
      <c r="AN15" s="243">
        <f>AM15/X15*100</f>
        <v>0</v>
      </c>
    </row>
    <row r="16" spans="1:40" x14ac:dyDescent="0.3">
      <c r="A16" s="246"/>
      <c r="B16">
        <v>8</v>
      </c>
      <c r="C16" s="235">
        <v>37</v>
      </c>
      <c r="D16" s="234">
        <v>38</v>
      </c>
      <c r="E16" s="232">
        <v>40</v>
      </c>
      <c r="F16" s="232">
        <v>40</v>
      </c>
      <c r="G16" s="235">
        <v>40</v>
      </c>
      <c r="H16" s="235">
        <v>40</v>
      </c>
      <c r="I16" s="234">
        <v>40</v>
      </c>
      <c r="J16" s="232">
        <v>40</v>
      </c>
      <c r="K16" s="231">
        <v>39</v>
      </c>
      <c r="L16" s="235">
        <v>35</v>
      </c>
      <c r="M16" s="234">
        <v>40</v>
      </c>
      <c r="N16" s="235">
        <v>38</v>
      </c>
      <c r="O16" s="234">
        <v>40</v>
      </c>
      <c r="P16" s="232">
        <v>40</v>
      </c>
      <c r="Q16" s="231">
        <v>39</v>
      </c>
      <c r="R16" s="234">
        <v>40</v>
      </c>
      <c r="S16" s="232">
        <v>40</v>
      </c>
      <c r="T16" s="235">
        <v>40</v>
      </c>
      <c r="W16" s="228" t="s">
        <v>419</v>
      </c>
      <c r="X16" s="228">
        <f>SUM((Y16, AA16, AC16, AE16, AG16, AI16, AK16, AM16))</f>
        <v>45</v>
      </c>
      <c r="Y16" s="244">
        <f>Y37</f>
        <v>8</v>
      </c>
      <c r="Z16" s="243">
        <f>Y16/X16*100</f>
        <v>17.777777777777779</v>
      </c>
      <c r="AA16" s="244">
        <f>AA37</f>
        <v>0</v>
      </c>
      <c r="AB16" s="243">
        <f>AA16/X16*100</f>
        <v>0</v>
      </c>
      <c r="AC16" s="244">
        <f>AC37</f>
        <v>3</v>
      </c>
      <c r="AD16" s="243">
        <f>AC16/X16*100</f>
        <v>6.666666666666667</v>
      </c>
      <c r="AE16" s="244">
        <f>AE37</f>
        <v>7</v>
      </c>
      <c r="AF16" s="243">
        <f>AE16/X16*100</f>
        <v>15.555555555555555</v>
      </c>
      <c r="AG16" s="244">
        <f>AG37</f>
        <v>25</v>
      </c>
      <c r="AH16" s="243">
        <f>AG16/X16*100</f>
        <v>55.555555555555557</v>
      </c>
      <c r="AI16" s="244">
        <f>AI37</f>
        <v>2</v>
      </c>
      <c r="AJ16" s="243">
        <f>AI16/X16*100</f>
        <v>4.4444444444444446</v>
      </c>
      <c r="AK16" s="244">
        <f>AK37</f>
        <v>0</v>
      </c>
      <c r="AL16" s="243">
        <f>AK16/X16*100</f>
        <v>0</v>
      </c>
      <c r="AM16" s="244">
        <f>AM37</f>
        <v>0</v>
      </c>
      <c r="AN16" s="243">
        <f>AM16/X16*100</f>
        <v>0</v>
      </c>
    </row>
    <row r="17" spans="1:40" x14ac:dyDescent="0.3">
      <c r="A17" s="246"/>
      <c r="B17">
        <v>9</v>
      </c>
      <c r="C17" s="235">
        <v>41</v>
      </c>
      <c r="D17" s="234">
        <v>40</v>
      </c>
      <c r="E17" s="232">
        <v>39</v>
      </c>
      <c r="F17" s="232">
        <v>40</v>
      </c>
      <c r="G17" s="235">
        <v>40</v>
      </c>
      <c r="H17" s="235">
        <v>40</v>
      </c>
      <c r="I17" s="234">
        <v>38</v>
      </c>
      <c r="J17" s="232">
        <v>40</v>
      </c>
      <c r="K17" s="231">
        <v>40</v>
      </c>
      <c r="L17" s="235">
        <v>39</v>
      </c>
      <c r="M17" s="234">
        <v>40</v>
      </c>
      <c r="N17" s="235">
        <v>40</v>
      </c>
      <c r="O17" s="234">
        <v>40</v>
      </c>
      <c r="P17" s="232">
        <v>40</v>
      </c>
      <c r="Q17" s="231">
        <v>40</v>
      </c>
      <c r="R17" s="234">
        <v>40</v>
      </c>
      <c r="S17" s="232">
        <v>40</v>
      </c>
      <c r="T17" s="235">
        <v>38</v>
      </c>
      <c r="W17" s="228" t="s">
        <v>418</v>
      </c>
      <c r="X17" s="228">
        <f>SUM((Y17, AA17, AC17, AE17, AG17, AI17, AK17, AM17))</f>
        <v>40</v>
      </c>
      <c r="Y17" s="244">
        <f>Y38</f>
        <v>2</v>
      </c>
      <c r="Z17" s="243">
        <f>Y17/X17*100</f>
        <v>5</v>
      </c>
      <c r="AA17" s="244">
        <f>AA38</f>
        <v>2</v>
      </c>
      <c r="AB17" s="243">
        <f>AA17/X17*100</f>
        <v>5</v>
      </c>
      <c r="AC17" s="244">
        <f>AC38</f>
        <v>4</v>
      </c>
      <c r="AD17" s="243">
        <f>AC17/X17*100</f>
        <v>10</v>
      </c>
      <c r="AE17" s="244">
        <f>AE38</f>
        <v>5</v>
      </c>
      <c r="AF17" s="243">
        <f>AE17/X17*100</f>
        <v>12.5</v>
      </c>
      <c r="AG17" s="244">
        <f>AG38</f>
        <v>26</v>
      </c>
      <c r="AH17" s="243">
        <f>AG17/X17*100</f>
        <v>65</v>
      </c>
      <c r="AI17" s="244">
        <f>AI38</f>
        <v>1</v>
      </c>
      <c r="AJ17" s="243">
        <f>AI17/X17*100</f>
        <v>2.5</v>
      </c>
      <c r="AK17" s="244">
        <f>AK38</f>
        <v>0</v>
      </c>
      <c r="AL17" s="243">
        <f>AK17/X17*100</f>
        <v>0</v>
      </c>
      <c r="AM17" s="244">
        <f>AM38</f>
        <v>0</v>
      </c>
      <c r="AN17" s="243">
        <f>AM17/X17*100</f>
        <v>0</v>
      </c>
    </row>
    <row r="18" spans="1:40" x14ac:dyDescent="0.3">
      <c r="A18" s="246"/>
      <c r="B18">
        <v>10</v>
      </c>
      <c r="C18" s="235">
        <v>39</v>
      </c>
      <c r="D18" s="234">
        <v>40</v>
      </c>
      <c r="E18" s="232">
        <v>40</v>
      </c>
      <c r="F18" s="232">
        <v>37</v>
      </c>
      <c r="G18" s="235">
        <v>40</v>
      </c>
      <c r="H18" s="235">
        <v>39</v>
      </c>
      <c r="I18" s="234">
        <v>40</v>
      </c>
      <c r="J18" s="232">
        <v>26</v>
      </c>
      <c r="K18" s="231">
        <v>40</v>
      </c>
      <c r="L18" s="235">
        <v>39</v>
      </c>
      <c r="M18" s="234">
        <v>40</v>
      </c>
      <c r="N18" s="235">
        <v>40</v>
      </c>
      <c r="O18" s="234">
        <v>39</v>
      </c>
      <c r="P18" s="232">
        <v>38</v>
      </c>
      <c r="Q18" s="231">
        <v>39</v>
      </c>
      <c r="R18" s="234">
        <v>39</v>
      </c>
      <c r="S18" s="232">
        <v>40</v>
      </c>
      <c r="T18" s="235">
        <v>34</v>
      </c>
      <c r="W18" s="228" t="s">
        <v>604</v>
      </c>
      <c r="X18" s="228">
        <f>SUM((Y18, AA18, AC18, AE18, AG18, AI18, AK18, AM18))</f>
        <v>62</v>
      </c>
      <c r="Y18" s="244">
        <f>Y39</f>
        <v>3</v>
      </c>
      <c r="Z18" s="243">
        <f>Y18/X18*100</f>
        <v>4.838709677419355</v>
      </c>
      <c r="AA18" s="244">
        <f>AA39</f>
        <v>2</v>
      </c>
      <c r="AB18" s="243">
        <f>AA18/X18*100</f>
        <v>3.225806451612903</v>
      </c>
      <c r="AC18" s="244">
        <f>AC39</f>
        <v>3</v>
      </c>
      <c r="AD18" s="243">
        <f>AC18/X18*100</f>
        <v>4.838709677419355</v>
      </c>
      <c r="AE18" s="244">
        <f>AE39</f>
        <v>11</v>
      </c>
      <c r="AF18" s="243">
        <f>AE18/X18*100</f>
        <v>17.741935483870968</v>
      </c>
      <c r="AG18" s="244">
        <f>AG39</f>
        <v>38</v>
      </c>
      <c r="AH18" s="243">
        <f>AG18/X18*100</f>
        <v>61.29032258064516</v>
      </c>
      <c r="AI18" s="244">
        <f>AI39</f>
        <v>5</v>
      </c>
      <c r="AJ18" s="243">
        <f>AI18/X18*100</f>
        <v>8.064516129032258</v>
      </c>
      <c r="AK18" s="244">
        <f>AK39</f>
        <v>0</v>
      </c>
      <c r="AL18" s="243">
        <f>AK18/X18*100</f>
        <v>0</v>
      </c>
      <c r="AM18" s="244">
        <f>AM39</f>
        <v>0</v>
      </c>
      <c r="AN18" s="243">
        <f>AM18/X18*100</f>
        <v>0</v>
      </c>
    </row>
    <row r="19" spans="1:40" x14ac:dyDescent="0.3">
      <c r="A19" s="246"/>
      <c r="B19">
        <v>11</v>
      </c>
      <c r="C19" s="235">
        <v>39</v>
      </c>
      <c r="D19" s="234">
        <v>39</v>
      </c>
      <c r="E19" s="232">
        <v>40</v>
      </c>
      <c r="F19" s="232">
        <v>38</v>
      </c>
      <c r="G19" s="235">
        <v>40</v>
      </c>
      <c r="H19" s="235">
        <v>40</v>
      </c>
      <c r="I19" s="234">
        <v>40</v>
      </c>
      <c r="J19" s="232">
        <v>40</v>
      </c>
      <c r="K19" s="231">
        <v>36</v>
      </c>
      <c r="L19" s="235">
        <v>40</v>
      </c>
      <c r="M19" s="234">
        <v>40</v>
      </c>
      <c r="N19" s="235">
        <v>40</v>
      </c>
      <c r="O19" s="234">
        <v>32</v>
      </c>
      <c r="P19" s="232">
        <v>39</v>
      </c>
      <c r="Q19" s="231">
        <v>38</v>
      </c>
      <c r="R19" s="234">
        <v>39</v>
      </c>
      <c r="S19" s="232">
        <v>37</v>
      </c>
      <c r="T19" s="235">
        <v>40</v>
      </c>
      <c r="W19" s="228" t="s">
        <v>603</v>
      </c>
      <c r="X19" s="228">
        <f>SUM((Y19, AA19, AC19, AE19, AG19, AI19, AK19, AM19))</f>
        <v>62</v>
      </c>
      <c r="Y19" s="244">
        <f>Y40</f>
        <v>1</v>
      </c>
      <c r="Z19" s="243">
        <f>Y19/X19*100</f>
        <v>1.6129032258064515</v>
      </c>
      <c r="AA19" s="244">
        <f>AA40</f>
        <v>2</v>
      </c>
      <c r="AB19" s="243">
        <f>AA19/X19*100</f>
        <v>3.225806451612903</v>
      </c>
      <c r="AC19" s="244">
        <f>AC40</f>
        <v>3</v>
      </c>
      <c r="AD19" s="243">
        <f>AC19/X19*100</f>
        <v>4.838709677419355</v>
      </c>
      <c r="AE19" s="244">
        <f>AE40</f>
        <v>10</v>
      </c>
      <c r="AF19" s="243">
        <f>AE19/X19*100</f>
        <v>16.129032258064516</v>
      </c>
      <c r="AG19" s="244">
        <f>AG40</f>
        <v>42</v>
      </c>
      <c r="AH19" s="243">
        <f>AG19/X19*100</f>
        <v>67.741935483870961</v>
      </c>
      <c r="AI19" s="244">
        <f>AI40</f>
        <v>4</v>
      </c>
      <c r="AJ19" s="243">
        <f>AI19/X19*100</f>
        <v>6.4516129032258061</v>
      </c>
      <c r="AK19" s="244">
        <f>AK40</f>
        <v>0</v>
      </c>
      <c r="AL19" s="243">
        <f>AK19/X19*100</f>
        <v>0</v>
      </c>
      <c r="AM19" s="244">
        <f>AM40</f>
        <v>0</v>
      </c>
      <c r="AN19" s="243">
        <f>AM19/X19*100</f>
        <v>0</v>
      </c>
    </row>
    <row r="20" spans="1:40" x14ac:dyDescent="0.3">
      <c r="A20" s="246"/>
      <c r="B20">
        <v>12</v>
      </c>
      <c r="C20" s="235">
        <v>40</v>
      </c>
      <c r="D20" s="234">
        <v>40</v>
      </c>
      <c r="E20" s="232">
        <v>39</v>
      </c>
      <c r="F20" s="232">
        <v>40</v>
      </c>
      <c r="G20" s="235">
        <v>40</v>
      </c>
      <c r="H20" s="235">
        <v>40</v>
      </c>
      <c r="I20" s="234">
        <v>40</v>
      </c>
      <c r="J20" s="232">
        <v>40</v>
      </c>
      <c r="K20" s="231">
        <v>37</v>
      </c>
      <c r="L20" s="235">
        <v>39</v>
      </c>
      <c r="M20" s="234">
        <v>40</v>
      </c>
      <c r="N20" s="235">
        <v>40</v>
      </c>
      <c r="O20" s="234">
        <v>40</v>
      </c>
      <c r="P20" s="232">
        <v>37</v>
      </c>
      <c r="Q20" s="231">
        <v>39</v>
      </c>
      <c r="R20" s="234">
        <v>39</v>
      </c>
      <c r="S20" s="232">
        <v>40</v>
      </c>
      <c r="T20" s="235">
        <v>40</v>
      </c>
      <c r="W20" s="228" t="s">
        <v>417</v>
      </c>
      <c r="X20" s="228">
        <f>SUM((Y20, AA20, AC20, AE20, AG20, AI20, AK20, AM20))</f>
        <v>85</v>
      </c>
      <c r="Y20" s="244">
        <f>Y41</f>
        <v>8</v>
      </c>
      <c r="Z20" s="243">
        <f>Y20/X20*100</f>
        <v>9.4117647058823533</v>
      </c>
      <c r="AA20" s="244">
        <f>AA41</f>
        <v>1</v>
      </c>
      <c r="AB20" s="243">
        <f>AA20/X20*100</f>
        <v>1.1764705882352942</v>
      </c>
      <c r="AC20" s="244">
        <f>AC41</f>
        <v>4</v>
      </c>
      <c r="AD20" s="243">
        <f>AC20/X20*100</f>
        <v>4.7058823529411766</v>
      </c>
      <c r="AE20" s="244">
        <f>AE41</f>
        <v>17</v>
      </c>
      <c r="AF20" s="243">
        <f>AE20/X20*100</f>
        <v>20</v>
      </c>
      <c r="AG20" s="244">
        <f>AG41</f>
        <v>52</v>
      </c>
      <c r="AH20" s="243">
        <f>AG20/X20*100</f>
        <v>61.176470588235297</v>
      </c>
      <c r="AI20" s="244">
        <f>AI41</f>
        <v>2</v>
      </c>
      <c r="AJ20" s="243">
        <f>AI20/X20*100</f>
        <v>2.3529411764705883</v>
      </c>
      <c r="AK20" s="244">
        <f>AK41</f>
        <v>0</v>
      </c>
      <c r="AL20" s="243">
        <f>AK20/X20*100</f>
        <v>0</v>
      </c>
      <c r="AM20" s="244">
        <f>AM41</f>
        <v>1</v>
      </c>
      <c r="AN20" s="243">
        <f>AM20/X20*100</f>
        <v>1.1764705882352942</v>
      </c>
    </row>
    <row r="21" spans="1:40" x14ac:dyDescent="0.3">
      <c r="A21" s="246"/>
      <c r="B21">
        <v>13</v>
      </c>
      <c r="C21" s="235">
        <v>40</v>
      </c>
      <c r="D21" s="234">
        <v>40</v>
      </c>
      <c r="E21" s="232">
        <v>39</v>
      </c>
      <c r="F21" s="232">
        <v>41</v>
      </c>
      <c r="G21" s="235">
        <v>39</v>
      </c>
      <c r="H21" s="235">
        <v>40</v>
      </c>
      <c r="I21" s="234">
        <v>41</v>
      </c>
      <c r="J21" s="232">
        <v>36</v>
      </c>
      <c r="K21" s="231">
        <v>40</v>
      </c>
      <c r="L21" s="235">
        <v>37</v>
      </c>
      <c r="M21" s="234">
        <v>38</v>
      </c>
      <c r="N21" s="235">
        <v>41</v>
      </c>
      <c r="O21" s="234">
        <v>40</v>
      </c>
      <c r="P21" s="232">
        <v>38</v>
      </c>
      <c r="Q21" s="231">
        <v>39</v>
      </c>
      <c r="R21" s="234">
        <v>40</v>
      </c>
      <c r="S21" s="232">
        <v>38</v>
      </c>
      <c r="T21" s="235">
        <v>40</v>
      </c>
      <c r="W21" s="228" t="s">
        <v>416</v>
      </c>
      <c r="X21" s="228">
        <f>SUM((Y21, AA21, AC21, AE21, AG21, AI21, AK21, AM21))</f>
        <v>87</v>
      </c>
      <c r="Y21" s="244">
        <f>Y42</f>
        <v>4</v>
      </c>
      <c r="Z21" s="243">
        <f>Y21/X21*100</f>
        <v>4.5977011494252871</v>
      </c>
      <c r="AA21" s="244">
        <f>AA42</f>
        <v>4</v>
      </c>
      <c r="AB21" s="243">
        <f>AA21/X21*100</f>
        <v>4.5977011494252871</v>
      </c>
      <c r="AC21" s="244">
        <f>AC42</f>
        <v>6</v>
      </c>
      <c r="AD21" s="243">
        <f>AC21/X21*100</f>
        <v>6.8965517241379306</v>
      </c>
      <c r="AE21" s="244">
        <f>AE42</f>
        <v>10</v>
      </c>
      <c r="AF21" s="243">
        <f>AE21/X21*100</f>
        <v>11.494252873563218</v>
      </c>
      <c r="AG21" s="244">
        <f>AG42</f>
        <v>56</v>
      </c>
      <c r="AH21" s="243">
        <f>AG21/X21*100</f>
        <v>64.367816091954026</v>
      </c>
      <c r="AI21" s="244">
        <f>AI42</f>
        <v>3</v>
      </c>
      <c r="AJ21" s="243">
        <f>AI21/X21*100</f>
        <v>3.4482758620689653</v>
      </c>
      <c r="AK21" s="244">
        <f>AK42</f>
        <v>3</v>
      </c>
      <c r="AL21" s="243">
        <f>AK21/X21*100</f>
        <v>3.4482758620689653</v>
      </c>
      <c r="AM21" s="244">
        <f>AM42</f>
        <v>1</v>
      </c>
      <c r="AN21" s="243">
        <f>AM21/X21*100</f>
        <v>1.1494252873563218</v>
      </c>
    </row>
    <row r="22" spans="1:40" x14ac:dyDescent="0.3">
      <c r="A22" s="246"/>
      <c r="B22">
        <v>14</v>
      </c>
      <c r="C22" s="235">
        <v>38</v>
      </c>
      <c r="D22" s="234">
        <v>41</v>
      </c>
      <c r="E22" s="232">
        <v>40</v>
      </c>
      <c r="F22" s="232">
        <v>40</v>
      </c>
      <c r="G22" s="235">
        <v>40</v>
      </c>
      <c r="H22" s="235">
        <v>39</v>
      </c>
      <c r="I22" s="234">
        <v>37</v>
      </c>
      <c r="J22" s="232">
        <v>41</v>
      </c>
      <c r="K22" s="231">
        <v>40</v>
      </c>
      <c r="L22" s="235">
        <v>40</v>
      </c>
      <c r="M22" s="234">
        <v>39</v>
      </c>
      <c r="N22" s="235">
        <v>40</v>
      </c>
      <c r="O22" s="234">
        <v>40</v>
      </c>
      <c r="P22" s="232">
        <v>40</v>
      </c>
      <c r="Q22" s="231">
        <v>40</v>
      </c>
      <c r="R22" s="234">
        <v>37</v>
      </c>
      <c r="S22" s="232">
        <v>40</v>
      </c>
      <c r="T22" s="235">
        <v>39</v>
      </c>
      <c r="W22" s="228" t="s">
        <v>415</v>
      </c>
      <c r="X22" s="228">
        <f>SUM((Y22, AA22, AC22, AE22, AG22, AI22, AK22, AM22))</f>
        <v>61</v>
      </c>
      <c r="Y22" s="244">
        <f>Y43</f>
        <v>15</v>
      </c>
      <c r="Z22" s="243">
        <f>Y22/X22*100</f>
        <v>24.590163934426229</v>
      </c>
      <c r="AA22" s="244">
        <f>AA43</f>
        <v>4</v>
      </c>
      <c r="AB22" s="243">
        <f>AA22/X22*100</f>
        <v>6.557377049180328</v>
      </c>
      <c r="AC22" s="244">
        <f>AC43</f>
        <v>4</v>
      </c>
      <c r="AD22" s="243">
        <f>AC22/X22*100</f>
        <v>6.557377049180328</v>
      </c>
      <c r="AE22" s="244">
        <f>AE43</f>
        <v>13</v>
      </c>
      <c r="AF22" s="243">
        <f>AE22/X22*100</f>
        <v>21.311475409836063</v>
      </c>
      <c r="AG22" s="244">
        <f>AG43</f>
        <v>23</v>
      </c>
      <c r="AH22" s="243">
        <f>AG22/X22*100</f>
        <v>37.704918032786885</v>
      </c>
      <c r="AI22" s="244">
        <f>AI43</f>
        <v>0</v>
      </c>
      <c r="AJ22" s="243">
        <f>AI22/X22*100</f>
        <v>0</v>
      </c>
      <c r="AK22" s="244">
        <f>AK43</f>
        <v>0</v>
      </c>
      <c r="AL22" s="243">
        <f>AK22/X22*100</f>
        <v>0</v>
      </c>
      <c r="AM22" s="244">
        <f>AM43</f>
        <v>2</v>
      </c>
      <c r="AN22" s="243">
        <f>AM22/X22*100</f>
        <v>3.278688524590164</v>
      </c>
    </row>
    <row r="23" spans="1:40" x14ac:dyDescent="0.3">
      <c r="A23" s="246"/>
      <c r="B23">
        <v>15</v>
      </c>
      <c r="C23" s="235">
        <v>40</v>
      </c>
      <c r="D23" s="234">
        <v>40</v>
      </c>
      <c r="E23" s="232">
        <v>40</v>
      </c>
      <c r="F23" s="232">
        <v>40</v>
      </c>
      <c r="G23" s="235">
        <v>40</v>
      </c>
      <c r="H23" s="235">
        <v>39</v>
      </c>
      <c r="I23" s="234">
        <v>40</v>
      </c>
      <c r="J23" s="232">
        <v>39</v>
      </c>
      <c r="K23" s="231">
        <v>40</v>
      </c>
      <c r="L23" s="235">
        <v>40</v>
      </c>
      <c r="M23" s="234">
        <v>39</v>
      </c>
      <c r="N23" s="235">
        <v>39</v>
      </c>
      <c r="O23" s="234">
        <v>40</v>
      </c>
      <c r="P23" s="232">
        <v>31</v>
      </c>
      <c r="Q23" s="231">
        <v>40</v>
      </c>
      <c r="R23" s="234">
        <v>40</v>
      </c>
      <c r="S23" s="232">
        <v>35</v>
      </c>
      <c r="T23" s="235">
        <v>39</v>
      </c>
      <c r="W23" s="228" t="s">
        <v>413</v>
      </c>
      <c r="X23" s="228">
        <f>SUM((Y23, AA23, AC23, AE23, AG23, AI23, AK23, AM23))</f>
        <v>80</v>
      </c>
      <c r="Y23" s="244">
        <f>Y44</f>
        <v>5</v>
      </c>
      <c r="Z23" s="243">
        <f>Y23/X23*100</f>
        <v>6.25</v>
      </c>
      <c r="AA23" s="244">
        <f>AA44</f>
        <v>3</v>
      </c>
      <c r="AB23" s="243">
        <f>AA23/X23*100</f>
        <v>3.75</v>
      </c>
      <c r="AC23" s="244">
        <f>AC44</f>
        <v>12</v>
      </c>
      <c r="AD23" s="243">
        <f>AC23/X23*100</f>
        <v>15</v>
      </c>
      <c r="AE23" s="244">
        <f>AE44</f>
        <v>17</v>
      </c>
      <c r="AF23" s="243">
        <f>AE23/X23*100</f>
        <v>21.25</v>
      </c>
      <c r="AG23" s="244">
        <f>AG44</f>
        <v>41</v>
      </c>
      <c r="AH23" s="243">
        <f>AG23/X23*100</f>
        <v>51.249999999999993</v>
      </c>
      <c r="AI23" s="244">
        <f>AI44</f>
        <v>1</v>
      </c>
      <c r="AJ23" s="243">
        <f>AI23/X23*100</f>
        <v>1.25</v>
      </c>
      <c r="AK23" s="244">
        <f>AK44</f>
        <v>0</v>
      </c>
      <c r="AL23" s="243">
        <f>AK23/X23*100</f>
        <v>0</v>
      </c>
      <c r="AM23" s="244">
        <f>AM44</f>
        <v>1</v>
      </c>
      <c r="AN23" s="243">
        <f>AM23/X23*100</f>
        <v>1.25</v>
      </c>
    </row>
    <row r="24" spans="1:40" x14ac:dyDescent="0.3">
      <c r="A24" s="246"/>
      <c r="B24">
        <v>16</v>
      </c>
      <c r="C24" s="235">
        <v>40</v>
      </c>
      <c r="D24" s="234">
        <v>38</v>
      </c>
      <c r="E24" s="232">
        <v>40</v>
      </c>
      <c r="F24" s="232">
        <v>40</v>
      </c>
      <c r="G24" s="235">
        <v>40</v>
      </c>
      <c r="H24" s="235">
        <v>40</v>
      </c>
      <c r="I24" s="234">
        <v>37</v>
      </c>
      <c r="J24" s="232">
        <v>32</v>
      </c>
      <c r="K24" s="231">
        <v>40</v>
      </c>
      <c r="L24" s="235">
        <v>35</v>
      </c>
      <c r="M24" s="234">
        <v>39</v>
      </c>
      <c r="N24" s="235">
        <v>38</v>
      </c>
      <c r="O24" s="234">
        <v>34</v>
      </c>
      <c r="P24" s="232">
        <v>36</v>
      </c>
      <c r="Q24" s="231">
        <v>40</v>
      </c>
      <c r="R24" s="234">
        <v>34</v>
      </c>
      <c r="S24" s="232">
        <v>39</v>
      </c>
      <c r="T24" s="235">
        <v>40</v>
      </c>
      <c r="W24" s="228" t="s">
        <v>602</v>
      </c>
      <c r="X24" s="228">
        <f>SUM((Y24, AA24, AC24, AE24, AG24, AI24, AK24, AM24))</f>
        <v>47</v>
      </c>
      <c r="Y24" s="244">
        <f>Y45</f>
        <v>5</v>
      </c>
      <c r="Z24" s="243">
        <f>Y24/X24*100</f>
        <v>10.638297872340425</v>
      </c>
      <c r="AA24" s="244">
        <f>AA45</f>
        <v>2</v>
      </c>
      <c r="AB24" s="243">
        <f>AA24/X24*100</f>
        <v>4.2553191489361701</v>
      </c>
      <c r="AC24" s="244">
        <f>AC45</f>
        <v>2</v>
      </c>
      <c r="AD24" s="243">
        <f>AC24/X24*100</f>
        <v>4.2553191489361701</v>
      </c>
      <c r="AE24" s="244">
        <f>AE45</f>
        <v>7</v>
      </c>
      <c r="AF24" s="243">
        <f>AE24/X24*100</f>
        <v>14.893617021276595</v>
      </c>
      <c r="AG24" s="244">
        <f>AG45</f>
        <v>29</v>
      </c>
      <c r="AH24" s="243">
        <f>AG24/X24*100</f>
        <v>61.702127659574465</v>
      </c>
      <c r="AI24" s="244">
        <f>AI45</f>
        <v>2</v>
      </c>
      <c r="AJ24" s="243">
        <f>AI24/X24*100</f>
        <v>4.2553191489361701</v>
      </c>
      <c r="AK24" s="244">
        <f>AK45</f>
        <v>0</v>
      </c>
      <c r="AL24" s="243">
        <f>AK24/X24*100</f>
        <v>0</v>
      </c>
      <c r="AM24" s="244">
        <f>AM45</f>
        <v>0</v>
      </c>
      <c r="AN24" s="243">
        <f>AM24/X24*100</f>
        <v>0</v>
      </c>
    </row>
    <row r="25" spans="1:40" x14ac:dyDescent="0.55000000000000004">
      <c r="B25">
        <v>17</v>
      </c>
      <c r="C25" s="235">
        <v>41</v>
      </c>
      <c r="D25" s="234">
        <v>40</v>
      </c>
      <c r="E25" s="232">
        <v>39</v>
      </c>
      <c r="F25" s="232">
        <v>40</v>
      </c>
      <c r="G25" s="235">
        <v>35</v>
      </c>
      <c r="H25" s="235">
        <v>43</v>
      </c>
      <c r="I25" s="234">
        <v>40</v>
      </c>
      <c r="J25" s="232">
        <v>39</v>
      </c>
      <c r="K25" s="231">
        <v>40</v>
      </c>
      <c r="L25" s="235">
        <v>41</v>
      </c>
      <c r="M25" s="234">
        <v>40</v>
      </c>
      <c r="N25" s="235">
        <v>39</v>
      </c>
      <c r="O25" s="234">
        <v>40</v>
      </c>
      <c r="P25" s="232">
        <v>40</v>
      </c>
      <c r="Q25" s="231">
        <v>40</v>
      </c>
      <c r="R25" s="234">
        <v>40</v>
      </c>
      <c r="S25" s="232">
        <v>38</v>
      </c>
      <c r="T25" s="235">
        <v>40</v>
      </c>
      <c r="W25" s="228" t="s">
        <v>601</v>
      </c>
      <c r="X25" s="228">
        <f>SUM((Y25, AA25, AC25, AE25, AG25, AI25, AK25, AM25))</f>
        <v>25</v>
      </c>
      <c r="Y25" s="244">
        <f>Y46</f>
        <v>2</v>
      </c>
      <c r="Z25" s="243">
        <f>Y25/X25*100</f>
        <v>8</v>
      </c>
      <c r="AA25" s="244">
        <f>AA46</f>
        <v>1</v>
      </c>
      <c r="AB25" s="243">
        <f>AA25/X25*100</f>
        <v>4</v>
      </c>
      <c r="AC25" s="244">
        <f>AC46</f>
        <v>3</v>
      </c>
      <c r="AD25" s="243">
        <f>AC25/X25*100</f>
        <v>12</v>
      </c>
      <c r="AE25" s="244">
        <f>AE46</f>
        <v>3</v>
      </c>
      <c r="AF25" s="243">
        <f>AE25/X25*100</f>
        <v>12</v>
      </c>
      <c r="AG25" s="244">
        <f>AG46</f>
        <v>16</v>
      </c>
      <c r="AH25" s="243">
        <f>AG25/X25*100</f>
        <v>64</v>
      </c>
      <c r="AI25" s="244">
        <f>AI46</f>
        <v>0</v>
      </c>
      <c r="AJ25" s="243">
        <f>AI25/X25*100</f>
        <v>0</v>
      </c>
      <c r="AK25" s="244">
        <f>AK46</f>
        <v>0</v>
      </c>
      <c r="AL25" s="243">
        <f>AK25/X25*100</f>
        <v>0</v>
      </c>
      <c r="AM25" s="244">
        <f>AM46</f>
        <v>0</v>
      </c>
      <c r="AN25" s="243">
        <f>AM25/X25*100</f>
        <v>0</v>
      </c>
    </row>
    <row r="26" spans="1:40" x14ac:dyDescent="0.55000000000000004">
      <c r="B26">
        <v>18</v>
      </c>
      <c r="C26" s="235">
        <v>40</v>
      </c>
      <c r="D26" s="234">
        <v>40</v>
      </c>
      <c r="E26" s="232">
        <v>41</v>
      </c>
      <c r="F26" s="232">
        <v>40</v>
      </c>
      <c r="G26" s="235">
        <v>39</v>
      </c>
      <c r="H26" s="235">
        <v>30</v>
      </c>
      <c r="I26" s="234">
        <v>40</v>
      </c>
      <c r="J26" s="232">
        <v>38</v>
      </c>
      <c r="K26" s="231">
        <v>40</v>
      </c>
      <c r="L26" s="235">
        <v>40</v>
      </c>
      <c r="M26" s="234">
        <v>39</v>
      </c>
      <c r="N26" s="235">
        <v>51</v>
      </c>
      <c r="O26" s="234">
        <v>40</v>
      </c>
      <c r="P26" s="232">
        <v>40</v>
      </c>
      <c r="Q26" s="231">
        <v>40</v>
      </c>
      <c r="R26" s="234">
        <v>40</v>
      </c>
      <c r="S26" s="232">
        <v>40</v>
      </c>
      <c r="T26" s="235">
        <v>40</v>
      </c>
      <c r="V26" s="245"/>
      <c r="W26" s="245" t="s">
        <v>600</v>
      </c>
      <c r="X26" s="245">
        <f>SUM((Y26, AA26, AC26, AE26, AG26, AI26, AK26, AM26))</f>
        <v>47</v>
      </c>
      <c r="Y26" s="244">
        <f>Y47</f>
        <v>2</v>
      </c>
      <c r="Z26" s="243">
        <f>Y26/X26*100</f>
        <v>4.2553191489361701</v>
      </c>
      <c r="AA26" s="244">
        <f>AA47</f>
        <v>1</v>
      </c>
      <c r="AB26" s="243">
        <f>AA26/X26*100</f>
        <v>2.1276595744680851</v>
      </c>
      <c r="AC26" s="244">
        <f>AC47</f>
        <v>3</v>
      </c>
      <c r="AD26" s="243">
        <f>AC26/X26*100</f>
        <v>6.3829787234042552</v>
      </c>
      <c r="AE26" s="244">
        <f>AE47</f>
        <v>12</v>
      </c>
      <c r="AF26" s="243">
        <f>AE26/X26*100</f>
        <v>25.531914893617021</v>
      </c>
      <c r="AG26" s="244">
        <f>AG47</f>
        <v>29</v>
      </c>
      <c r="AH26" s="243">
        <f>AG26/X26*100</f>
        <v>61.702127659574465</v>
      </c>
      <c r="AI26" s="244">
        <f>AI47</f>
        <v>0</v>
      </c>
      <c r="AJ26" s="243">
        <f>AI26/X26*100</f>
        <v>0</v>
      </c>
      <c r="AK26" s="244">
        <f>AK47</f>
        <v>0</v>
      </c>
      <c r="AL26" s="243">
        <f>AK26/X26*100</f>
        <v>0</v>
      </c>
      <c r="AM26" s="244">
        <f>AM47</f>
        <v>0</v>
      </c>
      <c r="AN26" s="243">
        <f>AM26/X26*100</f>
        <v>0</v>
      </c>
    </row>
    <row r="27" spans="1:40" x14ac:dyDescent="0.55000000000000004">
      <c r="B27">
        <v>19</v>
      </c>
      <c r="C27" s="235">
        <v>38</v>
      </c>
      <c r="D27" s="234">
        <v>38</v>
      </c>
      <c r="E27" s="232">
        <v>40</v>
      </c>
      <c r="F27" s="232">
        <v>40</v>
      </c>
      <c r="G27" s="235">
        <v>38</v>
      </c>
      <c r="H27" s="235">
        <v>40</v>
      </c>
      <c r="I27" s="234">
        <v>40</v>
      </c>
      <c r="J27" s="232">
        <v>40</v>
      </c>
      <c r="K27" s="231">
        <v>40</v>
      </c>
      <c r="L27" s="235">
        <v>40</v>
      </c>
      <c r="M27" s="234">
        <v>37</v>
      </c>
      <c r="N27" s="235">
        <v>33</v>
      </c>
      <c r="O27" s="234">
        <v>40</v>
      </c>
      <c r="P27" s="232">
        <v>35</v>
      </c>
      <c r="Q27" s="231">
        <v>38</v>
      </c>
      <c r="R27" s="234">
        <v>40</v>
      </c>
      <c r="S27" s="232">
        <v>40</v>
      </c>
      <c r="T27" s="235">
        <v>33</v>
      </c>
    </row>
    <row r="28" spans="1:40" x14ac:dyDescent="0.55000000000000004">
      <c r="B28">
        <v>20</v>
      </c>
      <c r="C28" s="235">
        <v>39</v>
      </c>
      <c r="D28" s="234">
        <v>40</v>
      </c>
      <c r="E28" s="232">
        <v>39</v>
      </c>
      <c r="F28" s="232">
        <v>40</v>
      </c>
      <c r="G28" s="235">
        <v>39</v>
      </c>
      <c r="H28" s="235">
        <v>39</v>
      </c>
      <c r="I28" s="234">
        <v>40</v>
      </c>
      <c r="J28" s="232">
        <v>40</v>
      </c>
      <c r="K28" s="231">
        <v>40</v>
      </c>
      <c r="L28" s="235">
        <v>40</v>
      </c>
      <c r="M28" s="234">
        <v>40</v>
      </c>
      <c r="N28" s="235">
        <v>40</v>
      </c>
      <c r="O28" s="234">
        <v>40</v>
      </c>
      <c r="P28" s="232">
        <v>40</v>
      </c>
      <c r="Q28" s="231">
        <v>41</v>
      </c>
      <c r="R28" s="234">
        <v>40</v>
      </c>
      <c r="S28" s="232">
        <v>38</v>
      </c>
      <c r="T28" s="235">
        <v>40</v>
      </c>
    </row>
    <row r="29" spans="1:40" x14ac:dyDescent="0.55000000000000004">
      <c r="B29">
        <v>21</v>
      </c>
      <c r="C29" s="235">
        <v>40</v>
      </c>
      <c r="D29" s="234">
        <v>40</v>
      </c>
      <c r="E29" s="232">
        <v>39</v>
      </c>
      <c r="F29" s="232">
        <v>38</v>
      </c>
      <c r="G29" s="235">
        <v>34</v>
      </c>
      <c r="H29" s="235">
        <v>40</v>
      </c>
      <c r="I29" s="234">
        <v>40</v>
      </c>
      <c r="J29" s="232">
        <v>39</v>
      </c>
      <c r="K29" s="231">
        <v>36</v>
      </c>
      <c r="L29" s="235">
        <v>40</v>
      </c>
      <c r="M29" s="234">
        <v>40</v>
      </c>
      <c r="N29" s="235">
        <v>36</v>
      </c>
      <c r="O29" s="234">
        <v>40</v>
      </c>
      <c r="P29" s="232">
        <v>38</v>
      </c>
      <c r="Q29" s="231">
        <v>40</v>
      </c>
      <c r="R29" s="234">
        <v>40</v>
      </c>
      <c r="S29" s="232">
        <v>40</v>
      </c>
      <c r="T29" s="235">
        <v>40</v>
      </c>
      <c r="W29" s="242" t="s">
        <v>599</v>
      </c>
      <c r="X29" s="242" t="s">
        <v>18</v>
      </c>
      <c r="Y29" s="240" t="s">
        <v>598</v>
      </c>
      <c r="Z29" s="240"/>
      <c r="AA29" s="240">
        <v>37</v>
      </c>
      <c r="AB29" s="240"/>
      <c r="AC29" s="240">
        <v>38</v>
      </c>
      <c r="AD29" s="240"/>
      <c r="AE29" s="240">
        <v>39</v>
      </c>
      <c r="AF29" s="240"/>
      <c r="AG29" s="240">
        <v>40</v>
      </c>
      <c r="AH29" s="241"/>
      <c r="AI29" s="240">
        <v>41</v>
      </c>
      <c r="AJ29" s="240"/>
      <c r="AK29" s="240">
        <v>42</v>
      </c>
      <c r="AL29" s="240"/>
      <c r="AM29" s="240" t="s">
        <v>597</v>
      </c>
    </row>
    <row r="30" spans="1:40" x14ac:dyDescent="0.55000000000000004">
      <c r="B30">
        <v>22</v>
      </c>
      <c r="C30" s="235">
        <v>40</v>
      </c>
      <c r="D30" s="234">
        <v>40</v>
      </c>
      <c r="E30" s="232">
        <v>39</v>
      </c>
      <c r="F30" s="232">
        <v>38</v>
      </c>
      <c r="G30" s="235">
        <v>36</v>
      </c>
      <c r="H30" s="235">
        <v>39</v>
      </c>
      <c r="I30" s="234">
        <v>40</v>
      </c>
      <c r="J30" s="232">
        <v>40</v>
      </c>
      <c r="K30" s="231">
        <v>40</v>
      </c>
      <c r="L30" s="235">
        <v>40</v>
      </c>
      <c r="M30" s="234">
        <v>40</v>
      </c>
      <c r="N30" s="235">
        <v>40</v>
      </c>
      <c r="O30" s="234">
        <v>39</v>
      </c>
      <c r="P30" s="232">
        <v>40</v>
      </c>
      <c r="Q30" s="231">
        <v>37</v>
      </c>
      <c r="R30" s="234">
        <v>34</v>
      </c>
      <c r="S30" s="232">
        <v>40</v>
      </c>
      <c r="T30" s="235">
        <v>38</v>
      </c>
      <c r="W30" s="236" t="s">
        <v>596</v>
      </c>
      <c r="X30">
        <f>SUM(Y30:AM30)</f>
        <v>53</v>
      </c>
      <c r="Y30">
        <v>0</v>
      </c>
      <c r="Z30"/>
      <c r="AA30">
        <v>1</v>
      </c>
      <c r="AC30">
        <v>5</v>
      </c>
      <c r="AE30">
        <v>11</v>
      </c>
      <c r="AG30">
        <v>29</v>
      </c>
      <c r="AI30">
        <v>7</v>
      </c>
      <c r="AK30">
        <v>0</v>
      </c>
      <c r="AM30" s="228">
        <v>0</v>
      </c>
    </row>
    <row r="31" spans="1:40" x14ac:dyDescent="0.55000000000000004">
      <c r="B31">
        <v>23</v>
      </c>
      <c r="C31" s="235">
        <v>40</v>
      </c>
      <c r="D31" s="234">
        <v>40</v>
      </c>
      <c r="E31" s="232">
        <v>40</v>
      </c>
      <c r="F31" s="232">
        <v>40</v>
      </c>
      <c r="G31" s="235">
        <v>40</v>
      </c>
      <c r="H31" s="235">
        <v>39</v>
      </c>
      <c r="I31" s="234">
        <v>40</v>
      </c>
      <c r="J31" s="232">
        <v>40</v>
      </c>
      <c r="K31" s="231">
        <v>40</v>
      </c>
      <c r="L31" s="235">
        <v>41</v>
      </c>
      <c r="M31" s="234">
        <v>40</v>
      </c>
      <c r="N31" s="235">
        <v>36</v>
      </c>
      <c r="O31" s="234">
        <v>40</v>
      </c>
      <c r="P31" s="232">
        <v>29</v>
      </c>
      <c r="Q31" s="231">
        <v>33</v>
      </c>
      <c r="R31" s="234">
        <v>40</v>
      </c>
      <c r="S31" s="232">
        <v>40</v>
      </c>
      <c r="T31" s="235">
        <v>40</v>
      </c>
      <c r="W31" s="236" t="s">
        <v>595</v>
      </c>
      <c r="X31">
        <f>SUM(Y31:AM31)</f>
        <v>62</v>
      </c>
      <c r="Y31">
        <v>0</v>
      </c>
      <c r="Z31"/>
      <c r="AA31">
        <v>3</v>
      </c>
      <c r="AC31">
        <v>6</v>
      </c>
      <c r="AE31">
        <v>10</v>
      </c>
      <c r="AG31">
        <v>41</v>
      </c>
      <c r="AI31">
        <v>2</v>
      </c>
      <c r="AK31">
        <v>0</v>
      </c>
      <c r="AM31">
        <v>0</v>
      </c>
    </row>
    <row r="32" spans="1:40" x14ac:dyDescent="0.55000000000000004">
      <c r="B32">
        <v>24</v>
      </c>
      <c r="C32" s="235">
        <v>39</v>
      </c>
      <c r="D32" s="234">
        <v>40</v>
      </c>
      <c r="E32" s="232">
        <v>35</v>
      </c>
      <c r="F32" s="232">
        <v>40</v>
      </c>
      <c r="G32" s="235">
        <v>40</v>
      </c>
      <c r="H32" s="235">
        <v>40</v>
      </c>
      <c r="I32" s="234">
        <v>33</v>
      </c>
      <c r="J32" s="232">
        <v>39</v>
      </c>
      <c r="K32" s="231">
        <v>40</v>
      </c>
      <c r="L32" s="235">
        <v>40</v>
      </c>
      <c r="M32" s="234">
        <v>40</v>
      </c>
      <c r="N32" s="235">
        <v>40</v>
      </c>
      <c r="O32" s="234">
        <v>40</v>
      </c>
      <c r="P32" s="232">
        <v>40</v>
      </c>
      <c r="Q32" s="231">
        <v>35</v>
      </c>
      <c r="R32" s="234">
        <v>32</v>
      </c>
      <c r="S32" s="232">
        <v>36</v>
      </c>
      <c r="T32" s="235">
        <v>39</v>
      </c>
      <c r="W32" s="236" t="s">
        <v>594</v>
      </c>
      <c r="X32">
        <f>SUM(Y32:AM32)</f>
        <v>61</v>
      </c>
      <c r="Y32">
        <v>2</v>
      </c>
      <c r="Z32"/>
      <c r="AA32">
        <v>2</v>
      </c>
      <c r="AC32">
        <v>3</v>
      </c>
      <c r="AE32">
        <v>18</v>
      </c>
      <c r="AG32">
        <v>32</v>
      </c>
      <c r="AI32">
        <v>4</v>
      </c>
      <c r="AK32">
        <v>0</v>
      </c>
      <c r="AM32">
        <v>0</v>
      </c>
    </row>
    <row r="33" spans="2:39" x14ac:dyDescent="0.55000000000000004">
      <c r="B33">
        <v>25</v>
      </c>
      <c r="C33" s="235">
        <v>39</v>
      </c>
      <c r="D33" s="234">
        <v>40</v>
      </c>
      <c r="E33" s="232">
        <v>38</v>
      </c>
      <c r="F33" s="232">
        <v>40</v>
      </c>
      <c r="G33" s="235">
        <v>40</v>
      </c>
      <c r="H33" s="235">
        <v>40</v>
      </c>
      <c r="I33" s="234">
        <v>40</v>
      </c>
      <c r="J33" s="232">
        <v>39</v>
      </c>
      <c r="K33" s="231">
        <v>37</v>
      </c>
      <c r="L33" s="235">
        <v>40</v>
      </c>
      <c r="M33" s="234">
        <v>40</v>
      </c>
      <c r="N33" s="235">
        <v>40</v>
      </c>
      <c r="O33" s="234">
        <v>40</v>
      </c>
      <c r="P33" s="232">
        <v>39</v>
      </c>
      <c r="Q33" s="231">
        <v>40</v>
      </c>
      <c r="R33" s="234">
        <v>40</v>
      </c>
      <c r="S33" s="232">
        <v>40</v>
      </c>
      <c r="T33" s="235">
        <v>39</v>
      </c>
      <c r="W33" s="236" t="s">
        <v>593</v>
      </c>
      <c r="X33">
        <f>SUM(Y33:AM33)</f>
        <v>48</v>
      </c>
      <c r="Y33">
        <v>1</v>
      </c>
      <c r="Z33"/>
      <c r="AA33">
        <v>1</v>
      </c>
      <c r="AC33">
        <v>13</v>
      </c>
      <c r="AE33">
        <v>3</v>
      </c>
      <c r="AG33">
        <v>28</v>
      </c>
      <c r="AI33">
        <v>1</v>
      </c>
      <c r="AK33">
        <v>0</v>
      </c>
      <c r="AM33">
        <v>1</v>
      </c>
    </row>
    <row r="34" spans="2:39" x14ac:dyDescent="0.55000000000000004">
      <c r="B34">
        <v>26</v>
      </c>
      <c r="C34" s="235">
        <v>40</v>
      </c>
      <c r="D34" s="234">
        <v>40</v>
      </c>
      <c r="E34" s="232">
        <v>40</v>
      </c>
      <c r="F34" s="232">
        <v>39</v>
      </c>
      <c r="G34" s="235">
        <v>40</v>
      </c>
      <c r="H34" s="235">
        <v>38</v>
      </c>
      <c r="I34" s="234">
        <v>38</v>
      </c>
      <c r="J34" s="232">
        <v>40</v>
      </c>
      <c r="K34" s="231">
        <v>39</v>
      </c>
      <c r="L34" s="235">
        <v>41</v>
      </c>
      <c r="M34" s="234">
        <v>39</v>
      </c>
      <c r="N34" s="235">
        <v>39</v>
      </c>
      <c r="O34" s="234">
        <v>40</v>
      </c>
      <c r="P34" s="232">
        <v>39</v>
      </c>
      <c r="Q34" s="231">
        <v>40</v>
      </c>
      <c r="R34" s="234">
        <v>40</v>
      </c>
      <c r="S34" s="232"/>
      <c r="T34" s="235">
        <v>40</v>
      </c>
      <c r="W34" s="236" t="s">
        <v>592</v>
      </c>
      <c r="X34">
        <f>SUM(Y34:AM34)</f>
        <v>43</v>
      </c>
      <c r="Y34">
        <v>3</v>
      </c>
      <c r="Z34"/>
      <c r="AA34">
        <v>0</v>
      </c>
      <c r="AC34">
        <v>4</v>
      </c>
      <c r="AE34">
        <v>10</v>
      </c>
      <c r="AG34">
        <v>26</v>
      </c>
      <c r="AI34">
        <v>0</v>
      </c>
      <c r="AK34">
        <v>0</v>
      </c>
      <c r="AM34">
        <v>0</v>
      </c>
    </row>
    <row r="35" spans="2:39" x14ac:dyDescent="0.55000000000000004">
      <c r="B35">
        <v>27</v>
      </c>
      <c r="C35" s="235">
        <v>39</v>
      </c>
      <c r="D35" s="234">
        <v>40</v>
      </c>
      <c r="E35" s="232">
        <v>40</v>
      </c>
      <c r="F35" s="232">
        <v>40</v>
      </c>
      <c r="G35" s="235">
        <v>40</v>
      </c>
      <c r="H35" s="235">
        <v>39</v>
      </c>
      <c r="I35" s="234">
        <v>27</v>
      </c>
      <c r="J35" s="232">
        <v>35</v>
      </c>
      <c r="K35" s="231">
        <v>40</v>
      </c>
      <c r="L35" s="235">
        <v>41</v>
      </c>
      <c r="M35" s="234">
        <v>40</v>
      </c>
      <c r="N35" s="235">
        <v>38</v>
      </c>
      <c r="O35" s="234">
        <v>36</v>
      </c>
      <c r="P35" s="232">
        <v>40</v>
      </c>
      <c r="Q35" s="231">
        <v>39</v>
      </c>
      <c r="R35" s="234">
        <v>40</v>
      </c>
      <c r="S35" s="232"/>
      <c r="T35" s="235">
        <v>40</v>
      </c>
      <c r="W35" s="236" t="s">
        <v>591</v>
      </c>
      <c r="X35">
        <f>SUM(Y35:AM35)</f>
        <v>27</v>
      </c>
      <c r="Y35">
        <v>1</v>
      </c>
      <c r="Z35"/>
      <c r="AA35">
        <v>0</v>
      </c>
      <c r="AC35">
        <v>3</v>
      </c>
      <c r="AE35">
        <v>9</v>
      </c>
      <c r="AG35">
        <v>12</v>
      </c>
      <c r="AI35">
        <v>0</v>
      </c>
      <c r="AK35">
        <v>0</v>
      </c>
      <c r="AM35">
        <v>2</v>
      </c>
    </row>
    <row r="36" spans="2:39" x14ac:dyDescent="0.55000000000000004">
      <c r="B36">
        <v>28</v>
      </c>
      <c r="C36" s="230">
        <v>39</v>
      </c>
      <c r="D36" s="234">
        <v>39</v>
      </c>
      <c r="E36" s="232">
        <v>39</v>
      </c>
      <c r="F36" s="232">
        <v>39</v>
      </c>
      <c r="G36" s="230">
        <v>40</v>
      </c>
      <c r="H36" s="230"/>
      <c r="I36" s="234">
        <v>40</v>
      </c>
      <c r="J36" s="232">
        <v>40</v>
      </c>
      <c r="K36" s="231">
        <v>41</v>
      </c>
      <c r="L36" s="230">
        <v>40</v>
      </c>
      <c r="M36" s="234">
        <v>40</v>
      </c>
      <c r="N36" s="230">
        <v>40</v>
      </c>
      <c r="O36" s="234">
        <v>35</v>
      </c>
      <c r="P36" s="232">
        <v>39</v>
      </c>
      <c r="Q36" s="231">
        <v>39</v>
      </c>
      <c r="R36" s="234">
        <v>36</v>
      </c>
      <c r="S36" s="232"/>
      <c r="T36" s="230">
        <v>40</v>
      </c>
      <c r="W36" s="236" t="s">
        <v>590</v>
      </c>
      <c r="X36">
        <f>SUM(Y36:AM36)</f>
        <v>72</v>
      </c>
      <c r="Y36">
        <v>5</v>
      </c>
      <c r="Z36"/>
      <c r="AA36">
        <v>8</v>
      </c>
      <c r="AC36">
        <v>9</v>
      </c>
      <c r="AE36">
        <v>7</v>
      </c>
      <c r="AG36">
        <v>42</v>
      </c>
      <c r="AI36">
        <v>1</v>
      </c>
      <c r="AK36">
        <v>0</v>
      </c>
      <c r="AM36">
        <v>0</v>
      </c>
    </row>
    <row r="37" spans="2:39" x14ac:dyDescent="0.55000000000000004">
      <c r="B37">
        <v>29</v>
      </c>
      <c r="C37" s="230">
        <v>40</v>
      </c>
      <c r="D37" s="234">
        <v>40</v>
      </c>
      <c r="E37" s="232">
        <v>40</v>
      </c>
      <c r="F37" s="232">
        <v>40</v>
      </c>
      <c r="G37" s="230">
        <v>40</v>
      </c>
      <c r="H37" s="230"/>
      <c r="I37" s="234">
        <v>40</v>
      </c>
      <c r="J37" s="232">
        <v>40</v>
      </c>
      <c r="K37" s="231">
        <v>38</v>
      </c>
      <c r="L37" s="230">
        <v>40</v>
      </c>
      <c r="M37" s="234">
        <v>39</v>
      </c>
      <c r="N37" s="230">
        <v>39</v>
      </c>
      <c r="O37" s="234">
        <v>40</v>
      </c>
      <c r="P37" s="232">
        <v>36</v>
      </c>
      <c r="Q37" s="231">
        <v>38</v>
      </c>
      <c r="R37" s="234">
        <v>40</v>
      </c>
      <c r="S37" s="232"/>
      <c r="T37" s="230">
        <v>37</v>
      </c>
      <c r="W37" s="236" t="s">
        <v>589</v>
      </c>
      <c r="X37">
        <f>SUM(Y37:AM37)</f>
        <v>45</v>
      </c>
      <c r="Y37">
        <v>8</v>
      </c>
      <c r="Z37"/>
      <c r="AA37">
        <v>0</v>
      </c>
      <c r="AC37">
        <v>3</v>
      </c>
      <c r="AE37">
        <v>7</v>
      </c>
      <c r="AG37">
        <v>25</v>
      </c>
      <c r="AI37">
        <v>2</v>
      </c>
      <c r="AK37">
        <v>0</v>
      </c>
      <c r="AM37">
        <v>0</v>
      </c>
    </row>
    <row r="38" spans="2:39" x14ac:dyDescent="0.55000000000000004">
      <c r="B38">
        <v>30</v>
      </c>
      <c r="C38" s="230">
        <v>40</v>
      </c>
      <c r="D38" s="234">
        <v>40</v>
      </c>
      <c r="E38" s="232">
        <v>39</v>
      </c>
      <c r="F38" s="232">
        <v>40</v>
      </c>
      <c r="G38" s="230">
        <v>40</v>
      </c>
      <c r="H38" s="230"/>
      <c r="I38" s="234">
        <v>40</v>
      </c>
      <c r="J38" s="232">
        <v>40</v>
      </c>
      <c r="K38" s="231">
        <v>40</v>
      </c>
      <c r="L38" s="230">
        <v>40</v>
      </c>
      <c r="M38" s="234">
        <v>33</v>
      </c>
      <c r="N38" s="230">
        <v>40</v>
      </c>
      <c r="O38" s="234">
        <v>40</v>
      </c>
      <c r="P38" s="232">
        <v>36</v>
      </c>
      <c r="Q38" s="231">
        <v>37</v>
      </c>
      <c r="R38" s="234">
        <v>39</v>
      </c>
      <c r="S38" s="232"/>
      <c r="T38" s="230">
        <v>39</v>
      </c>
      <c r="W38" s="236" t="s">
        <v>588</v>
      </c>
      <c r="X38">
        <f>SUM(Y38:AM38)</f>
        <v>40</v>
      </c>
      <c r="Y38">
        <v>2</v>
      </c>
      <c r="Z38"/>
      <c r="AA38">
        <v>2</v>
      </c>
      <c r="AC38">
        <v>4</v>
      </c>
      <c r="AE38">
        <v>5</v>
      </c>
      <c r="AG38">
        <v>26</v>
      </c>
      <c r="AI38">
        <v>1</v>
      </c>
      <c r="AK38">
        <v>0</v>
      </c>
      <c r="AM38">
        <v>0</v>
      </c>
    </row>
    <row r="39" spans="2:39" x14ac:dyDescent="0.55000000000000004">
      <c r="B39">
        <v>31</v>
      </c>
      <c r="C39" s="230">
        <v>40</v>
      </c>
      <c r="D39" s="234">
        <v>40</v>
      </c>
      <c r="E39" s="232">
        <v>40</v>
      </c>
      <c r="F39" s="232">
        <v>39</v>
      </c>
      <c r="G39" s="230">
        <v>40</v>
      </c>
      <c r="H39" s="230"/>
      <c r="I39" s="234">
        <v>38</v>
      </c>
      <c r="J39" s="232">
        <v>40</v>
      </c>
      <c r="K39" s="231">
        <v>40</v>
      </c>
      <c r="L39" s="230">
        <v>40</v>
      </c>
      <c r="M39" s="234">
        <v>41</v>
      </c>
      <c r="N39" s="230">
        <v>40</v>
      </c>
      <c r="O39" s="234">
        <v>40</v>
      </c>
      <c r="P39" s="232">
        <v>28</v>
      </c>
      <c r="Q39" s="231">
        <v>40</v>
      </c>
      <c r="R39" s="234">
        <v>38</v>
      </c>
      <c r="S39" s="232"/>
      <c r="T39" s="230">
        <v>40</v>
      </c>
      <c r="W39" s="236" t="s">
        <v>587</v>
      </c>
      <c r="X39">
        <f>SUM(Y39:AM39)</f>
        <v>62</v>
      </c>
      <c r="Y39">
        <v>3</v>
      </c>
      <c r="Z39"/>
      <c r="AA39">
        <v>2</v>
      </c>
      <c r="AC39">
        <v>3</v>
      </c>
      <c r="AE39">
        <v>11</v>
      </c>
      <c r="AG39">
        <v>38</v>
      </c>
      <c r="AI39">
        <v>5</v>
      </c>
      <c r="AK39">
        <v>0</v>
      </c>
      <c r="AM39">
        <v>0</v>
      </c>
    </row>
    <row r="40" spans="2:39" x14ac:dyDescent="0.55000000000000004">
      <c r="B40">
        <v>32</v>
      </c>
      <c r="C40" s="230">
        <v>39</v>
      </c>
      <c r="D40" s="234">
        <v>40</v>
      </c>
      <c r="E40" s="232">
        <v>39</v>
      </c>
      <c r="F40" s="232">
        <v>40</v>
      </c>
      <c r="G40" s="230">
        <v>40</v>
      </c>
      <c r="H40" s="230"/>
      <c r="I40" s="234">
        <v>40</v>
      </c>
      <c r="J40" s="232">
        <v>39</v>
      </c>
      <c r="K40" s="231">
        <v>40</v>
      </c>
      <c r="L40" s="230">
        <v>38</v>
      </c>
      <c r="M40" s="234">
        <v>40</v>
      </c>
      <c r="N40" s="230">
        <v>33</v>
      </c>
      <c r="O40" s="234">
        <v>40</v>
      </c>
      <c r="P40" s="232">
        <v>46</v>
      </c>
      <c r="Q40" s="231">
        <v>54</v>
      </c>
      <c r="R40" s="234">
        <v>40</v>
      </c>
      <c r="S40" s="232"/>
      <c r="T40" s="230">
        <v>40</v>
      </c>
      <c r="W40" s="236" t="s">
        <v>586</v>
      </c>
      <c r="X40">
        <f>SUM(Y40:AM40)</f>
        <v>62</v>
      </c>
      <c r="Y40">
        <v>1</v>
      </c>
      <c r="Z40"/>
      <c r="AA40">
        <v>2</v>
      </c>
      <c r="AC40">
        <v>3</v>
      </c>
      <c r="AE40">
        <v>10</v>
      </c>
      <c r="AG40">
        <v>42</v>
      </c>
      <c r="AI40">
        <v>4</v>
      </c>
      <c r="AK40">
        <v>0</v>
      </c>
      <c r="AM40">
        <v>0</v>
      </c>
    </row>
    <row r="41" spans="2:39" x14ac:dyDescent="0.55000000000000004">
      <c r="B41">
        <v>33</v>
      </c>
      <c r="C41" s="230">
        <v>41</v>
      </c>
      <c r="D41" s="234">
        <v>40</v>
      </c>
      <c r="E41" s="232">
        <v>40</v>
      </c>
      <c r="F41" s="232">
        <v>40</v>
      </c>
      <c r="G41" s="230">
        <v>38</v>
      </c>
      <c r="H41" s="230"/>
      <c r="I41" s="234">
        <v>40</v>
      </c>
      <c r="J41" s="232">
        <v>40</v>
      </c>
      <c r="K41" s="231">
        <v>38</v>
      </c>
      <c r="L41" s="230">
        <v>39</v>
      </c>
      <c r="M41" s="234">
        <v>40</v>
      </c>
      <c r="N41" s="230">
        <v>40</v>
      </c>
      <c r="O41" s="234">
        <v>40</v>
      </c>
      <c r="P41" s="232">
        <v>35</v>
      </c>
      <c r="Q41" s="231">
        <v>40</v>
      </c>
      <c r="R41" s="234">
        <v>40</v>
      </c>
      <c r="S41" s="232"/>
      <c r="T41" s="230">
        <v>39</v>
      </c>
      <c r="W41" s="236" t="s">
        <v>585</v>
      </c>
      <c r="X41">
        <f>SUM(Y41:AM41)</f>
        <v>85</v>
      </c>
      <c r="Y41">
        <v>8</v>
      </c>
      <c r="Z41"/>
      <c r="AA41">
        <v>1</v>
      </c>
      <c r="AC41">
        <v>4</v>
      </c>
      <c r="AE41">
        <v>17</v>
      </c>
      <c r="AG41">
        <v>52</v>
      </c>
      <c r="AI41">
        <v>2</v>
      </c>
      <c r="AK41">
        <v>0</v>
      </c>
      <c r="AM41">
        <v>1</v>
      </c>
    </row>
    <row r="42" spans="2:39" x14ac:dyDescent="0.55000000000000004">
      <c r="B42">
        <v>34</v>
      </c>
      <c r="C42" s="230">
        <v>40</v>
      </c>
      <c r="D42" s="234">
        <v>40</v>
      </c>
      <c r="E42" s="232">
        <v>39</v>
      </c>
      <c r="F42" s="232">
        <v>40</v>
      </c>
      <c r="G42" s="230">
        <v>39</v>
      </c>
      <c r="H42" s="230"/>
      <c r="I42" s="234">
        <v>40</v>
      </c>
      <c r="J42" s="232">
        <v>40</v>
      </c>
      <c r="K42" s="231">
        <v>40</v>
      </c>
      <c r="L42" s="230">
        <v>40</v>
      </c>
      <c r="M42" s="234">
        <v>39</v>
      </c>
      <c r="N42" s="230">
        <v>40</v>
      </c>
      <c r="O42" s="234">
        <v>39</v>
      </c>
      <c r="P42" s="232">
        <v>36</v>
      </c>
      <c r="Q42" s="231">
        <v>37</v>
      </c>
      <c r="R42" s="234">
        <v>40</v>
      </c>
      <c r="S42" s="232"/>
      <c r="T42" s="230">
        <v>39</v>
      </c>
      <c r="W42" s="236" t="s">
        <v>584</v>
      </c>
      <c r="X42">
        <f>SUM(Y42:AM42)</f>
        <v>87</v>
      </c>
      <c r="Y42">
        <v>4</v>
      </c>
      <c r="Z42"/>
      <c r="AA42">
        <v>4</v>
      </c>
      <c r="AC42">
        <v>6</v>
      </c>
      <c r="AE42">
        <v>10</v>
      </c>
      <c r="AG42">
        <v>56</v>
      </c>
      <c r="AI42">
        <v>3</v>
      </c>
      <c r="AK42">
        <v>3</v>
      </c>
      <c r="AM42">
        <v>1</v>
      </c>
    </row>
    <row r="43" spans="2:39" x14ac:dyDescent="0.55000000000000004">
      <c r="B43">
        <v>35</v>
      </c>
      <c r="C43" s="230">
        <v>41</v>
      </c>
      <c r="D43" s="234">
        <v>39</v>
      </c>
      <c r="E43" s="232">
        <v>40</v>
      </c>
      <c r="F43" s="232">
        <v>40</v>
      </c>
      <c r="G43" s="230">
        <v>40</v>
      </c>
      <c r="H43" s="230"/>
      <c r="I43" s="234">
        <v>40</v>
      </c>
      <c r="J43" s="232">
        <v>40</v>
      </c>
      <c r="K43" s="231">
        <v>40</v>
      </c>
      <c r="L43" s="230">
        <v>36</v>
      </c>
      <c r="M43" s="234">
        <v>40</v>
      </c>
      <c r="N43" s="230">
        <v>40</v>
      </c>
      <c r="O43" s="234">
        <v>38</v>
      </c>
      <c r="P43" s="232">
        <v>36</v>
      </c>
      <c r="Q43" s="231">
        <v>39</v>
      </c>
      <c r="R43" s="234">
        <v>40</v>
      </c>
      <c r="S43" s="232"/>
      <c r="T43" s="230">
        <v>40</v>
      </c>
      <c r="W43" s="236" t="s">
        <v>583</v>
      </c>
      <c r="X43">
        <f>SUM(Y43:AM43)</f>
        <v>61</v>
      </c>
      <c r="Y43">
        <v>15</v>
      </c>
      <c r="Z43"/>
      <c r="AA43">
        <v>4</v>
      </c>
      <c r="AC43">
        <v>4</v>
      </c>
      <c r="AE43">
        <v>13</v>
      </c>
      <c r="AG43">
        <v>23</v>
      </c>
      <c r="AI43">
        <v>0</v>
      </c>
      <c r="AK43">
        <v>0</v>
      </c>
      <c r="AM43">
        <v>2</v>
      </c>
    </row>
    <row r="44" spans="2:39" x14ac:dyDescent="0.55000000000000004">
      <c r="B44">
        <v>36</v>
      </c>
      <c r="C44" s="230">
        <v>40</v>
      </c>
      <c r="D44" s="234">
        <v>40</v>
      </c>
      <c r="E44" s="232">
        <v>40</v>
      </c>
      <c r="F44" s="232">
        <v>38</v>
      </c>
      <c r="G44" s="230">
        <v>38</v>
      </c>
      <c r="H44" s="230"/>
      <c r="I44" s="234">
        <v>40</v>
      </c>
      <c r="J44" s="232">
        <v>39</v>
      </c>
      <c r="K44" s="231">
        <v>40</v>
      </c>
      <c r="L44" s="230">
        <v>40</v>
      </c>
      <c r="M44" s="234">
        <v>40</v>
      </c>
      <c r="N44" s="230">
        <v>40</v>
      </c>
      <c r="O44" s="234">
        <v>40</v>
      </c>
      <c r="P44" s="232">
        <v>37</v>
      </c>
      <c r="Q44" s="231">
        <v>40</v>
      </c>
      <c r="R44" s="234">
        <v>40</v>
      </c>
      <c r="S44" s="232"/>
      <c r="T44" s="230">
        <v>40</v>
      </c>
      <c r="W44" s="236" t="s">
        <v>582</v>
      </c>
      <c r="X44">
        <f>SUM(Y44:AM44)</f>
        <v>80</v>
      </c>
      <c r="Y44">
        <v>5</v>
      </c>
      <c r="Z44"/>
      <c r="AA44">
        <v>3</v>
      </c>
      <c r="AC44">
        <v>12</v>
      </c>
      <c r="AE44">
        <v>17</v>
      </c>
      <c r="AG44">
        <v>41</v>
      </c>
      <c r="AI44">
        <v>1</v>
      </c>
      <c r="AK44">
        <v>0</v>
      </c>
      <c r="AM44">
        <v>1</v>
      </c>
    </row>
    <row r="45" spans="2:39" x14ac:dyDescent="0.55000000000000004">
      <c r="B45">
        <v>37</v>
      </c>
      <c r="C45" s="230">
        <v>40</v>
      </c>
      <c r="D45" s="234">
        <v>40</v>
      </c>
      <c r="E45" s="232">
        <v>40</v>
      </c>
      <c r="F45" s="232">
        <v>36</v>
      </c>
      <c r="G45" s="230">
        <v>39</v>
      </c>
      <c r="H45" s="230"/>
      <c r="I45" s="234">
        <v>40</v>
      </c>
      <c r="J45" s="232">
        <v>40</v>
      </c>
      <c r="K45" s="231">
        <v>40</v>
      </c>
      <c r="L45" s="230">
        <v>39</v>
      </c>
      <c r="M45" s="234">
        <v>40</v>
      </c>
      <c r="N45" s="230">
        <v>40</v>
      </c>
      <c r="O45" s="234">
        <v>38</v>
      </c>
      <c r="P45" s="232">
        <v>38</v>
      </c>
      <c r="Q45" s="231">
        <v>35</v>
      </c>
      <c r="R45" s="234">
        <v>35</v>
      </c>
      <c r="S45" s="232"/>
      <c r="T45" s="230">
        <v>39</v>
      </c>
      <c r="W45" s="236" t="s">
        <v>581</v>
      </c>
      <c r="X45">
        <f>SUM(Y45:AM45)</f>
        <v>47</v>
      </c>
      <c r="Y45">
        <v>5</v>
      </c>
      <c r="Z45"/>
      <c r="AA45">
        <v>2</v>
      </c>
      <c r="AC45">
        <v>2</v>
      </c>
      <c r="AE45">
        <v>7</v>
      </c>
      <c r="AG45">
        <v>29</v>
      </c>
      <c r="AI45">
        <v>2</v>
      </c>
      <c r="AK45">
        <v>0</v>
      </c>
      <c r="AM45">
        <v>0</v>
      </c>
    </row>
    <row r="46" spans="2:39" x14ac:dyDescent="0.55000000000000004">
      <c r="B46">
        <v>38</v>
      </c>
      <c r="C46" s="230">
        <v>40</v>
      </c>
      <c r="D46" s="234">
        <v>39</v>
      </c>
      <c r="E46" s="232">
        <v>40</v>
      </c>
      <c r="F46" s="232">
        <v>43</v>
      </c>
      <c r="G46" s="230">
        <v>38</v>
      </c>
      <c r="H46" s="230"/>
      <c r="I46" s="234">
        <v>40</v>
      </c>
      <c r="J46" s="232">
        <v>31</v>
      </c>
      <c r="K46" s="231">
        <v>40</v>
      </c>
      <c r="L46" s="230">
        <v>40</v>
      </c>
      <c r="M46" s="234">
        <v>41</v>
      </c>
      <c r="N46" s="230">
        <v>40</v>
      </c>
      <c r="O46" s="234">
        <v>40</v>
      </c>
      <c r="P46" s="232">
        <v>36</v>
      </c>
      <c r="Q46" s="231">
        <v>39</v>
      </c>
      <c r="R46" s="234">
        <v>40</v>
      </c>
      <c r="S46" s="232"/>
      <c r="T46" s="230">
        <v>40</v>
      </c>
      <c r="W46" s="236" t="s">
        <v>580</v>
      </c>
      <c r="X46">
        <f>SUM(Y46:AM46)</f>
        <v>25</v>
      </c>
      <c r="Y46">
        <v>2</v>
      </c>
      <c r="Z46"/>
      <c r="AA46">
        <v>1</v>
      </c>
      <c r="AC46">
        <v>3</v>
      </c>
      <c r="AE46">
        <v>3</v>
      </c>
      <c r="AG46">
        <v>16</v>
      </c>
      <c r="AI46">
        <v>0</v>
      </c>
      <c r="AK46">
        <v>0</v>
      </c>
      <c r="AM46">
        <v>0</v>
      </c>
    </row>
    <row r="47" spans="2:39" x14ac:dyDescent="0.55000000000000004">
      <c r="B47">
        <v>39</v>
      </c>
      <c r="C47" s="230">
        <v>39</v>
      </c>
      <c r="D47" s="234">
        <v>40</v>
      </c>
      <c r="E47" s="232">
        <v>40</v>
      </c>
      <c r="F47" s="232">
        <v>40</v>
      </c>
      <c r="G47" s="230">
        <v>40</v>
      </c>
      <c r="H47" s="230"/>
      <c r="I47" s="234">
        <v>39</v>
      </c>
      <c r="J47" s="232">
        <v>41</v>
      </c>
      <c r="K47" s="231">
        <v>38</v>
      </c>
      <c r="L47" s="230">
        <v>40</v>
      </c>
      <c r="M47" s="234">
        <v>37</v>
      </c>
      <c r="N47" s="230">
        <v>40</v>
      </c>
      <c r="O47" s="234">
        <v>40</v>
      </c>
      <c r="P47" s="232">
        <v>33</v>
      </c>
      <c r="Q47" s="231">
        <v>38</v>
      </c>
      <c r="R47" s="234">
        <v>40</v>
      </c>
      <c r="S47" s="232"/>
      <c r="T47" s="230">
        <v>39</v>
      </c>
      <c r="W47" s="236" t="s">
        <v>579</v>
      </c>
      <c r="X47">
        <f>SUM(Y47:AM47)</f>
        <v>47</v>
      </c>
      <c r="Y47">
        <v>2</v>
      </c>
      <c r="Z47"/>
      <c r="AA47">
        <v>1</v>
      </c>
      <c r="AC47">
        <v>3</v>
      </c>
      <c r="AE47">
        <v>12</v>
      </c>
      <c r="AG47">
        <v>29</v>
      </c>
      <c r="AI47">
        <v>0</v>
      </c>
      <c r="AK47">
        <v>0</v>
      </c>
      <c r="AM47">
        <v>0</v>
      </c>
    </row>
    <row r="48" spans="2:39" x14ac:dyDescent="0.55000000000000004">
      <c r="B48">
        <v>40</v>
      </c>
      <c r="C48" s="230">
        <v>39</v>
      </c>
      <c r="D48" s="234">
        <v>40</v>
      </c>
      <c r="E48" s="232">
        <v>39</v>
      </c>
      <c r="F48" s="232">
        <v>40</v>
      </c>
      <c r="G48" s="230">
        <v>40</v>
      </c>
      <c r="H48" s="230"/>
      <c r="I48" s="234">
        <v>38</v>
      </c>
      <c r="J48" s="232">
        <v>40</v>
      </c>
      <c r="K48" s="231">
        <v>39</v>
      </c>
      <c r="L48" s="230">
        <v>39</v>
      </c>
      <c r="M48" s="234">
        <v>40</v>
      </c>
      <c r="N48" s="230">
        <v>40</v>
      </c>
      <c r="O48" s="234">
        <v>40</v>
      </c>
      <c r="P48" s="232">
        <v>52</v>
      </c>
      <c r="Q48" s="231">
        <v>38</v>
      </c>
      <c r="R48" s="234">
        <v>39</v>
      </c>
      <c r="S48" s="232"/>
      <c r="T48" s="230">
        <v>39</v>
      </c>
    </row>
    <row r="49" spans="2:39" x14ac:dyDescent="0.55000000000000004">
      <c r="B49">
        <v>41</v>
      </c>
      <c r="C49" s="230">
        <v>40</v>
      </c>
      <c r="D49" s="234">
        <v>40</v>
      </c>
      <c r="E49" s="232">
        <v>40</v>
      </c>
      <c r="F49" s="232">
        <v>40</v>
      </c>
      <c r="G49" s="230">
        <v>39</v>
      </c>
      <c r="H49" s="230"/>
      <c r="I49" s="234">
        <v>36</v>
      </c>
      <c r="J49" s="232">
        <v>40</v>
      </c>
      <c r="K49" s="231"/>
      <c r="L49" s="230">
        <v>40</v>
      </c>
      <c r="M49" s="234">
        <v>38</v>
      </c>
      <c r="N49" s="230">
        <v>40</v>
      </c>
      <c r="O49" s="234">
        <v>40</v>
      </c>
      <c r="P49" s="232">
        <v>28</v>
      </c>
      <c r="Q49" s="231">
        <v>38</v>
      </c>
      <c r="R49" s="234">
        <v>40</v>
      </c>
      <c r="S49" s="232"/>
      <c r="T49" s="230">
        <v>40</v>
      </c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</row>
    <row r="50" spans="2:39" x14ac:dyDescent="0.55000000000000004">
      <c r="B50">
        <v>42</v>
      </c>
      <c r="C50" s="230">
        <v>40</v>
      </c>
      <c r="D50" s="234">
        <v>40</v>
      </c>
      <c r="E50" s="232">
        <v>41</v>
      </c>
      <c r="F50" s="232">
        <v>38</v>
      </c>
      <c r="G50" s="230">
        <v>39</v>
      </c>
      <c r="H50" s="230"/>
      <c r="I50" s="234">
        <v>40</v>
      </c>
      <c r="J50" s="232">
        <v>36</v>
      </c>
      <c r="K50" s="231"/>
      <c r="L50" s="230">
        <v>40</v>
      </c>
      <c r="M50" s="234">
        <v>40</v>
      </c>
      <c r="N50" s="230">
        <v>39</v>
      </c>
      <c r="O50" s="234">
        <v>41</v>
      </c>
      <c r="P50" s="232">
        <v>40</v>
      </c>
      <c r="Q50" s="231">
        <v>39</v>
      </c>
      <c r="R50" s="234">
        <v>40</v>
      </c>
      <c r="S50" s="232"/>
      <c r="T50" s="230">
        <v>40</v>
      </c>
      <c r="W50" s="236"/>
      <c r="X50"/>
      <c r="Y50"/>
      <c r="Z50"/>
    </row>
    <row r="51" spans="2:39" x14ac:dyDescent="0.55000000000000004">
      <c r="B51">
        <v>43</v>
      </c>
      <c r="C51" s="230">
        <v>40</v>
      </c>
      <c r="D51" s="234">
        <v>39</v>
      </c>
      <c r="E51" s="232">
        <v>40</v>
      </c>
      <c r="F51" s="232">
        <v>40</v>
      </c>
      <c r="G51" s="230">
        <v>39</v>
      </c>
      <c r="H51" s="230"/>
      <c r="I51" s="234">
        <v>37</v>
      </c>
      <c r="J51" s="232">
        <v>36</v>
      </c>
      <c r="K51" s="231"/>
      <c r="L51" s="230">
        <v>39</v>
      </c>
      <c r="M51" s="234">
        <v>41</v>
      </c>
      <c r="N51" s="230">
        <v>35</v>
      </c>
      <c r="O51" s="234">
        <v>40</v>
      </c>
      <c r="P51" s="232">
        <v>34</v>
      </c>
      <c r="Q51" s="231">
        <v>40</v>
      </c>
      <c r="R51" s="234">
        <v>40</v>
      </c>
      <c r="S51" s="232"/>
      <c r="T51" s="230">
        <v>39</v>
      </c>
      <c r="W51" s="236"/>
      <c r="X51"/>
      <c r="Y51"/>
      <c r="Z51"/>
    </row>
    <row r="52" spans="2:39" x14ac:dyDescent="0.55000000000000004">
      <c r="B52">
        <v>44</v>
      </c>
      <c r="C52" s="230">
        <v>41</v>
      </c>
      <c r="D52" s="234">
        <v>39</v>
      </c>
      <c r="E52" s="232">
        <v>40</v>
      </c>
      <c r="F52" s="232">
        <v>38</v>
      </c>
      <c r="G52" s="230"/>
      <c r="H52" s="230"/>
      <c r="I52" s="234">
        <v>37</v>
      </c>
      <c r="J52" s="232">
        <v>36</v>
      </c>
      <c r="K52" s="231"/>
      <c r="L52" s="230">
        <v>40</v>
      </c>
      <c r="M52" s="234">
        <v>40</v>
      </c>
      <c r="N52" s="230">
        <v>39</v>
      </c>
      <c r="O52" s="234">
        <v>40</v>
      </c>
      <c r="P52" s="232">
        <v>39</v>
      </c>
      <c r="Q52" s="238">
        <v>40</v>
      </c>
      <c r="R52" s="234">
        <v>41</v>
      </c>
      <c r="S52" s="232"/>
      <c r="T52" s="230">
        <v>40</v>
      </c>
      <c r="W52" s="236"/>
      <c r="X52"/>
      <c r="Y52"/>
      <c r="Z52"/>
    </row>
    <row r="53" spans="2:39" x14ac:dyDescent="0.55000000000000004">
      <c r="B53">
        <v>45</v>
      </c>
      <c r="C53" s="230">
        <v>38</v>
      </c>
      <c r="D53" s="234">
        <v>40</v>
      </c>
      <c r="E53" s="232">
        <v>37</v>
      </c>
      <c r="F53" s="232">
        <v>38</v>
      </c>
      <c r="G53" s="230"/>
      <c r="H53" s="230"/>
      <c r="I53" s="234">
        <v>40</v>
      </c>
      <c r="J53" s="232">
        <v>38</v>
      </c>
      <c r="K53" s="231"/>
      <c r="L53" s="230">
        <v>39</v>
      </c>
      <c r="M53" s="234">
        <v>40</v>
      </c>
      <c r="N53" s="230">
        <v>40</v>
      </c>
      <c r="O53" s="234">
        <v>40</v>
      </c>
      <c r="P53" s="232">
        <v>40</v>
      </c>
      <c r="Q53" s="231">
        <v>40</v>
      </c>
      <c r="R53" s="234">
        <v>41</v>
      </c>
      <c r="S53" s="232"/>
      <c r="T53" s="230">
        <v>40</v>
      </c>
      <c r="W53" s="236"/>
      <c r="X53"/>
      <c r="Y53"/>
      <c r="Z53"/>
    </row>
    <row r="54" spans="2:39" x14ac:dyDescent="0.55000000000000004">
      <c r="B54">
        <v>46</v>
      </c>
      <c r="C54" s="230">
        <v>40</v>
      </c>
      <c r="D54" s="234">
        <v>37</v>
      </c>
      <c r="E54" s="232">
        <v>40</v>
      </c>
      <c r="F54" s="232">
        <v>40</v>
      </c>
      <c r="G54" s="230"/>
      <c r="H54" s="230"/>
      <c r="I54" s="234">
        <v>36</v>
      </c>
      <c r="J54" s="232"/>
      <c r="K54" s="231"/>
      <c r="L54" s="230">
        <v>40</v>
      </c>
      <c r="M54" s="234">
        <v>39</v>
      </c>
      <c r="N54" s="230">
        <v>39</v>
      </c>
      <c r="O54" s="234">
        <v>40</v>
      </c>
      <c r="P54" s="232">
        <v>40</v>
      </c>
      <c r="Q54" s="231">
        <v>40</v>
      </c>
      <c r="R54" s="234">
        <v>40</v>
      </c>
      <c r="S54" s="232"/>
      <c r="T54" s="230">
        <v>40</v>
      </c>
      <c r="W54" s="236"/>
      <c r="X54"/>
      <c r="Y54"/>
      <c r="Z54"/>
    </row>
    <row r="55" spans="2:39" x14ac:dyDescent="0.55000000000000004">
      <c r="B55">
        <v>47</v>
      </c>
      <c r="C55" s="230">
        <v>40</v>
      </c>
      <c r="D55" s="234">
        <v>40</v>
      </c>
      <c r="E55" s="232">
        <v>40</v>
      </c>
      <c r="F55" s="232">
        <v>38</v>
      </c>
      <c r="G55" s="230"/>
      <c r="H55" s="230"/>
      <c r="I55" s="234">
        <v>37</v>
      </c>
      <c r="J55" s="232"/>
      <c r="K55" s="231"/>
      <c r="L55" s="230">
        <v>39</v>
      </c>
      <c r="M55" s="234">
        <v>40</v>
      </c>
      <c r="N55" s="230">
        <v>40</v>
      </c>
      <c r="O55" s="234">
        <v>40</v>
      </c>
      <c r="P55" s="232">
        <v>35</v>
      </c>
      <c r="Q55" s="231">
        <v>40</v>
      </c>
      <c r="R55" s="234">
        <v>40</v>
      </c>
      <c r="S55" s="232"/>
      <c r="T55" s="230">
        <v>39</v>
      </c>
      <c r="W55" s="236"/>
      <c r="X55"/>
      <c r="Y55"/>
      <c r="Z55"/>
    </row>
    <row r="56" spans="2:39" x14ac:dyDescent="0.55000000000000004">
      <c r="B56">
        <v>48</v>
      </c>
      <c r="C56" s="230">
        <v>40</v>
      </c>
      <c r="D56" s="234">
        <v>40</v>
      </c>
      <c r="E56" s="232">
        <v>40</v>
      </c>
      <c r="F56" s="232">
        <v>38</v>
      </c>
      <c r="G56" s="230"/>
      <c r="H56" s="230"/>
      <c r="I56" s="234">
        <v>40</v>
      </c>
      <c r="J56" s="232"/>
      <c r="K56" s="231"/>
      <c r="L56" s="230">
        <v>40</v>
      </c>
      <c r="M56" s="234">
        <v>40</v>
      </c>
      <c r="N56" s="230">
        <v>39</v>
      </c>
      <c r="O56" s="234">
        <v>40</v>
      </c>
      <c r="P56" s="232">
        <v>40</v>
      </c>
      <c r="Q56" s="231">
        <v>39</v>
      </c>
      <c r="R56" s="234"/>
      <c r="S56" s="232"/>
      <c r="T56" s="230"/>
      <c r="W56" s="236"/>
      <c r="X56"/>
      <c r="Y56"/>
      <c r="Z56"/>
    </row>
    <row r="57" spans="2:39" x14ac:dyDescent="0.55000000000000004">
      <c r="B57">
        <v>49</v>
      </c>
      <c r="C57" s="230">
        <v>39</v>
      </c>
      <c r="D57" s="234">
        <v>40</v>
      </c>
      <c r="E57" s="232">
        <v>38</v>
      </c>
      <c r="G57" s="230"/>
      <c r="H57" s="230"/>
      <c r="I57" s="234">
        <v>40</v>
      </c>
      <c r="J57" s="232"/>
      <c r="K57" s="231"/>
      <c r="L57" s="230">
        <v>37</v>
      </c>
      <c r="M57" s="234">
        <v>40</v>
      </c>
      <c r="N57" s="230">
        <v>39</v>
      </c>
      <c r="O57" s="234">
        <v>40</v>
      </c>
      <c r="P57" s="232">
        <v>39</v>
      </c>
      <c r="Q57" s="231">
        <v>38</v>
      </c>
      <c r="R57" s="234"/>
      <c r="S57" s="232"/>
      <c r="T57" s="230"/>
      <c r="W57" s="236"/>
      <c r="X57"/>
      <c r="Y57"/>
      <c r="Z57"/>
    </row>
    <row r="58" spans="2:39" x14ac:dyDescent="0.55000000000000004">
      <c r="B58">
        <v>50</v>
      </c>
      <c r="C58" s="230">
        <v>40</v>
      </c>
      <c r="D58" s="234">
        <v>37</v>
      </c>
      <c r="E58" s="232">
        <v>39</v>
      </c>
      <c r="G58" s="230"/>
      <c r="H58" s="230"/>
      <c r="I58" s="234">
        <v>40</v>
      </c>
      <c r="J58" s="232"/>
      <c r="K58" s="231"/>
      <c r="L58" s="230">
        <v>40</v>
      </c>
      <c r="M58" s="234">
        <v>39</v>
      </c>
      <c r="N58" s="230">
        <v>37</v>
      </c>
      <c r="O58" s="234">
        <v>40</v>
      </c>
      <c r="P58" s="232">
        <v>39</v>
      </c>
      <c r="Q58" s="231">
        <v>39</v>
      </c>
      <c r="R58" s="234"/>
      <c r="S58" s="232"/>
      <c r="T58" s="230"/>
      <c r="W58" s="236"/>
      <c r="X58"/>
      <c r="Y58"/>
      <c r="Z58"/>
    </row>
    <row r="59" spans="2:39" x14ac:dyDescent="0.55000000000000004">
      <c r="B59">
        <v>51</v>
      </c>
      <c r="C59" s="230">
        <v>41</v>
      </c>
      <c r="D59" s="234">
        <v>38</v>
      </c>
      <c r="E59" s="232">
        <v>37</v>
      </c>
      <c r="G59" s="230"/>
      <c r="H59" s="230"/>
      <c r="I59" s="234">
        <v>39</v>
      </c>
      <c r="J59" s="232"/>
      <c r="K59" s="231"/>
      <c r="L59" s="230">
        <v>40</v>
      </c>
      <c r="M59" s="234">
        <v>40</v>
      </c>
      <c r="N59" s="230">
        <v>40</v>
      </c>
      <c r="O59" s="234">
        <v>40</v>
      </c>
      <c r="P59" s="232">
        <v>40</v>
      </c>
      <c r="Q59" s="231">
        <v>40</v>
      </c>
      <c r="R59" s="234"/>
      <c r="S59" s="232"/>
      <c r="T59" s="230"/>
      <c r="W59" s="236"/>
      <c r="X59"/>
      <c r="Y59"/>
      <c r="Z59"/>
    </row>
    <row r="60" spans="2:39" x14ac:dyDescent="0.55000000000000004">
      <c r="B60">
        <v>52</v>
      </c>
      <c r="C60" s="230">
        <v>41</v>
      </c>
      <c r="D60" s="234">
        <v>40</v>
      </c>
      <c r="E60" s="237">
        <v>39</v>
      </c>
      <c r="H60" s="230"/>
      <c r="I60" s="234">
        <v>38</v>
      </c>
      <c r="J60" s="232"/>
      <c r="K60" s="231"/>
      <c r="L60" s="230">
        <v>40</v>
      </c>
      <c r="M60" s="234">
        <v>39</v>
      </c>
      <c r="N60" s="230">
        <v>40</v>
      </c>
      <c r="O60" s="234">
        <v>37</v>
      </c>
      <c r="P60" s="237">
        <v>37</v>
      </c>
      <c r="Q60" s="231">
        <v>38</v>
      </c>
      <c r="R60" s="234"/>
      <c r="S60" s="237"/>
      <c r="T60" s="230"/>
      <c r="W60" s="236"/>
      <c r="X60"/>
      <c r="Y60"/>
      <c r="Z60"/>
    </row>
    <row r="61" spans="2:39" x14ac:dyDescent="0.55000000000000004">
      <c r="B61">
        <v>53</v>
      </c>
      <c r="C61" s="230">
        <v>40</v>
      </c>
      <c r="D61" s="234">
        <v>39</v>
      </c>
      <c r="E61" s="232">
        <v>41</v>
      </c>
      <c r="H61" s="230"/>
      <c r="I61" s="234">
        <v>36</v>
      </c>
      <c r="J61" s="232"/>
      <c r="K61" s="231"/>
      <c r="L61" s="230">
        <v>40</v>
      </c>
      <c r="M61" s="234">
        <v>40</v>
      </c>
      <c r="N61" s="230">
        <v>40</v>
      </c>
      <c r="O61" s="234">
        <v>39</v>
      </c>
      <c r="P61" s="232">
        <v>39</v>
      </c>
      <c r="Q61" s="231">
        <v>40</v>
      </c>
      <c r="R61" s="234"/>
      <c r="S61" s="232"/>
      <c r="T61" s="230"/>
      <c r="W61" s="236"/>
      <c r="X61"/>
      <c r="Y61"/>
      <c r="Z61"/>
    </row>
    <row r="62" spans="2:39" x14ac:dyDescent="0.55000000000000004">
      <c r="B62">
        <v>54</v>
      </c>
      <c r="C62" s="230"/>
      <c r="D62" s="234">
        <v>40</v>
      </c>
      <c r="E62" s="232">
        <v>40</v>
      </c>
      <c r="H62" s="230"/>
      <c r="I62" s="234">
        <v>38</v>
      </c>
      <c r="J62" s="232"/>
      <c r="K62" s="231"/>
      <c r="L62" s="230">
        <v>40</v>
      </c>
      <c r="M62" s="234">
        <v>40</v>
      </c>
      <c r="N62" s="230">
        <v>40</v>
      </c>
      <c r="O62" s="234">
        <v>39</v>
      </c>
      <c r="P62" s="232">
        <v>40</v>
      </c>
      <c r="Q62" s="231">
        <v>40</v>
      </c>
      <c r="R62" s="234"/>
      <c r="S62" s="232"/>
      <c r="T62" s="230"/>
      <c r="W62" s="236"/>
      <c r="X62"/>
      <c r="Y62"/>
      <c r="Z62"/>
    </row>
    <row r="63" spans="2:39" x14ac:dyDescent="0.55000000000000004">
      <c r="B63">
        <v>55</v>
      </c>
      <c r="C63" s="230"/>
      <c r="D63" s="234">
        <v>40</v>
      </c>
      <c r="E63" s="232">
        <v>40</v>
      </c>
      <c r="H63" s="230"/>
      <c r="I63" s="234">
        <v>40</v>
      </c>
      <c r="J63" s="232"/>
      <c r="K63" s="231"/>
      <c r="L63" s="230">
        <v>40</v>
      </c>
      <c r="M63" s="234">
        <v>40</v>
      </c>
      <c r="N63" s="230">
        <v>39</v>
      </c>
      <c r="O63" s="234">
        <v>40</v>
      </c>
      <c r="P63" s="232">
        <v>37</v>
      </c>
      <c r="Q63" s="231">
        <v>38</v>
      </c>
      <c r="R63" s="234"/>
      <c r="S63" s="232"/>
      <c r="T63" s="230"/>
      <c r="W63" s="236"/>
      <c r="X63"/>
      <c r="Y63"/>
      <c r="Z63"/>
    </row>
    <row r="64" spans="2:39" x14ac:dyDescent="0.55000000000000004">
      <c r="B64">
        <v>56</v>
      </c>
      <c r="C64" s="230"/>
      <c r="D64" s="234">
        <v>39</v>
      </c>
      <c r="E64" s="232">
        <v>40</v>
      </c>
      <c r="H64" s="230"/>
      <c r="I64" s="234">
        <v>38</v>
      </c>
      <c r="J64" s="232"/>
      <c r="K64" s="231"/>
      <c r="L64" s="230">
        <v>40</v>
      </c>
      <c r="M64" s="234">
        <v>38</v>
      </c>
      <c r="N64" s="230">
        <v>35</v>
      </c>
      <c r="O64" s="234">
        <v>39</v>
      </c>
      <c r="P64" s="232">
        <v>39</v>
      </c>
      <c r="Q64" s="231">
        <v>40</v>
      </c>
      <c r="R64" s="234"/>
      <c r="S64" s="232"/>
      <c r="T64" s="230"/>
      <c r="W64" s="236"/>
      <c r="X64"/>
      <c r="Y64"/>
      <c r="Z64"/>
    </row>
    <row r="65" spans="2:26" x14ac:dyDescent="0.55000000000000004">
      <c r="B65">
        <v>57</v>
      </c>
      <c r="C65" s="230"/>
      <c r="D65" s="234">
        <v>40</v>
      </c>
      <c r="E65" s="232">
        <v>39</v>
      </c>
      <c r="H65" s="230"/>
      <c r="I65" s="234">
        <v>40</v>
      </c>
      <c r="J65" s="232"/>
      <c r="K65" s="231"/>
      <c r="L65" s="230">
        <v>40</v>
      </c>
      <c r="M65" s="234">
        <v>40</v>
      </c>
      <c r="N65" s="230">
        <v>40</v>
      </c>
      <c r="O65" s="234">
        <v>40</v>
      </c>
      <c r="P65" s="232">
        <v>40</v>
      </c>
      <c r="Q65" s="231">
        <v>40</v>
      </c>
      <c r="R65" s="234"/>
      <c r="S65" s="232"/>
      <c r="T65" s="230"/>
      <c r="W65" s="236"/>
      <c r="X65"/>
      <c r="Y65"/>
      <c r="Z65"/>
    </row>
    <row r="66" spans="2:26" x14ac:dyDescent="0.55000000000000004">
      <c r="B66">
        <v>58</v>
      </c>
      <c r="C66" s="230"/>
      <c r="D66" s="234">
        <v>40</v>
      </c>
      <c r="E66" s="232">
        <v>40</v>
      </c>
      <c r="H66" s="230"/>
      <c r="I66" s="234">
        <v>40</v>
      </c>
      <c r="J66" s="232"/>
      <c r="K66" s="231"/>
      <c r="L66" s="230">
        <v>40</v>
      </c>
      <c r="M66" s="234">
        <v>40</v>
      </c>
      <c r="N66" s="230">
        <v>40</v>
      </c>
      <c r="O66" s="234">
        <v>39</v>
      </c>
      <c r="P66" s="232">
        <v>40</v>
      </c>
      <c r="Q66" s="231">
        <v>40</v>
      </c>
      <c r="R66" s="234"/>
      <c r="S66" s="232"/>
      <c r="T66" s="230"/>
      <c r="W66" s="236"/>
      <c r="X66"/>
      <c r="Y66"/>
      <c r="Z66"/>
    </row>
    <row r="67" spans="2:26" x14ac:dyDescent="0.55000000000000004">
      <c r="B67">
        <v>59</v>
      </c>
      <c r="C67" s="230"/>
      <c r="D67" s="234">
        <v>40</v>
      </c>
      <c r="E67" s="232">
        <v>35</v>
      </c>
      <c r="H67" s="230"/>
      <c r="I67" s="234">
        <v>40</v>
      </c>
      <c r="J67" s="232"/>
      <c r="K67" s="231"/>
      <c r="L67" s="230">
        <v>40</v>
      </c>
      <c r="M67" s="234">
        <v>40</v>
      </c>
      <c r="N67" s="230">
        <v>40</v>
      </c>
      <c r="O67" s="234">
        <v>40</v>
      </c>
      <c r="P67" s="232">
        <v>40</v>
      </c>
      <c r="Q67" s="231">
        <v>40</v>
      </c>
      <c r="R67" s="234"/>
      <c r="S67" s="232"/>
      <c r="T67" s="230"/>
      <c r="W67" s="236"/>
      <c r="X67"/>
      <c r="Y67"/>
      <c r="Z67"/>
    </row>
    <row r="68" spans="2:26" x14ac:dyDescent="0.55000000000000004">
      <c r="B68">
        <v>60</v>
      </c>
      <c r="C68" s="230"/>
      <c r="D68" s="234">
        <v>41</v>
      </c>
      <c r="E68" s="232">
        <v>39</v>
      </c>
      <c r="H68" s="230"/>
      <c r="I68" s="234">
        <v>40</v>
      </c>
      <c r="J68" s="232"/>
      <c r="K68" s="231"/>
      <c r="L68" s="230">
        <v>38</v>
      </c>
      <c r="M68" s="234">
        <v>40</v>
      </c>
      <c r="N68" s="230">
        <v>35</v>
      </c>
      <c r="O68" s="234">
        <v>40</v>
      </c>
      <c r="P68" s="232">
        <v>39</v>
      </c>
      <c r="Q68" s="231">
        <v>40</v>
      </c>
      <c r="R68" s="234"/>
      <c r="S68" s="232"/>
      <c r="T68" s="230"/>
    </row>
    <row r="69" spans="2:26" x14ac:dyDescent="0.55000000000000004">
      <c r="B69">
        <v>61</v>
      </c>
      <c r="C69" s="235"/>
      <c r="D69" s="234">
        <v>40</v>
      </c>
      <c r="E69" s="232">
        <v>40</v>
      </c>
      <c r="H69" s="230"/>
      <c r="I69" s="234">
        <v>40</v>
      </c>
      <c r="J69" s="232"/>
      <c r="K69" s="231"/>
      <c r="L69" s="235">
        <v>40</v>
      </c>
      <c r="M69" s="234">
        <v>40</v>
      </c>
      <c r="N69" s="235">
        <v>40</v>
      </c>
      <c r="O69" s="234">
        <v>40</v>
      </c>
      <c r="P69" s="232">
        <v>40</v>
      </c>
      <c r="Q69" s="231">
        <v>40</v>
      </c>
      <c r="R69" s="234"/>
      <c r="S69" s="232"/>
      <c r="T69" s="235"/>
      <c r="W69"/>
      <c r="X69"/>
      <c r="Y69"/>
      <c r="Z69"/>
    </row>
    <row r="70" spans="2:26" x14ac:dyDescent="0.55000000000000004">
      <c r="B70">
        <v>62</v>
      </c>
      <c r="C70" s="230"/>
      <c r="D70" s="234">
        <v>40</v>
      </c>
      <c r="E70" s="232"/>
      <c r="H70" s="230"/>
      <c r="I70" s="234">
        <v>37</v>
      </c>
      <c r="J70" s="232"/>
      <c r="K70" s="231"/>
      <c r="L70" s="230">
        <v>40</v>
      </c>
      <c r="M70" s="234">
        <v>40</v>
      </c>
      <c r="N70" s="230">
        <v>35</v>
      </c>
      <c r="O70" s="234">
        <v>40</v>
      </c>
      <c r="P70" s="232"/>
      <c r="Q70" s="231">
        <v>40</v>
      </c>
      <c r="R70" s="234"/>
      <c r="S70" s="232"/>
      <c r="T70" s="230"/>
      <c r="W70"/>
      <c r="X70"/>
      <c r="Y70"/>
      <c r="Z70"/>
    </row>
    <row r="71" spans="2:26" x14ac:dyDescent="0.55000000000000004">
      <c r="B71">
        <v>63</v>
      </c>
      <c r="C71" s="230"/>
      <c r="D71" s="234"/>
      <c r="E71" s="232"/>
      <c r="H71" s="230"/>
      <c r="I71" s="234">
        <v>40</v>
      </c>
      <c r="J71" s="232"/>
      <c r="K71" s="231"/>
      <c r="L71" s="230"/>
      <c r="M71" s="234"/>
      <c r="N71" s="230">
        <v>40</v>
      </c>
      <c r="O71" s="234">
        <v>40</v>
      </c>
      <c r="P71" s="232"/>
      <c r="Q71" s="231">
        <v>40</v>
      </c>
      <c r="R71" s="234"/>
      <c r="S71" s="232"/>
      <c r="T71" s="230"/>
      <c r="W71"/>
      <c r="X71"/>
      <c r="Y71"/>
      <c r="Z71"/>
    </row>
    <row r="72" spans="2:26" x14ac:dyDescent="0.55000000000000004">
      <c r="B72">
        <v>64</v>
      </c>
      <c r="C72" s="230"/>
      <c r="D72" s="234"/>
      <c r="E72" s="232"/>
      <c r="H72" s="230"/>
      <c r="I72" s="234">
        <v>38</v>
      </c>
      <c r="J72" s="232"/>
      <c r="K72" s="231"/>
      <c r="L72" s="230"/>
      <c r="M72" s="234"/>
      <c r="N72" s="230">
        <v>40</v>
      </c>
      <c r="O72" s="234">
        <v>40</v>
      </c>
      <c r="P72" s="232"/>
      <c r="Q72" s="231">
        <v>40</v>
      </c>
      <c r="R72" s="234"/>
      <c r="S72" s="232"/>
      <c r="T72" s="230"/>
      <c r="W72"/>
      <c r="X72"/>
      <c r="Y72"/>
      <c r="Z72"/>
    </row>
    <row r="73" spans="2:26" x14ac:dyDescent="0.55000000000000004">
      <c r="B73">
        <v>65</v>
      </c>
      <c r="C73" s="230"/>
      <c r="D73" s="234"/>
      <c r="E73" s="232"/>
      <c r="H73" s="230"/>
      <c r="I73" s="234">
        <v>40</v>
      </c>
      <c r="J73" s="232"/>
      <c r="K73" s="231"/>
      <c r="L73" s="230"/>
      <c r="M73" s="234"/>
      <c r="N73" s="230">
        <v>39</v>
      </c>
      <c r="O73" s="234">
        <v>42</v>
      </c>
      <c r="P73" s="232"/>
      <c r="Q73" s="231">
        <v>39</v>
      </c>
      <c r="R73" s="234"/>
      <c r="S73" s="232"/>
      <c r="T73" s="230"/>
      <c r="W73"/>
      <c r="X73"/>
      <c r="Y73"/>
      <c r="Z73"/>
    </row>
    <row r="74" spans="2:26" x14ac:dyDescent="0.55000000000000004">
      <c r="B74">
        <v>66</v>
      </c>
      <c r="C74" s="230"/>
      <c r="D74" s="234"/>
      <c r="E74" s="232"/>
      <c r="H74" s="230"/>
      <c r="I74" s="234">
        <v>39</v>
      </c>
      <c r="J74" s="232"/>
      <c r="K74" s="231"/>
      <c r="L74" s="230"/>
      <c r="M74" s="234"/>
      <c r="N74" s="230">
        <v>41</v>
      </c>
      <c r="O74" s="234">
        <v>42</v>
      </c>
      <c r="P74" s="232"/>
      <c r="Q74" s="231">
        <v>39</v>
      </c>
      <c r="R74" s="234"/>
      <c r="S74" s="232"/>
      <c r="T74" s="230"/>
      <c r="W74"/>
      <c r="X74"/>
      <c r="Y74"/>
      <c r="Z74"/>
    </row>
    <row r="75" spans="2:26" x14ac:dyDescent="0.55000000000000004">
      <c r="B75">
        <v>67</v>
      </c>
      <c r="C75" s="230"/>
      <c r="D75" s="234"/>
      <c r="E75" s="232"/>
      <c r="H75" s="230"/>
      <c r="I75" s="234">
        <v>40</v>
      </c>
      <c r="J75" s="232"/>
      <c r="K75" s="231"/>
      <c r="L75" s="230"/>
      <c r="M75" s="234"/>
      <c r="N75" s="230">
        <v>39</v>
      </c>
      <c r="O75" s="234">
        <v>39</v>
      </c>
      <c r="P75" s="232"/>
      <c r="Q75" s="231">
        <v>40</v>
      </c>
      <c r="R75" s="234"/>
      <c r="S75" s="232"/>
      <c r="T75" s="230"/>
      <c r="W75"/>
      <c r="X75"/>
      <c r="Y75"/>
      <c r="Z75"/>
    </row>
    <row r="76" spans="2:26" x14ac:dyDescent="0.55000000000000004">
      <c r="B76">
        <v>68</v>
      </c>
      <c r="C76" s="230"/>
      <c r="D76" s="234"/>
      <c r="E76" s="232"/>
      <c r="H76" s="230"/>
      <c r="I76" s="234">
        <v>40</v>
      </c>
      <c r="J76" s="232"/>
      <c r="K76" s="231"/>
      <c r="L76" s="230"/>
      <c r="M76" s="234"/>
      <c r="N76" s="230">
        <v>40</v>
      </c>
      <c r="O76" s="234">
        <v>40</v>
      </c>
      <c r="P76" s="232"/>
      <c r="Q76" s="231">
        <v>40</v>
      </c>
      <c r="R76" s="234"/>
      <c r="S76" s="232"/>
      <c r="T76" s="230"/>
      <c r="W76"/>
      <c r="X76"/>
      <c r="Y76"/>
      <c r="Z76"/>
    </row>
    <row r="77" spans="2:26" x14ac:dyDescent="0.55000000000000004">
      <c r="B77">
        <v>69</v>
      </c>
      <c r="C77" s="230"/>
      <c r="D77" s="234"/>
      <c r="E77" s="232"/>
      <c r="H77" s="230"/>
      <c r="I77" s="234">
        <v>39</v>
      </c>
      <c r="J77" s="232"/>
      <c r="K77" s="231"/>
      <c r="L77" s="230"/>
      <c r="M77" s="234"/>
      <c r="N77" s="230">
        <v>40</v>
      </c>
      <c r="O77" s="234">
        <v>39</v>
      </c>
      <c r="P77" s="232"/>
      <c r="Q77" s="231">
        <v>40</v>
      </c>
      <c r="R77" s="234"/>
      <c r="S77" s="232"/>
      <c r="T77" s="230"/>
      <c r="W77"/>
      <c r="X77"/>
      <c r="Y77"/>
      <c r="Z77"/>
    </row>
    <row r="78" spans="2:26" x14ac:dyDescent="0.55000000000000004">
      <c r="B78">
        <v>70</v>
      </c>
      <c r="C78" s="230"/>
      <c r="D78" s="234"/>
      <c r="E78" s="232"/>
      <c r="H78" s="230"/>
      <c r="I78" s="234">
        <v>40</v>
      </c>
      <c r="J78" s="232"/>
      <c r="K78" s="231"/>
      <c r="L78" s="230"/>
      <c r="M78" s="234"/>
      <c r="N78" s="230">
        <v>40</v>
      </c>
      <c r="O78" s="234">
        <v>40</v>
      </c>
      <c r="P78" s="232"/>
      <c r="Q78" s="231">
        <v>39</v>
      </c>
      <c r="R78" s="234"/>
      <c r="S78" s="232"/>
      <c r="T78" s="230"/>
      <c r="W78"/>
      <c r="X78"/>
      <c r="Y78"/>
      <c r="Z78"/>
    </row>
    <row r="79" spans="2:26" x14ac:dyDescent="0.55000000000000004">
      <c r="B79">
        <v>71</v>
      </c>
      <c r="C79" s="230"/>
      <c r="D79" s="234"/>
      <c r="E79" s="232"/>
      <c r="H79" s="230"/>
      <c r="I79" s="234">
        <v>37</v>
      </c>
      <c r="J79" s="232"/>
      <c r="K79" s="231"/>
      <c r="L79" s="230"/>
      <c r="M79" s="234"/>
      <c r="N79" s="230">
        <v>39</v>
      </c>
      <c r="O79" s="234">
        <v>37</v>
      </c>
      <c r="P79" s="232"/>
      <c r="Q79" s="231">
        <v>38</v>
      </c>
      <c r="R79" s="234"/>
      <c r="S79" s="232"/>
      <c r="T79" s="230"/>
      <c r="W79"/>
      <c r="X79"/>
      <c r="Y79"/>
      <c r="Z79"/>
    </row>
    <row r="80" spans="2:26" x14ac:dyDescent="0.55000000000000004">
      <c r="B80">
        <v>72</v>
      </c>
      <c r="C80" s="230"/>
      <c r="D80" s="234"/>
      <c r="E80" s="232"/>
      <c r="H80" s="230"/>
      <c r="I80" s="234">
        <v>38</v>
      </c>
      <c r="J80" s="232"/>
      <c r="K80" s="231"/>
      <c r="L80" s="230"/>
      <c r="M80" s="234"/>
      <c r="N80" s="230">
        <v>40</v>
      </c>
      <c r="O80" s="234">
        <v>38</v>
      </c>
      <c r="P80" s="232"/>
      <c r="Q80" s="231">
        <v>39</v>
      </c>
      <c r="R80" s="234"/>
      <c r="S80" s="232"/>
      <c r="T80" s="230"/>
      <c r="W80"/>
      <c r="X80"/>
      <c r="Y80"/>
      <c r="Z80"/>
    </row>
    <row r="81" spans="2:26" x14ac:dyDescent="0.55000000000000004">
      <c r="B81">
        <v>73</v>
      </c>
      <c r="C81" s="230"/>
      <c r="D81" s="234"/>
      <c r="E81" s="232"/>
      <c r="H81" s="230"/>
      <c r="I81" s="233"/>
      <c r="J81" s="232"/>
      <c r="K81" s="231"/>
      <c r="N81" s="230">
        <v>40</v>
      </c>
      <c r="O81" s="233">
        <v>40</v>
      </c>
      <c r="P81" s="232"/>
      <c r="Q81" s="231">
        <v>40</v>
      </c>
      <c r="R81" s="233"/>
      <c r="S81" s="232"/>
      <c r="T81" s="230"/>
      <c r="W81"/>
      <c r="X81"/>
      <c r="Y81"/>
      <c r="Z81"/>
    </row>
    <row r="82" spans="2:26" x14ac:dyDescent="0.55000000000000004">
      <c r="B82">
        <v>74</v>
      </c>
      <c r="C82" s="230"/>
      <c r="D82" s="234"/>
      <c r="E82" s="232"/>
      <c r="H82" s="230"/>
      <c r="I82" s="233"/>
      <c r="J82" s="232"/>
      <c r="K82" s="231"/>
      <c r="N82" s="230">
        <v>40</v>
      </c>
      <c r="O82" s="233">
        <v>40</v>
      </c>
      <c r="P82" s="232"/>
      <c r="Q82" s="231">
        <v>40</v>
      </c>
      <c r="R82" s="233"/>
      <c r="S82" s="232"/>
      <c r="T82" s="230"/>
      <c r="W82"/>
      <c r="X82"/>
      <c r="Y82"/>
      <c r="Z82"/>
    </row>
    <row r="83" spans="2:26" x14ac:dyDescent="0.55000000000000004">
      <c r="B83">
        <v>75</v>
      </c>
      <c r="C83" s="230"/>
      <c r="D83" s="234"/>
      <c r="E83" s="232"/>
      <c r="H83" s="230"/>
      <c r="I83" s="233"/>
      <c r="J83" s="232"/>
      <c r="K83" s="231"/>
      <c r="N83" s="230">
        <v>39</v>
      </c>
      <c r="O83" s="233">
        <v>40</v>
      </c>
      <c r="P83" s="232"/>
      <c r="Q83" s="231">
        <v>40</v>
      </c>
      <c r="R83" s="233"/>
      <c r="S83" s="232"/>
      <c r="W83"/>
      <c r="X83"/>
      <c r="Y83"/>
      <c r="Z83"/>
    </row>
    <row r="84" spans="2:26" x14ac:dyDescent="0.55000000000000004">
      <c r="B84">
        <v>76</v>
      </c>
      <c r="C84" s="230"/>
      <c r="D84" s="234"/>
      <c r="E84" s="232"/>
      <c r="H84" s="230"/>
      <c r="I84" s="233"/>
      <c r="J84" s="232"/>
      <c r="K84" s="231"/>
      <c r="N84" s="230">
        <v>40</v>
      </c>
      <c r="O84" s="233">
        <v>37</v>
      </c>
      <c r="P84" s="232"/>
      <c r="Q84" s="231">
        <v>39</v>
      </c>
      <c r="R84" s="233"/>
      <c r="S84" s="232"/>
      <c r="W84"/>
      <c r="X84"/>
      <c r="Y84"/>
      <c r="Z84"/>
    </row>
    <row r="85" spans="2:26" x14ac:dyDescent="0.55000000000000004">
      <c r="B85">
        <v>77</v>
      </c>
      <c r="C85" s="230"/>
      <c r="D85" s="234"/>
      <c r="E85" s="232"/>
      <c r="H85" s="230"/>
      <c r="I85" s="233"/>
      <c r="J85" s="232"/>
      <c r="K85" s="231"/>
      <c r="N85" s="230">
        <v>40</v>
      </c>
      <c r="O85" s="233">
        <v>40</v>
      </c>
      <c r="P85" s="232"/>
      <c r="Q85" s="231">
        <v>40</v>
      </c>
      <c r="R85" s="233"/>
      <c r="S85" s="232"/>
      <c r="W85"/>
      <c r="X85"/>
      <c r="Y85"/>
      <c r="Z85"/>
    </row>
    <row r="86" spans="2:26" x14ac:dyDescent="0.55000000000000004">
      <c r="B86">
        <v>78</v>
      </c>
      <c r="C86" s="230"/>
      <c r="D86" s="234"/>
      <c r="E86" s="232"/>
      <c r="H86" s="230"/>
      <c r="I86" s="233"/>
      <c r="J86" s="232"/>
      <c r="K86" s="231"/>
      <c r="N86" s="230">
        <v>40</v>
      </c>
      <c r="O86" s="233">
        <v>41</v>
      </c>
      <c r="P86" s="232"/>
      <c r="Q86" s="231">
        <v>33</v>
      </c>
      <c r="R86" s="233"/>
      <c r="S86" s="232"/>
      <c r="W86"/>
      <c r="X86"/>
      <c r="Y86"/>
      <c r="Z86"/>
    </row>
    <row r="87" spans="2:26" x14ac:dyDescent="0.55000000000000004">
      <c r="B87">
        <v>79</v>
      </c>
      <c r="C87" s="230"/>
      <c r="D87" s="234"/>
      <c r="E87" s="232"/>
      <c r="H87" s="230"/>
      <c r="I87" s="233"/>
      <c r="J87" s="232"/>
      <c r="K87" s="231"/>
      <c r="N87" s="230">
        <v>40</v>
      </c>
      <c r="O87" s="233">
        <v>38</v>
      </c>
      <c r="P87" s="232"/>
      <c r="Q87" s="231">
        <v>40</v>
      </c>
      <c r="R87" s="233"/>
      <c r="S87" s="232"/>
      <c r="W87"/>
      <c r="X87"/>
      <c r="Y87"/>
      <c r="Z87"/>
    </row>
    <row r="88" spans="2:26" x14ac:dyDescent="0.55000000000000004">
      <c r="B88">
        <v>80</v>
      </c>
      <c r="C88" s="230"/>
      <c r="D88" s="234"/>
      <c r="E88" s="232"/>
      <c r="H88" s="230"/>
      <c r="I88" s="233"/>
      <c r="J88" s="232"/>
      <c r="K88" s="231"/>
      <c r="N88" s="230">
        <v>40</v>
      </c>
      <c r="O88" s="233">
        <v>40</v>
      </c>
      <c r="P88" s="232"/>
      <c r="Q88" s="231">
        <v>40</v>
      </c>
      <c r="R88" s="233"/>
      <c r="S88" s="232"/>
      <c r="W88"/>
      <c r="X88"/>
      <c r="Y88"/>
      <c r="Z88"/>
    </row>
    <row r="89" spans="2:26" x14ac:dyDescent="0.55000000000000004">
      <c r="B89">
        <v>81</v>
      </c>
      <c r="C89" s="230"/>
      <c r="D89" s="234"/>
      <c r="E89" s="232"/>
      <c r="H89" s="230"/>
      <c r="I89" s="233"/>
      <c r="J89" s="232"/>
      <c r="K89" s="231"/>
      <c r="N89" s="230">
        <v>40</v>
      </c>
      <c r="O89" s="233">
        <v>38</v>
      </c>
      <c r="P89" s="232"/>
      <c r="Q89" s="231"/>
      <c r="R89" s="233"/>
      <c r="S89" s="232"/>
    </row>
    <row r="90" spans="2:26" x14ac:dyDescent="0.55000000000000004">
      <c r="B90">
        <v>82</v>
      </c>
      <c r="C90" s="230"/>
      <c r="D90" s="234"/>
      <c r="E90" s="232"/>
      <c r="H90" s="230"/>
      <c r="I90" s="233"/>
      <c r="J90" s="232"/>
      <c r="K90" s="231"/>
      <c r="N90" s="230">
        <v>40</v>
      </c>
      <c r="O90" s="233">
        <v>43</v>
      </c>
      <c r="P90" s="232"/>
      <c r="Q90" s="231"/>
      <c r="R90" s="233"/>
      <c r="S90" s="232"/>
    </row>
    <row r="91" spans="2:26" x14ac:dyDescent="0.55000000000000004">
      <c r="B91">
        <v>83</v>
      </c>
      <c r="C91" s="230"/>
      <c r="D91" s="234"/>
      <c r="E91" s="232"/>
      <c r="H91" s="230"/>
      <c r="I91" s="233"/>
      <c r="J91" s="232"/>
      <c r="K91" s="231"/>
      <c r="N91" s="230">
        <v>39</v>
      </c>
      <c r="O91" s="233">
        <v>40</v>
      </c>
      <c r="P91" s="232"/>
      <c r="Q91" s="231"/>
      <c r="R91" s="233"/>
      <c r="S91" s="232"/>
    </row>
    <row r="92" spans="2:26" x14ac:dyDescent="0.55000000000000004">
      <c r="B92">
        <v>84</v>
      </c>
      <c r="C92" s="230"/>
      <c r="D92" s="234"/>
      <c r="E92" s="232"/>
      <c r="H92" s="230"/>
      <c r="I92" s="233"/>
      <c r="J92" s="232"/>
      <c r="K92" s="231"/>
      <c r="N92" s="230">
        <v>39</v>
      </c>
      <c r="O92" s="233">
        <v>40</v>
      </c>
      <c r="P92" s="232"/>
      <c r="Q92" s="231"/>
      <c r="R92" s="233"/>
      <c r="S92" s="232"/>
    </row>
    <row r="93" spans="2:26" x14ac:dyDescent="0.55000000000000004">
      <c r="B93">
        <v>85</v>
      </c>
      <c r="C93" s="230"/>
      <c r="D93" s="234"/>
      <c r="E93" s="232"/>
      <c r="H93" s="230"/>
      <c r="I93" s="233"/>
      <c r="J93" s="232"/>
      <c r="K93" s="231"/>
      <c r="N93" s="230">
        <v>38</v>
      </c>
      <c r="O93" s="233">
        <v>37</v>
      </c>
      <c r="P93" s="232"/>
      <c r="Q93" s="231"/>
      <c r="R93" s="233"/>
      <c r="S93" s="232"/>
    </row>
    <row r="94" spans="2:26" x14ac:dyDescent="0.55000000000000004">
      <c r="B94">
        <v>86</v>
      </c>
      <c r="C94" s="230"/>
      <c r="D94" s="234"/>
      <c r="E94" s="232"/>
      <c r="H94" s="230"/>
      <c r="I94" s="233"/>
      <c r="J94" s="232"/>
      <c r="K94" s="231"/>
      <c r="N94" s="230"/>
      <c r="O94" s="233">
        <v>40</v>
      </c>
      <c r="P94" s="232"/>
      <c r="Q94" s="231"/>
      <c r="R94" s="233"/>
      <c r="S94" s="232"/>
    </row>
    <row r="95" spans="2:26" x14ac:dyDescent="0.55000000000000004">
      <c r="B95">
        <v>87</v>
      </c>
      <c r="C95" s="230"/>
      <c r="D95" s="234"/>
      <c r="E95" s="232"/>
      <c r="H95" s="230"/>
      <c r="I95" s="233"/>
      <c r="J95" s="232"/>
      <c r="K95" s="231"/>
      <c r="N95" s="230"/>
      <c r="O95" s="233">
        <v>39</v>
      </c>
      <c r="P95" s="232"/>
      <c r="Q95" s="231"/>
      <c r="R95" s="233"/>
      <c r="S95" s="232"/>
    </row>
    <row r="96" spans="2:26" x14ac:dyDescent="0.55000000000000004">
      <c r="B96">
        <v>88</v>
      </c>
      <c r="C96" s="235"/>
      <c r="D96" s="234"/>
      <c r="E96" s="232"/>
      <c r="H96" s="230"/>
      <c r="I96" s="233"/>
      <c r="J96" s="232"/>
      <c r="K96" s="231"/>
      <c r="N96" s="230"/>
      <c r="O96" s="233"/>
      <c r="P96" s="232"/>
      <c r="Q96" s="231"/>
      <c r="R96" s="233"/>
      <c r="S96" s="232"/>
    </row>
    <row r="97" spans="2:19" x14ac:dyDescent="0.55000000000000004">
      <c r="B97">
        <v>89</v>
      </c>
      <c r="C97" s="230"/>
      <c r="D97" s="234"/>
      <c r="E97" s="232"/>
      <c r="H97" s="230"/>
      <c r="I97" s="233"/>
      <c r="J97" s="232"/>
      <c r="K97" s="231"/>
      <c r="N97" s="230"/>
      <c r="O97" s="233"/>
      <c r="P97" s="232"/>
      <c r="Q97" s="231"/>
      <c r="R97" s="233"/>
      <c r="S97" s="232"/>
    </row>
    <row r="98" spans="2:19" x14ac:dyDescent="0.55000000000000004">
      <c r="B98">
        <v>90</v>
      </c>
      <c r="C98" s="230"/>
      <c r="D98" s="234"/>
      <c r="E98" s="232"/>
      <c r="H98" s="230"/>
      <c r="I98" s="233"/>
      <c r="J98" s="232"/>
      <c r="K98" s="231"/>
      <c r="N98" s="230"/>
      <c r="O98" s="233"/>
      <c r="P98" s="232"/>
      <c r="Q98" s="231"/>
      <c r="R98" s="233"/>
      <c r="S98" s="232"/>
    </row>
    <row r="99" spans="2:19" x14ac:dyDescent="0.55000000000000004">
      <c r="B99">
        <v>91</v>
      </c>
      <c r="C99" s="230"/>
      <c r="D99" s="234"/>
      <c r="E99" s="232"/>
      <c r="H99" s="230"/>
      <c r="I99" s="233"/>
      <c r="J99" s="232"/>
      <c r="K99" s="231"/>
      <c r="N99" s="230"/>
      <c r="O99" s="233"/>
      <c r="P99" s="232"/>
      <c r="Q99" s="231"/>
      <c r="R99" s="233"/>
      <c r="S99" s="232"/>
    </row>
    <row r="100" spans="2:19" x14ac:dyDescent="0.55000000000000004">
      <c r="B100">
        <v>92</v>
      </c>
      <c r="C100" s="230"/>
      <c r="D100" s="234"/>
      <c r="E100" s="232"/>
      <c r="H100" s="230"/>
      <c r="I100" s="233"/>
      <c r="J100" s="232"/>
      <c r="K100" s="231"/>
      <c r="N100" s="230"/>
      <c r="O100" s="233"/>
      <c r="P100" s="232"/>
      <c r="Q100" s="231"/>
      <c r="R100" s="233"/>
      <c r="S100" s="232"/>
    </row>
    <row r="101" spans="2:19" x14ac:dyDescent="0.55000000000000004">
      <c r="B101">
        <v>93</v>
      </c>
      <c r="C101" s="230"/>
      <c r="D101" s="233"/>
      <c r="E101" s="232"/>
      <c r="H101" s="230"/>
      <c r="I101" s="233"/>
      <c r="J101" s="232"/>
      <c r="K101" s="231"/>
      <c r="N101" s="230"/>
      <c r="O101" s="233"/>
      <c r="P101" s="232"/>
      <c r="Q101" s="231"/>
    </row>
    <row r="102" spans="2:19" x14ac:dyDescent="0.55000000000000004">
      <c r="B102">
        <v>94</v>
      </c>
      <c r="C102" s="230"/>
      <c r="D102" s="233"/>
      <c r="E102" s="232"/>
      <c r="H102" s="230"/>
      <c r="I102" s="233"/>
      <c r="J102" s="232"/>
      <c r="K102" s="231"/>
      <c r="N102" s="230"/>
      <c r="O102" s="233"/>
      <c r="P102" s="232"/>
      <c r="Q102" s="231"/>
    </row>
    <row r="103" spans="2:19" x14ac:dyDescent="0.55000000000000004">
      <c r="B103">
        <v>95</v>
      </c>
      <c r="C103" s="230"/>
      <c r="D103" s="233"/>
      <c r="E103" s="232"/>
      <c r="H103" s="230"/>
      <c r="I103" s="233"/>
      <c r="J103" s="232"/>
      <c r="K103" s="231"/>
      <c r="N103" s="230"/>
      <c r="O103" s="233"/>
      <c r="P103" s="232"/>
      <c r="Q103" s="231"/>
    </row>
    <row r="104" spans="2:19" x14ac:dyDescent="0.55000000000000004">
      <c r="B104">
        <v>96</v>
      </c>
      <c r="C104" s="230"/>
      <c r="D104" s="233"/>
      <c r="E104" s="232"/>
      <c r="H104" s="230"/>
      <c r="I104" s="233"/>
      <c r="J104" s="232"/>
      <c r="K104" s="231"/>
      <c r="N104" s="230"/>
      <c r="O104" s="233"/>
      <c r="P104" s="232"/>
      <c r="Q104" s="231"/>
    </row>
    <row r="105" spans="2:19" x14ac:dyDescent="0.55000000000000004">
      <c r="B105">
        <v>97</v>
      </c>
      <c r="C105" s="230"/>
      <c r="D105" s="233"/>
      <c r="E105" s="232"/>
      <c r="H105" s="230"/>
      <c r="I105" s="233"/>
      <c r="J105" s="232"/>
      <c r="K105" s="231"/>
      <c r="N105" s="230"/>
      <c r="O105" s="233"/>
      <c r="P105" s="232"/>
      <c r="Q105" s="231"/>
    </row>
    <row r="106" spans="2:19" x14ac:dyDescent="0.55000000000000004">
      <c r="B106">
        <v>98</v>
      </c>
      <c r="C106" s="230"/>
      <c r="D106" s="233"/>
      <c r="E106" s="232"/>
      <c r="H106" s="230"/>
      <c r="I106" s="233"/>
      <c r="J106" s="232"/>
      <c r="K106" s="231"/>
      <c r="N106" s="230"/>
      <c r="O106" s="233"/>
      <c r="P106" s="232"/>
      <c r="Q106" s="231"/>
    </row>
    <row r="107" spans="2:19" x14ac:dyDescent="0.55000000000000004">
      <c r="B107">
        <v>99</v>
      </c>
      <c r="C107" s="230"/>
      <c r="D107" s="233"/>
      <c r="E107" s="232"/>
      <c r="H107" s="230"/>
      <c r="I107" s="233"/>
      <c r="J107" s="232"/>
      <c r="K107" s="231"/>
      <c r="N107" s="230"/>
      <c r="O107" s="233"/>
      <c r="P107" s="232"/>
      <c r="Q107" s="231"/>
    </row>
    <row r="108" spans="2:19" x14ac:dyDescent="0.55000000000000004">
      <c r="B108">
        <v>100</v>
      </c>
      <c r="C108" s="230"/>
      <c r="D108" s="233"/>
      <c r="E108" s="232"/>
      <c r="H108" s="230"/>
      <c r="I108" s="233"/>
      <c r="J108" s="232"/>
      <c r="K108" s="231"/>
      <c r="N108" s="230"/>
      <c r="O108" s="233"/>
      <c r="P108" s="232"/>
      <c r="Q108" s="231"/>
    </row>
    <row r="109" spans="2:19" x14ac:dyDescent="0.55000000000000004">
      <c r="C109" s="230"/>
    </row>
    <row r="110" spans="2:19" x14ac:dyDescent="0.55000000000000004">
      <c r="C110" s="230"/>
    </row>
    <row r="111" spans="2:19" x14ac:dyDescent="0.55000000000000004">
      <c r="C111" s="230"/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A782-BC30-461F-B637-4E4142756D90}">
  <dimension ref="B2:AN111"/>
  <sheetViews>
    <sheetView zoomScale="80" zoomScaleNormal="80" workbookViewId="0">
      <selection activeCell="B9" sqref="B9"/>
    </sheetView>
  </sheetViews>
  <sheetFormatPr defaultRowHeight="18" x14ac:dyDescent="0.55000000000000004"/>
  <cols>
    <col min="9" max="10" width="7.1640625" bestFit="1" customWidth="1"/>
    <col min="11" max="11" width="7.1640625" style="228" bestFit="1" customWidth="1"/>
    <col min="12" max="12" width="6.9140625" style="228" customWidth="1"/>
    <col min="13" max="13" width="8.6640625" style="228"/>
    <col min="14" max="14" width="7.1640625" style="228" customWidth="1"/>
    <col min="15" max="15" width="6.9140625" style="228" customWidth="1"/>
    <col min="16" max="17" width="7.5" style="228" customWidth="1"/>
    <col min="18" max="18" width="8.6640625" style="228"/>
    <col min="19" max="19" width="6.4140625" style="228" customWidth="1"/>
    <col min="20" max="20" width="14.9140625" style="228" bestFit="1" customWidth="1"/>
    <col min="21" max="21" width="13.4140625" style="229" bestFit="1" customWidth="1"/>
    <col min="22" max="22" width="8.6640625" style="228"/>
    <col min="23" max="23" width="8.9140625" style="228" bestFit="1" customWidth="1"/>
    <col min="24" max="24" width="8.6640625" style="228"/>
    <col min="25" max="25" width="8.9140625" style="228" bestFit="1" customWidth="1"/>
    <col min="26" max="27" width="8.6640625" style="228"/>
    <col min="40" max="40" width="9.08203125" customWidth="1"/>
  </cols>
  <sheetData>
    <row r="2" spans="2:40" x14ac:dyDescent="0.55000000000000004">
      <c r="F2" s="249" t="s">
        <v>607</v>
      </c>
    </row>
    <row r="8" spans="2:40" x14ac:dyDescent="0.55000000000000004">
      <c r="B8" s="249" t="s">
        <v>305</v>
      </c>
      <c r="C8" s="248" t="s">
        <v>277</v>
      </c>
      <c r="D8" s="248" t="s">
        <v>407</v>
      </c>
      <c r="E8" s="248" t="s">
        <v>406</v>
      </c>
      <c r="F8" s="248" t="s">
        <v>629</v>
      </c>
      <c r="G8" s="248" t="s">
        <v>628</v>
      </c>
      <c r="H8" s="248" t="s">
        <v>403</v>
      </c>
      <c r="I8" s="248" t="s">
        <v>402</v>
      </c>
      <c r="J8" s="248" t="s">
        <v>401</v>
      </c>
      <c r="K8" s="248" t="s">
        <v>627</v>
      </c>
      <c r="L8" s="248" t="s">
        <v>626</v>
      </c>
      <c r="M8" s="248" t="s">
        <v>625</v>
      </c>
      <c r="N8" s="248" t="s">
        <v>624</v>
      </c>
      <c r="O8" s="248" t="s">
        <v>623</v>
      </c>
      <c r="P8" s="248" t="s">
        <v>622</v>
      </c>
      <c r="Q8" s="248"/>
      <c r="S8" s="247"/>
      <c r="T8" s="242" t="s">
        <v>599</v>
      </c>
      <c r="U8" s="242" t="s">
        <v>18</v>
      </c>
      <c r="V8" s="240" t="s">
        <v>598</v>
      </c>
      <c r="W8" s="240"/>
      <c r="X8" s="240">
        <v>37</v>
      </c>
      <c r="Y8" s="240"/>
      <c r="Z8" s="240">
        <v>38</v>
      </c>
      <c r="AA8" s="240"/>
      <c r="AB8" s="240">
        <v>39</v>
      </c>
      <c r="AC8" s="240"/>
      <c r="AD8" s="240">
        <v>40</v>
      </c>
      <c r="AE8" s="241"/>
      <c r="AF8" s="240">
        <v>41</v>
      </c>
      <c r="AG8" s="240"/>
      <c r="AH8" s="240">
        <v>42</v>
      </c>
      <c r="AI8" s="240"/>
      <c r="AJ8" s="240" t="s">
        <v>597</v>
      </c>
      <c r="AK8" s="240"/>
    </row>
    <row r="9" spans="2:40" x14ac:dyDescent="0.55000000000000004">
      <c r="B9">
        <v>1</v>
      </c>
      <c r="C9" s="235">
        <v>41</v>
      </c>
      <c r="D9" s="234">
        <v>40</v>
      </c>
      <c r="E9" s="232">
        <v>39</v>
      </c>
      <c r="F9" s="235">
        <v>40</v>
      </c>
      <c r="G9" s="234">
        <v>39</v>
      </c>
      <c r="H9" s="235">
        <v>39</v>
      </c>
      <c r="I9" s="234">
        <v>40</v>
      </c>
      <c r="J9" s="232">
        <v>40</v>
      </c>
      <c r="K9" s="231">
        <v>40</v>
      </c>
      <c r="L9" s="235">
        <v>37</v>
      </c>
      <c r="N9" s="235">
        <v>40</v>
      </c>
      <c r="O9" s="234">
        <v>40</v>
      </c>
      <c r="S9"/>
      <c r="T9" t="s">
        <v>277</v>
      </c>
      <c r="U9" s="228">
        <f>SUM((V9, X9, Z9, AB9, AD9, AF9, AH9, AJ9))</f>
        <v>103</v>
      </c>
      <c r="V9" s="244">
        <f>V26</f>
        <v>4</v>
      </c>
      <c r="W9" s="243">
        <f>V9/U9*100</f>
        <v>3.8834951456310676</v>
      </c>
      <c r="X9" s="244">
        <f>X26</f>
        <v>0</v>
      </c>
      <c r="Y9" s="243">
        <f>X9/U9*100</f>
        <v>0</v>
      </c>
      <c r="Z9" s="244">
        <f>Z26</f>
        <v>2</v>
      </c>
      <c r="AA9" s="243">
        <f>Z9/U9*100</f>
        <v>1.9417475728155338</v>
      </c>
      <c r="AB9" s="244">
        <f>AB26</f>
        <v>11</v>
      </c>
      <c r="AC9" s="243">
        <f>AB9/U9*100</f>
        <v>10.679611650485436</v>
      </c>
      <c r="AD9" s="244">
        <f>AD26</f>
        <v>59</v>
      </c>
      <c r="AE9" s="243">
        <f>AD9/U9*100</f>
        <v>57.28155339805825</v>
      </c>
      <c r="AF9" s="244">
        <f>AF26</f>
        <v>24</v>
      </c>
      <c r="AG9" s="243">
        <f>AF9/U9*100</f>
        <v>23.300970873786408</v>
      </c>
      <c r="AH9" s="244">
        <f>AH26</f>
        <v>3</v>
      </c>
      <c r="AI9" s="243">
        <f>AH9/U9*100</f>
        <v>2.912621359223301</v>
      </c>
      <c r="AJ9" s="244">
        <f>AJ26</f>
        <v>0</v>
      </c>
      <c r="AK9" s="243">
        <f>AJ9/U9*100</f>
        <v>0</v>
      </c>
      <c r="AN9" s="236"/>
    </row>
    <row r="10" spans="2:40" x14ac:dyDescent="0.55000000000000004">
      <c r="B10">
        <v>2</v>
      </c>
      <c r="C10" s="235">
        <v>40</v>
      </c>
      <c r="D10" s="234">
        <v>40</v>
      </c>
      <c r="E10" s="232">
        <v>38</v>
      </c>
      <c r="F10" s="235">
        <v>40</v>
      </c>
      <c r="G10" s="234">
        <v>39</v>
      </c>
      <c r="H10" s="235">
        <v>39</v>
      </c>
      <c r="I10" s="234">
        <v>37</v>
      </c>
      <c r="J10" s="232">
        <v>37</v>
      </c>
      <c r="K10" s="231">
        <v>40</v>
      </c>
      <c r="L10" s="235">
        <v>40</v>
      </c>
      <c r="N10" s="235">
        <v>40</v>
      </c>
      <c r="O10" s="234">
        <v>40</v>
      </c>
      <c r="S10"/>
      <c r="T10" t="s">
        <v>276</v>
      </c>
      <c r="U10" s="228">
        <f>SUM((V10, X10, Z10, AB10, AD10, AF10, AH10, AJ10))</f>
        <v>97</v>
      </c>
      <c r="V10" s="244">
        <f>V27</f>
        <v>2</v>
      </c>
      <c r="W10" s="243">
        <f>V10/U10*100</f>
        <v>2.0618556701030926</v>
      </c>
      <c r="X10" s="244">
        <f>X27</f>
        <v>2</v>
      </c>
      <c r="Y10" s="243">
        <f>X10/U10*100</f>
        <v>2.0618556701030926</v>
      </c>
      <c r="Z10" s="244">
        <f>Z27</f>
        <v>5</v>
      </c>
      <c r="AA10" s="243">
        <f>Z10/U10*100</f>
        <v>5.1546391752577314</v>
      </c>
      <c r="AB10" s="244">
        <f>AB27</f>
        <v>19</v>
      </c>
      <c r="AC10" s="243">
        <f>AB10/U10*100</f>
        <v>19.587628865979383</v>
      </c>
      <c r="AD10" s="244">
        <f>AD27</f>
        <v>64</v>
      </c>
      <c r="AE10" s="243">
        <f>AD10/U10*100</f>
        <v>65.979381443298962</v>
      </c>
      <c r="AF10" s="244">
        <f>AF27</f>
        <v>4</v>
      </c>
      <c r="AG10" s="243">
        <f>AF10/U10*100</f>
        <v>4.1237113402061851</v>
      </c>
      <c r="AH10" s="244">
        <f>AH27</f>
        <v>1</v>
      </c>
      <c r="AI10" s="243">
        <f>AH10/U10*100</f>
        <v>1.0309278350515463</v>
      </c>
      <c r="AJ10" s="244">
        <f>AJ27</f>
        <v>0</v>
      </c>
      <c r="AK10" s="243">
        <f>AJ10/U10*100</f>
        <v>0</v>
      </c>
      <c r="AN10" s="236"/>
    </row>
    <row r="11" spans="2:40" x14ac:dyDescent="0.55000000000000004">
      <c r="B11">
        <v>3</v>
      </c>
      <c r="C11" s="235">
        <v>40</v>
      </c>
      <c r="D11" s="234">
        <v>40</v>
      </c>
      <c r="E11" s="232">
        <v>35</v>
      </c>
      <c r="F11" s="235">
        <v>40</v>
      </c>
      <c r="G11" s="234">
        <v>39</v>
      </c>
      <c r="H11" s="235">
        <v>39</v>
      </c>
      <c r="I11" s="234">
        <v>37</v>
      </c>
      <c r="J11" s="232">
        <v>31</v>
      </c>
      <c r="K11" s="231">
        <v>42</v>
      </c>
      <c r="L11" s="235">
        <v>40</v>
      </c>
      <c r="N11" s="235">
        <v>40</v>
      </c>
      <c r="O11" s="234">
        <v>38</v>
      </c>
      <c r="S11"/>
      <c r="T11" t="s">
        <v>278</v>
      </c>
      <c r="U11" s="228">
        <f>SUM((V11, X11, Z11, AB11, AD11, AF11, AH11, AJ11))</f>
        <v>74</v>
      </c>
      <c r="V11" s="244">
        <f>V28</f>
        <v>5</v>
      </c>
      <c r="W11" s="243">
        <f>V11/U11*100</f>
        <v>6.756756756756757</v>
      </c>
      <c r="X11" s="244">
        <f>X28</f>
        <v>3</v>
      </c>
      <c r="Y11" s="243">
        <f>X11/U11*100</f>
        <v>4.0540540540540544</v>
      </c>
      <c r="Z11" s="244">
        <f>Z28</f>
        <v>14</v>
      </c>
      <c r="AA11" s="243">
        <f>Z11/U11*100</f>
        <v>18.918918918918919</v>
      </c>
      <c r="AB11" s="244">
        <f>AB28</f>
        <v>46</v>
      </c>
      <c r="AC11" s="243">
        <f>AB11/U11*100</f>
        <v>62.162162162162161</v>
      </c>
      <c r="AD11" s="244">
        <f>AD28</f>
        <v>6</v>
      </c>
      <c r="AE11" s="243">
        <f>AD11/U11*100</f>
        <v>8.1081081081081088</v>
      </c>
      <c r="AF11" s="244">
        <f>AF28</f>
        <v>0</v>
      </c>
      <c r="AG11" s="243">
        <f>AF11/U11*100</f>
        <v>0</v>
      </c>
      <c r="AH11" s="244">
        <f>AH28</f>
        <v>0</v>
      </c>
      <c r="AI11" s="243">
        <f>AH11/U11*100</f>
        <v>0</v>
      </c>
      <c r="AJ11" s="244">
        <f>AJ28</f>
        <v>0</v>
      </c>
      <c r="AK11" s="243">
        <f>AJ11/U11*100</f>
        <v>0</v>
      </c>
      <c r="AN11" s="236"/>
    </row>
    <row r="12" spans="2:40" x14ac:dyDescent="0.55000000000000004">
      <c r="B12">
        <v>4</v>
      </c>
      <c r="C12" s="235">
        <v>38</v>
      </c>
      <c r="D12" s="234">
        <v>40</v>
      </c>
      <c r="E12" s="232">
        <v>40</v>
      </c>
      <c r="F12" s="235">
        <v>40</v>
      </c>
      <c r="G12" s="234">
        <v>39</v>
      </c>
      <c r="H12" s="235">
        <v>40</v>
      </c>
      <c r="I12" s="234">
        <v>34</v>
      </c>
      <c r="J12" s="232">
        <v>40</v>
      </c>
      <c r="K12" s="231">
        <v>40</v>
      </c>
      <c r="L12" s="235">
        <v>39</v>
      </c>
      <c r="N12" s="235">
        <v>37</v>
      </c>
      <c r="O12" s="234">
        <v>40</v>
      </c>
      <c r="S12"/>
      <c r="T12" t="s">
        <v>629</v>
      </c>
      <c r="U12" s="228">
        <f>SUM((V12, X12, Z12, AB12, AD12, AF12, AH12, AJ12))</f>
        <v>38</v>
      </c>
      <c r="V12" s="244">
        <f>V29</f>
        <v>0</v>
      </c>
      <c r="W12" s="243">
        <f>V12/U12*100</f>
        <v>0</v>
      </c>
      <c r="X12" s="244">
        <f>X29</f>
        <v>0</v>
      </c>
      <c r="Y12" s="243">
        <f>X12/U12*100</f>
        <v>0</v>
      </c>
      <c r="Z12" s="244">
        <f>Z29</f>
        <v>2</v>
      </c>
      <c r="AA12" s="243">
        <f>Z12/U12*100</f>
        <v>5.2631578947368416</v>
      </c>
      <c r="AB12" s="244">
        <f>AB29</f>
        <v>6</v>
      </c>
      <c r="AC12" s="243">
        <f>AB12/U12*100</f>
        <v>15.789473684210526</v>
      </c>
      <c r="AD12" s="244">
        <f>AD29</f>
        <v>29</v>
      </c>
      <c r="AE12" s="243">
        <f>AD12/U12*100</f>
        <v>76.31578947368422</v>
      </c>
      <c r="AF12" s="244">
        <f>AF29</f>
        <v>1</v>
      </c>
      <c r="AG12" s="243">
        <f>AF12/U12*100</f>
        <v>2.6315789473684208</v>
      </c>
      <c r="AH12" s="244">
        <f>AH29</f>
        <v>0</v>
      </c>
      <c r="AI12" s="243">
        <f>AH12/U12*100</f>
        <v>0</v>
      </c>
      <c r="AJ12" s="244">
        <f>AJ29</f>
        <v>0</v>
      </c>
      <c r="AK12" s="243">
        <f>AJ12/U12*100</f>
        <v>0</v>
      </c>
      <c r="AN12" s="236"/>
    </row>
    <row r="13" spans="2:40" x14ac:dyDescent="0.55000000000000004">
      <c r="B13">
        <v>5</v>
      </c>
      <c r="C13" s="235">
        <v>40</v>
      </c>
      <c r="D13" s="234">
        <v>41</v>
      </c>
      <c r="E13" s="232">
        <v>39</v>
      </c>
      <c r="F13" s="235">
        <v>40</v>
      </c>
      <c r="G13" s="234">
        <v>39</v>
      </c>
      <c r="H13" s="235">
        <v>40</v>
      </c>
      <c r="I13" s="234">
        <v>40</v>
      </c>
      <c r="J13" s="232">
        <v>40</v>
      </c>
      <c r="K13" s="231">
        <v>40</v>
      </c>
      <c r="L13" s="235">
        <v>40</v>
      </c>
      <c r="N13" s="235">
        <v>40</v>
      </c>
      <c r="O13" s="234">
        <v>40</v>
      </c>
      <c r="T13" t="s">
        <v>628</v>
      </c>
      <c r="U13" s="228">
        <f>SUM((V13, X13, Z13, AB13, AD13, AF13, AH13, AJ13))</f>
        <v>46</v>
      </c>
      <c r="V13" s="244">
        <f>V30</f>
        <v>5</v>
      </c>
      <c r="W13" s="243">
        <f>V13/U13*100</f>
        <v>10.869565217391305</v>
      </c>
      <c r="X13" s="244">
        <f>X30</f>
        <v>1</v>
      </c>
      <c r="Y13" s="243">
        <f>X13/U13*100</f>
        <v>2.1739130434782608</v>
      </c>
      <c r="Z13" s="244">
        <f>Z30</f>
        <v>7</v>
      </c>
      <c r="AA13" s="243">
        <f>Z13/U13*100</f>
        <v>15.217391304347828</v>
      </c>
      <c r="AB13" s="244">
        <f>AB30</f>
        <v>32</v>
      </c>
      <c r="AC13" s="243">
        <f>AB13/U13*100</f>
        <v>69.565217391304344</v>
      </c>
      <c r="AD13" s="244">
        <f>AD30</f>
        <v>1</v>
      </c>
      <c r="AE13" s="243">
        <f>AD13/U13*100</f>
        <v>2.1739130434782608</v>
      </c>
      <c r="AF13" s="244">
        <f>AF30</f>
        <v>0</v>
      </c>
      <c r="AG13" s="243">
        <f>AF13/U13*100</f>
        <v>0</v>
      </c>
      <c r="AH13" s="244">
        <f>AH30</f>
        <v>0</v>
      </c>
      <c r="AI13" s="243">
        <f>AH13/U13*100</f>
        <v>0</v>
      </c>
      <c r="AJ13" s="244">
        <f>AJ30</f>
        <v>0</v>
      </c>
      <c r="AK13" s="243">
        <f>AJ13/U13*100</f>
        <v>0</v>
      </c>
      <c r="AN13" s="236"/>
    </row>
    <row r="14" spans="2:40" x14ac:dyDescent="0.55000000000000004">
      <c r="B14">
        <v>6</v>
      </c>
      <c r="C14" s="235">
        <v>29</v>
      </c>
      <c r="D14" s="234">
        <v>40</v>
      </c>
      <c r="E14" s="232">
        <v>38</v>
      </c>
      <c r="F14" s="235">
        <v>40</v>
      </c>
      <c r="G14" s="234">
        <v>39</v>
      </c>
      <c r="H14" s="235">
        <v>40</v>
      </c>
      <c r="I14" s="234">
        <v>38</v>
      </c>
      <c r="J14" s="232">
        <v>39</v>
      </c>
      <c r="K14" s="231">
        <v>40</v>
      </c>
      <c r="L14" s="235">
        <v>40</v>
      </c>
      <c r="N14" s="235">
        <v>36</v>
      </c>
      <c r="O14" s="234">
        <v>39</v>
      </c>
      <c r="T14" t="s">
        <v>403</v>
      </c>
      <c r="U14" s="228">
        <f>SUM((V14, X14, Z14, AB14, AD14, AF14, AH14, AJ14))</f>
        <v>16</v>
      </c>
      <c r="V14" s="244">
        <f>V31</f>
        <v>0</v>
      </c>
      <c r="W14" s="243">
        <f>V14/U14*100</f>
        <v>0</v>
      </c>
      <c r="X14" s="244">
        <f>X31</f>
        <v>0</v>
      </c>
      <c r="Y14" s="243">
        <f>X14/U14*100</f>
        <v>0</v>
      </c>
      <c r="Z14" s="244">
        <f>Z31</f>
        <v>0</v>
      </c>
      <c r="AA14" s="243">
        <f>Z14/U14*100</f>
        <v>0</v>
      </c>
      <c r="AB14" s="244">
        <f>AB31</f>
        <v>4</v>
      </c>
      <c r="AC14" s="243">
        <f>AB14/U14*100</f>
        <v>25</v>
      </c>
      <c r="AD14" s="244">
        <f>AD31</f>
        <v>11</v>
      </c>
      <c r="AE14" s="243">
        <f>AD14/U14*100</f>
        <v>68.75</v>
      </c>
      <c r="AF14" s="244">
        <f>AF31</f>
        <v>0</v>
      </c>
      <c r="AG14" s="243">
        <f>AF14/U14*100</f>
        <v>0</v>
      </c>
      <c r="AH14" s="244">
        <f>AH31</f>
        <v>1</v>
      </c>
      <c r="AI14" s="243">
        <f>AH14/U14*100</f>
        <v>6.25</v>
      </c>
      <c r="AJ14" s="244">
        <f>AJ31</f>
        <v>0</v>
      </c>
      <c r="AK14" s="243">
        <f>AJ14/U14*100</f>
        <v>0</v>
      </c>
      <c r="AN14" s="236"/>
    </row>
    <row r="15" spans="2:40" x14ac:dyDescent="0.55000000000000004">
      <c r="B15">
        <v>7</v>
      </c>
      <c r="C15" s="235">
        <v>40</v>
      </c>
      <c r="D15" s="234">
        <v>38</v>
      </c>
      <c r="E15" s="232">
        <v>38</v>
      </c>
      <c r="F15" s="235">
        <v>40</v>
      </c>
      <c r="G15" s="234">
        <v>39</v>
      </c>
      <c r="H15" s="235">
        <v>39</v>
      </c>
      <c r="I15" s="234">
        <v>40</v>
      </c>
      <c r="J15" s="232">
        <v>40</v>
      </c>
      <c r="K15" s="231">
        <v>40</v>
      </c>
      <c r="L15" s="235">
        <v>40</v>
      </c>
      <c r="N15" s="235">
        <v>39</v>
      </c>
      <c r="O15" s="234">
        <v>39</v>
      </c>
      <c r="T15" t="s">
        <v>402</v>
      </c>
      <c r="U15" s="228">
        <f>SUM((V15, X15, Z15, AB15, AD15, AF15, AH15, AJ15))</f>
        <v>41</v>
      </c>
      <c r="V15" s="244">
        <f>V32</f>
        <v>2</v>
      </c>
      <c r="W15" s="243">
        <f>V15/U15*100</f>
        <v>4.8780487804878048</v>
      </c>
      <c r="X15" s="244">
        <f>X32</f>
        <v>4</v>
      </c>
      <c r="Y15" s="243">
        <f>X15/U15*100</f>
        <v>9.7560975609756095</v>
      </c>
      <c r="Z15" s="244">
        <f>Z32</f>
        <v>3</v>
      </c>
      <c r="AA15" s="243">
        <f>Z15/U15*100</f>
        <v>7.3170731707317067</v>
      </c>
      <c r="AB15" s="244">
        <f>AB32</f>
        <v>6</v>
      </c>
      <c r="AC15" s="243">
        <f>AB15/U15*100</f>
        <v>14.634146341463413</v>
      </c>
      <c r="AD15" s="244">
        <f>AD32</f>
        <v>23</v>
      </c>
      <c r="AE15" s="243">
        <f>AD15/U15*100</f>
        <v>56.09756097560976</v>
      </c>
      <c r="AF15" s="244">
        <f>AF32</f>
        <v>3</v>
      </c>
      <c r="AG15" s="243">
        <f>AF15/U15*100</f>
        <v>7.3170731707317067</v>
      </c>
      <c r="AH15" s="244">
        <f>AH32</f>
        <v>0</v>
      </c>
      <c r="AI15" s="243">
        <f>AH15/U15*100</f>
        <v>0</v>
      </c>
      <c r="AJ15" s="244">
        <f>AJ32</f>
        <v>0</v>
      </c>
      <c r="AK15" s="243">
        <f>AJ15/U15*100</f>
        <v>0</v>
      </c>
      <c r="AN15" s="236"/>
    </row>
    <row r="16" spans="2:40" x14ac:dyDescent="0.55000000000000004">
      <c r="B16">
        <v>8</v>
      </c>
      <c r="C16" s="235">
        <v>34</v>
      </c>
      <c r="D16" s="234">
        <v>40</v>
      </c>
      <c r="E16" s="232">
        <v>39</v>
      </c>
      <c r="F16" s="235">
        <v>40</v>
      </c>
      <c r="G16" s="234">
        <v>38</v>
      </c>
      <c r="H16" s="235">
        <v>40</v>
      </c>
      <c r="I16" s="234">
        <v>40</v>
      </c>
      <c r="J16" s="232">
        <v>40</v>
      </c>
      <c r="K16" s="231">
        <v>39</v>
      </c>
      <c r="L16" s="235">
        <v>32</v>
      </c>
      <c r="N16" s="235">
        <v>40</v>
      </c>
      <c r="O16" s="234">
        <v>40</v>
      </c>
      <c r="T16" t="s">
        <v>401</v>
      </c>
      <c r="U16" s="228">
        <f>SUM((V16, X16, Z16, AB16, AD16, AF16, AH16, AJ16))</f>
        <v>46</v>
      </c>
      <c r="V16" s="244">
        <f>V33</f>
        <v>3</v>
      </c>
      <c r="W16" s="243">
        <f>V16/U16*100</f>
        <v>6.5217391304347823</v>
      </c>
      <c r="X16" s="244">
        <f>X33</f>
        <v>2</v>
      </c>
      <c r="Y16" s="243">
        <f>X16/U16*100</f>
        <v>4.3478260869565215</v>
      </c>
      <c r="Z16" s="244">
        <f>Z33</f>
        <v>1</v>
      </c>
      <c r="AA16" s="243">
        <f>Z16/U16*100</f>
        <v>2.1739130434782608</v>
      </c>
      <c r="AB16" s="244">
        <f>AB33</f>
        <v>6</v>
      </c>
      <c r="AC16" s="243">
        <f>AB16/U16*100</f>
        <v>13.043478260869565</v>
      </c>
      <c r="AD16" s="244">
        <f>AD33</f>
        <v>31</v>
      </c>
      <c r="AE16" s="243">
        <f>AD16/U16*100</f>
        <v>67.391304347826093</v>
      </c>
      <c r="AF16" s="244">
        <f>AF33</f>
        <v>3</v>
      </c>
      <c r="AG16" s="243">
        <f>AF16/U16*100</f>
        <v>6.5217391304347823</v>
      </c>
      <c r="AH16" s="244">
        <f>AH33</f>
        <v>0</v>
      </c>
      <c r="AI16" s="243">
        <f>AH16/U16*100</f>
        <v>0</v>
      </c>
      <c r="AJ16" s="244">
        <f>AJ33</f>
        <v>0</v>
      </c>
      <c r="AK16" s="243">
        <f>AJ16/U16*100</f>
        <v>0</v>
      </c>
    </row>
    <row r="17" spans="2:37" x14ac:dyDescent="0.55000000000000004">
      <c r="B17">
        <v>9</v>
      </c>
      <c r="C17" s="235">
        <v>41</v>
      </c>
      <c r="D17" s="234">
        <v>40</v>
      </c>
      <c r="E17" s="232">
        <v>40</v>
      </c>
      <c r="F17" s="235">
        <v>40</v>
      </c>
      <c r="G17" s="234">
        <v>39</v>
      </c>
      <c r="H17" s="235">
        <v>40</v>
      </c>
      <c r="I17" s="234">
        <v>40</v>
      </c>
      <c r="J17" s="232">
        <v>40</v>
      </c>
      <c r="K17" s="231">
        <v>40</v>
      </c>
      <c r="L17" s="235">
        <v>39</v>
      </c>
      <c r="N17" s="235">
        <v>40</v>
      </c>
      <c r="O17" s="234">
        <v>40</v>
      </c>
      <c r="T17" t="s">
        <v>627</v>
      </c>
      <c r="U17" s="228">
        <f>SUM((V17, X17, Z17, AB17, AD17, AF17, AH17, AJ17))</f>
        <v>40</v>
      </c>
      <c r="V17" s="244">
        <f>V34</f>
        <v>1</v>
      </c>
      <c r="W17" s="243">
        <f>V17/U17*100</f>
        <v>2.5</v>
      </c>
      <c r="X17" s="244">
        <f>X34</f>
        <v>1</v>
      </c>
      <c r="Y17" s="243">
        <f>X17/U17*100</f>
        <v>2.5</v>
      </c>
      <c r="Z17" s="244">
        <f>Z34</f>
        <v>5</v>
      </c>
      <c r="AA17" s="243">
        <f>Z17/U17*100</f>
        <v>12.5</v>
      </c>
      <c r="AB17" s="244">
        <f>AB34</f>
        <v>11</v>
      </c>
      <c r="AC17" s="243">
        <f>AB17/U17*100</f>
        <v>27.500000000000004</v>
      </c>
      <c r="AD17" s="244">
        <f>AD34</f>
        <v>20</v>
      </c>
      <c r="AE17" s="243">
        <f>AD17/U17*100</f>
        <v>50</v>
      </c>
      <c r="AF17" s="244">
        <f>AF34</f>
        <v>1</v>
      </c>
      <c r="AG17" s="243">
        <f>AF17/U17*100</f>
        <v>2.5</v>
      </c>
      <c r="AH17" s="244">
        <f>AH34</f>
        <v>1</v>
      </c>
      <c r="AI17" s="243">
        <f>AH17/U17*100</f>
        <v>2.5</v>
      </c>
      <c r="AJ17" s="244">
        <f>AJ34</f>
        <v>0</v>
      </c>
      <c r="AK17" s="243">
        <f>AJ17/U17*100</f>
        <v>0</v>
      </c>
    </row>
    <row r="18" spans="2:37" x14ac:dyDescent="0.55000000000000004">
      <c r="B18">
        <v>10</v>
      </c>
      <c r="C18" s="235">
        <v>40</v>
      </c>
      <c r="D18" s="234">
        <v>40</v>
      </c>
      <c r="E18" s="232">
        <v>40</v>
      </c>
      <c r="F18" s="235">
        <v>39</v>
      </c>
      <c r="G18" s="234">
        <v>39</v>
      </c>
      <c r="H18" s="235">
        <v>40</v>
      </c>
      <c r="I18" s="234">
        <v>39</v>
      </c>
      <c r="J18" s="232">
        <v>40</v>
      </c>
      <c r="K18" s="231">
        <v>40</v>
      </c>
      <c r="L18" s="235">
        <v>39</v>
      </c>
      <c r="N18" s="235">
        <v>40</v>
      </c>
      <c r="O18" s="234">
        <v>39</v>
      </c>
      <c r="T18" t="s">
        <v>626</v>
      </c>
      <c r="U18" s="228">
        <f>SUM((V18, X18, Z18, AB18, AD18, AF18, AH18, AJ18))</f>
        <v>30</v>
      </c>
      <c r="V18" s="244">
        <f>V35</f>
        <v>1</v>
      </c>
      <c r="W18" s="243">
        <f>V18/U18*100</f>
        <v>3.3333333333333335</v>
      </c>
      <c r="X18" s="244">
        <f>X35</f>
        <v>2</v>
      </c>
      <c r="Y18" s="243">
        <f>X18/U18*100</f>
        <v>6.666666666666667</v>
      </c>
      <c r="Z18" s="244">
        <f>Z35</f>
        <v>0</v>
      </c>
      <c r="AA18" s="243">
        <f>Z18/U18*100</f>
        <v>0</v>
      </c>
      <c r="AB18" s="244">
        <f>AB35</f>
        <v>8</v>
      </c>
      <c r="AC18" s="243">
        <f>AB18/U18*100</f>
        <v>26.666666666666668</v>
      </c>
      <c r="AD18" s="244">
        <f>AD35</f>
        <v>19</v>
      </c>
      <c r="AE18" s="243">
        <f>AD18/U18*100</f>
        <v>63.333333333333329</v>
      </c>
      <c r="AF18" s="244">
        <f>AF35</f>
        <v>0</v>
      </c>
      <c r="AG18" s="243">
        <f>AF18/U18*100</f>
        <v>0</v>
      </c>
      <c r="AH18" s="244">
        <f>AH35</f>
        <v>0</v>
      </c>
      <c r="AI18" s="243">
        <f>AH18/U18*100</f>
        <v>0</v>
      </c>
      <c r="AJ18" s="244">
        <f>AJ35</f>
        <v>0</v>
      </c>
      <c r="AK18" s="243">
        <f>AJ18/U18*100</f>
        <v>0</v>
      </c>
    </row>
    <row r="19" spans="2:37" x14ac:dyDescent="0.55000000000000004">
      <c r="B19">
        <v>11</v>
      </c>
      <c r="C19" s="235">
        <v>40</v>
      </c>
      <c r="D19" s="234">
        <v>38</v>
      </c>
      <c r="E19" s="232">
        <v>39</v>
      </c>
      <c r="F19" s="235">
        <v>41</v>
      </c>
      <c r="G19" s="234">
        <v>38</v>
      </c>
      <c r="H19" s="235">
        <v>40</v>
      </c>
      <c r="I19" s="234">
        <v>37</v>
      </c>
      <c r="J19" s="232">
        <v>40</v>
      </c>
      <c r="K19" s="231">
        <v>38</v>
      </c>
      <c r="L19" s="235">
        <v>37</v>
      </c>
      <c r="N19" s="235">
        <v>40</v>
      </c>
      <c r="O19" s="234">
        <v>40</v>
      </c>
      <c r="T19" t="s">
        <v>625</v>
      </c>
      <c r="U19" s="228">
        <f>SUM((V19, X19, Z19, AB19, AD19, AF19, AH19, AJ19))</f>
        <v>0</v>
      </c>
      <c r="V19" s="244">
        <f>V36</f>
        <v>0</v>
      </c>
      <c r="W19" s="243" t="e">
        <f>V19/U19*100</f>
        <v>#DIV/0!</v>
      </c>
      <c r="X19" s="244">
        <f>X36</f>
        <v>0</v>
      </c>
      <c r="Y19" s="243" t="e">
        <f>X19/U19*100</f>
        <v>#DIV/0!</v>
      </c>
      <c r="Z19" s="244">
        <f>Z36</f>
        <v>0</v>
      </c>
      <c r="AA19" s="243" t="e">
        <f>Z19/U19*100</f>
        <v>#DIV/0!</v>
      </c>
      <c r="AB19" s="244">
        <f>AB36</f>
        <v>0</v>
      </c>
      <c r="AC19" s="243" t="e">
        <f>AB19/U19*100</f>
        <v>#DIV/0!</v>
      </c>
      <c r="AD19" s="244">
        <f>AD36</f>
        <v>0</v>
      </c>
      <c r="AE19" s="243" t="e">
        <f>AD19/U19*100</f>
        <v>#DIV/0!</v>
      </c>
      <c r="AF19" s="244">
        <f>AF36</f>
        <v>0</v>
      </c>
      <c r="AG19" s="243" t="e">
        <f>AF19/U19*100</f>
        <v>#DIV/0!</v>
      </c>
      <c r="AH19" s="244">
        <f>AH36</f>
        <v>0</v>
      </c>
      <c r="AI19" s="243" t="e">
        <f>AH19/U19*100</f>
        <v>#DIV/0!</v>
      </c>
      <c r="AJ19" s="244">
        <f>AJ36</f>
        <v>0</v>
      </c>
      <c r="AK19" s="243" t="e">
        <f>AJ19/U19*100</f>
        <v>#DIV/0!</v>
      </c>
    </row>
    <row r="20" spans="2:37" x14ac:dyDescent="0.55000000000000004">
      <c r="B20">
        <v>12</v>
      </c>
      <c r="C20" s="235">
        <v>40</v>
      </c>
      <c r="D20" s="234">
        <v>34</v>
      </c>
      <c r="E20" s="232">
        <v>39</v>
      </c>
      <c r="F20" s="235">
        <v>40</v>
      </c>
      <c r="G20" s="234">
        <v>39</v>
      </c>
      <c r="H20" s="235">
        <v>40</v>
      </c>
      <c r="I20" s="234">
        <v>39</v>
      </c>
      <c r="J20" s="232">
        <v>40</v>
      </c>
      <c r="K20" s="231">
        <v>32</v>
      </c>
      <c r="L20" s="235">
        <v>40</v>
      </c>
      <c r="N20" s="235">
        <v>40</v>
      </c>
      <c r="O20" s="234">
        <v>40</v>
      </c>
      <c r="T20" t="s">
        <v>624</v>
      </c>
      <c r="U20" s="228">
        <f>SUM((V20, X20, Z20, AB20, AD20, AF20, AH20, AJ20))</f>
        <v>55</v>
      </c>
      <c r="V20" s="244">
        <f>V37</f>
        <v>2</v>
      </c>
      <c r="W20" s="243">
        <f>V20/U20*100</f>
        <v>3.6363636363636362</v>
      </c>
      <c r="X20" s="244">
        <f>X37</f>
        <v>2</v>
      </c>
      <c r="Y20" s="243">
        <f>X20/U20*100</f>
        <v>3.6363636363636362</v>
      </c>
      <c r="Z20" s="244">
        <f>Z37</f>
        <v>1</v>
      </c>
      <c r="AA20" s="243">
        <f>Z20/U20*100</f>
        <v>1.8181818181818181</v>
      </c>
      <c r="AB20" s="244">
        <f>AB37</f>
        <v>9</v>
      </c>
      <c r="AC20" s="243">
        <f>AB20/U20*100</f>
        <v>16.363636363636363</v>
      </c>
      <c r="AD20" s="244">
        <f>AD37</f>
        <v>37</v>
      </c>
      <c r="AE20" s="243">
        <f>AD20/U20*100</f>
        <v>67.272727272727266</v>
      </c>
      <c r="AF20" s="244">
        <f>AF37</f>
        <v>3</v>
      </c>
      <c r="AG20" s="243">
        <f>AF20/U20*100</f>
        <v>5.4545454545454541</v>
      </c>
      <c r="AH20" s="244">
        <f>AH37</f>
        <v>1</v>
      </c>
      <c r="AI20" s="243">
        <f>AH20/U20*100</f>
        <v>1.8181818181818181</v>
      </c>
      <c r="AJ20" s="244">
        <f>AJ37</f>
        <v>0</v>
      </c>
      <c r="AK20" s="243">
        <f>AJ20/U20*100</f>
        <v>0</v>
      </c>
    </row>
    <row r="21" spans="2:37" x14ac:dyDescent="0.55000000000000004">
      <c r="B21">
        <v>13</v>
      </c>
      <c r="C21" s="235">
        <v>40</v>
      </c>
      <c r="D21" s="234">
        <v>40</v>
      </c>
      <c r="E21" s="232">
        <v>38</v>
      </c>
      <c r="F21" s="235">
        <v>40</v>
      </c>
      <c r="G21" s="234">
        <v>39</v>
      </c>
      <c r="H21" s="235">
        <v>42</v>
      </c>
      <c r="I21" s="234">
        <v>40</v>
      </c>
      <c r="J21" s="232">
        <v>39</v>
      </c>
      <c r="K21" s="231">
        <v>39</v>
      </c>
      <c r="L21" s="235">
        <v>39</v>
      </c>
      <c r="N21" s="235">
        <v>40</v>
      </c>
      <c r="O21" s="234">
        <v>40</v>
      </c>
      <c r="T21" t="s">
        <v>623</v>
      </c>
      <c r="U21" s="228">
        <f>SUM((V21, X21, Z21, AB21, AD21, AF21, AH21, AJ21))</f>
        <v>52</v>
      </c>
      <c r="V21" s="244">
        <f>V38</f>
        <v>2</v>
      </c>
      <c r="W21" s="243">
        <f>V21/U21*100</f>
        <v>3.8461538461538463</v>
      </c>
      <c r="X21" s="244">
        <f>X38</f>
        <v>2</v>
      </c>
      <c r="Y21" s="243">
        <f>X21/U21*100</f>
        <v>3.8461538461538463</v>
      </c>
      <c r="Z21" s="244">
        <f>Z38</f>
        <v>4</v>
      </c>
      <c r="AA21" s="243">
        <f>Z21/U21*100</f>
        <v>7.6923076923076925</v>
      </c>
      <c r="AB21" s="244">
        <f>AB38</f>
        <v>8</v>
      </c>
      <c r="AC21" s="243">
        <f>AB21/U21*100</f>
        <v>15.384615384615385</v>
      </c>
      <c r="AD21" s="244">
        <f>AD38</f>
        <v>36</v>
      </c>
      <c r="AE21" s="243">
        <f>AD21/U21*100</f>
        <v>69.230769230769226</v>
      </c>
      <c r="AF21" s="244">
        <f>AF38</f>
        <v>0</v>
      </c>
      <c r="AG21" s="243">
        <f>AF21/U21*100</f>
        <v>0</v>
      </c>
      <c r="AH21" s="244">
        <f>AH38</f>
        <v>0</v>
      </c>
      <c r="AI21" s="243">
        <f>AH21/U21*100</f>
        <v>0</v>
      </c>
      <c r="AJ21" s="244">
        <f>AJ38</f>
        <v>0</v>
      </c>
      <c r="AK21" s="243">
        <f>AJ21/U21*100</f>
        <v>0</v>
      </c>
    </row>
    <row r="22" spans="2:37" x14ac:dyDescent="0.55000000000000004">
      <c r="B22">
        <v>14</v>
      </c>
      <c r="C22" s="235">
        <v>39</v>
      </c>
      <c r="D22" s="234">
        <v>37</v>
      </c>
      <c r="E22" s="232">
        <v>39</v>
      </c>
      <c r="F22" s="235">
        <v>40</v>
      </c>
      <c r="G22" s="234">
        <v>39</v>
      </c>
      <c r="H22" s="235">
        <v>40</v>
      </c>
      <c r="I22" s="234">
        <v>39</v>
      </c>
      <c r="J22" s="232">
        <v>40</v>
      </c>
      <c r="K22" s="231">
        <v>39</v>
      </c>
      <c r="L22" s="235">
        <v>40</v>
      </c>
      <c r="N22" s="235">
        <v>40</v>
      </c>
      <c r="O22" s="234">
        <v>40</v>
      </c>
      <c r="S22" s="245"/>
      <c r="T22" s="218" t="s">
        <v>622</v>
      </c>
      <c r="U22" s="245">
        <f>SUM((V22, X22, Z22, AB22, AD22, AF22, AH22, AJ22))</f>
        <v>0</v>
      </c>
      <c r="V22" s="244">
        <f>V39</f>
        <v>0</v>
      </c>
      <c r="W22" s="243" t="e">
        <f>V22/U22*100</f>
        <v>#DIV/0!</v>
      </c>
      <c r="X22" s="244">
        <f>X39</f>
        <v>0</v>
      </c>
      <c r="Y22" s="243" t="e">
        <f>X22/U22*100</f>
        <v>#DIV/0!</v>
      </c>
      <c r="Z22" s="244">
        <f>Z39</f>
        <v>0</v>
      </c>
      <c r="AA22" s="243" t="e">
        <f>Z22/U22*100</f>
        <v>#DIV/0!</v>
      </c>
      <c r="AB22" s="244">
        <f>AB39</f>
        <v>0</v>
      </c>
      <c r="AC22" s="243" t="e">
        <f>AB22/U22*100</f>
        <v>#DIV/0!</v>
      </c>
      <c r="AD22" s="244">
        <f>AD39</f>
        <v>0</v>
      </c>
      <c r="AE22" s="243" t="e">
        <f>AD22/U22*100</f>
        <v>#DIV/0!</v>
      </c>
      <c r="AF22" s="244">
        <f>AF39</f>
        <v>0</v>
      </c>
      <c r="AG22" s="243" t="e">
        <f>AF22/U22*100</f>
        <v>#DIV/0!</v>
      </c>
      <c r="AH22" s="244">
        <f>AH39</f>
        <v>0</v>
      </c>
      <c r="AI22" s="243" t="e">
        <f>AH22/U22*100</f>
        <v>#DIV/0!</v>
      </c>
      <c r="AJ22" s="244">
        <f>AJ39</f>
        <v>0</v>
      </c>
      <c r="AK22" s="243" t="e">
        <f>AJ22/U22*100</f>
        <v>#DIV/0!</v>
      </c>
    </row>
    <row r="23" spans="2:37" x14ac:dyDescent="0.55000000000000004">
      <c r="B23">
        <v>15</v>
      </c>
      <c r="C23" s="235">
        <v>40</v>
      </c>
      <c r="D23" s="234">
        <v>42</v>
      </c>
      <c r="E23" s="232">
        <v>38</v>
      </c>
      <c r="F23" s="235">
        <v>39</v>
      </c>
      <c r="G23" s="234">
        <v>38</v>
      </c>
      <c r="H23" s="235">
        <v>40</v>
      </c>
      <c r="I23" s="234">
        <v>40</v>
      </c>
      <c r="J23" s="232">
        <v>40</v>
      </c>
      <c r="K23" s="231">
        <v>38</v>
      </c>
      <c r="L23" s="235">
        <v>40</v>
      </c>
      <c r="N23" s="235">
        <v>40</v>
      </c>
      <c r="O23" s="234">
        <v>39</v>
      </c>
    </row>
    <row r="24" spans="2:37" x14ac:dyDescent="0.55000000000000004">
      <c r="B24">
        <v>16</v>
      </c>
      <c r="C24" s="235">
        <v>40</v>
      </c>
      <c r="D24" s="234">
        <v>40</v>
      </c>
      <c r="E24" s="232">
        <v>39</v>
      </c>
      <c r="F24" s="235">
        <v>40</v>
      </c>
      <c r="G24" s="234">
        <v>39</v>
      </c>
      <c r="H24" s="235">
        <v>40</v>
      </c>
      <c r="I24" s="234">
        <v>40</v>
      </c>
      <c r="J24" s="232">
        <v>40</v>
      </c>
      <c r="K24" s="231">
        <v>40</v>
      </c>
      <c r="L24" s="235">
        <v>40</v>
      </c>
      <c r="N24" s="235">
        <v>40</v>
      </c>
      <c r="O24" s="234">
        <v>40</v>
      </c>
    </row>
    <row r="25" spans="2:37" x14ac:dyDescent="0.55000000000000004">
      <c r="B25">
        <v>17</v>
      </c>
      <c r="C25" s="235">
        <v>41</v>
      </c>
      <c r="D25" s="234">
        <v>39</v>
      </c>
      <c r="E25" s="232">
        <v>39</v>
      </c>
      <c r="F25" s="235">
        <v>40</v>
      </c>
      <c r="G25" s="234">
        <v>35</v>
      </c>
      <c r="H25" s="235"/>
      <c r="I25" s="234">
        <v>40</v>
      </c>
      <c r="J25" s="232">
        <v>41</v>
      </c>
      <c r="K25" s="231">
        <v>41</v>
      </c>
      <c r="L25" s="235">
        <v>40</v>
      </c>
      <c r="N25" s="235">
        <v>40</v>
      </c>
      <c r="O25" s="234">
        <v>40</v>
      </c>
      <c r="T25" s="242" t="s">
        <v>599</v>
      </c>
      <c r="U25" s="242" t="s">
        <v>18</v>
      </c>
      <c r="V25" s="240" t="s">
        <v>598</v>
      </c>
      <c r="W25" s="240"/>
      <c r="X25" s="240">
        <v>37</v>
      </c>
      <c r="Y25" s="240"/>
      <c r="Z25" s="240">
        <v>38</v>
      </c>
      <c r="AA25" s="240"/>
      <c r="AB25" s="240">
        <v>39</v>
      </c>
      <c r="AC25" s="240"/>
      <c r="AD25" s="240">
        <v>40</v>
      </c>
      <c r="AE25" s="241"/>
      <c r="AF25" s="240">
        <v>41</v>
      </c>
      <c r="AG25" s="240"/>
      <c r="AH25" s="240">
        <v>42</v>
      </c>
      <c r="AI25" s="240"/>
      <c r="AJ25" s="240" t="s">
        <v>597</v>
      </c>
    </row>
    <row r="26" spans="2:37" x14ac:dyDescent="0.55000000000000004">
      <c r="B26">
        <v>18</v>
      </c>
      <c r="C26" s="235">
        <v>40</v>
      </c>
      <c r="D26" s="234">
        <v>39</v>
      </c>
      <c r="E26" s="232">
        <v>39</v>
      </c>
      <c r="F26" s="235">
        <v>40</v>
      </c>
      <c r="G26" s="234">
        <v>34</v>
      </c>
      <c r="H26" s="235"/>
      <c r="I26" s="234">
        <v>40</v>
      </c>
      <c r="J26" s="232">
        <v>41</v>
      </c>
      <c r="K26" s="231">
        <v>39</v>
      </c>
      <c r="L26" s="235">
        <v>40</v>
      </c>
      <c r="N26" s="235">
        <v>39</v>
      </c>
      <c r="O26" s="234">
        <v>40</v>
      </c>
      <c r="T26" s="236" t="s">
        <v>621</v>
      </c>
      <c r="U26">
        <v>103</v>
      </c>
      <c r="V26">
        <v>4</v>
      </c>
      <c r="W26"/>
      <c r="X26">
        <v>0</v>
      </c>
      <c r="Y26"/>
      <c r="Z26">
        <v>2</v>
      </c>
      <c r="AA26"/>
      <c r="AB26">
        <v>11</v>
      </c>
      <c r="AD26">
        <v>59</v>
      </c>
      <c r="AF26">
        <v>24</v>
      </c>
      <c r="AH26">
        <v>3</v>
      </c>
      <c r="AJ26">
        <v>0</v>
      </c>
    </row>
    <row r="27" spans="2:37" x14ac:dyDescent="0.55000000000000004">
      <c r="B27">
        <v>19</v>
      </c>
      <c r="C27" s="235">
        <v>24</v>
      </c>
      <c r="D27" s="234">
        <v>40</v>
      </c>
      <c r="E27" s="232">
        <v>39</v>
      </c>
      <c r="F27" s="235">
        <v>40</v>
      </c>
      <c r="G27" s="234">
        <v>35</v>
      </c>
      <c r="H27" s="235"/>
      <c r="I27" s="234">
        <v>40</v>
      </c>
      <c r="J27" s="232">
        <v>40</v>
      </c>
      <c r="K27" s="231">
        <v>40</v>
      </c>
      <c r="L27" s="235">
        <v>40</v>
      </c>
      <c r="N27" s="235">
        <v>40</v>
      </c>
      <c r="O27" s="234">
        <v>40</v>
      </c>
      <c r="T27" s="236" t="s">
        <v>620</v>
      </c>
      <c r="U27">
        <v>97</v>
      </c>
      <c r="V27">
        <v>2</v>
      </c>
      <c r="W27"/>
      <c r="X27">
        <v>2</v>
      </c>
      <c r="Y27"/>
      <c r="Z27">
        <v>5</v>
      </c>
      <c r="AA27"/>
      <c r="AB27">
        <v>19</v>
      </c>
      <c r="AD27">
        <v>64</v>
      </c>
      <c r="AF27">
        <v>4</v>
      </c>
      <c r="AH27">
        <v>1</v>
      </c>
      <c r="AJ27">
        <v>0</v>
      </c>
    </row>
    <row r="28" spans="2:37" x14ac:dyDescent="0.55000000000000004">
      <c r="B28">
        <v>20</v>
      </c>
      <c r="C28" s="235">
        <v>40</v>
      </c>
      <c r="D28" s="234">
        <v>39</v>
      </c>
      <c r="E28" s="232">
        <v>39</v>
      </c>
      <c r="F28" s="235">
        <v>40</v>
      </c>
      <c r="G28" s="234">
        <v>37</v>
      </c>
      <c r="H28" s="235"/>
      <c r="I28" s="234">
        <v>40</v>
      </c>
      <c r="J28" s="232">
        <v>40</v>
      </c>
      <c r="K28" s="231">
        <v>38</v>
      </c>
      <c r="L28" s="235">
        <v>39</v>
      </c>
      <c r="N28" s="235">
        <v>39</v>
      </c>
      <c r="O28" s="234">
        <v>38</v>
      </c>
      <c r="T28" s="236" t="s">
        <v>619</v>
      </c>
      <c r="U28">
        <v>74</v>
      </c>
      <c r="V28">
        <v>5</v>
      </c>
      <c r="W28"/>
      <c r="X28">
        <v>3</v>
      </c>
      <c r="Y28"/>
      <c r="Z28">
        <v>14</v>
      </c>
      <c r="AA28"/>
      <c r="AB28">
        <v>46</v>
      </c>
      <c r="AD28">
        <v>6</v>
      </c>
      <c r="AF28">
        <v>0</v>
      </c>
      <c r="AH28">
        <v>0</v>
      </c>
      <c r="AJ28">
        <v>0</v>
      </c>
    </row>
    <row r="29" spans="2:37" x14ac:dyDescent="0.55000000000000004">
      <c r="B29">
        <v>21</v>
      </c>
      <c r="C29" s="235">
        <v>40</v>
      </c>
      <c r="D29" s="234">
        <v>40</v>
      </c>
      <c r="E29" s="232">
        <v>38</v>
      </c>
      <c r="F29" s="235">
        <v>40</v>
      </c>
      <c r="G29" s="234">
        <v>39</v>
      </c>
      <c r="H29" s="235"/>
      <c r="I29" s="234">
        <v>40</v>
      </c>
      <c r="J29" s="232">
        <v>40</v>
      </c>
      <c r="K29" s="231">
        <v>40</v>
      </c>
      <c r="L29" s="235">
        <v>40</v>
      </c>
      <c r="N29" s="235">
        <v>41</v>
      </c>
      <c r="O29" s="234">
        <v>40</v>
      </c>
      <c r="T29" s="236" t="s">
        <v>618</v>
      </c>
      <c r="U29">
        <v>38</v>
      </c>
      <c r="V29">
        <v>0</v>
      </c>
      <c r="W29"/>
      <c r="X29">
        <v>0</v>
      </c>
      <c r="Y29"/>
      <c r="Z29">
        <v>2</v>
      </c>
      <c r="AA29"/>
      <c r="AB29">
        <v>6</v>
      </c>
      <c r="AD29">
        <v>29</v>
      </c>
      <c r="AF29">
        <v>1</v>
      </c>
      <c r="AH29">
        <v>0</v>
      </c>
      <c r="AJ29">
        <v>0</v>
      </c>
    </row>
    <row r="30" spans="2:37" x14ac:dyDescent="0.55000000000000004">
      <c r="B30">
        <v>22</v>
      </c>
      <c r="C30" s="235">
        <v>38</v>
      </c>
      <c r="D30" s="234">
        <v>40</v>
      </c>
      <c r="E30" s="232">
        <v>39</v>
      </c>
      <c r="F30" s="235">
        <v>40</v>
      </c>
      <c r="G30" s="234">
        <v>39</v>
      </c>
      <c r="H30" s="235"/>
      <c r="I30" s="234">
        <v>40</v>
      </c>
      <c r="J30" s="232">
        <v>40</v>
      </c>
      <c r="K30" s="231">
        <v>40</v>
      </c>
      <c r="L30" s="235">
        <v>39</v>
      </c>
      <c r="N30" s="235">
        <v>40</v>
      </c>
      <c r="O30" s="234">
        <v>40</v>
      </c>
      <c r="T30" s="236" t="s">
        <v>617</v>
      </c>
      <c r="U30">
        <v>46</v>
      </c>
      <c r="V30">
        <v>5</v>
      </c>
      <c r="W30"/>
      <c r="X30">
        <v>1</v>
      </c>
      <c r="Y30"/>
      <c r="Z30">
        <v>7</v>
      </c>
      <c r="AA30"/>
      <c r="AB30">
        <v>32</v>
      </c>
      <c r="AD30">
        <v>1</v>
      </c>
      <c r="AF30">
        <v>0</v>
      </c>
      <c r="AH30">
        <v>0</v>
      </c>
      <c r="AJ30">
        <v>0</v>
      </c>
    </row>
    <row r="31" spans="2:37" x14ac:dyDescent="0.55000000000000004">
      <c r="B31">
        <v>23</v>
      </c>
      <c r="C31" s="235">
        <v>40</v>
      </c>
      <c r="D31" s="234">
        <v>38</v>
      </c>
      <c r="E31" s="232">
        <v>39</v>
      </c>
      <c r="F31" s="235">
        <v>40</v>
      </c>
      <c r="G31" s="234">
        <v>39</v>
      </c>
      <c r="H31" s="235"/>
      <c r="I31" s="234">
        <v>40</v>
      </c>
      <c r="J31" s="232">
        <v>40</v>
      </c>
      <c r="K31" s="231">
        <v>39</v>
      </c>
      <c r="L31" s="235">
        <v>40</v>
      </c>
      <c r="N31" s="235">
        <v>38</v>
      </c>
      <c r="O31" s="234">
        <v>40</v>
      </c>
      <c r="T31" s="236" t="s">
        <v>616</v>
      </c>
      <c r="U31">
        <v>16</v>
      </c>
      <c r="V31">
        <v>0</v>
      </c>
      <c r="W31"/>
      <c r="X31">
        <v>0</v>
      </c>
      <c r="Y31"/>
      <c r="Z31">
        <v>0</v>
      </c>
      <c r="AA31"/>
      <c r="AB31">
        <v>4</v>
      </c>
      <c r="AD31">
        <v>11</v>
      </c>
      <c r="AF31">
        <v>0</v>
      </c>
      <c r="AH31">
        <v>1</v>
      </c>
      <c r="AJ31">
        <v>0</v>
      </c>
    </row>
    <row r="32" spans="2:37" x14ac:dyDescent="0.55000000000000004">
      <c r="B32">
        <v>24</v>
      </c>
      <c r="C32" s="235">
        <v>40</v>
      </c>
      <c r="D32" s="234">
        <v>39</v>
      </c>
      <c r="E32" s="232">
        <v>39</v>
      </c>
      <c r="F32" s="235">
        <v>40</v>
      </c>
      <c r="G32" s="234">
        <v>38</v>
      </c>
      <c r="H32" s="235"/>
      <c r="I32" s="234">
        <v>40</v>
      </c>
      <c r="J32" s="232">
        <v>40</v>
      </c>
      <c r="K32" s="231">
        <v>37</v>
      </c>
      <c r="L32" s="235">
        <v>40</v>
      </c>
      <c r="N32" s="235">
        <v>41</v>
      </c>
      <c r="O32" s="234">
        <v>37</v>
      </c>
      <c r="T32" s="236" t="s">
        <v>615</v>
      </c>
      <c r="U32">
        <v>41</v>
      </c>
      <c r="V32">
        <v>2</v>
      </c>
      <c r="W32"/>
      <c r="X32">
        <v>4</v>
      </c>
      <c r="Y32"/>
      <c r="Z32">
        <v>3</v>
      </c>
      <c r="AA32"/>
      <c r="AB32">
        <v>6</v>
      </c>
      <c r="AD32">
        <v>23</v>
      </c>
      <c r="AF32">
        <v>3</v>
      </c>
      <c r="AH32">
        <v>0</v>
      </c>
      <c r="AJ32">
        <v>0</v>
      </c>
    </row>
    <row r="33" spans="2:36" x14ac:dyDescent="0.55000000000000004">
      <c r="B33">
        <v>25</v>
      </c>
      <c r="C33" s="235">
        <v>40</v>
      </c>
      <c r="D33" s="234">
        <v>40</v>
      </c>
      <c r="E33" s="232">
        <v>40</v>
      </c>
      <c r="F33" s="235">
        <v>39</v>
      </c>
      <c r="G33" s="234">
        <v>38</v>
      </c>
      <c r="H33" s="235"/>
      <c r="I33" s="234">
        <v>36</v>
      </c>
      <c r="J33" s="232">
        <v>39</v>
      </c>
      <c r="K33" s="231">
        <v>38</v>
      </c>
      <c r="L33" s="235">
        <v>39</v>
      </c>
      <c r="N33" s="235">
        <v>40</v>
      </c>
      <c r="O33" s="234">
        <v>40</v>
      </c>
      <c r="T33" s="236" t="s">
        <v>614</v>
      </c>
      <c r="U33">
        <v>46</v>
      </c>
      <c r="V33">
        <v>3</v>
      </c>
      <c r="W33"/>
      <c r="X33">
        <v>2</v>
      </c>
      <c r="Y33"/>
      <c r="Z33">
        <v>1</v>
      </c>
      <c r="AA33"/>
      <c r="AB33">
        <v>6</v>
      </c>
      <c r="AD33">
        <v>31</v>
      </c>
      <c r="AF33">
        <v>3</v>
      </c>
      <c r="AH33">
        <v>0</v>
      </c>
      <c r="AJ33">
        <v>0</v>
      </c>
    </row>
    <row r="34" spans="2:36" x14ac:dyDescent="0.55000000000000004">
      <c r="B34">
        <v>26</v>
      </c>
      <c r="C34" s="235">
        <v>40</v>
      </c>
      <c r="D34" s="234">
        <v>40</v>
      </c>
      <c r="E34" s="232">
        <v>39</v>
      </c>
      <c r="F34" s="235">
        <v>40</v>
      </c>
      <c r="G34" s="234">
        <v>36</v>
      </c>
      <c r="H34" s="235"/>
      <c r="I34" s="234">
        <v>38</v>
      </c>
      <c r="J34" s="232">
        <v>40</v>
      </c>
      <c r="K34" s="231">
        <v>39</v>
      </c>
      <c r="L34" s="235">
        <v>40</v>
      </c>
      <c r="N34" s="235">
        <v>39</v>
      </c>
      <c r="O34" s="234">
        <v>40</v>
      </c>
      <c r="T34" s="236" t="s">
        <v>613</v>
      </c>
      <c r="U34">
        <v>40</v>
      </c>
      <c r="V34">
        <v>1</v>
      </c>
      <c r="W34"/>
      <c r="X34">
        <v>1</v>
      </c>
      <c r="Y34"/>
      <c r="Z34">
        <v>5</v>
      </c>
      <c r="AA34"/>
      <c r="AB34">
        <v>11</v>
      </c>
      <c r="AD34">
        <v>20</v>
      </c>
      <c r="AF34">
        <v>1</v>
      </c>
      <c r="AH34">
        <v>1</v>
      </c>
      <c r="AJ34">
        <v>0</v>
      </c>
    </row>
    <row r="35" spans="2:36" x14ac:dyDescent="0.55000000000000004">
      <c r="B35">
        <v>27</v>
      </c>
      <c r="C35" s="235">
        <v>39</v>
      </c>
      <c r="D35" s="234">
        <v>40</v>
      </c>
      <c r="E35" s="232">
        <v>37</v>
      </c>
      <c r="F35" s="235">
        <v>40</v>
      </c>
      <c r="G35" s="234">
        <v>39</v>
      </c>
      <c r="H35" s="235"/>
      <c r="I35" s="234">
        <v>40</v>
      </c>
      <c r="J35" s="232">
        <v>40</v>
      </c>
      <c r="K35" s="231">
        <v>40</v>
      </c>
      <c r="L35" s="235">
        <v>40</v>
      </c>
      <c r="N35" s="235">
        <v>40</v>
      </c>
      <c r="O35" s="234">
        <v>40</v>
      </c>
      <c r="T35" s="236" t="s">
        <v>612</v>
      </c>
      <c r="U35">
        <v>30</v>
      </c>
      <c r="V35">
        <v>1</v>
      </c>
      <c r="W35"/>
      <c r="X35">
        <v>2</v>
      </c>
      <c r="Y35"/>
      <c r="Z35">
        <v>0</v>
      </c>
      <c r="AA35"/>
      <c r="AB35">
        <v>8</v>
      </c>
      <c r="AD35">
        <v>19</v>
      </c>
      <c r="AF35">
        <v>0</v>
      </c>
      <c r="AH35">
        <v>0</v>
      </c>
      <c r="AJ35">
        <v>0</v>
      </c>
    </row>
    <row r="36" spans="2:36" x14ac:dyDescent="0.55000000000000004">
      <c r="B36">
        <v>28</v>
      </c>
      <c r="C36" s="235">
        <v>41</v>
      </c>
      <c r="D36" s="234">
        <v>40</v>
      </c>
      <c r="E36" s="232">
        <v>39</v>
      </c>
      <c r="F36" s="235">
        <v>40</v>
      </c>
      <c r="G36" s="234">
        <v>39</v>
      </c>
      <c r="H36" s="230"/>
      <c r="I36" s="234">
        <v>40</v>
      </c>
      <c r="J36" s="232">
        <v>40</v>
      </c>
      <c r="K36" s="231">
        <v>38</v>
      </c>
      <c r="L36" s="230">
        <v>40</v>
      </c>
      <c r="N36" s="230">
        <v>39</v>
      </c>
      <c r="O36" s="234">
        <v>40</v>
      </c>
      <c r="T36" s="236" t="s">
        <v>611</v>
      </c>
      <c r="U36">
        <v>0</v>
      </c>
      <c r="V36">
        <v>0</v>
      </c>
      <c r="W36"/>
      <c r="X36">
        <v>0</v>
      </c>
      <c r="Y36"/>
      <c r="Z36">
        <v>0</v>
      </c>
      <c r="AA36"/>
      <c r="AB36">
        <v>0</v>
      </c>
      <c r="AD36">
        <v>0</v>
      </c>
      <c r="AF36">
        <v>0</v>
      </c>
      <c r="AH36">
        <v>0</v>
      </c>
      <c r="AJ36">
        <v>0</v>
      </c>
    </row>
    <row r="37" spans="2:36" x14ac:dyDescent="0.55000000000000004">
      <c r="B37">
        <v>29</v>
      </c>
      <c r="C37" s="235">
        <v>40</v>
      </c>
      <c r="D37" s="234">
        <v>38</v>
      </c>
      <c r="E37" s="232">
        <v>39</v>
      </c>
      <c r="F37" s="235">
        <v>40</v>
      </c>
      <c r="G37" s="234">
        <v>39</v>
      </c>
      <c r="H37" s="230"/>
      <c r="I37" s="234">
        <v>40</v>
      </c>
      <c r="J37" s="232">
        <v>40</v>
      </c>
      <c r="K37" s="231">
        <v>39</v>
      </c>
      <c r="L37" s="230">
        <v>40</v>
      </c>
      <c r="N37" s="230">
        <v>40</v>
      </c>
      <c r="O37" s="234">
        <v>38</v>
      </c>
      <c r="T37" s="236" t="s">
        <v>610</v>
      </c>
      <c r="U37">
        <v>55</v>
      </c>
      <c r="V37">
        <v>2</v>
      </c>
      <c r="W37"/>
      <c r="X37">
        <v>2</v>
      </c>
      <c r="Y37"/>
      <c r="Z37">
        <v>1</v>
      </c>
      <c r="AA37"/>
      <c r="AB37">
        <v>9</v>
      </c>
      <c r="AD37">
        <v>37</v>
      </c>
      <c r="AF37">
        <v>3</v>
      </c>
      <c r="AH37">
        <v>1</v>
      </c>
      <c r="AJ37">
        <v>0</v>
      </c>
    </row>
    <row r="38" spans="2:36" x14ac:dyDescent="0.55000000000000004">
      <c r="B38">
        <v>30</v>
      </c>
      <c r="C38" s="235">
        <v>40</v>
      </c>
      <c r="D38" s="234">
        <v>40</v>
      </c>
      <c r="E38" s="232">
        <v>40</v>
      </c>
      <c r="F38" s="235">
        <v>40</v>
      </c>
      <c r="G38" s="234">
        <v>40</v>
      </c>
      <c r="H38" s="230"/>
      <c r="I38" s="234">
        <v>40</v>
      </c>
      <c r="J38" s="232">
        <v>40</v>
      </c>
      <c r="K38" s="231">
        <v>40</v>
      </c>
      <c r="L38" s="230">
        <v>39</v>
      </c>
      <c r="N38" s="230">
        <v>40</v>
      </c>
      <c r="O38" s="234">
        <v>40</v>
      </c>
      <c r="T38" s="236" t="s">
        <v>609</v>
      </c>
      <c r="U38">
        <v>52</v>
      </c>
      <c r="V38">
        <v>2</v>
      </c>
      <c r="W38"/>
      <c r="X38">
        <v>2</v>
      </c>
      <c r="Y38"/>
      <c r="Z38">
        <v>4</v>
      </c>
      <c r="AA38"/>
      <c r="AB38">
        <v>8</v>
      </c>
      <c r="AD38">
        <v>36</v>
      </c>
      <c r="AF38">
        <v>0</v>
      </c>
      <c r="AH38">
        <v>0</v>
      </c>
      <c r="AJ38">
        <v>0</v>
      </c>
    </row>
    <row r="39" spans="2:36" x14ac:dyDescent="0.55000000000000004">
      <c r="B39">
        <v>31</v>
      </c>
      <c r="C39" s="235">
        <v>40</v>
      </c>
      <c r="D39" s="234">
        <v>40</v>
      </c>
      <c r="E39" s="232">
        <v>38</v>
      </c>
      <c r="F39" s="235">
        <v>39</v>
      </c>
      <c r="G39" s="234">
        <v>38</v>
      </c>
      <c r="H39" s="230"/>
      <c r="I39" s="234">
        <v>39</v>
      </c>
      <c r="J39" s="232">
        <v>41</v>
      </c>
      <c r="K39" s="231">
        <v>39</v>
      </c>
      <c r="N39" s="230">
        <v>40</v>
      </c>
      <c r="O39" s="234">
        <v>36</v>
      </c>
      <c r="T39" s="236" t="s">
        <v>608</v>
      </c>
      <c r="U39">
        <v>0</v>
      </c>
      <c r="V39">
        <v>0</v>
      </c>
      <c r="W39"/>
      <c r="X39">
        <v>0</v>
      </c>
      <c r="Y39"/>
      <c r="Z39">
        <v>0</v>
      </c>
      <c r="AA39"/>
      <c r="AB39">
        <v>0</v>
      </c>
      <c r="AD39">
        <v>0</v>
      </c>
      <c r="AF39">
        <v>0</v>
      </c>
      <c r="AH39">
        <v>0</v>
      </c>
      <c r="AJ39">
        <v>0</v>
      </c>
    </row>
    <row r="40" spans="2:36" x14ac:dyDescent="0.55000000000000004">
      <c r="B40">
        <v>32</v>
      </c>
      <c r="C40" s="235">
        <v>41</v>
      </c>
      <c r="D40" s="234">
        <v>40</v>
      </c>
      <c r="E40" s="232">
        <v>39</v>
      </c>
      <c r="F40" s="235">
        <v>40</v>
      </c>
      <c r="G40" s="234">
        <v>39</v>
      </c>
      <c r="H40" s="230"/>
      <c r="I40" s="234">
        <v>37</v>
      </c>
      <c r="J40" s="232">
        <v>39</v>
      </c>
      <c r="K40" s="231">
        <v>40</v>
      </c>
      <c r="N40" s="230">
        <v>40</v>
      </c>
      <c r="O40" s="234">
        <v>40</v>
      </c>
    </row>
    <row r="41" spans="2:36" x14ac:dyDescent="0.55000000000000004">
      <c r="B41">
        <v>33</v>
      </c>
      <c r="C41" s="235">
        <v>40</v>
      </c>
      <c r="D41" s="234">
        <v>40</v>
      </c>
      <c r="E41" s="232">
        <v>35</v>
      </c>
      <c r="F41" s="235">
        <v>38</v>
      </c>
      <c r="G41" s="234">
        <v>36</v>
      </c>
      <c r="H41" s="230"/>
      <c r="I41" s="234">
        <v>39</v>
      </c>
      <c r="J41" s="232">
        <v>39</v>
      </c>
      <c r="K41" s="231">
        <v>40</v>
      </c>
      <c r="N41" s="230">
        <v>33</v>
      </c>
      <c r="O41" s="234">
        <v>40</v>
      </c>
    </row>
    <row r="42" spans="2:36" x14ac:dyDescent="0.55000000000000004">
      <c r="B42">
        <v>34</v>
      </c>
      <c r="C42" s="235">
        <v>40</v>
      </c>
      <c r="D42" s="234">
        <v>40</v>
      </c>
      <c r="E42" s="232">
        <v>39</v>
      </c>
      <c r="F42" s="235">
        <v>38</v>
      </c>
      <c r="G42" s="234">
        <v>39</v>
      </c>
      <c r="H42" s="230"/>
      <c r="I42" s="234">
        <v>41</v>
      </c>
      <c r="J42" s="232">
        <v>40</v>
      </c>
      <c r="K42" s="231">
        <v>40</v>
      </c>
      <c r="N42" s="230">
        <v>40</v>
      </c>
      <c r="O42" s="234">
        <v>39</v>
      </c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</row>
    <row r="43" spans="2:36" x14ac:dyDescent="0.55000000000000004">
      <c r="B43">
        <v>35</v>
      </c>
      <c r="C43" s="235">
        <v>39</v>
      </c>
      <c r="D43" s="234">
        <v>39</v>
      </c>
      <c r="E43" s="232">
        <v>39</v>
      </c>
      <c r="F43" s="235">
        <v>40</v>
      </c>
      <c r="G43" s="234">
        <v>39</v>
      </c>
      <c r="H43" s="230"/>
      <c r="I43" s="233">
        <v>38</v>
      </c>
      <c r="J43" s="232">
        <v>40</v>
      </c>
      <c r="K43" s="231">
        <v>40</v>
      </c>
      <c r="N43" s="230">
        <v>40</v>
      </c>
      <c r="O43" s="233">
        <v>40</v>
      </c>
      <c r="T43" s="236"/>
      <c r="U43"/>
      <c r="V43"/>
      <c r="W43"/>
      <c r="X43"/>
      <c r="Y43"/>
      <c r="Z43"/>
      <c r="AA43"/>
    </row>
    <row r="44" spans="2:36" x14ac:dyDescent="0.55000000000000004">
      <c r="B44">
        <v>36</v>
      </c>
      <c r="C44" s="235">
        <v>40</v>
      </c>
      <c r="D44" s="234">
        <v>39</v>
      </c>
      <c r="E44" s="232">
        <v>39</v>
      </c>
      <c r="F44" s="235">
        <v>39</v>
      </c>
      <c r="G44" s="234">
        <v>39</v>
      </c>
      <c r="H44" s="230"/>
      <c r="I44" s="234">
        <v>41</v>
      </c>
      <c r="J44" s="232">
        <v>40</v>
      </c>
      <c r="K44" s="231">
        <v>39</v>
      </c>
      <c r="N44" s="230">
        <v>39</v>
      </c>
      <c r="O44" s="234">
        <v>40</v>
      </c>
      <c r="T44" s="236"/>
      <c r="U44"/>
      <c r="V44"/>
      <c r="W44"/>
      <c r="X44"/>
      <c r="Y44"/>
      <c r="Z44"/>
      <c r="AA44"/>
    </row>
    <row r="45" spans="2:36" x14ac:dyDescent="0.55000000000000004">
      <c r="B45">
        <v>37</v>
      </c>
      <c r="C45" s="235">
        <v>40</v>
      </c>
      <c r="D45" s="234">
        <v>39</v>
      </c>
      <c r="E45" s="232">
        <v>39</v>
      </c>
      <c r="F45" s="235">
        <v>39</v>
      </c>
      <c r="G45" s="234">
        <v>39</v>
      </c>
      <c r="H45" s="230"/>
      <c r="I45" s="234">
        <v>41</v>
      </c>
      <c r="J45" s="232">
        <v>40</v>
      </c>
      <c r="K45" s="231">
        <v>40</v>
      </c>
      <c r="N45" s="230">
        <v>39</v>
      </c>
      <c r="O45" s="234">
        <v>40</v>
      </c>
      <c r="T45" s="236"/>
      <c r="U45"/>
      <c r="V45"/>
      <c r="W45"/>
      <c r="X45"/>
      <c r="Y45"/>
      <c r="Z45"/>
      <c r="AA45"/>
    </row>
    <row r="46" spans="2:36" x14ac:dyDescent="0.55000000000000004">
      <c r="B46">
        <v>38</v>
      </c>
      <c r="C46" s="235">
        <v>40</v>
      </c>
      <c r="D46" s="234">
        <v>40</v>
      </c>
      <c r="E46" s="232">
        <v>39</v>
      </c>
      <c r="F46" s="235">
        <v>40</v>
      </c>
      <c r="G46" s="234">
        <v>39</v>
      </c>
      <c r="H46" s="230"/>
      <c r="I46" s="234">
        <v>40</v>
      </c>
      <c r="J46" s="232">
        <v>39</v>
      </c>
      <c r="K46" s="231">
        <v>40</v>
      </c>
      <c r="N46" s="230">
        <v>41</v>
      </c>
      <c r="O46" s="234">
        <v>40</v>
      </c>
      <c r="T46" s="236"/>
      <c r="U46"/>
      <c r="V46"/>
      <c r="W46"/>
      <c r="X46"/>
      <c r="Y46"/>
      <c r="Z46"/>
      <c r="AA46"/>
    </row>
    <row r="47" spans="2:36" x14ac:dyDescent="0.55000000000000004">
      <c r="B47">
        <v>39</v>
      </c>
      <c r="C47" s="235">
        <v>40</v>
      </c>
      <c r="D47" s="234">
        <v>40</v>
      </c>
      <c r="E47" s="232">
        <v>38</v>
      </c>
      <c r="F47" s="235"/>
      <c r="G47" s="234">
        <v>39</v>
      </c>
      <c r="H47" s="230"/>
      <c r="I47" s="234">
        <v>39</v>
      </c>
      <c r="J47" s="232">
        <v>40</v>
      </c>
      <c r="K47" s="231">
        <v>39</v>
      </c>
      <c r="N47" s="230">
        <v>40</v>
      </c>
      <c r="O47" s="234">
        <v>36</v>
      </c>
      <c r="T47" s="236"/>
      <c r="U47"/>
      <c r="V47"/>
      <c r="W47"/>
      <c r="X47"/>
      <c r="Y47"/>
      <c r="Z47"/>
      <c r="AA47"/>
    </row>
    <row r="48" spans="2:36" x14ac:dyDescent="0.55000000000000004">
      <c r="B48">
        <v>40</v>
      </c>
      <c r="C48" s="235">
        <v>41</v>
      </c>
      <c r="D48" s="234">
        <v>40</v>
      </c>
      <c r="E48" s="232">
        <v>36</v>
      </c>
      <c r="G48" s="234">
        <v>39</v>
      </c>
      <c r="H48" s="230"/>
      <c r="I48" s="234">
        <v>40</v>
      </c>
      <c r="J48" s="232">
        <v>37</v>
      </c>
      <c r="K48" s="231">
        <v>39</v>
      </c>
      <c r="N48" s="230">
        <v>40</v>
      </c>
      <c r="O48" s="234">
        <v>40</v>
      </c>
      <c r="T48" s="236"/>
      <c r="U48"/>
      <c r="V48"/>
      <c r="W48"/>
      <c r="X48"/>
      <c r="Y48"/>
      <c r="Z48"/>
      <c r="AA48"/>
    </row>
    <row r="49" spans="2:27" x14ac:dyDescent="0.55000000000000004">
      <c r="B49">
        <v>41</v>
      </c>
      <c r="C49" s="235">
        <v>40</v>
      </c>
      <c r="D49" s="234">
        <v>40</v>
      </c>
      <c r="E49" s="232">
        <v>37</v>
      </c>
      <c r="G49" s="234">
        <v>39</v>
      </c>
      <c r="H49" s="230"/>
      <c r="I49" s="234">
        <v>40</v>
      </c>
      <c r="J49" s="232">
        <v>38</v>
      </c>
      <c r="K49" s="231"/>
      <c r="N49" s="230">
        <v>39</v>
      </c>
      <c r="O49" s="234">
        <v>40</v>
      </c>
      <c r="T49" s="236"/>
      <c r="U49"/>
      <c r="V49"/>
      <c r="W49"/>
      <c r="X49"/>
      <c r="Y49"/>
      <c r="Z49"/>
      <c r="AA49"/>
    </row>
    <row r="50" spans="2:27" x14ac:dyDescent="0.55000000000000004">
      <c r="B50">
        <v>42</v>
      </c>
      <c r="C50" s="235">
        <v>40</v>
      </c>
      <c r="D50" s="234">
        <v>40</v>
      </c>
      <c r="E50" s="232">
        <v>39</v>
      </c>
      <c r="G50" s="234">
        <v>39</v>
      </c>
      <c r="H50" s="230"/>
      <c r="I50" s="234"/>
      <c r="J50" s="232">
        <v>36</v>
      </c>
      <c r="K50" s="231"/>
      <c r="N50" s="230">
        <v>40</v>
      </c>
      <c r="O50" s="234">
        <v>37</v>
      </c>
      <c r="T50" s="236"/>
      <c r="U50"/>
      <c r="V50"/>
      <c r="W50"/>
      <c r="X50"/>
      <c r="Y50"/>
      <c r="Z50"/>
      <c r="AA50"/>
    </row>
    <row r="51" spans="2:27" x14ac:dyDescent="0.55000000000000004">
      <c r="B51">
        <v>43</v>
      </c>
      <c r="C51" s="235">
        <v>40</v>
      </c>
      <c r="D51" s="234">
        <v>40</v>
      </c>
      <c r="E51" s="232">
        <v>39</v>
      </c>
      <c r="G51" s="234">
        <v>38</v>
      </c>
      <c r="H51" s="230"/>
      <c r="I51" s="234"/>
      <c r="J51" s="232">
        <v>40</v>
      </c>
      <c r="K51" s="231"/>
      <c r="N51" s="230">
        <v>40</v>
      </c>
      <c r="O51" s="234">
        <v>39</v>
      </c>
      <c r="T51" s="236"/>
      <c r="U51"/>
      <c r="V51"/>
      <c r="W51"/>
      <c r="X51"/>
      <c r="Y51"/>
      <c r="Z51"/>
      <c r="AA51"/>
    </row>
    <row r="52" spans="2:27" x14ac:dyDescent="0.55000000000000004">
      <c r="B52">
        <v>44</v>
      </c>
      <c r="C52" s="235">
        <v>41</v>
      </c>
      <c r="D52" s="234">
        <v>41</v>
      </c>
      <c r="E52" s="232">
        <v>39</v>
      </c>
      <c r="G52" s="234">
        <v>39</v>
      </c>
      <c r="H52" s="230"/>
      <c r="I52" s="234"/>
      <c r="J52" s="232">
        <v>40</v>
      </c>
      <c r="K52" s="231"/>
      <c r="N52" s="230">
        <v>42</v>
      </c>
      <c r="O52" s="234">
        <v>39</v>
      </c>
      <c r="T52" s="236"/>
      <c r="U52"/>
      <c r="V52"/>
      <c r="W52"/>
      <c r="X52"/>
      <c r="Y52"/>
      <c r="Z52"/>
      <c r="AA52"/>
    </row>
    <row r="53" spans="2:27" x14ac:dyDescent="0.55000000000000004">
      <c r="B53">
        <v>45</v>
      </c>
      <c r="C53" s="235">
        <v>41</v>
      </c>
      <c r="D53" s="234">
        <v>40</v>
      </c>
      <c r="E53" s="232">
        <v>39</v>
      </c>
      <c r="G53" s="234">
        <v>39</v>
      </c>
      <c r="H53" s="230"/>
      <c r="I53" s="234"/>
      <c r="J53" s="232">
        <v>34</v>
      </c>
      <c r="K53" s="231"/>
      <c r="N53" s="230">
        <v>40</v>
      </c>
      <c r="O53" s="234">
        <v>40</v>
      </c>
      <c r="T53" s="236"/>
      <c r="U53"/>
      <c r="V53"/>
      <c r="W53"/>
      <c r="X53"/>
      <c r="Y53"/>
      <c r="Z53"/>
      <c r="AA53"/>
    </row>
    <row r="54" spans="2:27" x14ac:dyDescent="0.55000000000000004">
      <c r="B54">
        <v>46</v>
      </c>
      <c r="C54" s="235">
        <v>41</v>
      </c>
      <c r="D54" s="234">
        <v>40</v>
      </c>
      <c r="E54" s="232">
        <v>39</v>
      </c>
      <c r="G54" s="234">
        <v>39</v>
      </c>
      <c r="H54" s="230"/>
      <c r="I54" s="234"/>
      <c r="J54" s="232">
        <v>40</v>
      </c>
      <c r="K54" s="231"/>
      <c r="N54" s="230">
        <v>40</v>
      </c>
      <c r="O54" s="234">
        <v>40</v>
      </c>
      <c r="T54" s="236"/>
      <c r="U54"/>
      <c r="V54"/>
      <c r="W54"/>
      <c r="X54"/>
      <c r="Y54"/>
      <c r="Z54"/>
      <c r="AA54"/>
    </row>
    <row r="55" spans="2:27" x14ac:dyDescent="0.55000000000000004">
      <c r="B55">
        <v>47</v>
      </c>
      <c r="C55" s="235">
        <v>30</v>
      </c>
      <c r="D55" s="234">
        <v>40</v>
      </c>
      <c r="E55" s="232">
        <v>40</v>
      </c>
      <c r="H55" s="230"/>
      <c r="I55" s="234"/>
      <c r="J55" s="232"/>
      <c r="K55" s="231"/>
      <c r="N55" s="230">
        <v>40</v>
      </c>
      <c r="O55" s="234">
        <v>40</v>
      </c>
      <c r="T55" s="236"/>
      <c r="U55"/>
      <c r="V55"/>
      <c r="W55"/>
      <c r="X55"/>
      <c r="Y55"/>
      <c r="Z55"/>
      <c r="AA55"/>
    </row>
    <row r="56" spans="2:27" x14ac:dyDescent="0.55000000000000004">
      <c r="B56">
        <v>48</v>
      </c>
      <c r="C56" s="235">
        <v>42</v>
      </c>
      <c r="D56" s="234">
        <v>39</v>
      </c>
      <c r="E56" s="232">
        <v>39</v>
      </c>
      <c r="N56" s="230">
        <v>40</v>
      </c>
      <c r="O56" s="234">
        <v>40</v>
      </c>
      <c r="T56" s="236"/>
      <c r="U56"/>
      <c r="V56"/>
      <c r="W56"/>
      <c r="X56"/>
      <c r="Y56"/>
      <c r="Z56"/>
      <c r="AA56"/>
    </row>
    <row r="57" spans="2:27" x14ac:dyDescent="0.55000000000000004">
      <c r="B57">
        <v>49</v>
      </c>
      <c r="C57" s="235">
        <v>41</v>
      </c>
      <c r="D57" s="234">
        <v>33</v>
      </c>
      <c r="E57" s="232">
        <v>39</v>
      </c>
      <c r="N57" s="230">
        <v>37</v>
      </c>
      <c r="O57" s="234">
        <v>39</v>
      </c>
    </row>
    <row r="58" spans="2:27" x14ac:dyDescent="0.55000000000000004">
      <c r="B58">
        <v>50</v>
      </c>
      <c r="C58" s="235">
        <v>40</v>
      </c>
      <c r="D58" s="234">
        <v>40</v>
      </c>
      <c r="E58" s="232">
        <v>39</v>
      </c>
      <c r="N58" s="230">
        <v>40</v>
      </c>
      <c r="O58" s="234">
        <v>40</v>
      </c>
    </row>
    <row r="59" spans="2:27" x14ac:dyDescent="0.55000000000000004">
      <c r="B59">
        <v>51</v>
      </c>
      <c r="C59" s="235">
        <v>40</v>
      </c>
      <c r="D59" s="234">
        <v>40</v>
      </c>
      <c r="E59" s="232">
        <v>39</v>
      </c>
      <c r="N59" s="230">
        <v>40</v>
      </c>
      <c r="O59" s="234">
        <v>38</v>
      </c>
    </row>
    <row r="60" spans="2:27" x14ac:dyDescent="0.55000000000000004">
      <c r="B60">
        <v>52</v>
      </c>
      <c r="C60" s="235">
        <v>41</v>
      </c>
      <c r="D60" s="234">
        <v>39</v>
      </c>
      <c r="E60" s="232">
        <v>39</v>
      </c>
      <c r="N60" s="230">
        <v>39</v>
      </c>
      <c r="O60" s="234">
        <v>40</v>
      </c>
    </row>
    <row r="61" spans="2:27" x14ac:dyDescent="0.55000000000000004">
      <c r="B61">
        <v>53</v>
      </c>
      <c r="C61" s="235">
        <v>40</v>
      </c>
      <c r="D61" s="234">
        <v>40</v>
      </c>
      <c r="E61" s="232">
        <v>36</v>
      </c>
      <c r="N61" s="230">
        <v>40</v>
      </c>
      <c r="O61" s="234"/>
    </row>
    <row r="62" spans="2:27" x14ac:dyDescent="0.55000000000000004">
      <c r="B62">
        <v>54</v>
      </c>
      <c r="C62" s="235">
        <v>40</v>
      </c>
      <c r="D62" s="234">
        <v>39</v>
      </c>
      <c r="E62" s="232">
        <v>38</v>
      </c>
      <c r="N62" s="230">
        <v>40</v>
      </c>
      <c r="O62" s="234"/>
    </row>
    <row r="63" spans="2:27" x14ac:dyDescent="0.55000000000000004">
      <c r="B63">
        <v>55</v>
      </c>
      <c r="C63" s="230">
        <v>39</v>
      </c>
      <c r="D63" s="233">
        <v>40</v>
      </c>
      <c r="E63" s="232">
        <v>38</v>
      </c>
      <c r="N63" s="230">
        <v>40</v>
      </c>
      <c r="O63" s="234"/>
    </row>
    <row r="64" spans="2:27" x14ac:dyDescent="0.55000000000000004">
      <c r="B64">
        <v>56</v>
      </c>
      <c r="C64" s="230">
        <v>40</v>
      </c>
      <c r="D64" s="234">
        <v>40</v>
      </c>
      <c r="E64" s="232">
        <v>39</v>
      </c>
      <c r="N64" s="230"/>
      <c r="O64" s="234"/>
    </row>
    <row r="65" spans="2:15" x14ac:dyDescent="0.55000000000000004">
      <c r="B65">
        <v>57</v>
      </c>
      <c r="C65" s="230">
        <v>41</v>
      </c>
      <c r="D65" s="234">
        <v>40</v>
      </c>
      <c r="E65" s="232">
        <v>39</v>
      </c>
      <c r="N65" s="230"/>
      <c r="O65" s="234"/>
    </row>
    <row r="66" spans="2:15" x14ac:dyDescent="0.55000000000000004">
      <c r="B66">
        <v>58</v>
      </c>
      <c r="C66" s="230">
        <v>41</v>
      </c>
      <c r="D66" s="234">
        <v>39</v>
      </c>
      <c r="E66" s="232">
        <v>38</v>
      </c>
      <c r="N66" s="230"/>
      <c r="O66" s="234"/>
    </row>
    <row r="67" spans="2:15" x14ac:dyDescent="0.55000000000000004">
      <c r="B67">
        <v>59</v>
      </c>
      <c r="C67" s="230">
        <v>40</v>
      </c>
      <c r="D67" s="234">
        <v>40</v>
      </c>
      <c r="E67" s="232">
        <v>39</v>
      </c>
      <c r="N67" s="230"/>
      <c r="O67" s="234"/>
    </row>
    <row r="68" spans="2:15" x14ac:dyDescent="0.55000000000000004">
      <c r="B68">
        <v>60</v>
      </c>
      <c r="C68" s="230">
        <v>40</v>
      </c>
      <c r="D68" s="234">
        <v>39</v>
      </c>
      <c r="E68" s="232">
        <v>39</v>
      </c>
      <c r="N68" s="230"/>
      <c r="O68" s="234"/>
    </row>
    <row r="69" spans="2:15" x14ac:dyDescent="0.55000000000000004">
      <c r="B69">
        <v>61</v>
      </c>
      <c r="C69" s="230">
        <v>39</v>
      </c>
      <c r="D69" s="234">
        <v>40</v>
      </c>
      <c r="E69" s="232">
        <v>39</v>
      </c>
      <c r="N69" s="235"/>
      <c r="O69" s="234"/>
    </row>
    <row r="70" spans="2:15" x14ac:dyDescent="0.55000000000000004">
      <c r="B70">
        <v>62</v>
      </c>
      <c r="C70" s="230">
        <v>42</v>
      </c>
      <c r="D70" s="234">
        <v>40</v>
      </c>
      <c r="E70" s="232">
        <v>38</v>
      </c>
      <c r="N70" s="230"/>
      <c r="O70" s="234"/>
    </row>
    <row r="71" spans="2:15" x14ac:dyDescent="0.55000000000000004">
      <c r="B71">
        <v>63</v>
      </c>
      <c r="C71" s="230">
        <v>40</v>
      </c>
      <c r="D71" s="234">
        <v>40</v>
      </c>
      <c r="E71" s="232">
        <v>37</v>
      </c>
      <c r="N71" s="230"/>
      <c r="O71" s="234"/>
    </row>
    <row r="72" spans="2:15" x14ac:dyDescent="0.55000000000000004">
      <c r="B72">
        <v>64</v>
      </c>
      <c r="C72" s="230">
        <v>40</v>
      </c>
      <c r="D72" s="234">
        <v>40</v>
      </c>
      <c r="E72" s="232">
        <v>38</v>
      </c>
      <c r="N72" s="230"/>
      <c r="O72" s="234"/>
    </row>
    <row r="73" spans="2:15" x14ac:dyDescent="0.55000000000000004">
      <c r="B73">
        <v>65</v>
      </c>
      <c r="C73" s="230">
        <v>40</v>
      </c>
      <c r="D73" s="234">
        <v>40</v>
      </c>
      <c r="E73" s="232">
        <v>39</v>
      </c>
      <c r="N73" s="230"/>
      <c r="O73" s="234"/>
    </row>
    <row r="74" spans="2:15" x14ac:dyDescent="0.55000000000000004">
      <c r="B74">
        <v>66</v>
      </c>
      <c r="C74" s="230">
        <v>39</v>
      </c>
      <c r="D74" s="234">
        <v>40</v>
      </c>
      <c r="E74" s="232">
        <v>39</v>
      </c>
      <c r="N74" s="230"/>
      <c r="O74" s="234"/>
    </row>
    <row r="75" spans="2:15" x14ac:dyDescent="0.55000000000000004">
      <c r="B75">
        <v>67</v>
      </c>
      <c r="C75" s="230">
        <v>40</v>
      </c>
      <c r="D75" s="234">
        <v>40</v>
      </c>
      <c r="E75" s="232">
        <v>39</v>
      </c>
      <c r="N75" s="230"/>
      <c r="O75" s="234"/>
    </row>
    <row r="76" spans="2:15" x14ac:dyDescent="0.55000000000000004">
      <c r="B76">
        <v>68</v>
      </c>
      <c r="C76" s="230">
        <v>40</v>
      </c>
      <c r="D76" s="234">
        <v>40</v>
      </c>
      <c r="E76" s="232">
        <v>39</v>
      </c>
      <c r="N76" s="230"/>
      <c r="O76" s="234"/>
    </row>
    <row r="77" spans="2:15" x14ac:dyDescent="0.55000000000000004">
      <c r="B77">
        <v>69</v>
      </c>
      <c r="C77" s="230">
        <v>40</v>
      </c>
      <c r="D77" s="234">
        <v>41</v>
      </c>
      <c r="E77" s="232">
        <v>39</v>
      </c>
      <c r="N77" s="230"/>
      <c r="O77" s="234"/>
    </row>
    <row r="78" spans="2:15" x14ac:dyDescent="0.55000000000000004">
      <c r="B78">
        <v>70</v>
      </c>
      <c r="C78" s="230">
        <v>40</v>
      </c>
      <c r="D78" s="234">
        <v>40</v>
      </c>
      <c r="E78" s="232">
        <v>31</v>
      </c>
      <c r="N78" s="230"/>
      <c r="O78" s="234"/>
    </row>
    <row r="79" spans="2:15" x14ac:dyDescent="0.55000000000000004">
      <c r="B79">
        <v>71</v>
      </c>
      <c r="C79" s="230">
        <v>40</v>
      </c>
      <c r="D79" s="234">
        <v>40</v>
      </c>
      <c r="E79" s="232">
        <v>39</v>
      </c>
      <c r="N79" s="230"/>
      <c r="O79" s="234"/>
    </row>
    <row r="80" spans="2:15" x14ac:dyDescent="0.55000000000000004">
      <c r="B80">
        <v>72</v>
      </c>
      <c r="C80" s="230">
        <v>40</v>
      </c>
      <c r="D80" s="234">
        <v>40</v>
      </c>
      <c r="E80" s="232">
        <v>39</v>
      </c>
      <c r="N80" s="230"/>
      <c r="O80" s="234"/>
    </row>
    <row r="81" spans="2:5" x14ac:dyDescent="0.55000000000000004">
      <c r="B81">
        <v>73</v>
      </c>
      <c r="C81" s="230">
        <v>40</v>
      </c>
      <c r="D81" s="234">
        <v>40</v>
      </c>
      <c r="E81" s="232">
        <v>39</v>
      </c>
    </row>
    <row r="82" spans="2:5" x14ac:dyDescent="0.55000000000000004">
      <c r="B82">
        <v>74</v>
      </c>
      <c r="C82" s="230">
        <v>40</v>
      </c>
      <c r="D82" s="234">
        <v>40</v>
      </c>
      <c r="E82" s="232">
        <v>38</v>
      </c>
    </row>
    <row r="83" spans="2:5" x14ac:dyDescent="0.55000000000000004">
      <c r="B83">
        <v>75</v>
      </c>
      <c r="C83" s="230">
        <v>39</v>
      </c>
      <c r="D83" s="234">
        <v>40</v>
      </c>
      <c r="E83" s="232"/>
    </row>
    <row r="84" spans="2:5" x14ac:dyDescent="0.55000000000000004">
      <c r="B84">
        <v>76</v>
      </c>
      <c r="C84" s="230">
        <v>40</v>
      </c>
      <c r="D84" s="234">
        <v>39</v>
      </c>
      <c r="E84" s="232"/>
    </row>
    <row r="85" spans="2:5" x14ac:dyDescent="0.55000000000000004">
      <c r="B85">
        <v>77</v>
      </c>
      <c r="C85" s="230">
        <v>40</v>
      </c>
      <c r="D85" s="234">
        <v>41</v>
      </c>
      <c r="E85" s="232"/>
    </row>
    <row r="86" spans="2:5" x14ac:dyDescent="0.55000000000000004">
      <c r="B86">
        <v>78</v>
      </c>
      <c r="C86" s="230">
        <v>40</v>
      </c>
      <c r="D86" s="234">
        <v>40</v>
      </c>
      <c r="E86" s="232"/>
    </row>
    <row r="87" spans="2:5" x14ac:dyDescent="0.55000000000000004">
      <c r="B87">
        <v>79</v>
      </c>
      <c r="C87" s="230">
        <v>39</v>
      </c>
      <c r="D87" s="234">
        <v>39</v>
      </c>
      <c r="E87" s="232"/>
    </row>
    <row r="88" spans="2:5" x14ac:dyDescent="0.55000000000000004">
      <c r="B88">
        <v>80</v>
      </c>
      <c r="C88" s="230">
        <v>40</v>
      </c>
      <c r="D88" s="234">
        <v>40</v>
      </c>
      <c r="E88" s="232"/>
    </row>
    <row r="89" spans="2:5" x14ac:dyDescent="0.55000000000000004">
      <c r="B89">
        <v>81</v>
      </c>
      <c r="C89" s="230">
        <v>41</v>
      </c>
      <c r="D89" s="234">
        <v>40</v>
      </c>
      <c r="E89" s="232"/>
    </row>
    <row r="90" spans="2:5" x14ac:dyDescent="0.55000000000000004">
      <c r="B90">
        <v>82</v>
      </c>
      <c r="C90" s="230">
        <v>39</v>
      </c>
      <c r="D90" s="234">
        <v>39</v>
      </c>
      <c r="E90" s="232"/>
    </row>
    <row r="91" spans="2:5" x14ac:dyDescent="0.55000000000000004">
      <c r="B91">
        <v>83</v>
      </c>
      <c r="C91" s="230">
        <v>41</v>
      </c>
      <c r="D91" s="234">
        <v>40</v>
      </c>
      <c r="E91" s="232"/>
    </row>
    <row r="92" spans="2:5" x14ac:dyDescent="0.55000000000000004">
      <c r="B92">
        <v>84</v>
      </c>
      <c r="C92" s="230">
        <v>40</v>
      </c>
      <c r="D92" s="234">
        <v>39</v>
      </c>
      <c r="E92" s="232"/>
    </row>
    <row r="93" spans="2:5" x14ac:dyDescent="0.55000000000000004">
      <c r="B93">
        <v>85</v>
      </c>
      <c r="C93" s="230">
        <v>41</v>
      </c>
      <c r="D93" s="234">
        <v>38</v>
      </c>
      <c r="E93" s="232"/>
    </row>
    <row r="94" spans="2:5" x14ac:dyDescent="0.55000000000000004">
      <c r="B94">
        <v>86</v>
      </c>
      <c r="C94" s="230">
        <v>41</v>
      </c>
      <c r="D94" s="234">
        <v>40</v>
      </c>
      <c r="E94" s="232"/>
    </row>
    <row r="95" spans="2:5" x14ac:dyDescent="0.55000000000000004">
      <c r="B95">
        <v>87</v>
      </c>
      <c r="C95" s="230">
        <v>41</v>
      </c>
      <c r="D95" s="234">
        <v>40</v>
      </c>
      <c r="E95" s="232"/>
    </row>
    <row r="96" spans="2:5" x14ac:dyDescent="0.55000000000000004">
      <c r="B96">
        <v>88</v>
      </c>
      <c r="C96" s="235">
        <v>39</v>
      </c>
      <c r="D96" s="234">
        <v>39</v>
      </c>
      <c r="E96" s="232"/>
    </row>
    <row r="97" spans="2:5" x14ac:dyDescent="0.55000000000000004">
      <c r="B97">
        <v>89</v>
      </c>
      <c r="C97" s="230">
        <v>41</v>
      </c>
      <c r="D97" s="234">
        <v>40</v>
      </c>
      <c r="E97" s="232"/>
    </row>
    <row r="98" spans="2:5" x14ac:dyDescent="0.55000000000000004">
      <c r="B98">
        <v>90</v>
      </c>
      <c r="C98" s="230">
        <v>40</v>
      </c>
      <c r="D98" s="234">
        <v>39</v>
      </c>
      <c r="E98" s="232"/>
    </row>
    <row r="99" spans="2:5" x14ac:dyDescent="0.55000000000000004">
      <c r="B99">
        <v>91</v>
      </c>
      <c r="C99" s="230">
        <v>42</v>
      </c>
      <c r="D99" s="234">
        <v>40</v>
      </c>
      <c r="E99" s="232"/>
    </row>
    <row r="100" spans="2:5" x14ac:dyDescent="0.55000000000000004">
      <c r="B100">
        <v>92</v>
      </c>
      <c r="C100" s="230">
        <v>39</v>
      </c>
      <c r="D100" s="234">
        <v>39</v>
      </c>
      <c r="E100" s="232"/>
    </row>
    <row r="101" spans="2:5" x14ac:dyDescent="0.55000000000000004">
      <c r="B101">
        <v>93</v>
      </c>
      <c r="C101" s="230">
        <v>41</v>
      </c>
      <c r="D101" s="233">
        <v>40</v>
      </c>
      <c r="E101" s="232"/>
    </row>
    <row r="102" spans="2:5" x14ac:dyDescent="0.55000000000000004">
      <c r="B102">
        <v>94</v>
      </c>
      <c r="C102" s="230">
        <v>40</v>
      </c>
      <c r="D102" s="233">
        <v>40</v>
      </c>
      <c r="E102" s="232"/>
    </row>
    <row r="103" spans="2:5" x14ac:dyDescent="0.55000000000000004">
      <c r="B103">
        <v>95</v>
      </c>
      <c r="C103" s="230">
        <v>40</v>
      </c>
      <c r="D103" s="233">
        <v>40</v>
      </c>
      <c r="E103" s="232"/>
    </row>
    <row r="104" spans="2:5" x14ac:dyDescent="0.55000000000000004">
      <c r="B104">
        <v>96</v>
      </c>
      <c r="C104" s="230">
        <v>41</v>
      </c>
      <c r="D104" s="233">
        <v>40</v>
      </c>
      <c r="E104" s="232"/>
    </row>
    <row r="105" spans="2:5" x14ac:dyDescent="0.55000000000000004">
      <c r="B105">
        <v>97</v>
      </c>
      <c r="C105" s="230">
        <v>40</v>
      </c>
      <c r="D105" s="233">
        <v>37</v>
      </c>
      <c r="E105" s="232"/>
    </row>
    <row r="106" spans="2:5" x14ac:dyDescent="0.55000000000000004">
      <c r="B106">
        <v>98</v>
      </c>
      <c r="C106" s="230">
        <v>40</v>
      </c>
      <c r="D106" s="233"/>
      <c r="E106" s="232"/>
    </row>
    <row r="107" spans="2:5" x14ac:dyDescent="0.55000000000000004">
      <c r="B107">
        <v>99</v>
      </c>
      <c r="C107" s="230">
        <v>41</v>
      </c>
      <c r="D107" s="233"/>
      <c r="E107" s="232"/>
    </row>
    <row r="108" spans="2:5" x14ac:dyDescent="0.55000000000000004">
      <c r="B108">
        <v>100</v>
      </c>
      <c r="C108" s="230">
        <v>40</v>
      </c>
      <c r="D108" s="233"/>
      <c r="E108" s="232"/>
    </row>
    <row r="109" spans="2:5" x14ac:dyDescent="0.55000000000000004">
      <c r="C109" s="230">
        <v>41</v>
      </c>
    </row>
    <row r="110" spans="2:5" x14ac:dyDescent="0.55000000000000004">
      <c r="C110" s="230">
        <v>40</v>
      </c>
    </row>
    <row r="111" spans="2:5" x14ac:dyDescent="0.55000000000000004">
      <c r="C111" s="230">
        <v>41</v>
      </c>
    </row>
  </sheetData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A8CD-3B01-4DB3-B5DD-59CE99AF30DA}">
  <dimension ref="B2:AQ110"/>
  <sheetViews>
    <sheetView topLeftCell="A91" zoomScale="80" zoomScaleNormal="80" workbookViewId="0">
      <selection activeCell="B9" sqref="B9"/>
    </sheetView>
  </sheetViews>
  <sheetFormatPr defaultRowHeight="18" x14ac:dyDescent="0.55000000000000004"/>
  <cols>
    <col min="9" max="10" width="7.1640625" bestFit="1" customWidth="1"/>
    <col min="11" max="11" width="7.1640625" style="228" bestFit="1" customWidth="1"/>
    <col min="12" max="12" width="6.9140625" style="228" customWidth="1"/>
    <col min="13" max="13" width="8.6640625" style="228"/>
    <col min="14" max="14" width="7.1640625" style="228" customWidth="1"/>
    <col min="15" max="15" width="6.9140625" style="228" customWidth="1"/>
    <col min="16" max="17" width="7.5" style="228" customWidth="1"/>
    <col min="18" max="18" width="8.6640625" style="228"/>
    <col min="19" max="19" width="6.4140625" style="228" customWidth="1"/>
    <col min="20" max="20" width="14.9140625" style="228" bestFit="1" customWidth="1"/>
    <col min="21" max="21" width="13.4140625" style="229" bestFit="1" customWidth="1"/>
    <col min="22" max="22" width="8.6640625" style="228"/>
    <col min="23" max="23" width="8.9140625" style="228" bestFit="1" customWidth="1"/>
    <col min="24" max="24" width="9.1640625" style="228" customWidth="1"/>
    <col min="25" max="25" width="8.9140625" style="228" bestFit="1" customWidth="1"/>
    <col min="26" max="27" width="8.6640625" style="228"/>
    <col min="40" max="40" width="9.08203125" customWidth="1"/>
  </cols>
  <sheetData>
    <row r="2" spans="2:40" x14ac:dyDescent="0.55000000000000004">
      <c r="F2" s="249" t="s">
        <v>607</v>
      </c>
    </row>
    <row r="8" spans="2:40" x14ac:dyDescent="0.55000000000000004">
      <c r="B8" s="249" t="s">
        <v>305</v>
      </c>
      <c r="C8" s="248" t="s">
        <v>639</v>
      </c>
      <c r="D8" s="248" t="s">
        <v>638</v>
      </c>
      <c r="E8" s="248" t="s">
        <v>637</v>
      </c>
      <c r="F8" s="248" t="s">
        <v>636</v>
      </c>
      <c r="G8" s="248" t="s">
        <v>635</v>
      </c>
      <c r="H8" s="248"/>
      <c r="I8" s="253"/>
      <c r="J8" s="253"/>
      <c r="K8" s="253"/>
      <c r="L8" s="253"/>
      <c r="M8" s="248"/>
      <c r="N8" s="248"/>
      <c r="O8" s="248"/>
      <c r="P8" s="248"/>
      <c r="Q8" s="248"/>
      <c r="S8" s="247"/>
      <c r="T8" s="242" t="s">
        <v>599</v>
      </c>
      <c r="U8" s="242" t="s">
        <v>18</v>
      </c>
      <c r="V8" s="240" t="s">
        <v>598</v>
      </c>
      <c r="W8" s="240"/>
      <c r="X8" s="240">
        <v>37</v>
      </c>
      <c r="Y8" s="240"/>
      <c r="Z8" s="240">
        <v>38</v>
      </c>
      <c r="AA8" s="240"/>
      <c r="AB8" s="240">
        <v>39</v>
      </c>
      <c r="AC8" s="240"/>
      <c r="AD8" s="240">
        <v>40</v>
      </c>
      <c r="AE8" s="241"/>
      <c r="AF8" s="240">
        <v>41</v>
      </c>
      <c r="AG8" s="240"/>
      <c r="AH8" s="240">
        <v>42</v>
      </c>
      <c r="AI8" s="240"/>
      <c r="AJ8" s="240" t="s">
        <v>597</v>
      </c>
      <c r="AK8" s="240"/>
    </row>
    <row r="9" spans="2:40" x14ac:dyDescent="0.55000000000000004">
      <c r="B9">
        <v>1</v>
      </c>
      <c r="C9" s="235">
        <v>35</v>
      </c>
      <c r="D9" s="234">
        <v>38</v>
      </c>
      <c r="E9" s="232">
        <v>40</v>
      </c>
      <c r="F9" s="231">
        <v>36</v>
      </c>
      <c r="G9" s="234">
        <v>39</v>
      </c>
      <c r="H9" s="250"/>
      <c r="I9" s="250"/>
      <c r="J9" s="250"/>
      <c r="K9"/>
      <c r="L9"/>
      <c r="N9" s="250"/>
      <c r="O9" s="250"/>
      <c r="S9"/>
      <c r="T9" s="228" t="str">
        <f>C8</f>
        <v>FDF3pup①</v>
      </c>
      <c r="U9" s="228">
        <f>SUM((V9, X9, Z9, AB9, AD9, AF9, AH9, AJ9))</f>
        <v>10</v>
      </c>
      <c r="V9" s="244">
        <f>V25</f>
        <v>1</v>
      </c>
      <c r="W9" s="243">
        <f>V9/U9*100</f>
        <v>10</v>
      </c>
      <c r="X9" s="244">
        <f>X25</f>
        <v>2</v>
      </c>
      <c r="Y9" s="243">
        <f>X9/U9*100</f>
        <v>20</v>
      </c>
      <c r="Z9" s="244">
        <f>Z25</f>
        <v>1</v>
      </c>
      <c r="AA9" s="243">
        <f>Z9/U9*100</f>
        <v>10</v>
      </c>
      <c r="AB9" s="244">
        <f>AB25</f>
        <v>6</v>
      </c>
      <c r="AC9" s="243">
        <f>AB9/U9*100</f>
        <v>60</v>
      </c>
      <c r="AD9" s="244">
        <f>AD25</f>
        <v>0</v>
      </c>
      <c r="AE9" s="243">
        <f>AD9/U9*100</f>
        <v>0</v>
      </c>
      <c r="AF9" s="244">
        <f>AF25</f>
        <v>0</v>
      </c>
      <c r="AG9" s="243">
        <f>AF9/U9*100</f>
        <v>0</v>
      </c>
      <c r="AH9" s="244">
        <f>AH25</f>
        <v>0</v>
      </c>
      <c r="AI9" s="243">
        <f>AH9/U9*100</f>
        <v>0</v>
      </c>
      <c r="AJ9" s="244">
        <f>AJ25</f>
        <v>0</v>
      </c>
      <c r="AK9" s="243">
        <f>AJ9/U9*100</f>
        <v>0</v>
      </c>
      <c r="AN9" s="236"/>
    </row>
    <row r="10" spans="2:40" x14ac:dyDescent="0.55000000000000004">
      <c r="B10">
        <v>2</v>
      </c>
      <c r="C10" s="235">
        <v>39</v>
      </c>
      <c r="D10" s="234">
        <v>38</v>
      </c>
      <c r="E10" s="232">
        <v>39</v>
      </c>
      <c r="F10" s="231">
        <v>38</v>
      </c>
      <c r="G10" s="234">
        <v>39</v>
      </c>
      <c r="H10" s="250"/>
      <c r="I10" s="250"/>
      <c r="J10" s="250"/>
      <c r="K10"/>
      <c r="L10"/>
      <c r="N10" s="250"/>
      <c r="O10" s="250"/>
      <c r="S10"/>
      <c r="T10" s="228" t="str">
        <f>D8</f>
        <v>FDF3pup②</v>
      </c>
      <c r="U10" s="228">
        <f>SUM((V10, X10, Z10, AB10, AD10, AF10, AH10, AJ10))</f>
        <v>49</v>
      </c>
      <c r="V10" s="244">
        <f>V26</f>
        <v>2</v>
      </c>
      <c r="W10" s="243">
        <f>V10/U10*100</f>
        <v>4.0816326530612246</v>
      </c>
      <c r="X10" s="244">
        <f>X26</f>
        <v>2</v>
      </c>
      <c r="Y10" s="243">
        <f>X10/U10*100</f>
        <v>4.0816326530612246</v>
      </c>
      <c r="Z10" s="244">
        <f>Z26</f>
        <v>9</v>
      </c>
      <c r="AA10" s="243">
        <f>Z10/U10*100</f>
        <v>18.367346938775512</v>
      </c>
      <c r="AB10" s="244">
        <f>AB26</f>
        <v>32</v>
      </c>
      <c r="AC10" s="243">
        <f>AB10/U10*100</f>
        <v>65.306122448979593</v>
      </c>
      <c r="AD10" s="244">
        <f>AD26</f>
        <v>4</v>
      </c>
      <c r="AE10" s="243">
        <f>AD10/U10*100</f>
        <v>8.1632653061224492</v>
      </c>
      <c r="AF10" s="244">
        <f>AF26</f>
        <v>0</v>
      </c>
      <c r="AG10" s="243">
        <f>AF10/U10*100</f>
        <v>0</v>
      </c>
      <c r="AH10" s="244">
        <f>AH26</f>
        <v>0</v>
      </c>
      <c r="AI10" s="243">
        <f>AH10/U10*100</f>
        <v>0</v>
      </c>
      <c r="AJ10" s="244">
        <f>AJ26</f>
        <v>0</v>
      </c>
      <c r="AK10" s="243">
        <f>AJ10/U10*100</f>
        <v>0</v>
      </c>
      <c r="AN10" s="236"/>
    </row>
    <row r="11" spans="2:40" x14ac:dyDescent="0.55000000000000004">
      <c r="B11">
        <v>3</v>
      </c>
      <c r="C11" s="235">
        <v>37</v>
      </c>
      <c r="D11" s="234">
        <v>39</v>
      </c>
      <c r="E11" s="232">
        <v>41</v>
      </c>
      <c r="F11" s="231">
        <v>39</v>
      </c>
      <c r="G11" s="234">
        <v>40</v>
      </c>
      <c r="H11" s="250"/>
      <c r="I11" s="250"/>
      <c r="J11" s="250"/>
      <c r="K11"/>
      <c r="L11"/>
      <c r="N11" s="250"/>
      <c r="O11" s="250"/>
      <c r="S11"/>
      <c r="T11" s="228" t="str">
        <f>E8</f>
        <v>FDF3pup③</v>
      </c>
      <c r="U11" s="228">
        <f>SUM((V11, X11, Z11, AB11, AD11, AF11, AH11, AJ11))</f>
        <v>26</v>
      </c>
      <c r="V11" s="244">
        <f>V27</f>
        <v>1</v>
      </c>
      <c r="W11" s="243">
        <f>V11/U11*100</f>
        <v>3.8461538461538463</v>
      </c>
      <c r="X11" s="244">
        <f>X27</f>
        <v>3</v>
      </c>
      <c r="Y11" s="243">
        <f>X11/U11*100</f>
        <v>11.538461538461538</v>
      </c>
      <c r="Z11" s="244">
        <f>Z27</f>
        <v>2</v>
      </c>
      <c r="AA11" s="243">
        <f>Z11/U11*100</f>
        <v>7.6923076923076925</v>
      </c>
      <c r="AB11" s="244">
        <f>AB27</f>
        <v>15</v>
      </c>
      <c r="AC11" s="243">
        <f>AB11/U11*100</f>
        <v>57.692307692307686</v>
      </c>
      <c r="AD11" s="244">
        <f>AD27</f>
        <v>4</v>
      </c>
      <c r="AE11" s="243">
        <f>AD11/U11*100</f>
        <v>15.384615384615385</v>
      </c>
      <c r="AF11" s="244">
        <f>AF27</f>
        <v>1</v>
      </c>
      <c r="AG11" s="243">
        <f>AF11/U11*100</f>
        <v>3.8461538461538463</v>
      </c>
      <c r="AH11" s="244">
        <f>AH27</f>
        <v>0</v>
      </c>
      <c r="AI11" s="243">
        <f>AH11/U11*100</f>
        <v>0</v>
      </c>
      <c r="AJ11" s="244">
        <f>AJ27</f>
        <v>0</v>
      </c>
      <c r="AK11" s="243">
        <f>AJ11/U11*100</f>
        <v>0</v>
      </c>
      <c r="AN11" s="236"/>
    </row>
    <row r="12" spans="2:40" x14ac:dyDescent="0.55000000000000004">
      <c r="B12">
        <v>4</v>
      </c>
      <c r="C12" s="235">
        <v>39</v>
      </c>
      <c r="D12" s="234">
        <v>37</v>
      </c>
      <c r="E12" s="232">
        <v>37</v>
      </c>
      <c r="F12" s="231">
        <v>38</v>
      </c>
      <c r="G12" s="234">
        <v>40</v>
      </c>
      <c r="H12" s="250"/>
      <c r="I12" s="250"/>
      <c r="J12" s="250"/>
      <c r="K12"/>
      <c r="L12"/>
      <c r="N12" s="250"/>
      <c r="O12" s="250"/>
      <c r="S12"/>
      <c r="T12" s="228" t="str">
        <f>F8</f>
        <v>FDF3pup④</v>
      </c>
      <c r="U12" s="228">
        <f>SUM((V12, X12, Z12, AB12, AD12, AF12, AH12, AJ12))</f>
        <v>9</v>
      </c>
      <c r="V12" s="244">
        <f>V28</f>
        <v>1</v>
      </c>
      <c r="W12" s="243">
        <f>V12/U12*100</f>
        <v>11.111111111111111</v>
      </c>
      <c r="X12" s="244">
        <f>X28</f>
        <v>1</v>
      </c>
      <c r="Y12" s="243">
        <f>X12/U12*100</f>
        <v>11.111111111111111</v>
      </c>
      <c r="Z12" s="244">
        <f>Z28</f>
        <v>5</v>
      </c>
      <c r="AA12" s="243">
        <f>Z12/U12*100</f>
        <v>55.555555555555557</v>
      </c>
      <c r="AB12" s="244">
        <f>AB28</f>
        <v>2</v>
      </c>
      <c r="AC12" s="243">
        <f>AB12/U12*100</f>
        <v>22.222222222222221</v>
      </c>
      <c r="AD12" s="244">
        <f>AD28</f>
        <v>0</v>
      </c>
      <c r="AE12" s="243">
        <f>AD12/U12*100</f>
        <v>0</v>
      </c>
      <c r="AF12" s="244">
        <f>AF28</f>
        <v>0</v>
      </c>
      <c r="AG12" s="243">
        <f>AF12/U12*100</f>
        <v>0</v>
      </c>
      <c r="AH12" s="244">
        <f>AH28</f>
        <v>0</v>
      </c>
      <c r="AI12" s="243">
        <f>AH12/U12*100</f>
        <v>0</v>
      </c>
      <c r="AJ12" s="244">
        <f>AJ28</f>
        <v>0</v>
      </c>
      <c r="AK12" s="243">
        <f>AJ12/U12*100</f>
        <v>0</v>
      </c>
      <c r="AN12" s="236"/>
    </row>
    <row r="13" spans="2:40" x14ac:dyDescent="0.55000000000000004">
      <c r="B13">
        <v>6</v>
      </c>
      <c r="C13" s="235">
        <v>39</v>
      </c>
      <c r="D13" s="234">
        <v>40</v>
      </c>
      <c r="E13" s="232">
        <v>40</v>
      </c>
      <c r="F13" s="231">
        <v>39</v>
      </c>
      <c r="G13" s="234">
        <v>39</v>
      </c>
      <c r="H13" s="250"/>
      <c r="I13" s="250"/>
      <c r="J13" s="250"/>
      <c r="K13"/>
      <c r="L13"/>
      <c r="N13" s="250"/>
      <c r="O13" s="250"/>
      <c r="U13" s="228"/>
      <c r="V13" s="244"/>
      <c r="W13" s="243"/>
      <c r="X13" s="244"/>
      <c r="Y13" s="243"/>
      <c r="Z13" s="244"/>
      <c r="AA13" s="243"/>
      <c r="AB13" s="244"/>
      <c r="AC13" s="243"/>
      <c r="AD13" s="244"/>
      <c r="AE13" s="243"/>
      <c r="AF13" s="244"/>
      <c r="AG13" s="243"/>
      <c r="AH13" s="244"/>
      <c r="AI13" s="243"/>
      <c r="AJ13" s="244"/>
      <c r="AK13" s="243"/>
      <c r="AN13" s="236"/>
    </row>
    <row r="14" spans="2:40" x14ac:dyDescent="0.55000000000000004">
      <c r="B14">
        <v>7</v>
      </c>
      <c r="C14" s="235">
        <v>39</v>
      </c>
      <c r="D14" s="234">
        <v>40</v>
      </c>
      <c r="E14" s="232">
        <v>39</v>
      </c>
      <c r="F14" s="231">
        <v>38</v>
      </c>
      <c r="G14" s="234">
        <v>39</v>
      </c>
      <c r="H14" s="250"/>
      <c r="I14" s="250"/>
      <c r="J14" s="250"/>
      <c r="K14"/>
      <c r="L14"/>
      <c r="N14" s="250"/>
      <c r="O14" s="250"/>
      <c r="T14" s="252"/>
      <c r="U14" s="228"/>
      <c r="V14" s="244"/>
      <c r="W14" s="243"/>
      <c r="X14" s="244"/>
      <c r="Y14" s="243"/>
      <c r="Z14" s="244"/>
      <c r="AA14" s="243"/>
      <c r="AB14" s="244"/>
      <c r="AC14" s="243"/>
      <c r="AD14" s="244"/>
      <c r="AE14" s="243"/>
      <c r="AF14" s="244"/>
      <c r="AG14" s="243"/>
      <c r="AH14" s="244"/>
      <c r="AI14" s="243"/>
      <c r="AJ14" s="244"/>
      <c r="AK14" s="243"/>
      <c r="AN14" s="236"/>
    </row>
    <row r="15" spans="2:40" x14ac:dyDescent="0.55000000000000004">
      <c r="B15">
        <v>8</v>
      </c>
      <c r="C15" s="235">
        <v>37</v>
      </c>
      <c r="D15" s="234">
        <v>38</v>
      </c>
      <c r="E15" s="232">
        <v>38</v>
      </c>
      <c r="F15" s="231">
        <v>38</v>
      </c>
      <c r="G15" s="234">
        <v>46</v>
      </c>
      <c r="H15" s="250"/>
      <c r="I15" s="250"/>
      <c r="J15" s="250"/>
      <c r="K15"/>
      <c r="L15"/>
      <c r="N15" s="250"/>
      <c r="O15" s="250"/>
      <c r="T15" s="252"/>
      <c r="U15" s="228"/>
      <c r="V15" s="244"/>
      <c r="W15" s="243"/>
      <c r="X15" s="244"/>
      <c r="Y15" s="243"/>
      <c r="Z15" s="244"/>
      <c r="AA15" s="243"/>
      <c r="AB15" s="244"/>
      <c r="AC15" s="243"/>
      <c r="AD15" s="244"/>
      <c r="AE15" s="243"/>
      <c r="AF15" s="244"/>
      <c r="AG15" s="243"/>
      <c r="AH15" s="244"/>
      <c r="AI15" s="243"/>
      <c r="AJ15" s="244"/>
      <c r="AK15" s="243"/>
    </row>
    <row r="16" spans="2:40" x14ac:dyDescent="0.55000000000000004">
      <c r="B16">
        <v>9</v>
      </c>
      <c r="C16" s="235">
        <v>39</v>
      </c>
      <c r="D16" s="234">
        <v>39</v>
      </c>
      <c r="E16" s="232">
        <v>39</v>
      </c>
      <c r="F16" s="231">
        <v>37</v>
      </c>
      <c r="G16" s="234">
        <v>38</v>
      </c>
      <c r="H16" s="250"/>
      <c r="I16" s="250"/>
      <c r="J16" s="250"/>
      <c r="K16"/>
      <c r="L16"/>
      <c r="N16" s="250"/>
      <c r="O16" s="250"/>
      <c r="T16" s="252"/>
      <c r="U16" s="228"/>
      <c r="V16" s="244"/>
      <c r="W16" s="243"/>
      <c r="X16" s="244"/>
      <c r="Y16" s="243"/>
      <c r="Z16" s="244"/>
      <c r="AA16" s="243"/>
      <c r="AB16" s="244"/>
      <c r="AC16" s="243"/>
      <c r="AD16" s="244"/>
      <c r="AE16" s="243"/>
      <c r="AF16" s="244"/>
      <c r="AG16" s="243"/>
      <c r="AH16" s="244"/>
      <c r="AI16" s="243"/>
      <c r="AJ16" s="244"/>
      <c r="AK16" s="243"/>
    </row>
    <row r="17" spans="2:43" x14ac:dyDescent="0.55000000000000004">
      <c r="B17">
        <v>10</v>
      </c>
      <c r="C17" s="235">
        <v>38</v>
      </c>
      <c r="D17" s="234">
        <v>39</v>
      </c>
      <c r="E17" s="232">
        <v>37</v>
      </c>
      <c r="F17" s="231"/>
      <c r="G17" s="234">
        <v>40</v>
      </c>
      <c r="H17" s="250"/>
      <c r="I17" s="250"/>
      <c r="J17" s="250"/>
      <c r="K17"/>
      <c r="L17"/>
      <c r="N17" s="250"/>
      <c r="O17" s="250"/>
      <c r="T17" s="252"/>
      <c r="U17" s="228"/>
      <c r="V17" s="244"/>
      <c r="W17" s="243"/>
      <c r="X17" s="244"/>
      <c r="Y17" s="243"/>
      <c r="Z17" s="244"/>
      <c r="AA17" s="243"/>
      <c r="AB17" s="244"/>
      <c r="AC17" s="243"/>
      <c r="AD17" s="244"/>
      <c r="AE17" s="243"/>
      <c r="AF17" s="244"/>
      <c r="AG17" s="243"/>
      <c r="AH17" s="244"/>
      <c r="AI17" s="243"/>
      <c r="AJ17" s="244"/>
      <c r="AK17" s="243"/>
    </row>
    <row r="18" spans="2:43" x14ac:dyDescent="0.55000000000000004">
      <c r="B18">
        <v>11</v>
      </c>
      <c r="C18" s="235"/>
      <c r="D18" s="234">
        <v>39</v>
      </c>
      <c r="E18" s="232">
        <v>39</v>
      </c>
      <c r="F18" s="231"/>
      <c r="G18" s="234">
        <v>30</v>
      </c>
      <c r="H18" s="250"/>
      <c r="I18" s="250"/>
      <c r="J18" s="250"/>
      <c r="K18"/>
      <c r="L18"/>
      <c r="N18" s="250"/>
      <c r="O18" s="250"/>
      <c r="U18" s="228"/>
      <c r="V18" s="244"/>
      <c r="W18" s="243"/>
      <c r="X18" s="244"/>
      <c r="Y18" s="243"/>
      <c r="Z18" s="244"/>
      <c r="AA18" s="243"/>
      <c r="AB18" s="244"/>
      <c r="AC18" s="243"/>
      <c r="AD18" s="244"/>
      <c r="AE18" s="243"/>
      <c r="AF18" s="244"/>
      <c r="AG18" s="243"/>
      <c r="AH18" s="244"/>
      <c r="AI18" s="243"/>
      <c r="AJ18" s="244"/>
      <c r="AK18" s="243"/>
    </row>
    <row r="19" spans="2:43" x14ac:dyDescent="0.55000000000000004">
      <c r="B19">
        <v>12</v>
      </c>
      <c r="C19" s="235"/>
      <c r="D19" s="234">
        <v>39</v>
      </c>
      <c r="E19" s="232">
        <v>40</v>
      </c>
      <c r="F19" s="231"/>
      <c r="G19" s="234">
        <v>32</v>
      </c>
      <c r="H19" s="250"/>
      <c r="I19" s="250"/>
      <c r="J19" s="250"/>
      <c r="K19"/>
      <c r="L19"/>
      <c r="N19" s="250"/>
      <c r="O19" s="250"/>
      <c r="U19" s="228"/>
      <c r="V19" s="244"/>
      <c r="W19" s="243"/>
      <c r="X19" s="244"/>
      <c r="Y19" s="243"/>
      <c r="Z19" s="244"/>
      <c r="AA19" s="243"/>
      <c r="AB19" s="244"/>
      <c r="AC19" s="243"/>
      <c r="AD19" s="244"/>
      <c r="AE19" s="243"/>
      <c r="AF19" s="244"/>
      <c r="AG19" s="243"/>
      <c r="AH19" s="244"/>
      <c r="AI19" s="243"/>
      <c r="AJ19" s="244"/>
      <c r="AK19" s="243"/>
    </row>
    <row r="20" spans="2:43" x14ac:dyDescent="0.55000000000000004">
      <c r="B20">
        <v>13</v>
      </c>
      <c r="C20" s="235"/>
      <c r="D20" s="234">
        <v>39</v>
      </c>
      <c r="E20" s="232">
        <v>39</v>
      </c>
      <c r="F20" s="231"/>
      <c r="G20" s="234">
        <v>37</v>
      </c>
      <c r="H20" s="250"/>
      <c r="I20" s="250"/>
      <c r="J20" s="250"/>
      <c r="K20"/>
      <c r="L20"/>
      <c r="N20" s="250"/>
      <c r="O20" s="250"/>
      <c r="U20" s="228"/>
      <c r="V20" s="244"/>
      <c r="W20" s="243"/>
      <c r="X20" s="244"/>
      <c r="Y20" s="243"/>
      <c r="Z20" s="244"/>
      <c r="AA20" s="243"/>
      <c r="AB20" s="244"/>
      <c r="AC20" s="243"/>
      <c r="AD20" s="244"/>
      <c r="AE20" s="243"/>
      <c r="AF20" s="244"/>
      <c r="AG20" s="243"/>
      <c r="AH20" s="244"/>
      <c r="AI20" s="243"/>
      <c r="AJ20" s="244"/>
      <c r="AK20" s="243"/>
    </row>
    <row r="21" spans="2:43" x14ac:dyDescent="0.55000000000000004">
      <c r="B21">
        <v>14</v>
      </c>
      <c r="C21" s="235"/>
      <c r="D21" s="234">
        <v>39</v>
      </c>
      <c r="E21" s="232">
        <v>39</v>
      </c>
      <c r="F21" s="231"/>
      <c r="G21" s="234">
        <v>28</v>
      </c>
      <c r="H21" s="250"/>
      <c r="I21" s="250"/>
      <c r="J21" s="250"/>
      <c r="K21"/>
      <c r="L21"/>
      <c r="N21" s="250"/>
      <c r="O21" s="250"/>
      <c r="S21" s="245"/>
      <c r="T21" s="245"/>
      <c r="U21" s="245"/>
      <c r="V21" s="244"/>
      <c r="W21" s="243"/>
      <c r="X21" s="244"/>
      <c r="Y21" s="243"/>
      <c r="Z21" s="244"/>
      <c r="AA21" s="243"/>
      <c r="AB21" s="244"/>
      <c r="AC21" s="243"/>
      <c r="AD21" s="244"/>
      <c r="AE21" s="243"/>
      <c r="AF21" s="244"/>
      <c r="AG21" s="243"/>
      <c r="AH21" s="244"/>
      <c r="AI21" s="243"/>
      <c r="AJ21" s="244"/>
      <c r="AK21" s="251"/>
    </row>
    <row r="22" spans="2:43" x14ac:dyDescent="0.55000000000000004">
      <c r="B22">
        <v>15</v>
      </c>
      <c r="C22" s="235"/>
      <c r="D22" s="234">
        <v>39</v>
      </c>
      <c r="E22" s="232">
        <v>39</v>
      </c>
      <c r="F22" s="231"/>
      <c r="G22" s="234">
        <v>37</v>
      </c>
      <c r="H22" s="250"/>
      <c r="I22" s="250"/>
      <c r="J22" s="250"/>
      <c r="K22"/>
      <c r="L22"/>
      <c r="N22" s="250"/>
      <c r="O22" s="250"/>
    </row>
    <row r="23" spans="2:43" x14ac:dyDescent="0.55000000000000004">
      <c r="B23">
        <v>16</v>
      </c>
      <c r="C23" s="235"/>
      <c r="D23" s="234">
        <v>39</v>
      </c>
      <c r="E23" s="232">
        <v>37</v>
      </c>
      <c r="F23" s="231"/>
      <c r="G23" s="234">
        <v>35</v>
      </c>
      <c r="H23" s="250"/>
      <c r="I23" s="250"/>
      <c r="J23" s="250"/>
      <c r="K23"/>
      <c r="L23"/>
      <c r="N23" s="250"/>
      <c r="O23" s="250"/>
    </row>
    <row r="24" spans="2:43" x14ac:dyDescent="0.55000000000000004">
      <c r="B24">
        <v>17</v>
      </c>
      <c r="C24" s="235"/>
      <c r="D24" s="234">
        <v>38</v>
      </c>
      <c r="E24" s="232">
        <v>39</v>
      </c>
      <c r="F24" s="231"/>
      <c r="G24" s="234">
        <v>40</v>
      </c>
      <c r="H24" s="250"/>
      <c r="I24" s="250"/>
      <c r="J24" s="250"/>
      <c r="K24"/>
      <c r="L24"/>
      <c r="N24" s="250"/>
      <c r="O24" s="250"/>
      <c r="T24" s="242" t="s">
        <v>599</v>
      </c>
      <c r="U24" s="242" t="s">
        <v>18</v>
      </c>
      <c r="V24" s="240" t="s">
        <v>598</v>
      </c>
      <c r="W24" s="240"/>
      <c r="X24" s="240">
        <v>37</v>
      </c>
      <c r="Y24" s="240"/>
      <c r="Z24" s="240">
        <v>38</v>
      </c>
      <c r="AA24" s="240"/>
      <c r="AB24" s="240">
        <v>39</v>
      </c>
      <c r="AC24" s="240"/>
      <c r="AD24" s="240">
        <v>40</v>
      </c>
      <c r="AE24" s="241"/>
      <c r="AF24" s="240">
        <v>41</v>
      </c>
      <c r="AG24" s="240"/>
      <c r="AH24" s="240">
        <v>42</v>
      </c>
      <c r="AI24" s="240"/>
      <c r="AJ24" s="240" t="s">
        <v>597</v>
      </c>
      <c r="AL24" s="239"/>
      <c r="AM24" s="239"/>
      <c r="AN24" s="239"/>
      <c r="AO24" s="239"/>
      <c r="AP24" s="239"/>
      <c r="AQ24" s="239"/>
    </row>
    <row r="25" spans="2:43" x14ac:dyDescent="0.55000000000000004">
      <c r="B25">
        <v>18</v>
      </c>
      <c r="C25" s="235"/>
      <c r="D25" s="234">
        <v>39</v>
      </c>
      <c r="E25" s="232">
        <v>39</v>
      </c>
      <c r="F25" s="231"/>
      <c r="G25" s="234">
        <v>40</v>
      </c>
      <c r="H25" s="250"/>
      <c r="I25" s="250"/>
      <c r="J25" s="250"/>
      <c r="K25"/>
      <c r="L25"/>
      <c r="N25" s="250"/>
      <c r="O25" s="250"/>
      <c r="T25" s="236" t="s">
        <v>634</v>
      </c>
      <c r="U25">
        <v>10</v>
      </c>
      <c r="V25">
        <v>1</v>
      </c>
      <c r="W25"/>
      <c r="X25">
        <v>2</v>
      </c>
      <c r="Y25"/>
      <c r="Z25">
        <v>1</v>
      </c>
      <c r="AA25"/>
      <c r="AB25">
        <v>6</v>
      </c>
      <c r="AD25">
        <v>0</v>
      </c>
      <c r="AF25">
        <v>0</v>
      </c>
      <c r="AH25">
        <v>0</v>
      </c>
      <c r="AJ25">
        <v>0</v>
      </c>
    </row>
    <row r="26" spans="2:43" x14ac:dyDescent="0.55000000000000004">
      <c r="B26">
        <v>19</v>
      </c>
      <c r="C26" s="235"/>
      <c r="D26" s="234">
        <v>39</v>
      </c>
      <c r="E26" s="232">
        <v>39</v>
      </c>
      <c r="F26" s="231"/>
      <c r="G26" s="234">
        <v>40</v>
      </c>
      <c r="H26" s="250"/>
      <c r="I26" s="250"/>
      <c r="J26" s="250"/>
      <c r="K26"/>
      <c r="L26"/>
      <c r="N26" s="250"/>
      <c r="O26" s="250"/>
      <c r="T26" s="236" t="s">
        <v>633</v>
      </c>
      <c r="U26">
        <v>49</v>
      </c>
      <c r="V26">
        <v>2</v>
      </c>
      <c r="W26"/>
      <c r="X26">
        <v>2</v>
      </c>
      <c r="Y26"/>
      <c r="Z26">
        <v>9</v>
      </c>
      <c r="AA26"/>
      <c r="AB26">
        <v>32</v>
      </c>
      <c r="AD26">
        <v>4</v>
      </c>
      <c r="AF26">
        <v>0</v>
      </c>
      <c r="AH26">
        <v>0</v>
      </c>
      <c r="AJ26">
        <v>0</v>
      </c>
    </row>
    <row r="27" spans="2:43" x14ac:dyDescent="0.55000000000000004">
      <c r="B27">
        <v>20</v>
      </c>
      <c r="C27" s="235"/>
      <c r="D27" s="234">
        <v>39</v>
      </c>
      <c r="E27" s="232">
        <v>39</v>
      </c>
      <c r="F27" s="231"/>
      <c r="G27" s="234">
        <v>40</v>
      </c>
      <c r="H27" s="250"/>
      <c r="I27" s="250"/>
      <c r="J27" s="250"/>
      <c r="K27"/>
      <c r="L27"/>
      <c r="N27" s="250"/>
      <c r="O27" s="250"/>
      <c r="T27" s="236" t="s">
        <v>632</v>
      </c>
      <c r="U27">
        <v>26</v>
      </c>
      <c r="V27">
        <v>1</v>
      </c>
      <c r="W27"/>
      <c r="X27">
        <v>3</v>
      </c>
      <c r="Y27"/>
      <c r="Z27">
        <v>2</v>
      </c>
      <c r="AA27"/>
      <c r="AB27">
        <v>15</v>
      </c>
      <c r="AD27">
        <v>4</v>
      </c>
      <c r="AF27">
        <v>1</v>
      </c>
      <c r="AH27">
        <v>0</v>
      </c>
      <c r="AJ27">
        <v>0</v>
      </c>
    </row>
    <row r="28" spans="2:43" x14ac:dyDescent="0.55000000000000004">
      <c r="B28">
        <v>21</v>
      </c>
      <c r="C28" s="235"/>
      <c r="D28" s="234">
        <v>39</v>
      </c>
      <c r="E28" s="232">
        <v>39</v>
      </c>
      <c r="F28" s="231"/>
      <c r="G28" s="234">
        <v>40</v>
      </c>
      <c r="H28" s="250"/>
      <c r="I28" s="250"/>
      <c r="J28" s="250"/>
      <c r="K28"/>
      <c r="L28"/>
      <c r="N28" s="250"/>
      <c r="O28" s="250"/>
      <c r="T28" s="236" t="s">
        <v>631</v>
      </c>
      <c r="U28">
        <v>9</v>
      </c>
      <c r="V28">
        <v>1</v>
      </c>
      <c r="W28"/>
      <c r="X28">
        <v>1</v>
      </c>
      <c r="Y28"/>
      <c r="Z28">
        <v>5</v>
      </c>
      <c r="AA28"/>
      <c r="AB28">
        <v>2</v>
      </c>
      <c r="AD28">
        <v>0</v>
      </c>
      <c r="AF28">
        <v>0</v>
      </c>
      <c r="AH28">
        <v>0</v>
      </c>
      <c r="AJ28">
        <v>0</v>
      </c>
    </row>
    <row r="29" spans="2:43" x14ac:dyDescent="0.55000000000000004">
      <c r="B29">
        <v>22</v>
      </c>
      <c r="C29" s="235"/>
      <c r="D29" s="234">
        <v>39</v>
      </c>
      <c r="E29" s="232">
        <v>39</v>
      </c>
      <c r="F29" s="231"/>
      <c r="G29" s="234">
        <v>40</v>
      </c>
      <c r="H29" s="250"/>
      <c r="I29" s="250"/>
      <c r="J29" s="250"/>
      <c r="K29"/>
      <c r="L29"/>
      <c r="N29" s="250"/>
      <c r="O29" s="250"/>
      <c r="T29" s="236" t="s">
        <v>630</v>
      </c>
      <c r="U29">
        <v>71</v>
      </c>
      <c r="V29">
        <v>10</v>
      </c>
      <c r="W29"/>
      <c r="X29">
        <v>2</v>
      </c>
      <c r="Y29"/>
      <c r="Z29">
        <v>5</v>
      </c>
      <c r="AA29"/>
      <c r="AB29">
        <v>12</v>
      </c>
      <c r="AD29">
        <v>39</v>
      </c>
      <c r="AF29">
        <v>1</v>
      </c>
      <c r="AH29">
        <v>1</v>
      </c>
      <c r="AJ29">
        <v>1</v>
      </c>
    </row>
    <row r="30" spans="2:43" x14ac:dyDescent="0.55000000000000004">
      <c r="B30">
        <v>23</v>
      </c>
      <c r="C30" s="235"/>
      <c r="D30" s="234">
        <v>38</v>
      </c>
      <c r="E30" s="232">
        <v>39</v>
      </c>
      <c r="F30" s="231"/>
      <c r="G30" s="234">
        <v>38</v>
      </c>
      <c r="H30" s="250"/>
      <c r="I30" s="250"/>
      <c r="J30" s="250"/>
      <c r="K30"/>
      <c r="L30"/>
      <c r="N30" s="250"/>
      <c r="O30" s="250"/>
      <c r="T30" s="236"/>
      <c r="U30"/>
      <c r="V30"/>
      <c r="W30"/>
      <c r="X30"/>
      <c r="Y30"/>
      <c r="Z30"/>
      <c r="AA30"/>
    </row>
    <row r="31" spans="2:43" x14ac:dyDescent="0.55000000000000004">
      <c r="B31">
        <v>24</v>
      </c>
      <c r="C31" s="235"/>
      <c r="D31" s="234">
        <v>39</v>
      </c>
      <c r="E31" s="232">
        <v>39</v>
      </c>
      <c r="F31" s="231"/>
      <c r="G31" s="234">
        <v>33</v>
      </c>
      <c r="H31" s="250"/>
      <c r="I31" s="250"/>
      <c r="J31" s="250"/>
      <c r="K31"/>
      <c r="L31"/>
      <c r="N31" s="250"/>
      <c r="O31" s="250"/>
      <c r="T31" s="236"/>
      <c r="U31"/>
      <c r="V31"/>
      <c r="W31"/>
      <c r="X31"/>
      <c r="Y31"/>
      <c r="Z31"/>
      <c r="AA31"/>
    </row>
    <row r="32" spans="2:43" x14ac:dyDescent="0.55000000000000004">
      <c r="B32">
        <v>25</v>
      </c>
      <c r="C32" s="235"/>
      <c r="D32" s="234">
        <v>39</v>
      </c>
      <c r="E32" s="232">
        <v>36</v>
      </c>
      <c r="F32" s="231"/>
      <c r="G32" s="234">
        <v>29</v>
      </c>
      <c r="H32" s="250"/>
      <c r="I32" s="250"/>
      <c r="J32" s="250"/>
      <c r="K32"/>
      <c r="L32"/>
      <c r="N32" s="250"/>
      <c r="O32" s="250"/>
      <c r="T32" s="236"/>
      <c r="U32"/>
      <c r="V32"/>
      <c r="W32"/>
      <c r="X32"/>
      <c r="Y32"/>
      <c r="Z32"/>
      <c r="AA32"/>
    </row>
    <row r="33" spans="2:27" x14ac:dyDescent="0.55000000000000004">
      <c r="B33">
        <v>26</v>
      </c>
      <c r="C33" s="235"/>
      <c r="D33" s="234">
        <v>39</v>
      </c>
      <c r="E33" s="232">
        <v>38</v>
      </c>
      <c r="F33" s="231"/>
      <c r="G33" s="234">
        <v>35</v>
      </c>
      <c r="H33" s="250"/>
      <c r="I33" s="250"/>
      <c r="J33" s="250"/>
      <c r="K33"/>
      <c r="L33"/>
      <c r="N33" s="250"/>
      <c r="O33" s="250"/>
      <c r="T33" s="236"/>
      <c r="U33"/>
      <c r="V33"/>
      <c r="W33"/>
      <c r="X33"/>
      <c r="Y33"/>
      <c r="Z33"/>
      <c r="AA33"/>
    </row>
    <row r="34" spans="2:27" x14ac:dyDescent="0.55000000000000004">
      <c r="B34">
        <v>27</v>
      </c>
      <c r="C34" s="235"/>
      <c r="D34" s="234">
        <v>36</v>
      </c>
      <c r="E34" s="232"/>
      <c r="F34" s="231"/>
      <c r="G34" s="234">
        <v>40</v>
      </c>
      <c r="H34" s="250"/>
      <c r="I34" s="250"/>
      <c r="J34" s="250"/>
      <c r="K34"/>
      <c r="L34"/>
      <c r="N34" s="250"/>
      <c r="O34" s="250"/>
      <c r="T34" s="236"/>
      <c r="U34"/>
      <c r="V34"/>
      <c r="W34"/>
      <c r="X34"/>
      <c r="Y34"/>
      <c r="Z34"/>
      <c r="AA34"/>
    </row>
    <row r="35" spans="2:27" x14ac:dyDescent="0.55000000000000004">
      <c r="B35">
        <v>28</v>
      </c>
      <c r="C35" s="230"/>
      <c r="D35" s="234">
        <v>37</v>
      </c>
      <c r="E35" s="232"/>
      <c r="F35" s="231"/>
      <c r="G35" s="234">
        <v>39</v>
      </c>
      <c r="J35" s="250"/>
      <c r="K35"/>
      <c r="L35"/>
      <c r="N35"/>
      <c r="O35" s="250"/>
      <c r="T35" s="236"/>
      <c r="U35"/>
      <c r="V35"/>
      <c r="W35"/>
      <c r="X35"/>
      <c r="Y35"/>
      <c r="Z35"/>
      <c r="AA35"/>
    </row>
    <row r="36" spans="2:27" x14ac:dyDescent="0.55000000000000004">
      <c r="B36">
        <v>29</v>
      </c>
      <c r="C36" s="230"/>
      <c r="D36" s="234">
        <v>38</v>
      </c>
      <c r="E36" s="232"/>
      <c r="F36" s="231"/>
      <c r="G36" s="234">
        <v>38</v>
      </c>
      <c r="J36" s="250"/>
      <c r="K36"/>
      <c r="L36"/>
      <c r="N36"/>
      <c r="O36" s="250"/>
      <c r="T36" s="236"/>
      <c r="U36"/>
      <c r="V36"/>
      <c r="W36"/>
      <c r="X36"/>
      <c r="Y36"/>
      <c r="Z36"/>
      <c r="AA36"/>
    </row>
    <row r="37" spans="2:27" x14ac:dyDescent="0.55000000000000004">
      <c r="B37">
        <v>30</v>
      </c>
      <c r="C37" s="230"/>
      <c r="D37" s="234">
        <v>39</v>
      </c>
      <c r="E37" s="232"/>
      <c r="F37" s="231"/>
      <c r="G37" s="234">
        <v>40</v>
      </c>
      <c r="J37" s="250"/>
      <c r="K37"/>
      <c r="L37"/>
      <c r="N37"/>
      <c r="O37" s="250"/>
      <c r="T37" s="236"/>
      <c r="U37"/>
      <c r="V37"/>
      <c r="W37"/>
      <c r="X37"/>
      <c r="Y37"/>
      <c r="Z37"/>
      <c r="AA37"/>
    </row>
    <row r="38" spans="2:27" x14ac:dyDescent="0.55000000000000004">
      <c r="B38">
        <v>31</v>
      </c>
      <c r="C38" s="230"/>
      <c r="D38" s="234">
        <v>39</v>
      </c>
      <c r="E38" s="232"/>
      <c r="F38" s="231"/>
      <c r="G38" s="234">
        <v>40</v>
      </c>
      <c r="J38" s="250"/>
      <c r="K38"/>
      <c r="L38"/>
      <c r="N38"/>
      <c r="O38" s="250"/>
      <c r="T38" s="236"/>
      <c r="U38"/>
      <c r="V38"/>
      <c r="W38"/>
      <c r="X38"/>
      <c r="Y38"/>
      <c r="Z38"/>
      <c r="AA38"/>
    </row>
    <row r="39" spans="2:27" x14ac:dyDescent="0.55000000000000004">
      <c r="B39">
        <v>32</v>
      </c>
      <c r="C39" s="230"/>
      <c r="D39" s="234">
        <v>39</v>
      </c>
      <c r="E39" s="232"/>
      <c r="F39" s="231"/>
      <c r="G39" s="234">
        <v>40</v>
      </c>
      <c r="J39" s="250"/>
      <c r="K39"/>
      <c r="L39"/>
      <c r="N39"/>
      <c r="O39" s="250"/>
    </row>
    <row r="40" spans="2:27" x14ac:dyDescent="0.55000000000000004">
      <c r="B40">
        <v>33</v>
      </c>
      <c r="C40" s="230"/>
      <c r="D40" s="234">
        <v>38</v>
      </c>
      <c r="E40" s="232"/>
      <c r="F40" s="231"/>
      <c r="G40" s="234">
        <v>39</v>
      </c>
      <c r="J40" s="250"/>
      <c r="K40"/>
      <c r="L40"/>
      <c r="N40"/>
      <c r="O40" s="250"/>
    </row>
    <row r="41" spans="2:27" x14ac:dyDescent="0.55000000000000004">
      <c r="B41">
        <v>34</v>
      </c>
      <c r="C41" s="230"/>
      <c r="D41" s="234">
        <v>39</v>
      </c>
      <c r="E41" s="232"/>
      <c r="F41" s="231"/>
      <c r="G41" s="234">
        <v>38</v>
      </c>
      <c r="J41" s="250"/>
      <c r="K41"/>
      <c r="L41"/>
      <c r="N41"/>
      <c r="O41" s="250"/>
    </row>
    <row r="42" spans="2:27" x14ac:dyDescent="0.55000000000000004">
      <c r="B42">
        <v>35</v>
      </c>
      <c r="C42" s="230"/>
      <c r="D42" s="233">
        <v>39</v>
      </c>
      <c r="E42" s="232"/>
      <c r="F42" s="231"/>
      <c r="G42" s="233">
        <v>40</v>
      </c>
      <c r="K42"/>
      <c r="L42"/>
      <c r="N42"/>
      <c r="O42"/>
    </row>
    <row r="43" spans="2:27" x14ac:dyDescent="0.55000000000000004">
      <c r="B43">
        <v>36</v>
      </c>
      <c r="C43" s="230"/>
      <c r="D43" s="234">
        <v>39</v>
      </c>
      <c r="E43" s="232"/>
      <c r="F43" s="231"/>
      <c r="G43" s="234">
        <v>40</v>
      </c>
      <c r="J43" s="250"/>
      <c r="K43"/>
      <c r="L43"/>
      <c r="N43"/>
      <c r="O43" s="250"/>
    </row>
    <row r="44" spans="2:27" x14ac:dyDescent="0.55000000000000004">
      <c r="B44">
        <v>37</v>
      </c>
      <c r="C44" s="230"/>
      <c r="D44" s="234">
        <v>39</v>
      </c>
      <c r="E44" s="232"/>
      <c r="F44" s="231"/>
      <c r="G44" s="234">
        <v>35</v>
      </c>
      <c r="J44" s="250"/>
      <c r="K44"/>
      <c r="L44"/>
      <c r="N44"/>
      <c r="O44" s="250"/>
    </row>
    <row r="45" spans="2:27" x14ac:dyDescent="0.55000000000000004">
      <c r="B45">
        <v>38</v>
      </c>
      <c r="C45" s="230"/>
      <c r="D45" s="234">
        <v>38</v>
      </c>
      <c r="E45" s="232"/>
      <c r="F45" s="231"/>
      <c r="G45" s="234">
        <v>40</v>
      </c>
      <c r="J45" s="250"/>
      <c r="K45"/>
      <c r="L45"/>
      <c r="N45"/>
      <c r="O45" s="250"/>
    </row>
    <row r="46" spans="2:27" x14ac:dyDescent="0.55000000000000004">
      <c r="B46">
        <v>39</v>
      </c>
      <c r="C46" s="230"/>
      <c r="D46" s="234">
        <v>39</v>
      </c>
      <c r="E46" s="232"/>
      <c r="F46" s="231"/>
      <c r="G46" s="234">
        <v>39</v>
      </c>
      <c r="J46" s="250"/>
      <c r="K46"/>
      <c r="L46"/>
      <c r="N46"/>
      <c r="O46" s="250"/>
    </row>
    <row r="47" spans="2:27" x14ac:dyDescent="0.55000000000000004">
      <c r="B47">
        <v>40</v>
      </c>
      <c r="C47" s="230"/>
      <c r="D47" s="234">
        <v>39</v>
      </c>
      <c r="E47" s="232"/>
      <c r="F47" s="231"/>
      <c r="G47" s="234">
        <v>39</v>
      </c>
      <c r="J47" s="250"/>
      <c r="K47"/>
      <c r="L47"/>
      <c r="N47"/>
      <c r="O47" s="250"/>
    </row>
    <row r="48" spans="2:27" x14ac:dyDescent="0.55000000000000004">
      <c r="B48">
        <v>41</v>
      </c>
      <c r="C48" s="230"/>
      <c r="D48" s="234">
        <v>35</v>
      </c>
      <c r="E48" s="232"/>
      <c r="F48" s="231"/>
      <c r="G48" s="234">
        <v>40</v>
      </c>
      <c r="J48" s="250"/>
      <c r="K48"/>
      <c r="L48"/>
      <c r="N48"/>
      <c r="O48" s="250"/>
    </row>
    <row r="49" spans="2:15" x14ac:dyDescent="0.55000000000000004">
      <c r="B49">
        <v>42</v>
      </c>
      <c r="C49" s="230"/>
      <c r="D49" s="234">
        <v>39</v>
      </c>
      <c r="E49" s="232"/>
      <c r="F49" s="231"/>
      <c r="G49" s="234">
        <v>39</v>
      </c>
      <c r="J49" s="250"/>
      <c r="K49"/>
      <c r="L49"/>
      <c r="N49"/>
      <c r="O49" s="250"/>
    </row>
    <row r="50" spans="2:15" x14ac:dyDescent="0.55000000000000004">
      <c r="B50">
        <v>43</v>
      </c>
      <c r="C50" s="230"/>
      <c r="D50" s="234">
        <v>40</v>
      </c>
      <c r="E50" s="232"/>
      <c r="F50" s="231"/>
      <c r="G50" s="234">
        <v>40</v>
      </c>
      <c r="J50" s="250"/>
      <c r="K50"/>
      <c r="L50"/>
      <c r="N50"/>
      <c r="O50" s="250"/>
    </row>
    <row r="51" spans="2:15" x14ac:dyDescent="0.55000000000000004">
      <c r="B51">
        <v>44</v>
      </c>
      <c r="C51" s="230"/>
      <c r="D51" s="234">
        <v>39</v>
      </c>
      <c r="E51" s="232"/>
      <c r="F51" s="231"/>
      <c r="G51" s="234">
        <v>40</v>
      </c>
      <c r="J51" s="250"/>
      <c r="K51"/>
      <c r="L51"/>
      <c r="N51"/>
      <c r="O51" s="250"/>
    </row>
    <row r="52" spans="2:15" x14ac:dyDescent="0.55000000000000004">
      <c r="B52">
        <v>45</v>
      </c>
      <c r="C52" s="230"/>
      <c r="D52" s="234">
        <v>38</v>
      </c>
      <c r="E52" s="232"/>
      <c r="F52" s="231"/>
      <c r="G52" s="234">
        <v>40</v>
      </c>
      <c r="J52" s="250"/>
      <c r="K52"/>
      <c r="L52"/>
      <c r="N52"/>
      <c r="O52" s="250"/>
    </row>
    <row r="53" spans="2:15" x14ac:dyDescent="0.55000000000000004">
      <c r="B53">
        <v>46</v>
      </c>
      <c r="C53" s="230"/>
      <c r="D53" s="234">
        <v>40</v>
      </c>
      <c r="E53" s="232"/>
      <c r="F53" s="231"/>
      <c r="G53" s="234">
        <v>39</v>
      </c>
      <c r="J53" s="250"/>
      <c r="K53"/>
      <c r="L53"/>
      <c r="N53"/>
      <c r="O53" s="250"/>
    </row>
    <row r="54" spans="2:15" x14ac:dyDescent="0.55000000000000004">
      <c r="B54">
        <v>47</v>
      </c>
      <c r="C54" s="230"/>
      <c r="D54" s="234">
        <v>39</v>
      </c>
      <c r="E54" s="232"/>
      <c r="F54" s="231"/>
      <c r="G54" s="234">
        <v>42</v>
      </c>
      <c r="J54" s="250"/>
      <c r="K54"/>
      <c r="L54"/>
      <c r="N54"/>
      <c r="O54" s="250"/>
    </row>
    <row r="55" spans="2:15" x14ac:dyDescent="0.55000000000000004">
      <c r="B55">
        <v>48</v>
      </c>
      <c r="C55" s="230"/>
      <c r="D55" s="234">
        <v>39</v>
      </c>
      <c r="E55" s="232"/>
      <c r="F55" s="231"/>
      <c r="G55" s="234">
        <v>40</v>
      </c>
      <c r="N55"/>
      <c r="O55" s="250"/>
    </row>
    <row r="56" spans="2:15" x14ac:dyDescent="0.55000000000000004">
      <c r="B56">
        <v>49</v>
      </c>
      <c r="C56" s="230"/>
      <c r="D56" s="234">
        <v>39</v>
      </c>
      <c r="E56" s="232"/>
      <c r="F56" s="231"/>
      <c r="G56" s="234">
        <v>40</v>
      </c>
      <c r="N56"/>
      <c r="O56" s="250"/>
    </row>
    <row r="57" spans="2:15" x14ac:dyDescent="0.55000000000000004">
      <c r="B57">
        <v>50</v>
      </c>
      <c r="C57" s="230"/>
      <c r="D57" s="234"/>
      <c r="E57" s="232"/>
      <c r="F57" s="231"/>
      <c r="G57" s="234">
        <v>40</v>
      </c>
      <c r="N57"/>
      <c r="O57" s="250"/>
    </row>
    <row r="58" spans="2:15" x14ac:dyDescent="0.55000000000000004">
      <c r="B58">
        <v>51</v>
      </c>
      <c r="C58" s="230"/>
      <c r="D58" s="234"/>
      <c r="E58" s="232"/>
      <c r="F58" s="231"/>
      <c r="G58" s="234">
        <v>40</v>
      </c>
      <c r="N58"/>
      <c r="O58" s="250"/>
    </row>
    <row r="59" spans="2:15" x14ac:dyDescent="0.55000000000000004">
      <c r="B59">
        <v>52</v>
      </c>
      <c r="C59" s="230"/>
      <c r="D59" s="234"/>
      <c r="E59" s="237"/>
      <c r="F59" s="231"/>
      <c r="G59" s="234">
        <v>40</v>
      </c>
      <c r="N59"/>
      <c r="O59" s="250"/>
    </row>
    <row r="60" spans="2:15" x14ac:dyDescent="0.55000000000000004">
      <c r="B60">
        <v>53</v>
      </c>
      <c r="C60" s="230"/>
      <c r="D60" s="234"/>
      <c r="E60" s="232"/>
      <c r="F60" s="231"/>
      <c r="G60" s="234">
        <v>40</v>
      </c>
      <c r="N60"/>
      <c r="O60" s="250"/>
    </row>
    <row r="61" spans="2:15" x14ac:dyDescent="0.55000000000000004">
      <c r="B61">
        <v>54</v>
      </c>
      <c r="C61" s="230"/>
      <c r="D61" s="234"/>
      <c r="E61" s="232"/>
      <c r="F61" s="231"/>
      <c r="G61" s="234">
        <v>39</v>
      </c>
      <c r="N61"/>
      <c r="O61" s="250"/>
    </row>
    <row r="62" spans="2:15" x14ac:dyDescent="0.55000000000000004">
      <c r="B62">
        <v>55</v>
      </c>
      <c r="C62" s="230"/>
      <c r="D62" s="234"/>
      <c r="E62" s="232"/>
      <c r="F62" s="231"/>
      <c r="G62" s="234">
        <v>40</v>
      </c>
      <c r="N62"/>
      <c r="O62" s="250"/>
    </row>
    <row r="63" spans="2:15" x14ac:dyDescent="0.55000000000000004">
      <c r="B63">
        <v>56</v>
      </c>
      <c r="C63" s="230"/>
      <c r="D63" s="234"/>
      <c r="E63" s="232"/>
      <c r="F63" s="231"/>
      <c r="G63" s="234">
        <v>40</v>
      </c>
      <c r="N63"/>
      <c r="O63" s="250"/>
    </row>
    <row r="64" spans="2:15" x14ac:dyDescent="0.55000000000000004">
      <c r="B64">
        <v>57</v>
      </c>
      <c r="C64" s="230"/>
      <c r="D64" s="234"/>
      <c r="E64" s="232"/>
      <c r="F64" s="231"/>
      <c r="G64" s="234">
        <v>30</v>
      </c>
      <c r="N64"/>
      <c r="O64" s="250"/>
    </row>
    <row r="65" spans="2:15" x14ac:dyDescent="0.55000000000000004">
      <c r="B65">
        <v>58</v>
      </c>
      <c r="C65" s="230"/>
      <c r="D65" s="234"/>
      <c r="E65" s="232"/>
      <c r="F65" s="231"/>
      <c r="G65" s="234">
        <v>38</v>
      </c>
      <c r="N65"/>
      <c r="O65" s="250"/>
    </row>
    <row r="66" spans="2:15" x14ac:dyDescent="0.55000000000000004">
      <c r="B66">
        <v>59</v>
      </c>
      <c r="C66" s="230"/>
      <c r="D66" s="234"/>
      <c r="E66" s="232"/>
      <c r="F66" s="231"/>
      <c r="G66" s="234">
        <v>40</v>
      </c>
      <c r="N66"/>
      <c r="O66" s="250"/>
    </row>
    <row r="67" spans="2:15" x14ac:dyDescent="0.55000000000000004">
      <c r="B67">
        <v>60</v>
      </c>
      <c r="C67" s="230"/>
      <c r="D67" s="234"/>
      <c r="E67" s="232"/>
      <c r="F67" s="231"/>
      <c r="G67" s="234">
        <v>40</v>
      </c>
      <c r="N67"/>
      <c r="O67" s="250"/>
    </row>
    <row r="68" spans="2:15" x14ac:dyDescent="0.55000000000000004">
      <c r="B68">
        <v>61</v>
      </c>
      <c r="C68" s="235"/>
      <c r="D68" s="234"/>
      <c r="E68" s="232"/>
      <c r="F68" s="231"/>
      <c r="G68" s="234">
        <v>40</v>
      </c>
      <c r="N68" s="250"/>
      <c r="O68" s="250"/>
    </row>
    <row r="69" spans="2:15" x14ac:dyDescent="0.55000000000000004">
      <c r="B69">
        <v>62</v>
      </c>
      <c r="C69" s="230"/>
      <c r="D69" s="234"/>
      <c r="E69" s="232"/>
      <c r="F69" s="231"/>
      <c r="G69" s="234">
        <v>40</v>
      </c>
      <c r="N69"/>
      <c r="O69" s="250"/>
    </row>
    <row r="70" spans="2:15" x14ac:dyDescent="0.55000000000000004">
      <c r="B70">
        <v>63</v>
      </c>
      <c r="C70" s="230"/>
      <c r="D70" s="234"/>
      <c r="E70" s="232"/>
      <c r="F70" s="231"/>
      <c r="G70" s="234">
        <v>40</v>
      </c>
      <c r="N70"/>
      <c r="O70" s="250"/>
    </row>
    <row r="71" spans="2:15" x14ac:dyDescent="0.55000000000000004">
      <c r="B71">
        <v>64</v>
      </c>
      <c r="C71" s="230"/>
      <c r="D71" s="234"/>
      <c r="E71" s="232"/>
      <c r="F71" s="231"/>
      <c r="G71" s="234">
        <v>40</v>
      </c>
      <c r="N71"/>
      <c r="O71" s="250"/>
    </row>
    <row r="72" spans="2:15" x14ac:dyDescent="0.55000000000000004">
      <c r="B72">
        <v>65</v>
      </c>
      <c r="C72" s="230"/>
      <c r="D72" s="234"/>
      <c r="E72" s="232"/>
      <c r="F72" s="231"/>
      <c r="G72" s="234">
        <v>36</v>
      </c>
      <c r="N72"/>
      <c r="O72" s="250"/>
    </row>
    <row r="73" spans="2:15" x14ac:dyDescent="0.55000000000000004">
      <c r="B73">
        <v>66</v>
      </c>
      <c r="C73" s="230"/>
      <c r="D73" s="234"/>
      <c r="E73" s="232"/>
      <c r="F73" s="231"/>
      <c r="G73" s="234">
        <v>40</v>
      </c>
      <c r="N73"/>
      <c r="O73" s="250"/>
    </row>
    <row r="74" spans="2:15" x14ac:dyDescent="0.55000000000000004">
      <c r="B74">
        <v>67</v>
      </c>
      <c r="C74" s="230"/>
      <c r="D74" s="234"/>
      <c r="E74" s="232"/>
      <c r="F74" s="231"/>
      <c r="G74" s="234">
        <v>40</v>
      </c>
      <c r="N74"/>
      <c r="O74" s="250"/>
    </row>
    <row r="75" spans="2:15" x14ac:dyDescent="0.55000000000000004">
      <c r="B75">
        <v>68</v>
      </c>
      <c r="C75" s="230"/>
      <c r="D75" s="234"/>
      <c r="E75" s="232"/>
      <c r="F75" s="231"/>
      <c r="G75" s="234">
        <v>41</v>
      </c>
      <c r="N75"/>
      <c r="O75" s="250"/>
    </row>
    <row r="76" spans="2:15" x14ac:dyDescent="0.55000000000000004">
      <c r="B76">
        <v>69</v>
      </c>
      <c r="C76" s="230"/>
      <c r="D76" s="234"/>
      <c r="E76" s="232"/>
      <c r="F76" s="231"/>
      <c r="G76" s="234">
        <v>40</v>
      </c>
      <c r="N76"/>
      <c r="O76" s="250"/>
    </row>
    <row r="77" spans="2:15" x14ac:dyDescent="0.55000000000000004">
      <c r="B77">
        <v>70</v>
      </c>
      <c r="C77" s="230"/>
      <c r="D77" s="234"/>
      <c r="E77" s="232"/>
      <c r="F77" s="231"/>
      <c r="G77" s="234">
        <v>39</v>
      </c>
      <c r="N77"/>
      <c r="O77" s="250"/>
    </row>
    <row r="78" spans="2:15" x14ac:dyDescent="0.55000000000000004">
      <c r="B78">
        <v>71</v>
      </c>
      <c r="C78" s="230"/>
      <c r="D78" s="234"/>
      <c r="E78" s="232"/>
      <c r="G78" s="234">
        <v>40</v>
      </c>
      <c r="N78"/>
      <c r="O78" s="250"/>
    </row>
    <row r="79" spans="2:15" x14ac:dyDescent="0.55000000000000004">
      <c r="B79">
        <v>72</v>
      </c>
      <c r="C79" s="230"/>
      <c r="D79" s="234"/>
      <c r="E79" s="232"/>
      <c r="G79" s="234"/>
      <c r="N79"/>
      <c r="O79" s="250"/>
    </row>
    <row r="80" spans="2:15" x14ac:dyDescent="0.55000000000000004">
      <c r="B80">
        <v>73</v>
      </c>
      <c r="C80" s="230"/>
      <c r="D80" s="234"/>
      <c r="E80" s="232"/>
      <c r="G80" s="233"/>
    </row>
    <row r="81" spans="2:7" x14ac:dyDescent="0.55000000000000004">
      <c r="B81">
        <v>74</v>
      </c>
      <c r="C81" s="230"/>
      <c r="D81" s="234"/>
      <c r="E81" s="232"/>
      <c r="G81" s="233"/>
    </row>
    <row r="82" spans="2:7" x14ac:dyDescent="0.55000000000000004">
      <c r="B82">
        <v>75</v>
      </c>
      <c r="C82" s="230"/>
      <c r="D82" s="234"/>
      <c r="E82" s="232"/>
      <c r="G82" s="233"/>
    </row>
    <row r="83" spans="2:7" x14ac:dyDescent="0.55000000000000004">
      <c r="B83">
        <v>76</v>
      </c>
      <c r="C83" s="230"/>
      <c r="D83" s="234"/>
      <c r="E83" s="232"/>
      <c r="G83" s="233"/>
    </row>
    <row r="84" spans="2:7" x14ac:dyDescent="0.55000000000000004">
      <c r="B84">
        <v>77</v>
      </c>
      <c r="C84" s="230"/>
      <c r="D84" s="234"/>
      <c r="E84" s="232"/>
      <c r="G84" s="233"/>
    </row>
    <row r="85" spans="2:7" x14ac:dyDescent="0.55000000000000004">
      <c r="B85">
        <v>78</v>
      </c>
      <c r="C85" s="230"/>
      <c r="D85" s="234"/>
      <c r="E85" s="232"/>
      <c r="G85" s="233"/>
    </row>
    <row r="86" spans="2:7" x14ac:dyDescent="0.55000000000000004">
      <c r="B86">
        <v>79</v>
      </c>
      <c r="C86" s="230"/>
      <c r="D86" s="234"/>
      <c r="E86" s="232"/>
      <c r="G86" s="233"/>
    </row>
    <row r="87" spans="2:7" x14ac:dyDescent="0.55000000000000004">
      <c r="B87">
        <v>80</v>
      </c>
      <c r="C87" s="230"/>
      <c r="D87" s="234"/>
      <c r="E87" s="232"/>
      <c r="G87" s="233"/>
    </row>
    <row r="88" spans="2:7" x14ac:dyDescent="0.55000000000000004">
      <c r="B88">
        <v>81</v>
      </c>
      <c r="C88" s="230"/>
      <c r="D88" s="234"/>
      <c r="E88" s="232"/>
      <c r="G88" s="233"/>
    </row>
    <row r="89" spans="2:7" x14ac:dyDescent="0.55000000000000004">
      <c r="B89">
        <v>82</v>
      </c>
      <c r="C89" s="230"/>
      <c r="D89" s="234"/>
      <c r="E89" s="232"/>
      <c r="G89" s="233"/>
    </row>
    <row r="90" spans="2:7" x14ac:dyDescent="0.55000000000000004">
      <c r="B90">
        <v>83</v>
      </c>
      <c r="C90" s="230"/>
      <c r="D90" s="234"/>
      <c r="E90" s="232"/>
      <c r="G90" s="233"/>
    </row>
    <row r="91" spans="2:7" x14ac:dyDescent="0.55000000000000004">
      <c r="B91">
        <v>84</v>
      </c>
      <c r="C91" s="230"/>
      <c r="D91" s="234"/>
      <c r="E91" s="232"/>
      <c r="G91" s="233"/>
    </row>
    <row r="92" spans="2:7" x14ac:dyDescent="0.55000000000000004">
      <c r="B92">
        <v>85</v>
      </c>
      <c r="C92" s="230"/>
      <c r="D92" s="234"/>
      <c r="E92" s="232"/>
    </row>
    <row r="93" spans="2:7" x14ac:dyDescent="0.55000000000000004">
      <c r="B93">
        <v>86</v>
      </c>
      <c r="C93" s="230"/>
      <c r="D93" s="234"/>
      <c r="E93" s="232"/>
    </row>
    <row r="94" spans="2:7" x14ac:dyDescent="0.55000000000000004">
      <c r="B94">
        <v>87</v>
      </c>
      <c r="C94" s="230"/>
      <c r="D94" s="234"/>
      <c r="E94" s="232"/>
    </row>
    <row r="95" spans="2:7" x14ac:dyDescent="0.55000000000000004">
      <c r="B95">
        <v>88</v>
      </c>
      <c r="C95" s="235"/>
      <c r="D95" s="234"/>
      <c r="E95" s="232"/>
    </row>
    <row r="96" spans="2:7" x14ac:dyDescent="0.55000000000000004">
      <c r="B96">
        <v>89</v>
      </c>
      <c r="C96" s="230"/>
      <c r="D96" s="234"/>
      <c r="E96" s="232"/>
    </row>
    <row r="97" spans="2:5" x14ac:dyDescent="0.55000000000000004">
      <c r="B97">
        <v>90</v>
      </c>
      <c r="C97" s="230"/>
      <c r="D97" s="234"/>
      <c r="E97" s="232"/>
    </row>
    <row r="98" spans="2:5" x14ac:dyDescent="0.55000000000000004">
      <c r="B98">
        <v>91</v>
      </c>
      <c r="C98" s="230"/>
      <c r="D98" s="234"/>
      <c r="E98" s="232"/>
    </row>
    <row r="99" spans="2:5" x14ac:dyDescent="0.55000000000000004">
      <c r="B99">
        <v>92</v>
      </c>
      <c r="C99" s="230"/>
      <c r="D99" s="234"/>
      <c r="E99" s="232"/>
    </row>
    <row r="100" spans="2:5" x14ac:dyDescent="0.55000000000000004">
      <c r="B100">
        <v>93</v>
      </c>
      <c r="C100" s="230"/>
      <c r="D100" s="233"/>
      <c r="E100" s="232"/>
    </row>
    <row r="101" spans="2:5" x14ac:dyDescent="0.55000000000000004">
      <c r="B101">
        <v>94</v>
      </c>
      <c r="C101" s="230"/>
      <c r="D101" s="233"/>
      <c r="E101" s="232"/>
    </row>
    <row r="102" spans="2:5" x14ac:dyDescent="0.55000000000000004">
      <c r="B102">
        <v>95</v>
      </c>
      <c r="C102" s="230"/>
      <c r="D102" s="233"/>
      <c r="E102" s="232"/>
    </row>
    <row r="103" spans="2:5" x14ac:dyDescent="0.55000000000000004">
      <c r="B103">
        <v>96</v>
      </c>
      <c r="C103" s="230"/>
      <c r="D103" s="233"/>
      <c r="E103" s="232"/>
    </row>
    <row r="104" spans="2:5" x14ac:dyDescent="0.55000000000000004">
      <c r="B104">
        <v>97</v>
      </c>
      <c r="C104" s="230"/>
      <c r="D104" s="233"/>
      <c r="E104" s="232"/>
    </row>
    <row r="105" spans="2:5" x14ac:dyDescent="0.55000000000000004">
      <c r="B105">
        <v>98</v>
      </c>
      <c r="C105" s="230"/>
      <c r="D105" s="233"/>
      <c r="E105" s="232"/>
    </row>
    <row r="106" spans="2:5" x14ac:dyDescent="0.55000000000000004">
      <c r="B106">
        <v>99</v>
      </c>
      <c r="C106" s="230"/>
      <c r="D106" s="233"/>
      <c r="E106" s="232"/>
    </row>
    <row r="107" spans="2:5" x14ac:dyDescent="0.55000000000000004">
      <c r="B107">
        <v>100</v>
      </c>
      <c r="C107" s="230"/>
      <c r="D107" s="233"/>
      <c r="E107" s="232"/>
    </row>
    <row r="108" spans="2:5" x14ac:dyDescent="0.55000000000000004">
      <c r="C108" s="230"/>
    </row>
    <row r="109" spans="2:5" x14ac:dyDescent="0.55000000000000004">
      <c r="C109" s="230"/>
    </row>
    <row r="110" spans="2:5" x14ac:dyDescent="0.55000000000000004">
      <c r="C110" s="230"/>
    </row>
  </sheetData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01A7-175F-43B7-A60F-2D5F9E19316A}">
  <dimension ref="A1:AE145"/>
  <sheetViews>
    <sheetView tabSelected="1" topLeftCell="A107" workbookViewId="0">
      <selection activeCell="V137" sqref="V137"/>
    </sheetView>
  </sheetViews>
  <sheetFormatPr defaultColWidth="8.25" defaultRowHeight="18" x14ac:dyDescent="0.55000000000000004"/>
  <cols>
    <col min="1" max="1" width="14.5" style="145" customWidth="1"/>
    <col min="2" max="3" width="7.6640625" style="146" customWidth="1"/>
    <col min="4" max="4" width="4.6640625" style="73" customWidth="1"/>
    <col min="5" max="5" width="4.9140625" style="73" customWidth="1"/>
    <col min="6" max="6" width="4.5" style="73" customWidth="1"/>
    <col min="7" max="7" width="4.75" style="73" customWidth="1"/>
    <col min="8" max="8" width="4.4140625" style="73" customWidth="1"/>
    <col min="9" max="9" width="4.25" style="73" customWidth="1"/>
    <col min="10" max="10" width="4.58203125" style="73" customWidth="1"/>
    <col min="11" max="11" width="4.58203125" style="73" hidden="1" customWidth="1"/>
    <col min="12" max="12" width="4.58203125" style="73" customWidth="1"/>
    <col min="13" max="14" width="4.5" style="73" customWidth="1"/>
    <col min="15" max="15" width="1.83203125" style="255" customWidth="1"/>
    <col min="16" max="17" width="6.08203125" style="77" customWidth="1"/>
    <col min="18" max="19" width="5.83203125" style="73" customWidth="1"/>
    <col min="20" max="20" width="5.83203125" style="77" customWidth="1"/>
    <col min="21" max="21" width="5.83203125" style="73" customWidth="1"/>
    <col min="22" max="22" width="5.1640625" style="254" customWidth="1"/>
    <col min="23" max="23" width="5.4140625" style="254" customWidth="1"/>
    <col min="24" max="31" width="4.25" style="73" customWidth="1"/>
    <col min="32" max="16384" width="8.25" style="73"/>
  </cols>
  <sheetData>
    <row r="1" spans="1:31" ht="21.5" x14ac:dyDescent="0.55000000000000004">
      <c r="A1" s="159" t="s">
        <v>380</v>
      </c>
      <c r="B1" s="158"/>
      <c r="C1" s="158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213"/>
      <c r="P1" s="110"/>
      <c r="Q1" s="110"/>
      <c r="R1" s="104"/>
      <c r="S1" s="104"/>
      <c r="T1" s="110"/>
      <c r="U1" s="104"/>
    </row>
    <row r="2" spans="1:31" x14ac:dyDescent="0.55000000000000004">
      <c r="A2" s="152" t="s">
        <v>230</v>
      </c>
      <c r="B2" s="151"/>
      <c r="C2" s="151"/>
      <c r="D2" s="136" t="s">
        <v>227</v>
      </c>
      <c r="E2" s="136" t="s">
        <v>226</v>
      </c>
      <c r="F2" s="136" t="s">
        <v>225</v>
      </c>
      <c r="G2" s="136" t="s">
        <v>224</v>
      </c>
      <c r="H2" s="157" t="s">
        <v>289</v>
      </c>
      <c r="I2" s="156"/>
      <c r="J2" s="155"/>
      <c r="K2" s="155"/>
      <c r="L2" s="155"/>
      <c r="M2" s="155"/>
      <c r="N2" s="211"/>
      <c r="O2" s="210"/>
      <c r="P2" s="131" t="s">
        <v>48</v>
      </c>
      <c r="Q2" s="131" t="s">
        <v>48</v>
      </c>
      <c r="R2" s="129" t="s">
        <v>52</v>
      </c>
      <c r="S2" s="129" t="s">
        <v>48</v>
      </c>
      <c r="T2" s="130" t="s">
        <v>288</v>
      </c>
      <c r="U2" s="129" t="s">
        <v>52</v>
      </c>
    </row>
    <row r="3" spans="1:31" x14ac:dyDescent="0.55000000000000004">
      <c r="A3" s="154" t="s">
        <v>214</v>
      </c>
      <c r="B3" s="153"/>
      <c r="C3" s="153"/>
      <c r="D3" s="127" t="s">
        <v>212</v>
      </c>
      <c r="E3" s="127" t="s">
        <v>211</v>
      </c>
      <c r="F3" s="127" t="s">
        <v>210</v>
      </c>
      <c r="G3" s="126"/>
      <c r="H3" s="126" t="s">
        <v>209</v>
      </c>
      <c r="I3" s="126">
        <v>1</v>
      </c>
      <c r="J3" s="126">
        <v>2</v>
      </c>
      <c r="K3" s="126">
        <v>8</v>
      </c>
      <c r="L3" s="126" t="s">
        <v>287</v>
      </c>
      <c r="M3" s="126" t="s">
        <v>205</v>
      </c>
      <c r="N3" s="127" t="s">
        <v>203</v>
      </c>
      <c r="O3" s="207"/>
      <c r="P3" s="126" t="s">
        <v>286</v>
      </c>
      <c r="Q3" s="126" t="s">
        <v>285</v>
      </c>
      <c r="R3" s="125" t="s">
        <v>284</v>
      </c>
      <c r="S3" s="125" t="s">
        <v>283</v>
      </c>
      <c r="T3" s="126" t="s">
        <v>282</v>
      </c>
      <c r="U3" s="125" t="s">
        <v>281</v>
      </c>
    </row>
    <row r="4" spans="1:31" x14ac:dyDescent="0.55000000000000004">
      <c r="A4" s="152">
        <v>43502</v>
      </c>
      <c r="B4" s="151"/>
      <c r="C4" s="151"/>
      <c r="D4" s="73">
        <v>94</v>
      </c>
      <c r="E4" s="73">
        <v>89</v>
      </c>
      <c r="F4" s="73">
        <v>88</v>
      </c>
      <c r="G4" s="73">
        <v>83</v>
      </c>
      <c r="H4" s="73">
        <v>5</v>
      </c>
      <c r="I4" s="73">
        <v>18</v>
      </c>
      <c r="J4" s="73">
        <v>65</v>
      </c>
      <c r="L4" s="73">
        <v>0</v>
      </c>
      <c r="M4" s="73">
        <v>0</v>
      </c>
      <c r="N4" s="130">
        <f>SUM(H4:M4)-F4</f>
        <v>0</v>
      </c>
      <c r="O4" s="262"/>
      <c r="P4" s="130">
        <v>32</v>
      </c>
      <c r="Q4" s="130">
        <v>1</v>
      </c>
      <c r="R4" s="129">
        <v>43503</v>
      </c>
      <c r="S4" s="129"/>
      <c r="T4" s="130">
        <v>1</v>
      </c>
      <c r="U4" s="129"/>
      <c r="V4" s="254">
        <v>1.48</v>
      </c>
      <c r="W4" s="254">
        <v>0.39</v>
      </c>
      <c r="Y4" s="73" t="s">
        <v>374</v>
      </c>
      <c r="Z4" s="73">
        <v>0.25</v>
      </c>
    </row>
    <row r="5" spans="1:31" x14ac:dyDescent="0.55000000000000004">
      <c r="A5" s="152"/>
      <c r="B5" s="151"/>
      <c r="C5" s="151"/>
      <c r="M5" s="73">
        <v>0</v>
      </c>
      <c r="N5" s="130">
        <f>SUM(H5:M5)-F5</f>
        <v>0</v>
      </c>
      <c r="O5" s="262"/>
      <c r="P5" s="130">
        <v>33</v>
      </c>
      <c r="Q5" s="130">
        <v>1</v>
      </c>
      <c r="R5" s="129"/>
      <c r="S5" s="129"/>
      <c r="T5" s="130"/>
      <c r="U5" s="129"/>
    </row>
    <row r="6" spans="1:31" x14ac:dyDescent="0.55000000000000004">
      <c r="A6" s="152">
        <v>43531</v>
      </c>
      <c r="B6" s="151"/>
      <c r="C6" s="151"/>
      <c r="D6" s="73">
        <v>130</v>
      </c>
      <c r="E6" s="73">
        <v>125</v>
      </c>
      <c r="F6" s="73">
        <v>103</v>
      </c>
      <c r="G6" s="73">
        <v>89</v>
      </c>
      <c r="H6" s="73">
        <v>15</v>
      </c>
      <c r="I6" s="73">
        <v>36</v>
      </c>
      <c r="J6" s="73">
        <v>46</v>
      </c>
      <c r="L6" s="73">
        <v>6</v>
      </c>
      <c r="N6" s="130">
        <f>SUM(H6:M6)-F6</f>
        <v>0</v>
      </c>
      <c r="O6" s="262"/>
      <c r="P6" s="130">
        <v>46</v>
      </c>
      <c r="Q6" s="130">
        <v>3</v>
      </c>
      <c r="R6" s="129"/>
      <c r="S6" s="129"/>
      <c r="T6" s="130">
        <v>1</v>
      </c>
      <c r="U6" s="129"/>
      <c r="V6" s="254">
        <v>1.78</v>
      </c>
      <c r="W6" s="254">
        <v>0.26</v>
      </c>
      <c r="Y6" s="73" t="s">
        <v>374</v>
      </c>
      <c r="Z6" s="73">
        <v>0.24</v>
      </c>
    </row>
    <row r="7" spans="1:31" x14ac:dyDescent="0.55000000000000004">
      <c r="A7" s="152" t="s">
        <v>377</v>
      </c>
      <c r="B7" s="151"/>
      <c r="C7" s="151"/>
      <c r="D7" s="73">
        <v>71</v>
      </c>
      <c r="E7" s="73">
        <v>61</v>
      </c>
      <c r="F7" s="73">
        <v>54</v>
      </c>
      <c r="G7" s="73">
        <v>53</v>
      </c>
      <c r="H7" s="73">
        <v>1</v>
      </c>
      <c r="I7" s="73">
        <v>34</v>
      </c>
      <c r="J7" s="73">
        <v>16</v>
      </c>
      <c r="L7" s="73">
        <v>3</v>
      </c>
      <c r="N7" s="130">
        <f>SUM(H7:M7)-F7</f>
        <v>0</v>
      </c>
      <c r="O7" s="262"/>
      <c r="P7" s="130">
        <v>16</v>
      </c>
      <c r="Q7" s="130">
        <v>1</v>
      </c>
      <c r="R7" s="129"/>
      <c r="S7" s="129"/>
      <c r="T7" s="130">
        <v>1</v>
      </c>
      <c r="U7" s="129"/>
      <c r="V7" s="254">
        <v>2.13</v>
      </c>
      <c r="W7" s="254">
        <v>0.26</v>
      </c>
      <c r="Y7" s="73" t="s">
        <v>374</v>
      </c>
      <c r="Z7" s="73">
        <v>0.3</v>
      </c>
    </row>
    <row r="8" spans="1:31" x14ac:dyDescent="0.55000000000000004">
      <c r="A8" s="152"/>
      <c r="B8" s="151"/>
      <c r="C8" s="151"/>
      <c r="N8" s="126"/>
      <c r="O8" s="262"/>
      <c r="P8" s="130"/>
      <c r="Q8" s="130"/>
      <c r="R8" s="129"/>
      <c r="S8" s="129"/>
      <c r="T8" s="130"/>
      <c r="U8" s="129"/>
    </row>
    <row r="9" spans="1:31" x14ac:dyDescent="0.55000000000000004">
      <c r="A9" s="150" t="s">
        <v>376</v>
      </c>
      <c r="B9" s="149" t="s">
        <v>325</v>
      </c>
      <c r="C9" s="149" t="s">
        <v>167</v>
      </c>
      <c r="D9" s="148">
        <f>SUM(D4:D8)</f>
        <v>295</v>
      </c>
      <c r="E9" s="148">
        <f>SUM(E4:E8)</f>
        <v>275</v>
      </c>
      <c r="F9" s="148">
        <f>SUM(F4:F8)</f>
        <v>245</v>
      </c>
      <c r="G9" s="148">
        <f>SUM(G4:G8)</f>
        <v>225</v>
      </c>
      <c r="H9" s="148">
        <f>SUM(H4:H8)</f>
        <v>21</v>
      </c>
      <c r="I9" s="148">
        <f>SUM(I4:I8)</f>
        <v>88</v>
      </c>
      <c r="J9" s="148">
        <f>SUM(J4:J8)</f>
        <v>127</v>
      </c>
      <c r="K9" s="148">
        <f>SUM(K4:K8)</f>
        <v>0</v>
      </c>
      <c r="L9" s="148">
        <f>SUM(L4:L8)</f>
        <v>9</v>
      </c>
      <c r="M9" s="148">
        <f>SUM(M4:M5)</f>
        <v>0</v>
      </c>
      <c r="N9" s="126">
        <f>SUM(H9:M9)-F9</f>
        <v>0</v>
      </c>
      <c r="O9" s="262"/>
      <c r="P9" s="148">
        <f>SUM(P4:P8)</f>
        <v>127</v>
      </c>
      <c r="Q9" s="148">
        <f>SUM(Q4:Q8)</f>
        <v>6</v>
      </c>
      <c r="R9" s="148"/>
      <c r="S9" s="148"/>
      <c r="T9" s="148">
        <f>SUM(T4:T8)</f>
        <v>3</v>
      </c>
      <c r="U9" s="147"/>
      <c r="V9" s="257">
        <f>AVERAGE(V4:V8)</f>
        <v>1.7966666666666666</v>
      </c>
      <c r="W9" s="257">
        <f>AVERAGE(W4:W8)</f>
        <v>0.30333333333333334</v>
      </c>
    </row>
    <row r="10" spans="1:31" x14ac:dyDescent="0.55000000000000004">
      <c r="V10" s="254">
        <f>STDEV(V4:V8)</f>
        <v>0.32532035493238642</v>
      </c>
      <c r="W10" s="254">
        <f>STDEV(W4:W8)</f>
        <v>7.5055534994651285E-2</v>
      </c>
    </row>
    <row r="11" spans="1:31" s="74" customFormat="1" ht="21.5" x14ac:dyDescent="0.55000000000000004">
      <c r="A11" s="159" t="s">
        <v>335</v>
      </c>
      <c r="B11" s="158"/>
      <c r="C11" s="158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213"/>
      <c r="P11" s="110"/>
      <c r="Q11" s="110"/>
      <c r="R11" s="104"/>
      <c r="S11" s="104"/>
      <c r="T11" s="110"/>
      <c r="U11" s="104"/>
      <c r="V11" s="254"/>
      <c r="W11" s="254"/>
      <c r="X11" s="73"/>
      <c r="Y11" s="73"/>
      <c r="Z11" s="73"/>
      <c r="AA11" s="73"/>
      <c r="AB11" s="73"/>
      <c r="AC11" s="73"/>
      <c r="AD11" s="73"/>
      <c r="AE11" s="73"/>
    </row>
    <row r="12" spans="1:31" x14ac:dyDescent="0.55000000000000004">
      <c r="A12" s="152" t="s">
        <v>230</v>
      </c>
      <c r="B12" s="151"/>
      <c r="C12" s="151"/>
      <c r="D12" s="136" t="s">
        <v>227</v>
      </c>
      <c r="E12" s="136" t="s">
        <v>226</v>
      </c>
      <c r="F12" s="136" t="s">
        <v>225</v>
      </c>
      <c r="G12" s="136" t="s">
        <v>224</v>
      </c>
      <c r="H12" s="157" t="s">
        <v>289</v>
      </c>
      <c r="I12" s="156"/>
      <c r="J12" s="155"/>
      <c r="K12" s="155"/>
      <c r="L12" s="155"/>
      <c r="M12" s="155"/>
      <c r="N12" s="211"/>
      <c r="O12" s="210"/>
      <c r="P12" s="131" t="s">
        <v>48</v>
      </c>
      <c r="Q12" s="131" t="s">
        <v>48</v>
      </c>
      <c r="R12" s="129" t="s">
        <v>52</v>
      </c>
      <c r="S12" s="129" t="s">
        <v>48</v>
      </c>
      <c r="T12" s="130" t="s">
        <v>288</v>
      </c>
      <c r="U12" s="129" t="s">
        <v>52</v>
      </c>
    </row>
    <row r="13" spans="1:31" x14ac:dyDescent="0.55000000000000004">
      <c r="A13" s="154" t="s">
        <v>214</v>
      </c>
      <c r="B13" s="153"/>
      <c r="C13" s="153"/>
      <c r="D13" s="127" t="s">
        <v>212</v>
      </c>
      <c r="E13" s="127" t="s">
        <v>211</v>
      </c>
      <c r="F13" s="127" t="s">
        <v>210</v>
      </c>
      <c r="G13" s="126"/>
      <c r="H13" s="126" t="s">
        <v>209</v>
      </c>
      <c r="I13" s="126">
        <v>1</v>
      </c>
      <c r="J13" s="126">
        <v>2</v>
      </c>
      <c r="K13" s="126">
        <v>8</v>
      </c>
      <c r="L13" s="126" t="s">
        <v>287</v>
      </c>
      <c r="M13" s="126" t="s">
        <v>205</v>
      </c>
      <c r="N13" s="127" t="s">
        <v>203</v>
      </c>
      <c r="O13" s="207"/>
      <c r="P13" s="126" t="s">
        <v>286</v>
      </c>
      <c r="Q13" s="126" t="s">
        <v>285</v>
      </c>
      <c r="R13" s="125" t="s">
        <v>284</v>
      </c>
      <c r="S13" s="125" t="s">
        <v>283</v>
      </c>
      <c r="T13" s="126" t="s">
        <v>282</v>
      </c>
      <c r="U13" s="125" t="s">
        <v>281</v>
      </c>
    </row>
    <row r="14" spans="1:31" x14ac:dyDescent="0.55000000000000004">
      <c r="A14" s="152">
        <v>44516</v>
      </c>
      <c r="B14" s="151"/>
      <c r="C14" s="151"/>
      <c r="D14" s="73">
        <v>90</v>
      </c>
      <c r="E14" s="73">
        <v>82</v>
      </c>
      <c r="F14" s="73">
        <v>81</v>
      </c>
      <c r="G14" s="73">
        <v>77</v>
      </c>
      <c r="H14" s="73">
        <v>13</v>
      </c>
      <c r="I14" s="73">
        <v>19</v>
      </c>
      <c r="J14" s="73">
        <v>43</v>
      </c>
      <c r="L14" s="73">
        <v>6</v>
      </c>
      <c r="M14" s="73">
        <v>0</v>
      </c>
      <c r="N14" s="130">
        <f>SUM(H14:M14)-F14</f>
        <v>0</v>
      </c>
      <c r="O14" s="262"/>
      <c r="P14" s="130">
        <v>43</v>
      </c>
      <c r="Q14" s="130">
        <v>2</v>
      </c>
      <c r="R14" s="129"/>
      <c r="S14" s="129"/>
      <c r="T14" s="130"/>
      <c r="U14" s="129"/>
    </row>
    <row r="15" spans="1:31" x14ac:dyDescent="0.55000000000000004">
      <c r="A15" s="152">
        <v>44517</v>
      </c>
      <c r="B15" s="151"/>
      <c r="C15" s="151"/>
      <c r="D15" s="73">
        <v>80</v>
      </c>
      <c r="E15" s="73">
        <v>68</v>
      </c>
      <c r="F15" s="73">
        <v>68</v>
      </c>
      <c r="G15" s="73">
        <v>66</v>
      </c>
      <c r="H15" s="73">
        <v>5</v>
      </c>
      <c r="I15" s="73">
        <v>10</v>
      </c>
      <c r="J15" s="73">
        <v>47</v>
      </c>
      <c r="L15" s="73">
        <v>6</v>
      </c>
      <c r="M15" s="73">
        <v>0</v>
      </c>
      <c r="N15" s="126">
        <f>SUM(H15:M15)-F15</f>
        <v>0</v>
      </c>
      <c r="O15" s="262"/>
      <c r="P15" s="130">
        <v>47</v>
      </c>
      <c r="Q15" s="130">
        <v>2</v>
      </c>
      <c r="R15" s="129"/>
      <c r="S15" s="129"/>
      <c r="T15" s="130">
        <v>1</v>
      </c>
      <c r="U15" s="129"/>
      <c r="V15" s="254">
        <v>3.06</v>
      </c>
      <c r="W15" s="254">
        <v>0.56999999999999995</v>
      </c>
    </row>
    <row r="16" spans="1:31" x14ac:dyDescent="0.55000000000000004">
      <c r="A16" s="152">
        <v>44551</v>
      </c>
      <c r="B16" s="151"/>
      <c r="C16" s="151"/>
      <c r="D16" s="77">
        <v>96</v>
      </c>
      <c r="E16" s="77">
        <v>91</v>
      </c>
      <c r="F16" s="130">
        <v>86</v>
      </c>
      <c r="G16" s="130">
        <v>53</v>
      </c>
      <c r="H16" s="130">
        <v>40</v>
      </c>
      <c r="I16" s="130">
        <v>13</v>
      </c>
      <c r="J16" s="130">
        <v>30</v>
      </c>
      <c r="K16" s="77"/>
      <c r="L16" s="77">
        <v>3</v>
      </c>
      <c r="M16" s="77"/>
      <c r="N16" s="126">
        <f>SUM(H16:M16)-F16</f>
        <v>0</v>
      </c>
      <c r="O16" s="262"/>
      <c r="P16" s="130">
        <v>30</v>
      </c>
      <c r="Q16" s="130"/>
      <c r="R16" s="130"/>
      <c r="S16" s="130"/>
      <c r="T16" s="130"/>
      <c r="U16" s="130"/>
    </row>
    <row r="17" spans="1:23" x14ac:dyDescent="0.55000000000000004">
      <c r="A17" s="152">
        <v>44552</v>
      </c>
      <c r="B17" s="151"/>
      <c r="C17" s="151"/>
      <c r="D17" s="77">
        <v>100</v>
      </c>
      <c r="E17" s="77">
        <v>80</v>
      </c>
      <c r="F17" s="77">
        <v>80</v>
      </c>
      <c r="G17" s="77">
        <v>75</v>
      </c>
      <c r="H17" s="77">
        <v>26</v>
      </c>
      <c r="I17" s="77">
        <v>12</v>
      </c>
      <c r="J17" s="77">
        <v>21</v>
      </c>
      <c r="K17" s="77"/>
      <c r="L17" s="77">
        <v>21</v>
      </c>
      <c r="M17" s="77"/>
      <c r="N17" s="126">
        <f>SUM(H17:M17)-F17</f>
        <v>0</v>
      </c>
      <c r="O17" s="262"/>
      <c r="P17" s="130">
        <v>21</v>
      </c>
      <c r="Q17" s="130"/>
      <c r="R17" s="130"/>
      <c r="S17" s="130"/>
      <c r="T17" s="130"/>
      <c r="U17" s="130"/>
    </row>
    <row r="18" spans="1:23" x14ac:dyDescent="0.55000000000000004">
      <c r="A18" s="152"/>
      <c r="B18" s="151"/>
      <c r="C18" s="151"/>
      <c r="N18" s="126"/>
      <c r="O18" s="262"/>
      <c r="P18" s="130"/>
      <c r="Q18" s="130"/>
      <c r="R18" s="129"/>
      <c r="S18" s="129"/>
      <c r="T18" s="130"/>
      <c r="U18" s="129"/>
    </row>
    <row r="19" spans="1:23" x14ac:dyDescent="0.55000000000000004">
      <c r="A19" s="150" t="s">
        <v>163</v>
      </c>
      <c r="B19" s="149" t="s">
        <v>325</v>
      </c>
      <c r="C19" s="149" t="s">
        <v>167</v>
      </c>
      <c r="D19" s="148">
        <f>SUM(D14:D18)</f>
        <v>366</v>
      </c>
      <c r="E19" s="148">
        <f>SUM(E14:E18)</f>
        <v>321</v>
      </c>
      <c r="F19" s="148">
        <f>SUM(F14:F18)</f>
        <v>315</v>
      </c>
      <c r="G19" s="148">
        <f>SUM(G14:G18)</f>
        <v>271</v>
      </c>
      <c r="H19" s="148">
        <f>SUM(H14:H18)</f>
        <v>84</v>
      </c>
      <c r="I19" s="148">
        <f>SUM(I14:I18)</f>
        <v>54</v>
      </c>
      <c r="J19" s="148">
        <f>SUM(J14:J18)</f>
        <v>141</v>
      </c>
      <c r="K19" s="148">
        <f>SUM(K14:K18)</f>
        <v>0</v>
      </c>
      <c r="L19" s="148">
        <f>SUM(L14:L18)</f>
        <v>36</v>
      </c>
      <c r="M19" s="148">
        <f>SUM(M14:M15)</f>
        <v>0</v>
      </c>
      <c r="N19" s="126">
        <f>SUM(H19:M19)-F19</f>
        <v>0</v>
      </c>
      <c r="O19" s="262"/>
      <c r="P19" s="148">
        <f>SUM(P14:P18)</f>
        <v>141</v>
      </c>
      <c r="Q19" s="148">
        <f>SUM(Q14:Q18)</f>
        <v>4</v>
      </c>
      <c r="R19" s="148"/>
      <c r="S19" s="148"/>
      <c r="T19" s="148">
        <f>SUM(T14:T18)</f>
        <v>1</v>
      </c>
      <c r="U19" s="147"/>
      <c r="V19" s="257"/>
    </row>
    <row r="20" spans="1:23" x14ac:dyDescent="0.55000000000000004">
      <c r="A20" s="152"/>
      <c r="B20" s="151"/>
      <c r="C20" s="151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0"/>
      <c r="O20" s="262"/>
      <c r="P20" s="136"/>
      <c r="Q20" s="136"/>
      <c r="R20" s="136"/>
      <c r="S20" s="136"/>
      <c r="T20" s="136"/>
      <c r="U20" s="166"/>
    </row>
    <row r="21" spans="1:23" ht="21.5" x14ac:dyDescent="0.55000000000000004">
      <c r="A21" s="159" t="s">
        <v>331</v>
      </c>
      <c r="B21" s="158"/>
      <c r="C21" s="158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213"/>
      <c r="P21" s="110"/>
      <c r="Q21" s="110"/>
      <c r="R21" s="104"/>
      <c r="S21" s="104"/>
      <c r="T21" s="110"/>
      <c r="U21" s="104"/>
    </row>
    <row r="22" spans="1:23" x14ac:dyDescent="0.55000000000000004">
      <c r="A22" s="152" t="s">
        <v>230</v>
      </c>
      <c r="B22" s="151"/>
      <c r="C22" s="151"/>
      <c r="D22" s="136" t="s">
        <v>227</v>
      </c>
      <c r="E22" s="136" t="s">
        <v>226</v>
      </c>
      <c r="F22" s="136" t="s">
        <v>225</v>
      </c>
      <c r="G22" s="136" t="s">
        <v>224</v>
      </c>
      <c r="H22" s="157" t="s">
        <v>289</v>
      </c>
      <c r="I22" s="156"/>
      <c r="J22" s="155"/>
      <c r="K22" s="155"/>
      <c r="L22" s="155"/>
      <c r="M22" s="155"/>
      <c r="N22" s="211"/>
      <c r="O22" s="210"/>
      <c r="P22" s="131" t="s">
        <v>48</v>
      </c>
      <c r="Q22" s="131" t="s">
        <v>48</v>
      </c>
      <c r="R22" s="129" t="s">
        <v>52</v>
      </c>
      <c r="S22" s="129" t="s">
        <v>48</v>
      </c>
      <c r="T22" s="130" t="s">
        <v>288</v>
      </c>
      <c r="U22" s="129" t="s">
        <v>52</v>
      </c>
    </row>
    <row r="23" spans="1:23" x14ac:dyDescent="0.55000000000000004">
      <c r="A23" s="154" t="s">
        <v>214</v>
      </c>
      <c r="B23" s="153"/>
      <c r="C23" s="153"/>
      <c r="D23" s="127" t="s">
        <v>212</v>
      </c>
      <c r="E23" s="127" t="s">
        <v>211</v>
      </c>
      <c r="F23" s="127" t="s">
        <v>210</v>
      </c>
      <c r="G23" s="126"/>
      <c r="H23" s="126" t="s">
        <v>209</v>
      </c>
      <c r="I23" s="126">
        <v>1</v>
      </c>
      <c r="J23" s="126">
        <v>2</v>
      </c>
      <c r="K23" s="126">
        <v>8</v>
      </c>
      <c r="L23" s="126" t="s">
        <v>287</v>
      </c>
      <c r="M23" s="126" t="s">
        <v>205</v>
      </c>
      <c r="N23" s="127" t="s">
        <v>203</v>
      </c>
      <c r="O23" s="207"/>
      <c r="P23" s="126" t="s">
        <v>286</v>
      </c>
      <c r="Q23" s="126" t="s">
        <v>285</v>
      </c>
      <c r="R23" s="125" t="s">
        <v>284</v>
      </c>
      <c r="S23" s="125" t="s">
        <v>283</v>
      </c>
      <c r="T23" s="126" t="s">
        <v>282</v>
      </c>
      <c r="U23" s="125" t="s">
        <v>281</v>
      </c>
    </row>
    <row r="24" spans="1:23" x14ac:dyDescent="0.55000000000000004">
      <c r="A24" s="152">
        <v>44013</v>
      </c>
      <c r="B24" s="151"/>
      <c r="C24" s="151"/>
      <c r="D24" s="73">
        <v>55</v>
      </c>
      <c r="E24" s="73">
        <v>53</v>
      </c>
      <c r="F24" s="73">
        <v>53</v>
      </c>
      <c r="G24" s="73">
        <v>49</v>
      </c>
      <c r="H24" s="73">
        <v>10</v>
      </c>
      <c r="I24" s="73">
        <v>9</v>
      </c>
      <c r="J24" s="73">
        <v>27</v>
      </c>
      <c r="L24" s="73">
        <v>7</v>
      </c>
      <c r="M24" s="73">
        <v>0</v>
      </c>
      <c r="N24" s="130">
        <f>SUM(H24:M24)-F24</f>
        <v>0</v>
      </c>
      <c r="O24" s="262"/>
      <c r="P24" s="130">
        <v>27</v>
      </c>
      <c r="Q24" s="130">
        <v>1</v>
      </c>
      <c r="R24" s="129"/>
      <c r="S24" s="129"/>
      <c r="T24" s="130">
        <v>2</v>
      </c>
      <c r="U24" s="129"/>
      <c r="V24" s="254">
        <v>1.95</v>
      </c>
      <c r="W24" s="254">
        <v>0.21</v>
      </c>
    </row>
    <row r="25" spans="1:23" x14ac:dyDescent="0.55000000000000004">
      <c r="A25" s="152">
        <v>44014</v>
      </c>
      <c r="B25" s="151"/>
      <c r="C25" s="151"/>
      <c r="D25" s="73">
        <v>65</v>
      </c>
      <c r="E25" s="73">
        <v>61</v>
      </c>
      <c r="F25" s="73">
        <v>60</v>
      </c>
      <c r="G25" s="73">
        <v>55</v>
      </c>
      <c r="H25" s="73">
        <v>5</v>
      </c>
      <c r="I25" s="73">
        <v>25</v>
      </c>
      <c r="J25" s="73">
        <v>24</v>
      </c>
      <c r="L25" s="73">
        <v>6</v>
      </c>
      <c r="M25" s="73">
        <v>0</v>
      </c>
      <c r="N25" s="130">
        <f>SUM(H25:M25)-F25</f>
        <v>0</v>
      </c>
      <c r="O25" s="262"/>
      <c r="P25" s="130">
        <v>24</v>
      </c>
      <c r="Q25" s="130">
        <v>2</v>
      </c>
      <c r="R25" s="129"/>
      <c r="S25" s="129"/>
      <c r="T25" s="130">
        <v>1</v>
      </c>
      <c r="U25" s="129"/>
      <c r="V25" s="254">
        <v>1.63</v>
      </c>
      <c r="W25" s="254">
        <v>0.33</v>
      </c>
    </row>
    <row r="26" spans="1:23" x14ac:dyDescent="0.55000000000000004">
      <c r="A26" s="152">
        <v>44047</v>
      </c>
      <c r="B26" s="151"/>
      <c r="C26" s="151"/>
      <c r="D26" s="73">
        <v>123</v>
      </c>
      <c r="E26" s="73">
        <v>117</v>
      </c>
      <c r="F26" s="73">
        <v>115</v>
      </c>
      <c r="G26" s="73">
        <v>115</v>
      </c>
      <c r="H26" s="73">
        <v>5</v>
      </c>
      <c r="I26" s="73">
        <v>34</v>
      </c>
      <c r="J26" s="73">
        <v>64</v>
      </c>
      <c r="L26" s="73">
        <v>12</v>
      </c>
      <c r="N26" s="130">
        <f>SUM(H26:M26)-F26</f>
        <v>0</v>
      </c>
      <c r="O26" s="262"/>
      <c r="P26" s="130">
        <v>64</v>
      </c>
      <c r="Q26" s="130">
        <v>2</v>
      </c>
      <c r="R26" s="129"/>
      <c r="S26" s="129"/>
      <c r="T26" s="130">
        <v>3</v>
      </c>
      <c r="U26" s="129"/>
      <c r="V26" s="254">
        <v>1.4</v>
      </c>
      <c r="W26" s="254">
        <v>0.42</v>
      </c>
    </row>
    <row r="27" spans="1:23" x14ac:dyDescent="0.55000000000000004">
      <c r="A27" s="152">
        <v>44048</v>
      </c>
      <c r="B27" s="151"/>
      <c r="C27" s="151"/>
      <c r="D27" s="73">
        <v>88</v>
      </c>
      <c r="E27" s="73">
        <v>85</v>
      </c>
      <c r="F27" s="73">
        <v>82</v>
      </c>
      <c r="G27" s="73">
        <v>71</v>
      </c>
      <c r="H27" s="73">
        <v>12</v>
      </c>
      <c r="I27" s="73">
        <v>7</v>
      </c>
      <c r="J27" s="73">
        <v>56</v>
      </c>
      <c r="L27" s="73">
        <v>7</v>
      </c>
      <c r="N27" s="130">
        <f>SUM(H27:M27)-F27</f>
        <v>0</v>
      </c>
      <c r="O27" s="262"/>
      <c r="P27" s="130">
        <v>56</v>
      </c>
      <c r="Q27" s="130">
        <v>3</v>
      </c>
      <c r="R27" s="129"/>
      <c r="S27" s="129"/>
      <c r="T27" s="130">
        <v>8</v>
      </c>
      <c r="U27" s="129"/>
      <c r="V27" s="254">
        <v>1.45</v>
      </c>
      <c r="W27" s="254">
        <v>0.41</v>
      </c>
    </row>
    <row r="28" spans="1:23" x14ac:dyDescent="0.55000000000000004">
      <c r="A28" s="152">
        <v>44049</v>
      </c>
      <c r="B28" s="151"/>
      <c r="C28" s="151"/>
      <c r="D28" s="73">
        <v>128</v>
      </c>
      <c r="E28" s="73">
        <v>98</v>
      </c>
      <c r="F28" s="73">
        <v>93</v>
      </c>
      <c r="G28" s="73">
        <v>83</v>
      </c>
      <c r="H28" s="73">
        <v>14</v>
      </c>
      <c r="I28" s="73">
        <v>17</v>
      </c>
      <c r="J28" s="73">
        <v>55</v>
      </c>
      <c r="L28" s="73">
        <v>7</v>
      </c>
      <c r="N28" s="130">
        <f>SUM(H28:M28)-F28</f>
        <v>0</v>
      </c>
      <c r="O28" s="262"/>
      <c r="P28" s="130">
        <v>55</v>
      </c>
      <c r="Q28" s="130">
        <v>2</v>
      </c>
      <c r="R28" s="129"/>
      <c r="S28" s="129"/>
      <c r="T28" s="130">
        <v>1</v>
      </c>
      <c r="U28" s="129"/>
      <c r="V28" s="254">
        <v>2.2599999999999998</v>
      </c>
      <c r="W28" s="254">
        <v>0.25</v>
      </c>
    </row>
    <row r="29" spans="1:23" x14ac:dyDescent="0.55000000000000004">
      <c r="A29" s="152"/>
      <c r="B29" s="151"/>
      <c r="C29" s="151"/>
      <c r="N29" s="126"/>
      <c r="O29" s="262"/>
      <c r="P29" s="130"/>
      <c r="Q29" s="130"/>
      <c r="R29" s="129"/>
      <c r="S29" s="129"/>
      <c r="T29" s="130"/>
      <c r="U29" s="129"/>
      <c r="V29" s="254">
        <v>1.95</v>
      </c>
      <c r="W29" s="254">
        <v>0.78</v>
      </c>
    </row>
    <row r="30" spans="1:23" x14ac:dyDescent="0.55000000000000004">
      <c r="A30" s="152"/>
      <c r="B30" s="151"/>
      <c r="C30" s="151"/>
      <c r="N30" s="126"/>
      <c r="O30" s="262"/>
      <c r="P30" s="130"/>
      <c r="Q30" s="130"/>
      <c r="R30" s="129"/>
      <c r="S30" s="129"/>
      <c r="T30" s="130"/>
      <c r="U30" s="129"/>
      <c r="V30" s="254">
        <v>1.74</v>
      </c>
      <c r="W30" s="254">
        <v>0.42</v>
      </c>
    </row>
    <row r="31" spans="1:23" x14ac:dyDescent="0.55000000000000004">
      <c r="A31" s="152"/>
      <c r="B31" s="151"/>
      <c r="C31" s="151"/>
      <c r="N31" s="126"/>
      <c r="O31" s="262"/>
      <c r="P31" s="130"/>
      <c r="Q31" s="130"/>
      <c r="R31" s="129"/>
      <c r="S31" s="129"/>
      <c r="T31" s="130"/>
      <c r="U31" s="129"/>
      <c r="V31" s="254">
        <v>2.0299999999999998</v>
      </c>
      <c r="W31" s="254">
        <v>0.32</v>
      </c>
    </row>
    <row r="32" spans="1:23" x14ac:dyDescent="0.55000000000000004">
      <c r="A32" s="152"/>
      <c r="B32" s="151"/>
      <c r="C32" s="151"/>
      <c r="N32" s="126"/>
      <c r="O32" s="262"/>
      <c r="P32" s="130"/>
      <c r="Q32" s="130"/>
      <c r="R32" s="129"/>
      <c r="S32" s="129"/>
      <c r="T32" s="130"/>
      <c r="U32" s="129"/>
      <c r="V32" s="254">
        <v>1.95</v>
      </c>
      <c r="W32" s="254">
        <v>0.2</v>
      </c>
    </row>
    <row r="33" spans="1:23" x14ac:dyDescent="0.55000000000000004">
      <c r="A33" s="152"/>
      <c r="B33" s="151"/>
      <c r="C33" s="151"/>
      <c r="N33" s="126"/>
      <c r="O33" s="262"/>
      <c r="P33" s="130"/>
      <c r="Q33" s="130"/>
      <c r="R33" s="129"/>
      <c r="S33" s="129"/>
      <c r="T33" s="130"/>
      <c r="U33" s="129"/>
      <c r="V33" s="254">
        <v>2.02</v>
      </c>
      <c r="W33" s="254">
        <v>0.33</v>
      </c>
    </row>
    <row r="34" spans="1:23" x14ac:dyDescent="0.55000000000000004">
      <c r="A34" s="152"/>
      <c r="B34" s="151"/>
      <c r="C34" s="151"/>
      <c r="N34" s="126"/>
      <c r="O34" s="262"/>
      <c r="P34" s="130"/>
      <c r="Q34" s="130"/>
      <c r="R34" s="129"/>
      <c r="S34" s="129"/>
      <c r="T34" s="130"/>
      <c r="U34" s="129"/>
      <c r="V34" s="254">
        <v>1.79</v>
      </c>
      <c r="W34" s="254">
        <v>0.27</v>
      </c>
    </row>
    <row r="35" spans="1:23" x14ac:dyDescent="0.55000000000000004">
      <c r="A35" s="152"/>
      <c r="B35" s="151"/>
      <c r="C35" s="151"/>
      <c r="N35" s="126"/>
      <c r="O35" s="262"/>
      <c r="P35" s="130"/>
      <c r="Q35" s="130"/>
      <c r="R35" s="129"/>
      <c r="S35" s="129"/>
      <c r="T35" s="130"/>
      <c r="U35" s="129"/>
      <c r="V35" s="254">
        <v>1.68</v>
      </c>
      <c r="W35" s="254">
        <v>0.24</v>
      </c>
    </row>
    <row r="36" spans="1:23" x14ac:dyDescent="0.55000000000000004">
      <c r="A36" s="152"/>
      <c r="B36" s="151"/>
      <c r="C36" s="151"/>
      <c r="N36" s="126"/>
      <c r="O36" s="262"/>
      <c r="P36" s="130"/>
      <c r="Q36" s="130"/>
      <c r="R36" s="129"/>
      <c r="S36" s="129"/>
      <c r="T36" s="130"/>
      <c r="U36" s="129"/>
      <c r="V36" s="254">
        <v>2.0699999999999998</v>
      </c>
      <c r="W36" s="254">
        <v>0.26</v>
      </c>
    </row>
    <row r="37" spans="1:23" x14ac:dyDescent="0.55000000000000004">
      <c r="A37" s="152"/>
      <c r="B37" s="151"/>
      <c r="C37" s="151"/>
      <c r="N37" s="126"/>
      <c r="O37" s="262"/>
      <c r="P37" s="130"/>
      <c r="Q37" s="130"/>
      <c r="R37" s="129"/>
      <c r="S37" s="129"/>
      <c r="T37" s="130"/>
      <c r="U37" s="129"/>
      <c r="V37" s="254">
        <v>2.15</v>
      </c>
      <c r="W37" s="254">
        <v>0.41</v>
      </c>
    </row>
    <row r="38" spans="1:23" x14ac:dyDescent="0.55000000000000004">
      <c r="A38" s="152"/>
      <c r="B38" s="151"/>
      <c r="C38" s="151"/>
      <c r="N38" s="126"/>
      <c r="O38" s="262"/>
      <c r="P38" s="130"/>
      <c r="Q38" s="130"/>
      <c r="R38" s="129"/>
      <c r="S38" s="129"/>
      <c r="T38" s="130"/>
      <c r="U38" s="129"/>
      <c r="V38" s="254">
        <v>2.12</v>
      </c>
      <c r="W38" s="254">
        <v>0.36</v>
      </c>
    </row>
    <row r="39" spans="1:23" x14ac:dyDescent="0.55000000000000004">
      <c r="A39" s="152"/>
      <c r="B39" s="151"/>
      <c r="C39" s="151"/>
      <c r="N39" s="126"/>
      <c r="O39" s="262"/>
      <c r="P39" s="130"/>
      <c r="Q39" s="130"/>
      <c r="R39" s="129"/>
      <c r="S39" s="129"/>
      <c r="T39" s="130"/>
      <c r="U39" s="129"/>
    </row>
    <row r="40" spans="1:23" x14ac:dyDescent="0.55000000000000004">
      <c r="A40" s="152"/>
      <c r="B40" s="151"/>
      <c r="C40" s="151"/>
      <c r="N40" s="126"/>
      <c r="O40" s="262"/>
      <c r="P40" s="130"/>
      <c r="Q40" s="130"/>
      <c r="R40" s="129"/>
      <c r="S40" s="129"/>
      <c r="T40" s="130"/>
      <c r="U40" s="129"/>
    </row>
    <row r="41" spans="1:23" x14ac:dyDescent="0.55000000000000004">
      <c r="A41" s="152"/>
      <c r="B41" s="151"/>
      <c r="C41" s="151"/>
      <c r="N41" s="126"/>
      <c r="O41" s="262"/>
      <c r="P41" s="130"/>
      <c r="Q41" s="130"/>
      <c r="R41" s="129"/>
      <c r="S41" s="129"/>
      <c r="T41" s="130"/>
      <c r="U41" s="129"/>
    </row>
    <row r="42" spans="1:23" x14ac:dyDescent="0.55000000000000004">
      <c r="A42" s="150" t="s">
        <v>154</v>
      </c>
      <c r="B42" s="149" t="s">
        <v>325</v>
      </c>
      <c r="C42" s="149" t="s">
        <v>167</v>
      </c>
      <c r="D42" s="148">
        <f>SUM(D24:D29)</f>
        <v>459</v>
      </c>
      <c r="E42" s="148">
        <f>SUM(E24:E29)</f>
        <v>414</v>
      </c>
      <c r="F42" s="148">
        <f>SUM(F24:F29)</f>
        <v>403</v>
      </c>
      <c r="G42" s="148">
        <f>SUM(G24:G29)</f>
        <v>373</v>
      </c>
      <c r="H42" s="148">
        <f>SUM(H24:H29)</f>
        <v>46</v>
      </c>
      <c r="I42" s="148">
        <f>SUM(I24:I29)</f>
        <v>92</v>
      </c>
      <c r="J42" s="148">
        <f>SUM(J24:J29)</f>
        <v>226</v>
      </c>
      <c r="K42" s="148">
        <f>SUM(K24:K29)</f>
        <v>0</v>
      </c>
      <c r="L42" s="148">
        <f>SUM(L24:L29)</f>
        <v>39</v>
      </c>
      <c r="M42" s="148">
        <f>SUM(M24:M25)</f>
        <v>0</v>
      </c>
      <c r="N42" s="126">
        <f>SUM(H42:M42)-F42</f>
        <v>0</v>
      </c>
      <c r="O42" s="262"/>
      <c r="P42" s="148">
        <f>SUM(P24:P29)</f>
        <v>226</v>
      </c>
      <c r="Q42" s="148">
        <f>SUM(Q24:Q29)</f>
        <v>10</v>
      </c>
      <c r="R42" s="148"/>
      <c r="S42" s="148"/>
      <c r="T42" s="148">
        <f>SUM(T24:T29)</f>
        <v>15</v>
      </c>
      <c r="U42" s="147"/>
      <c r="V42" s="257">
        <f>AVERAGE(V24:V41)</f>
        <v>1.8793333333333331</v>
      </c>
      <c r="W42" s="257">
        <f>AVERAGE(W24:W41)</f>
        <v>0.34733333333333333</v>
      </c>
    </row>
    <row r="43" spans="1:23" x14ac:dyDescent="0.55000000000000004">
      <c r="A43" s="152"/>
      <c r="B43" s="151"/>
      <c r="C43" s="151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0"/>
      <c r="O43" s="262"/>
      <c r="P43" s="136"/>
      <c r="Q43" s="136"/>
      <c r="R43" s="136"/>
      <c r="S43" s="136"/>
      <c r="T43" s="136"/>
      <c r="U43" s="166"/>
      <c r="V43" s="254">
        <f>STDEV(V24:V41)</f>
        <v>0.25541189889125809</v>
      </c>
      <c r="W43" s="254">
        <f>STDEV(W24:W41)</f>
        <v>0.14199932930760467</v>
      </c>
    </row>
    <row r="44" spans="1:23" ht="21.5" x14ac:dyDescent="0.55000000000000004">
      <c r="A44" s="159" t="s">
        <v>322</v>
      </c>
      <c r="B44" s="158"/>
      <c r="C44" s="158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213"/>
      <c r="P44" s="110"/>
      <c r="Q44" s="110"/>
      <c r="R44" s="104"/>
      <c r="S44" s="104"/>
      <c r="T44" s="110"/>
      <c r="U44" s="104"/>
    </row>
    <row r="45" spans="1:23" x14ac:dyDescent="0.55000000000000004">
      <c r="A45" s="152" t="s">
        <v>230</v>
      </c>
      <c r="B45" s="151"/>
      <c r="C45" s="151"/>
      <c r="D45" s="136" t="s">
        <v>227</v>
      </c>
      <c r="E45" s="136" t="s">
        <v>226</v>
      </c>
      <c r="F45" s="136" t="s">
        <v>225</v>
      </c>
      <c r="G45" s="136" t="s">
        <v>224</v>
      </c>
      <c r="H45" s="157" t="s">
        <v>289</v>
      </c>
      <c r="I45" s="156"/>
      <c r="J45" s="155"/>
      <c r="K45" s="155"/>
      <c r="L45" s="155"/>
      <c r="M45" s="155"/>
      <c r="N45" s="211"/>
      <c r="O45" s="210"/>
      <c r="P45" s="131" t="s">
        <v>48</v>
      </c>
      <c r="Q45" s="131" t="s">
        <v>48</v>
      </c>
      <c r="R45" s="129" t="s">
        <v>52</v>
      </c>
      <c r="S45" s="129" t="s">
        <v>48</v>
      </c>
      <c r="T45" s="130" t="s">
        <v>288</v>
      </c>
      <c r="U45" s="129" t="s">
        <v>52</v>
      </c>
    </row>
    <row r="46" spans="1:23" x14ac:dyDescent="0.55000000000000004">
      <c r="A46" s="154" t="s">
        <v>214</v>
      </c>
      <c r="B46" s="153"/>
      <c r="C46" s="153"/>
      <c r="D46" s="127" t="s">
        <v>212</v>
      </c>
      <c r="E46" s="127" t="s">
        <v>211</v>
      </c>
      <c r="F46" s="127" t="s">
        <v>210</v>
      </c>
      <c r="G46" s="126"/>
      <c r="H46" s="126" t="s">
        <v>209</v>
      </c>
      <c r="I46" s="126">
        <v>1</v>
      </c>
      <c r="J46" s="126">
        <v>2</v>
      </c>
      <c r="K46" s="126">
        <v>8</v>
      </c>
      <c r="L46" s="126" t="s">
        <v>287</v>
      </c>
      <c r="M46" s="126" t="s">
        <v>205</v>
      </c>
      <c r="N46" s="127" t="s">
        <v>203</v>
      </c>
      <c r="O46" s="207"/>
      <c r="P46" s="126" t="s">
        <v>286</v>
      </c>
      <c r="Q46" s="126" t="s">
        <v>285</v>
      </c>
      <c r="R46" s="125" t="s">
        <v>284</v>
      </c>
      <c r="S46" s="125" t="s">
        <v>283</v>
      </c>
      <c r="T46" s="126" t="s">
        <v>282</v>
      </c>
      <c r="U46" s="125" t="s">
        <v>281</v>
      </c>
    </row>
    <row r="47" spans="1:23" x14ac:dyDescent="0.55000000000000004">
      <c r="A47" s="152">
        <v>44012</v>
      </c>
      <c r="B47" s="151"/>
      <c r="C47" s="151"/>
      <c r="D47" s="73">
        <v>65</v>
      </c>
      <c r="E47" s="73">
        <v>61</v>
      </c>
      <c r="F47" s="73">
        <v>59</v>
      </c>
      <c r="G47" s="73">
        <v>53</v>
      </c>
      <c r="H47" s="73">
        <v>9</v>
      </c>
      <c r="I47" s="73">
        <v>7</v>
      </c>
      <c r="J47" s="73">
        <v>31</v>
      </c>
      <c r="L47" s="73">
        <v>12</v>
      </c>
      <c r="M47" s="73">
        <v>0</v>
      </c>
      <c r="N47" s="130">
        <f>SUM(H47:M47)-F47</f>
        <v>0</v>
      </c>
      <c r="O47" s="262"/>
      <c r="P47" s="130">
        <v>31</v>
      </c>
      <c r="Q47" s="130">
        <v>2</v>
      </c>
      <c r="R47" s="129"/>
      <c r="S47" s="129"/>
      <c r="T47" s="130"/>
      <c r="U47" s="129"/>
    </row>
    <row r="48" spans="1:23" x14ac:dyDescent="0.55000000000000004">
      <c r="A48" s="152">
        <v>44014</v>
      </c>
      <c r="B48" s="151"/>
      <c r="C48" s="151"/>
      <c r="D48" s="73">
        <v>65</v>
      </c>
      <c r="E48" s="73">
        <v>61</v>
      </c>
      <c r="F48" s="73">
        <v>61</v>
      </c>
      <c r="G48" s="73">
        <v>58</v>
      </c>
      <c r="H48" s="73">
        <v>5</v>
      </c>
      <c r="I48" s="73">
        <v>18</v>
      </c>
      <c r="J48" s="73">
        <v>33</v>
      </c>
      <c r="L48" s="73">
        <v>5</v>
      </c>
      <c r="M48" s="73">
        <v>0</v>
      </c>
      <c r="N48" s="130">
        <f>SUM(H48:M48)-F48</f>
        <v>0</v>
      </c>
      <c r="O48" s="262"/>
      <c r="P48" s="130">
        <v>33</v>
      </c>
      <c r="Q48" s="130">
        <v>2</v>
      </c>
      <c r="R48" s="129"/>
      <c r="S48" s="129"/>
      <c r="T48" s="130">
        <v>5</v>
      </c>
      <c r="U48" s="129"/>
      <c r="V48" s="254">
        <v>1.22</v>
      </c>
      <c r="W48" s="254">
        <v>0.32</v>
      </c>
    </row>
    <row r="49" spans="1:23" x14ac:dyDescent="0.55000000000000004">
      <c r="A49" s="152">
        <v>44047</v>
      </c>
      <c r="B49" s="151"/>
      <c r="C49" s="151"/>
      <c r="D49" s="73">
        <v>106</v>
      </c>
      <c r="E49" s="73">
        <v>97</v>
      </c>
      <c r="F49" s="73">
        <v>97</v>
      </c>
      <c r="G49" s="73">
        <v>91</v>
      </c>
      <c r="H49" s="73">
        <v>6</v>
      </c>
      <c r="I49" s="73">
        <v>19</v>
      </c>
      <c r="J49" s="73">
        <v>62</v>
      </c>
      <c r="L49" s="73">
        <v>10</v>
      </c>
      <c r="N49" s="130">
        <f>SUM(H49:M49)-F49</f>
        <v>0</v>
      </c>
      <c r="O49" s="262"/>
      <c r="P49" s="130">
        <v>62</v>
      </c>
      <c r="Q49" s="130">
        <v>3</v>
      </c>
      <c r="R49" s="129"/>
      <c r="S49" s="129"/>
      <c r="T49" s="130">
        <v>4</v>
      </c>
      <c r="U49" s="129"/>
      <c r="V49" s="254">
        <v>1.62</v>
      </c>
      <c r="W49" s="254">
        <v>0.22</v>
      </c>
    </row>
    <row r="50" spans="1:23" x14ac:dyDescent="0.55000000000000004">
      <c r="A50" s="152">
        <v>44048</v>
      </c>
      <c r="B50" s="151"/>
      <c r="C50" s="151"/>
      <c r="D50" s="73">
        <v>96</v>
      </c>
      <c r="E50" s="73">
        <v>94</v>
      </c>
      <c r="F50" s="73">
        <v>90</v>
      </c>
      <c r="G50" s="73">
        <v>82</v>
      </c>
      <c r="H50" s="73">
        <v>8</v>
      </c>
      <c r="I50" s="73">
        <v>13</v>
      </c>
      <c r="J50" s="73">
        <v>59</v>
      </c>
      <c r="L50" s="73">
        <v>10</v>
      </c>
      <c r="N50" s="130">
        <f>SUM(H50:M50)-F50</f>
        <v>0</v>
      </c>
      <c r="O50" s="262"/>
      <c r="P50" s="130">
        <v>59</v>
      </c>
      <c r="Q50" s="130">
        <v>3</v>
      </c>
      <c r="R50" s="129"/>
      <c r="S50" s="129"/>
      <c r="T50" s="130">
        <v>1</v>
      </c>
      <c r="U50" s="129"/>
      <c r="V50" s="254">
        <v>2.0699999999999998</v>
      </c>
      <c r="W50" s="254">
        <v>0.26</v>
      </c>
    </row>
    <row r="51" spans="1:23" x14ac:dyDescent="0.55000000000000004">
      <c r="A51" s="152">
        <v>44049</v>
      </c>
      <c r="B51" s="151"/>
      <c r="C51" s="151"/>
      <c r="D51" s="73">
        <v>130</v>
      </c>
      <c r="E51" s="73">
        <v>125</v>
      </c>
      <c r="F51" s="73">
        <v>125</v>
      </c>
      <c r="G51" s="73">
        <v>110</v>
      </c>
      <c r="H51" s="73">
        <v>13</v>
      </c>
      <c r="I51" s="73">
        <v>13</v>
      </c>
      <c r="J51" s="73">
        <v>81</v>
      </c>
      <c r="L51" s="73">
        <v>18</v>
      </c>
      <c r="N51" s="130">
        <f>SUM(H51:M51)-F51</f>
        <v>0</v>
      </c>
      <c r="O51" s="262"/>
      <c r="P51" s="130">
        <v>81</v>
      </c>
      <c r="Q51" s="130">
        <v>3</v>
      </c>
      <c r="R51" s="129"/>
      <c r="S51" s="129"/>
      <c r="T51" s="130">
        <v>2</v>
      </c>
      <c r="U51" s="129"/>
      <c r="V51" s="254">
        <v>1.73</v>
      </c>
      <c r="W51" s="254">
        <v>0.34</v>
      </c>
    </row>
    <row r="52" spans="1:23" x14ac:dyDescent="0.55000000000000004">
      <c r="A52" s="152">
        <v>44551</v>
      </c>
      <c r="B52" s="151"/>
      <c r="C52" s="151"/>
      <c r="D52" s="77">
        <v>95</v>
      </c>
      <c r="E52" s="77">
        <v>87</v>
      </c>
      <c r="F52" s="130">
        <v>79</v>
      </c>
      <c r="G52" s="130">
        <v>58</v>
      </c>
      <c r="H52" s="130">
        <v>21</v>
      </c>
      <c r="I52" s="130">
        <v>16</v>
      </c>
      <c r="J52" s="130">
        <v>36</v>
      </c>
      <c r="K52" s="77"/>
      <c r="L52" s="77">
        <v>6</v>
      </c>
      <c r="M52" s="77"/>
      <c r="N52" s="130">
        <f>SUM(H52:M52)-F52</f>
        <v>0</v>
      </c>
      <c r="O52" s="262"/>
      <c r="P52" s="130">
        <v>36</v>
      </c>
      <c r="Q52" s="130">
        <v>2</v>
      </c>
      <c r="R52" s="130"/>
      <c r="S52" s="130"/>
      <c r="T52" s="130">
        <v>1</v>
      </c>
      <c r="U52" s="129"/>
      <c r="V52" s="254">
        <v>1.77</v>
      </c>
      <c r="W52" s="254">
        <v>0.22</v>
      </c>
    </row>
    <row r="53" spans="1:23" x14ac:dyDescent="0.55000000000000004">
      <c r="A53" s="152">
        <v>44552</v>
      </c>
      <c r="B53" s="151"/>
      <c r="C53" s="151"/>
      <c r="D53" s="77">
        <v>100</v>
      </c>
      <c r="E53" s="77">
        <v>84</v>
      </c>
      <c r="F53" s="77">
        <v>83</v>
      </c>
      <c r="G53" s="77">
        <v>63</v>
      </c>
      <c r="H53" s="77">
        <v>40</v>
      </c>
      <c r="I53" s="77">
        <v>1</v>
      </c>
      <c r="J53" s="77">
        <v>28</v>
      </c>
      <c r="K53" s="77"/>
      <c r="L53" s="77">
        <v>14</v>
      </c>
      <c r="M53" s="77"/>
      <c r="N53" s="130">
        <f>SUM(H53:M53)-F53</f>
        <v>0</v>
      </c>
      <c r="O53" s="262"/>
      <c r="P53" s="130">
        <v>28</v>
      </c>
      <c r="Q53" s="130">
        <v>2</v>
      </c>
      <c r="R53" s="130"/>
      <c r="S53" s="130"/>
      <c r="T53" s="130">
        <v>1</v>
      </c>
      <c r="U53" s="129"/>
      <c r="V53" s="254">
        <v>2.27</v>
      </c>
      <c r="W53" s="254">
        <v>0.56000000000000005</v>
      </c>
    </row>
    <row r="54" spans="1:23" x14ac:dyDescent="0.55000000000000004">
      <c r="A54" s="152"/>
      <c r="B54" s="151"/>
      <c r="C54" s="151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130"/>
      <c r="O54" s="262"/>
      <c r="P54" s="130"/>
      <c r="Q54" s="130"/>
      <c r="R54" s="130"/>
      <c r="S54" s="130"/>
      <c r="T54" s="130"/>
      <c r="U54" s="129"/>
      <c r="V54" s="254">
        <v>1.21</v>
      </c>
      <c r="W54" s="254">
        <v>0.25</v>
      </c>
    </row>
    <row r="55" spans="1:23" x14ac:dyDescent="0.55000000000000004">
      <c r="A55" s="152"/>
      <c r="B55" s="151"/>
      <c r="C55" s="151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130"/>
      <c r="O55" s="262"/>
      <c r="P55" s="130"/>
      <c r="Q55" s="130"/>
      <c r="R55" s="130"/>
      <c r="S55" s="130"/>
      <c r="T55" s="130"/>
      <c r="U55" s="129"/>
      <c r="V55" s="254">
        <v>2.1</v>
      </c>
      <c r="W55" s="254">
        <v>0.4</v>
      </c>
    </row>
    <row r="56" spans="1:23" x14ac:dyDescent="0.55000000000000004">
      <c r="A56" s="152"/>
      <c r="B56" s="151"/>
      <c r="C56" s="151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130"/>
      <c r="O56" s="262"/>
      <c r="P56" s="130"/>
      <c r="Q56" s="130"/>
      <c r="R56" s="130"/>
      <c r="S56" s="130"/>
      <c r="T56" s="130"/>
      <c r="U56" s="129"/>
      <c r="V56" s="254">
        <v>0.96</v>
      </c>
      <c r="W56" s="254">
        <v>0.14000000000000001</v>
      </c>
    </row>
    <row r="57" spans="1:23" x14ac:dyDescent="0.55000000000000004">
      <c r="A57" s="152"/>
      <c r="B57" s="151"/>
      <c r="C57" s="151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130"/>
      <c r="O57" s="262"/>
      <c r="P57" s="130"/>
      <c r="Q57" s="130"/>
      <c r="R57" s="130"/>
      <c r="S57" s="130"/>
      <c r="T57" s="130"/>
      <c r="U57" s="129"/>
      <c r="V57" s="254">
        <v>2.0099999999999998</v>
      </c>
      <c r="W57" s="254">
        <v>0.79</v>
      </c>
    </row>
    <row r="58" spans="1:23" x14ac:dyDescent="0.55000000000000004">
      <c r="A58" s="152"/>
      <c r="B58" s="151"/>
      <c r="C58" s="151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130"/>
      <c r="O58" s="262"/>
      <c r="P58" s="130"/>
      <c r="Q58" s="130"/>
      <c r="R58" s="130"/>
      <c r="S58" s="130"/>
      <c r="T58" s="130"/>
      <c r="U58" s="129"/>
      <c r="V58" s="254">
        <v>1.46</v>
      </c>
      <c r="W58" s="254">
        <v>0.48</v>
      </c>
    </row>
    <row r="59" spans="1:23" x14ac:dyDescent="0.55000000000000004">
      <c r="A59" s="152"/>
      <c r="B59" s="151"/>
      <c r="C59" s="151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130"/>
      <c r="O59" s="262"/>
      <c r="P59" s="130"/>
      <c r="Q59" s="130"/>
      <c r="R59" s="130"/>
      <c r="S59" s="130"/>
      <c r="T59" s="130"/>
      <c r="U59" s="129"/>
      <c r="V59" s="254">
        <v>1.89</v>
      </c>
      <c r="W59" s="254">
        <v>0.56000000000000005</v>
      </c>
    </row>
    <row r="60" spans="1:23" x14ac:dyDescent="0.55000000000000004">
      <c r="A60" s="152"/>
      <c r="B60" s="151"/>
      <c r="C60" s="151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130"/>
      <c r="O60" s="262"/>
      <c r="P60" s="130"/>
      <c r="Q60" s="130"/>
      <c r="R60" s="130"/>
      <c r="S60" s="130"/>
      <c r="T60" s="130"/>
      <c r="U60" s="129"/>
      <c r="V60" s="254">
        <v>1.67</v>
      </c>
      <c r="W60" s="254">
        <v>0.33</v>
      </c>
    </row>
    <row r="61" spans="1:23" x14ac:dyDescent="0.55000000000000004">
      <c r="A61" s="152"/>
      <c r="B61" s="151"/>
      <c r="C61" s="151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130"/>
      <c r="O61" s="262"/>
      <c r="P61" s="130"/>
      <c r="Q61" s="130"/>
      <c r="R61" s="130"/>
      <c r="S61" s="130"/>
      <c r="T61" s="130"/>
      <c r="U61" s="129"/>
      <c r="V61" s="254">
        <v>1.92</v>
      </c>
      <c r="W61" s="254">
        <v>0.33</v>
      </c>
    </row>
    <row r="62" spans="1:23" x14ac:dyDescent="0.55000000000000004">
      <c r="A62" s="152"/>
      <c r="B62" s="151"/>
      <c r="C62" s="151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130"/>
      <c r="O62" s="262"/>
      <c r="P62" s="130"/>
      <c r="Q62" s="130"/>
      <c r="R62" s="130"/>
      <c r="S62" s="130"/>
      <c r="T62" s="130"/>
      <c r="U62" s="129"/>
    </row>
    <row r="63" spans="1:23" x14ac:dyDescent="0.55000000000000004">
      <c r="A63" s="152"/>
      <c r="B63" s="151"/>
      <c r="C63" s="151"/>
      <c r="N63" s="126"/>
      <c r="O63" s="262"/>
      <c r="P63" s="130"/>
      <c r="Q63" s="130"/>
      <c r="R63" s="129"/>
      <c r="S63" s="129"/>
      <c r="T63" s="130"/>
      <c r="U63" s="129"/>
    </row>
    <row r="64" spans="1:23" x14ac:dyDescent="0.55000000000000004">
      <c r="A64" s="150" t="s">
        <v>278</v>
      </c>
      <c r="B64" s="149" t="s">
        <v>280</v>
      </c>
      <c r="C64" s="149" t="s">
        <v>167</v>
      </c>
      <c r="D64" s="148">
        <f>SUM(D47:D63)</f>
        <v>657</v>
      </c>
      <c r="E64" s="148">
        <f>SUM(E47:E63)</f>
        <v>609</v>
      </c>
      <c r="F64" s="148">
        <f>SUM(F47:F63)</f>
        <v>594</v>
      </c>
      <c r="G64" s="148">
        <f>SUM(G47:G63)</f>
        <v>515</v>
      </c>
      <c r="H64" s="148">
        <f>SUM(H47:H63)</f>
        <v>102</v>
      </c>
      <c r="I64" s="148">
        <f>SUM(I47:I63)</f>
        <v>87</v>
      </c>
      <c r="J64" s="148">
        <f>SUM(J47:J63)</f>
        <v>330</v>
      </c>
      <c r="K64" s="148">
        <f>SUM(K47:K63)</f>
        <v>0</v>
      </c>
      <c r="L64" s="148">
        <f>SUM(L47:L63)</f>
        <v>75</v>
      </c>
      <c r="M64" s="148">
        <f>SUM(M47:M48)</f>
        <v>0</v>
      </c>
      <c r="N64" s="126">
        <f>SUM(H64:M64)-F64</f>
        <v>0</v>
      </c>
      <c r="O64" s="262"/>
      <c r="P64" s="148">
        <f>SUM(P47:P63)</f>
        <v>330</v>
      </c>
      <c r="Q64" s="148">
        <f>SUM(Q47:Q63)</f>
        <v>17</v>
      </c>
      <c r="R64" s="148"/>
      <c r="S64" s="148"/>
      <c r="T64" s="148">
        <f>SUM(T47:T63)</f>
        <v>14</v>
      </c>
      <c r="U64" s="147"/>
      <c r="V64" s="257">
        <f>AVERAGE(V48:V63)</f>
        <v>1.7071428571428575</v>
      </c>
      <c r="W64" s="257">
        <f>AVERAGE(W48:W63)</f>
        <v>0.37142857142857144</v>
      </c>
    </row>
    <row r="65" spans="1:23" x14ac:dyDescent="0.55000000000000004">
      <c r="V65" s="254">
        <f>STDEV(V48:V63)</f>
        <v>0.38134233704373299</v>
      </c>
      <c r="W65" s="254">
        <f>STDEV(W48:W63)</f>
        <v>0.17377514838952729</v>
      </c>
    </row>
    <row r="66" spans="1:23" ht="21.5" x14ac:dyDescent="0.55000000000000004">
      <c r="A66" s="159" t="s">
        <v>312</v>
      </c>
      <c r="B66" s="158"/>
      <c r="C66" s="158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213"/>
      <c r="P66" s="110"/>
      <c r="Q66" s="110"/>
      <c r="R66" s="104"/>
      <c r="S66" s="104"/>
      <c r="T66" s="110"/>
      <c r="U66" s="104"/>
    </row>
    <row r="67" spans="1:23" x14ac:dyDescent="0.55000000000000004">
      <c r="A67" s="152" t="s">
        <v>230</v>
      </c>
      <c r="B67" s="151"/>
      <c r="C67" s="151"/>
      <c r="D67" s="136" t="s">
        <v>227</v>
      </c>
      <c r="E67" s="136" t="s">
        <v>226</v>
      </c>
      <c r="F67" s="136" t="s">
        <v>225</v>
      </c>
      <c r="G67" s="136" t="s">
        <v>224</v>
      </c>
      <c r="H67" s="157" t="s">
        <v>289</v>
      </c>
      <c r="I67" s="156"/>
      <c r="J67" s="155"/>
      <c r="K67" s="155"/>
      <c r="L67" s="155"/>
      <c r="M67" s="155"/>
      <c r="N67" s="211"/>
      <c r="O67" s="210"/>
      <c r="P67" s="131" t="s">
        <v>48</v>
      </c>
      <c r="Q67" s="131" t="s">
        <v>48</v>
      </c>
      <c r="R67" s="129" t="s">
        <v>52</v>
      </c>
      <c r="S67" s="129" t="s">
        <v>48</v>
      </c>
      <c r="T67" s="130" t="s">
        <v>288</v>
      </c>
      <c r="U67" s="129" t="s">
        <v>52</v>
      </c>
    </row>
    <row r="68" spans="1:23" x14ac:dyDescent="0.55000000000000004">
      <c r="A68" s="154" t="s">
        <v>214</v>
      </c>
      <c r="B68" s="153"/>
      <c r="C68" s="153"/>
      <c r="D68" s="127" t="s">
        <v>212</v>
      </c>
      <c r="E68" s="127" t="s">
        <v>211</v>
      </c>
      <c r="F68" s="127" t="s">
        <v>210</v>
      </c>
      <c r="G68" s="126"/>
      <c r="H68" s="126" t="s">
        <v>209</v>
      </c>
      <c r="I68" s="126">
        <v>1</v>
      </c>
      <c r="J68" s="126">
        <v>2</v>
      </c>
      <c r="K68" s="126">
        <v>8</v>
      </c>
      <c r="L68" s="126" t="s">
        <v>287</v>
      </c>
      <c r="M68" s="126" t="s">
        <v>205</v>
      </c>
      <c r="N68" s="127" t="s">
        <v>203</v>
      </c>
      <c r="O68" s="207"/>
      <c r="P68" s="126" t="s">
        <v>286</v>
      </c>
      <c r="Q68" s="126" t="s">
        <v>285</v>
      </c>
      <c r="R68" s="125" t="s">
        <v>284</v>
      </c>
      <c r="S68" s="125" t="s">
        <v>283</v>
      </c>
      <c r="T68" s="126" t="s">
        <v>282</v>
      </c>
      <c r="U68" s="125" t="s">
        <v>281</v>
      </c>
    </row>
    <row r="69" spans="1:23" x14ac:dyDescent="0.55000000000000004">
      <c r="A69" s="152">
        <v>44166</v>
      </c>
      <c r="B69" s="151"/>
      <c r="C69" s="151"/>
      <c r="D69" s="73">
        <v>75</v>
      </c>
      <c r="E69" s="73">
        <v>60</v>
      </c>
      <c r="F69" s="73">
        <v>59</v>
      </c>
      <c r="G69" s="73">
        <v>49</v>
      </c>
      <c r="H69" s="73">
        <v>10</v>
      </c>
      <c r="I69" s="73">
        <v>10</v>
      </c>
      <c r="J69" s="73">
        <v>30</v>
      </c>
      <c r="L69" s="73">
        <v>9</v>
      </c>
      <c r="M69" s="73">
        <v>0</v>
      </c>
      <c r="N69" s="130">
        <f>SUM(H69:M69)-F69</f>
        <v>0</v>
      </c>
      <c r="O69" s="262"/>
      <c r="P69" s="130">
        <v>30</v>
      </c>
      <c r="Q69" s="130">
        <v>2</v>
      </c>
      <c r="R69" s="129"/>
      <c r="S69" s="129"/>
      <c r="T69" s="130">
        <v>3</v>
      </c>
      <c r="U69" s="129"/>
      <c r="V69" s="254">
        <v>2.52</v>
      </c>
      <c r="W69" s="254">
        <v>0.44</v>
      </c>
    </row>
    <row r="70" spans="1:23" x14ac:dyDescent="0.55000000000000004">
      <c r="A70" s="152">
        <v>44168</v>
      </c>
      <c r="B70" s="151"/>
      <c r="C70" s="151"/>
      <c r="D70" s="73">
        <v>59</v>
      </c>
      <c r="E70" s="73">
        <v>57</v>
      </c>
      <c r="F70" s="73">
        <v>57</v>
      </c>
      <c r="G70" s="73">
        <v>49</v>
      </c>
      <c r="H70" s="73">
        <v>14</v>
      </c>
      <c r="I70" s="73">
        <v>5</v>
      </c>
      <c r="J70" s="73">
        <v>26</v>
      </c>
      <c r="L70" s="73">
        <v>12</v>
      </c>
      <c r="M70" s="73">
        <v>0</v>
      </c>
      <c r="N70" s="130">
        <f>SUM(H70:M70)-F70</f>
        <v>0</v>
      </c>
      <c r="O70" s="262"/>
      <c r="P70" s="130">
        <v>26</v>
      </c>
      <c r="Q70" s="130">
        <v>2</v>
      </c>
      <c r="R70" s="129"/>
      <c r="S70" s="129"/>
      <c r="T70" s="130"/>
      <c r="U70" s="129"/>
      <c r="V70" s="254">
        <v>0.9</v>
      </c>
      <c r="W70" s="254">
        <v>0.12</v>
      </c>
    </row>
    <row r="71" spans="1:23" x14ac:dyDescent="0.55000000000000004">
      <c r="A71" s="152">
        <v>44370</v>
      </c>
      <c r="B71" s="151"/>
      <c r="C71" s="151"/>
      <c r="D71" s="73">
        <v>159</v>
      </c>
      <c r="E71" s="73">
        <v>131</v>
      </c>
      <c r="F71" s="130">
        <v>126</v>
      </c>
      <c r="G71" s="73">
        <v>107</v>
      </c>
      <c r="H71" s="73">
        <v>20</v>
      </c>
      <c r="I71" s="73">
        <v>21</v>
      </c>
      <c r="J71" s="73">
        <v>74</v>
      </c>
      <c r="L71" s="73">
        <v>11</v>
      </c>
      <c r="N71" s="130">
        <f>SUM(H71:M71)-F71</f>
        <v>0</v>
      </c>
      <c r="O71" s="262"/>
      <c r="P71" s="130">
        <v>74</v>
      </c>
      <c r="Q71" s="130">
        <v>3</v>
      </c>
      <c r="R71" s="129"/>
      <c r="S71" s="129"/>
      <c r="T71" s="130">
        <v>1</v>
      </c>
      <c r="U71" s="129"/>
      <c r="V71" s="254">
        <v>1.74</v>
      </c>
      <c r="W71" s="254">
        <v>0.28999999999999998</v>
      </c>
    </row>
    <row r="72" spans="1:23" x14ac:dyDescent="0.55000000000000004">
      <c r="A72" s="152">
        <v>44371</v>
      </c>
      <c r="B72" s="151"/>
      <c r="C72" s="151"/>
      <c r="D72" s="73">
        <v>140</v>
      </c>
      <c r="E72" s="73">
        <v>113</v>
      </c>
      <c r="F72" s="77">
        <v>110</v>
      </c>
      <c r="G72" s="73">
        <v>102</v>
      </c>
      <c r="H72" s="73">
        <v>12</v>
      </c>
      <c r="I72" s="73">
        <v>35</v>
      </c>
      <c r="J72" s="73">
        <v>53</v>
      </c>
      <c r="L72" s="73">
        <v>10</v>
      </c>
      <c r="N72" s="130">
        <f>SUM(H72:M72)-F72</f>
        <v>0</v>
      </c>
      <c r="O72" s="262"/>
      <c r="P72" s="130">
        <v>53</v>
      </c>
      <c r="Q72" s="130">
        <v>3</v>
      </c>
      <c r="R72" s="129"/>
      <c r="S72" s="129"/>
      <c r="T72" s="130">
        <v>0</v>
      </c>
      <c r="U72" s="129"/>
      <c r="V72" s="254">
        <v>2.39</v>
      </c>
      <c r="W72" s="254">
        <v>0.39</v>
      </c>
    </row>
    <row r="73" spans="1:23" x14ac:dyDescent="0.55000000000000004">
      <c r="A73" s="152"/>
      <c r="B73" s="151"/>
      <c r="C73" s="151"/>
      <c r="N73" s="130">
        <f>SUM(H73:M73)-F73</f>
        <v>0</v>
      </c>
      <c r="O73" s="262"/>
      <c r="P73" s="130"/>
      <c r="Q73" s="130"/>
      <c r="R73" s="129"/>
      <c r="S73" s="129"/>
      <c r="T73" s="130"/>
      <c r="U73" s="129"/>
    </row>
    <row r="74" spans="1:23" x14ac:dyDescent="0.55000000000000004">
      <c r="A74" s="152"/>
      <c r="B74" s="151"/>
      <c r="C74" s="151"/>
      <c r="N74" s="126"/>
      <c r="O74" s="262"/>
      <c r="P74" s="130"/>
      <c r="Q74" s="130"/>
      <c r="R74" s="129"/>
      <c r="S74" s="129"/>
      <c r="T74" s="130"/>
      <c r="U74" s="129"/>
    </row>
    <row r="75" spans="1:23" x14ac:dyDescent="0.55000000000000004">
      <c r="A75" s="150" t="s">
        <v>264</v>
      </c>
      <c r="B75" s="149" t="s">
        <v>280</v>
      </c>
      <c r="C75" s="149" t="s">
        <v>296</v>
      </c>
      <c r="D75" s="148">
        <f>SUM(D69:D74)</f>
        <v>433</v>
      </c>
      <c r="E75" s="148">
        <f>SUM(E69:E74)</f>
        <v>361</v>
      </c>
      <c r="F75" s="148">
        <f>SUM(F69:F74)</f>
        <v>352</v>
      </c>
      <c r="G75" s="148">
        <f>SUM(G69:G74)</f>
        <v>307</v>
      </c>
      <c r="H75" s="148">
        <f>SUM(H69:H74)</f>
        <v>56</v>
      </c>
      <c r="I75" s="148">
        <f>SUM(I69:I74)</f>
        <v>71</v>
      </c>
      <c r="J75" s="148">
        <f>SUM(J69:J74)</f>
        <v>183</v>
      </c>
      <c r="K75" s="148">
        <f>SUM(K69:K74)</f>
        <v>0</v>
      </c>
      <c r="L75" s="148">
        <f>SUM(L69:L74)</f>
        <v>42</v>
      </c>
      <c r="M75" s="148">
        <f>SUM(M69:M70)</f>
        <v>0</v>
      </c>
      <c r="N75" s="126">
        <f>SUM(H75:M75)-F75</f>
        <v>0</v>
      </c>
      <c r="O75" s="262"/>
      <c r="P75" s="148">
        <f>SUM(P69:P74)</f>
        <v>183</v>
      </c>
      <c r="Q75" s="148">
        <f>SUM(Q69:Q74)</f>
        <v>10</v>
      </c>
      <c r="R75" s="148"/>
      <c r="S75" s="148"/>
      <c r="T75" s="148">
        <f>SUM(T69:T74)</f>
        <v>4</v>
      </c>
      <c r="U75" s="147"/>
      <c r="V75" s="257">
        <f>AVERAGE(V69:V74)</f>
        <v>1.8875000000000002</v>
      </c>
      <c r="W75" s="257">
        <f>AVERAGE(W69:W74)</f>
        <v>0.31000000000000005</v>
      </c>
    </row>
    <row r="76" spans="1:23" x14ac:dyDescent="0.55000000000000004">
      <c r="V76" s="254">
        <f>STDEV(V69:V74)</f>
        <v>0.74150185434697302</v>
      </c>
      <c r="W76" s="254">
        <f>STDEV(W69:W74)</f>
        <v>0.14118545723031564</v>
      </c>
    </row>
    <row r="78" spans="1:23" ht="21.5" x14ac:dyDescent="0.55000000000000004">
      <c r="A78" s="159" t="s">
        <v>309</v>
      </c>
      <c r="B78" s="158"/>
      <c r="C78" s="158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213"/>
      <c r="P78" s="110"/>
      <c r="Q78" s="110"/>
      <c r="R78" s="104"/>
      <c r="S78" s="104"/>
      <c r="T78" s="110"/>
      <c r="U78" s="104"/>
    </row>
    <row r="79" spans="1:23" x14ac:dyDescent="0.55000000000000004">
      <c r="A79" s="152" t="s">
        <v>230</v>
      </c>
      <c r="B79" s="151"/>
      <c r="C79" s="151"/>
      <c r="D79" s="136" t="s">
        <v>227</v>
      </c>
      <c r="E79" s="136" t="s">
        <v>226</v>
      </c>
      <c r="F79" s="136" t="s">
        <v>225</v>
      </c>
      <c r="G79" s="136" t="s">
        <v>224</v>
      </c>
      <c r="H79" s="157" t="s">
        <v>289</v>
      </c>
      <c r="I79" s="156"/>
      <c r="J79" s="155"/>
      <c r="K79" s="155"/>
      <c r="L79" s="155"/>
      <c r="M79" s="155"/>
      <c r="N79" s="211"/>
      <c r="O79" s="210"/>
      <c r="P79" s="131" t="s">
        <v>48</v>
      </c>
      <c r="Q79" s="131" t="s">
        <v>48</v>
      </c>
      <c r="R79" s="129" t="s">
        <v>52</v>
      </c>
      <c r="S79" s="129" t="s">
        <v>48</v>
      </c>
      <c r="T79" s="130" t="s">
        <v>288</v>
      </c>
      <c r="U79" s="129" t="s">
        <v>52</v>
      </c>
    </row>
    <row r="80" spans="1:23" x14ac:dyDescent="0.55000000000000004">
      <c r="A80" s="154" t="s">
        <v>214</v>
      </c>
      <c r="B80" s="153"/>
      <c r="C80" s="153"/>
      <c r="D80" s="127" t="s">
        <v>212</v>
      </c>
      <c r="E80" s="127" t="s">
        <v>211</v>
      </c>
      <c r="F80" s="127" t="s">
        <v>210</v>
      </c>
      <c r="G80" s="126"/>
      <c r="H80" s="126" t="s">
        <v>209</v>
      </c>
      <c r="I80" s="126">
        <v>1</v>
      </c>
      <c r="J80" s="126">
        <v>2</v>
      </c>
      <c r="K80" s="126">
        <v>8</v>
      </c>
      <c r="L80" s="126" t="s">
        <v>287</v>
      </c>
      <c r="M80" s="126" t="s">
        <v>205</v>
      </c>
      <c r="N80" s="127" t="s">
        <v>203</v>
      </c>
      <c r="O80" s="207"/>
      <c r="P80" s="126" t="s">
        <v>286</v>
      </c>
      <c r="Q80" s="126" t="s">
        <v>285</v>
      </c>
      <c r="R80" s="125" t="s">
        <v>284</v>
      </c>
      <c r="S80" s="125" t="s">
        <v>283</v>
      </c>
      <c r="T80" s="126" t="s">
        <v>282</v>
      </c>
      <c r="U80" s="125" t="s">
        <v>281</v>
      </c>
    </row>
    <row r="81" spans="1:27" x14ac:dyDescent="0.55000000000000004">
      <c r="A81" s="152">
        <v>44166</v>
      </c>
      <c r="B81" s="151"/>
      <c r="C81" s="151"/>
      <c r="D81" s="73">
        <v>74</v>
      </c>
      <c r="E81" s="73">
        <v>67</v>
      </c>
      <c r="F81" s="73">
        <v>67</v>
      </c>
      <c r="G81" s="73">
        <v>59</v>
      </c>
      <c r="H81" s="73">
        <v>12</v>
      </c>
      <c r="I81" s="73">
        <v>17</v>
      </c>
      <c r="J81" s="73">
        <v>34</v>
      </c>
      <c r="L81" s="73">
        <v>4</v>
      </c>
      <c r="M81" s="73">
        <v>0</v>
      </c>
      <c r="N81" s="130">
        <f>SUM(H81:M81)-F81</f>
        <v>0</v>
      </c>
      <c r="O81" s="262"/>
      <c r="P81" s="130">
        <v>34</v>
      </c>
      <c r="Q81" s="130">
        <v>2</v>
      </c>
      <c r="R81" s="129"/>
      <c r="S81" s="129"/>
      <c r="T81" s="130">
        <v>1</v>
      </c>
      <c r="U81" s="129"/>
      <c r="V81" s="254">
        <v>2.27</v>
      </c>
      <c r="W81" s="254">
        <v>0.34</v>
      </c>
    </row>
    <row r="82" spans="1:27" x14ac:dyDescent="0.55000000000000004">
      <c r="A82" s="152">
        <v>44168</v>
      </c>
      <c r="B82" s="151"/>
      <c r="C82" s="151"/>
      <c r="D82" s="73">
        <v>59</v>
      </c>
      <c r="E82" s="73">
        <v>53</v>
      </c>
      <c r="F82" s="73">
        <v>53</v>
      </c>
      <c r="G82" s="73">
        <v>46</v>
      </c>
      <c r="H82" s="73">
        <v>12</v>
      </c>
      <c r="I82" s="73">
        <v>7</v>
      </c>
      <c r="J82" s="73">
        <v>24</v>
      </c>
      <c r="L82" s="73">
        <v>10</v>
      </c>
      <c r="M82" s="73">
        <v>0</v>
      </c>
      <c r="N82" s="130">
        <f>SUM(H82:M82)-F82</f>
        <v>0</v>
      </c>
      <c r="O82" s="262"/>
      <c r="P82" s="130">
        <v>24</v>
      </c>
      <c r="Q82" s="130">
        <v>1</v>
      </c>
      <c r="R82" s="129"/>
      <c r="S82" s="129"/>
      <c r="T82" s="130">
        <v>1</v>
      </c>
      <c r="U82" s="129"/>
      <c r="V82" s="254">
        <v>2.27</v>
      </c>
      <c r="W82" s="254">
        <v>0.54</v>
      </c>
    </row>
    <row r="83" spans="1:27" x14ac:dyDescent="0.55000000000000004">
      <c r="A83" s="152">
        <v>44370</v>
      </c>
      <c r="B83" s="151"/>
      <c r="C83" s="151"/>
      <c r="D83" s="73">
        <v>159</v>
      </c>
      <c r="E83" s="73">
        <v>141</v>
      </c>
      <c r="F83" s="130">
        <v>126</v>
      </c>
      <c r="G83" s="130">
        <v>111</v>
      </c>
      <c r="H83" s="130">
        <v>18</v>
      </c>
      <c r="I83" s="130">
        <v>34</v>
      </c>
      <c r="J83" s="130">
        <v>66</v>
      </c>
      <c r="K83" s="77"/>
      <c r="L83" s="130">
        <v>8</v>
      </c>
      <c r="N83" s="130">
        <f>SUM(H83:M83)-F83</f>
        <v>0</v>
      </c>
      <c r="O83" s="262"/>
      <c r="P83" s="130">
        <v>66</v>
      </c>
      <c r="Q83" s="130">
        <v>3</v>
      </c>
      <c r="R83" s="129"/>
      <c r="S83" s="129"/>
      <c r="T83" s="130">
        <v>1</v>
      </c>
      <c r="U83" s="129"/>
      <c r="V83" s="254">
        <v>1.27</v>
      </c>
      <c r="W83" s="254">
        <v>0.45</v>
      </c>
    </row>
    <row r="84" spans="1:27" x14ac:dyDescent="0.55000000000000004">
      <c r="A84" s="152"/>
      <c r="B84" s="151"/>
      <c r="C84" s="151"/>
      <c r="D84" s="73">
        <v>152</v>
      </c>
      <c r="E84" s="73">
        <v>136</v>
      </c>
      <c r="F84" s="77">
        <v>135</v>
      </c>
      <c r="G84" s="77">
        <v>114</v>
      </c>
      <c r="H84" s="77">
        <v>27</v>
      </c>
      <c r="I84" s="77">
        <v>22</v>
      </c>
      <c r="J84" s="77">
        <v>72</v>
      </c>
      <c r="K84" s="77"/>
      <c r="L84" s="77">
        <v>14</v>
      </c>
      <c r="N84" s="130">
        <f>SUM(H84:M84)-F84</f>
        <v>0</v>
      </c>
      <c r="O84" s="262"/>
      <c r="P84" s="130">
        <v>72</v>
      </c>
      <c r="Q84" s="130">
        <v>3</v>
      </c>
      <c r="R84" s="129"/>
      <c r="S84" s="129"/>
      <c r="T84" s="130">
        <v>2</v>
      </c>
      <c r="U84" s="129"/>
      <c r="V84" s="254">
        <v>1.91</v>
      </c>
      <c r="W84" s="254">
        <v>0.3</v>
      </c>
      <c r="AA84" s="138"/>
    </row>
    <row r="85" spans="1:27" x14ac:dyDescent="0.55000000000000004">
      <c r="A85" s="152"/>
      <c r="B85" s="151"/>
      <c r="C85" s="151"/>
      <c r="N85" s="130">
        <f>SUM(H85:M85)-F85</f>
        <v>0</v>
      </c>
      <c r="O85" s="262"/>
      <c r="P85" s="130"/>
      <c r="Q85" s="130"/>
      <c r="R85" s="129"/>
      <c r="S85" s="129"/>
      <c r="T85" s="130"/>
      <c r="U85" s="129"/>
      <c r="V85" s="73">
        <v>2.4500000000000002</v>
      </c>
      <c r="W85" s="73">
        <v>0.62</v>
      </c>
    </row>
    <row r="86" spans="1:27" x14ac:dyDescent="0.55000000000000004">
      <c r="A86" s="152"/>
      <c r="B86" s="151"/>
      <c r="C86" s="151"/>
      <c r="N86" s="126"/>
      <c r="O86" s="262"/>
      <c r="P86" s="130"/>
      <c r="Q86" s="130"/>
      <c r="R86" s="129"/>
      <c r="S86" s="129"/>
      <c r="T86" s="130"/>
      <c r="U86" s="129"/>
    </row>
    <row r="87" spans="1:27" x14ac:dyDescent="0.55000000000000004">
      <c r="A87" s="150" t="s">
        <v>267</v>
      </c>
      <c r="B87" s="149" t="s">
        <v>280</v>
      </c>
      <c r="C87" s="149" t="s">
        <v>296</v>
      </c>
      <c r="D87" s="148">
        <f>SUM(D81:D86)</f>
        <v>444</v>
      </c>
      <c r="E87" s="148">
        <f>SUM(E81:E86)</f>
        <v>397</v>
      </c>
      <c r="F87" s="148">
        <f>SUM(F81:F86)</f>
        <v>381</v>
      </c>
      <c r="G87" s="148">
        <f>SUM(G81:G86)</f>
        <v>330</v>
      </c>
      <c r="H87" s="148">
        <f>SUM(H81:H86)</f>
        <v>69</v>
      </c>
      <c r="I87" s="148">
        <f>SUM(I81:I86)</f>
        <v>80</v>
      </c>
      <c r="J87" s="148">
        <f>SUM(J81:J86)</f>
        <v>196</v>
      </c>
      <c r="K87" s="148">
        <f>SUM(K81:K86)</f>
        <v>0</v>
      </c>
      <c r="L87" s="148">
        <f>SUM(L81:L86)</f>
        <v>36</v>
      </c>
      <c r="M87" s="148">
        <f>SUM(M81:M82)</f>
        <v>0</v>
      </c>
      <c r="N87" s="126">
        <f>SUM(H87:M87)-F87</f>
        <v>0</v>
      </c>
      <c r="O87" s="262"/>
      <c r="P87" s="148">
        <f>SUM(P81:P86)</f>
        <v>196</v>
      </c>
      <c r="Q87" s="148">
        <f>SUM(Q81:Q86)</f>
        <v>9</v>
      </c>
      <c r="R87" s="148"/>
      <c r="S87" s="148"/>
      <c r="T87" s="148">
        <f>SUM(T81:T86)</f>
        <v>5</v>
      </c>
      <c r="U87" s="147"/>
      <c r="V87" s="257">
        <f>AVERAGE(V81:V86)</f>
        <v>2.0340000000000003</v>
      </c>
      <c r="W87" s="257">
        <f>AVERAGE(W81:W86)</f>
        <v>0.45</v>
      </c>
    </row>
    <row r="88" spans="1:27" x14ac:dyDescent="0.55000000000000004">
      <c r="V88" s="254">
        <f>STDEV(V81:V86)</f>
        <v>0.46997872292264203</v>
      </c>
      <c r="W88" s="254">
        <f>STDEV(W81:W86)</f>
        <v>0.13379088160259661</v>
      </c>
    </row>
    <row r="91" spans="1:27" x14ac:dyDescent="0.55000000000000004">
      <c r="B91" s="261" t="s">
        <v>644</v>
      </c>
      <c r="C91" s="261"/>
      <c r="D91" s="261"/>
      <c r="E91" s="260"/>
      <c r="F91" s="260"/>
      <c r="G91" s="260"/>
      <c r="H91" s="260"/>
      <c r="I91" s="260"/>
      <c r="J91" s="260"/>
      <c r="K91" s="260"/>
      <c r="L91" s="260"/>
      <c r="M91" s="260"/>
      <c r="N91" s="260"/>
    </row>
    <row r="92" spans="1:27" x14ac:dyDescent="0.55000000000000004">
      <c r="B92" s="259" t="s">
        <v>376</v>
      </c>
      <c r="C92" s="259"/>
      <c r="D92" s="114" t="s">
        <v>157</v>
      </c>
      <c r="E92" s="114"/>
      <c r="F92" s="114" t="s">
        <v>154</v>
      </c>
      <c r="G92" s="114"/>
      <c r="H92" s="114" t="s">
        <v>264</v>
      </c>
      <c r="I92" s="114"/>
      <c r="J92" s="114" t="s">
        <v>267</v>
      </c>
      <c r="K92" s="114"/>
      <c r="L92" s="114"/>
      <c r="M92" s="114" t="s">
        <v>278</v>
      </c>
      <c r="N92" s="114"/>
    </row>
    <row r="93" spans="1:27" x14ac:dyDescent="0.55000000000000004">
      <c r="A93" s="145" t="s">
        <v>643</v>
      </c>
      <c r="B93" s="254">
        <v>1.48</v>
      </c>
      <c r="C93" s="254">
        <v>0.39</v>
      </c>
      <c r="D93" s="254">
        <v>3.06</v>
      </c>
      <c r="E93" s="254">
        <v>0.56999999999999995</v>
      </c>
      <c r="F93" s="254">
        <v>1.95</v>
      </c>
      <c r="G93" s="254">
        <v>0.21</v>
      </c>
      <c r="H93" s="254">
        <v>2.52</v>
      </c>
      <c r="I93" s="254">
        <v>0.44</v>
      </c>
      <c r="J93" s="254">
        <v>2.27</v>
      </c>
      <c r="K93" s="254">
        <v>0.34</v>
      </c>
      <c r="M93" s="254">
        <v>1.22</v>
      </c>
      <c r="N93" s="254">
        <v>0.32</v>
      </c>
    </row>
    <row r="94" spans="1:27" x14ac:dyDescent="0.55000000000000004">
      <c r="B94" s="254">
        <v>1.78</v>
      </c>
      <c r="C94" s="254">
        <v>0.26</v>
      </c>
      <c r="D94" s="146"/>
      <c r="F94" s="254">
        <v>1.63</v>
      </c>
      <c r="G94" s="254">
        <v>0.33</v>
      </c>
      <c r="H94" s="254">
        <v>0.9</v>
      </c>
      <c r="I94" s="254">
        <v>0.12</v>
      </c>
      <c r="J94" s="254">
        <v>2.27</v>
      </c>
      <c r="K94" s="254">
        <v>0.54</v>
      </c>
      <c r="M94" s="254">
        <v>1.62</v>
      </c>
      <c r="N94" s="254">
        <v>0.22</v>
      </c>
    </row>
    <row r="95" spans="1:27" x14ac:dyDescent="0.55000000000000004">
      <c r="B95" s="254">
        <v>2.13</v>
      </c>
      <c r="C95" s="254">
        <v>0.26</v>
      </c>
      <c r="D95" s="146"/>
      <c r="F95" s="254">
        <v>1.4</v>
      </c>
      <c r="G95" s="254">
        <v>0.42</v>
      </c>
      <c r="H95" s="254">
        <v>1.74</v>
      </c>
      <c r="I95" s="254">
        <v>0.28999999999999998</v>
      </c>
      <c r="J95" s="254">
        <v>1.27</v>
      </c>
      <c r="K95" s="254">
        <v>0.45</v>
      </c>
      <c r="M95" s="254">
        <v>2.0699999999999998</v>
      </c>
      <c r="N95" s="254">
        <v>0.26</v>
      </c>
    </row>
    <row r="96" spans="1:27" x14ac:dyDescent="0.55000000000000004">
      <c r="D96" s="146"/>
      <c r="F96" s="254">
        <v>1.45</v>
      </c>
      <c r="G96" s="254">
        <v>0.41</v>
      </c>
      <c r="H96" s="254">
        <v>2.39</v>
      </c>
      <c r="I96" s="254">
        <v>0.39</v>
      </c>
      <c r="J96" s="254">
        <v>1.91</v>
      </c>
      <c r="K96" s="254">
        <v>0.3</v>
      </c>
      <c r="M96" s="254">
        <v>1.73</v>
      </c>
      <c r="N96" s="254">
        <v>0.34</v>
      </c>
    </row>
    <row r="97" spans="1:14" x14ac:dyDescent="0.55000000000000004">
      <c r="D97" s="146"/>
      <c r="F97" s="254">
        <v>2.2599999999999998</v>
      </c>
      <c r="G97" s="254">
        <v>0.25</v>
      </c>
      <c r="J97" s="73">
        <v>2.4500000000000002</v>
      </c>
      <c r="K97" s="73">
        <v>0.62</v>
      </c>
      <c r="M97" s="254">
        <v>1.77</v>
      </c>
      <c r="N97" s="254">
        <v>0.22</v>
      </c>
    </row>
    <row r="98" spans="1:14" ht="12.75" customHeight="1" x14ac:dyDescent="0.55000000000000004">
      <c r="D98" s="146"/>
      <c r="F98" s="254">
        <v>1.95</v>
      </c>
      <c r="G98" s="254">
        <v>0.78</v>
      </c>
      <c r="M98" s="254">
        <v>2.27</v>
      </c>
      <c r="N98" s="254">
        <v>0.56000000000000005</v>
      </c>
    </row>
    <row r="99" spans="1:14" ht="12.75" customHeight="1" x14ac:dyDescent="0.55000000000000004">
      <c r="D99" s="146"/>
      <c r="F99" s="254">
        <v>1.74</v>
      </c>
      <c r="G99" s="254">
        <v>0.42</v>
      </c>
      <c r="M99" s="254">
        <v>1.21</v>
      </c>
      <c r="N99" s="254">
        <v>0.25</v>
      </c>
    </row>
    <row r="100" spans="1:14" x14ac:dyDescent="0.55000000000000004">
      <c r="D100" s="146"/>
      <c r="F100" s="254">
        <v>2.0299999999999998</v>
      </c>
      <c r="G100" s="254">
        <v>0.32</v>
      </c>
      <c r="M100" s="254">
        <v>2.1</v>
      </c>
      <c r="N100" s="254">
        <v>0.4</v>
      </c>
    </row>
    <row r="101" spans="1:14" x14ac:dyDescent="0.55000000000000004">
      <c r="D101" s="146"/>
      <c r="F101" s="254">
        <v>1.95</v>
      </c>
      <c r="G101" s="254">
        <v>0.2</v>
      </c>
      <c r="M101" s="254">
        <v>0.96</v>
      </c>
      <c r="N101" s="254">
        <v>0.14000000000000001</v>
      </c>
    </row>
    <row r="102" spans="1:14" x14ac:dyDescent="0.55000000000000004">
      <c r="D102" s="146"/>
      <c r="F102" s="254">
        <v>2.02</v>
      </c>
      <c r="G102" s="254">
        <v>0.33</v>
      </c>
      <c r="M102" s="254">
        <v>2.0099999999999998</v>
      </c>
      <c r="N102" s="254">
        <v>0.79</v>
      </c>
    </row>
    <row r="103" spans="1:14" x14ac:dyDescent="0.55000000000000004">
      <c r="D103" s="146"/>
      <c r="F103" s="254">
        <v>1.79</v>
      </c>
      <c r="G103" s="254">
        <v>0.27</v>
      </c>
      <c r="M103" s="254">
        <v>1.46</v>
      </c>
      <c r="N103" s="254">
        <v>0.48</v>
      </c>
    </row>
    <row r="104" spans="1:14" x14ac:dyDescent="0.55000000000000004">
      <c r="D104" s="146"/>
      <c r="F104" s="254">
        <v>1.68</v>
      </c>
      <c r="G104" s="254">
        <v>0.24</v>
      </c>
      <c r="M104" s="254">
        <v>1.89</v>
      </c>
      <c r="N104" s="254">
        <v>0.56000000000000005</v>
      </c>
    </row>
    <row r="105" spans="1:14" x14ac:dyDescent="0.55000000000000004">
      <c r="D105" s="146"/>
      <c r="F105" s="254">
        <v>2.0699999999999998</v>
      </c>
      <c r="G105" s="254">
        <v>0.26</v>
      </c>
      <c r="M105" s="254">
        <v>1.67</v>
      </c>
      <c r="N105" s="254">
        <v>0.33</v>
      </c>
    </row>
    <row r="106" spans="1:14" x14ac:dyDescent="0.55000000000000004">
      <c r="D106" s="146"/>
      <c r="F106" s="254">
        <v>2.15</v>
      </c>
      <c r="G106" s="254">
        <v>0.41</v>
      </c>
      <c r="M106" s="254">
        <v>1.92</v>
      </c>
      <c r="N106" s="254">
        <v>0.33</v>
      </c>
    </row>
    <row r="107" spans="1:14" x14ac:dyDescent="0.55000000000000004">
      <c r="D107" s="146"/>
      <c r="F107" s="254">
        <v>2.12</v>
      </c>
      <c r="G107" s="254">
        <v>0.36</v>
      </c>
      <c r="M107" s="119">
        <v>2.23</v>
      </c>
      <c r="N107" s="73">
        <v>0.33</v>
      </c>
    </row>
    <row r="108" spans="1:14" x14ac:dyDescent="0.55000000000000004">
      <c r="D108" s="146"/>
      <c r="M108" s="73">
        <v>1.53</v>
      </c>
      <c r="N108" s="73">
        <v>0.28999999999999998</v>
      </c>
    </row>
    <row r="109" spans="1:14" x14ac:dyDescent="0.55000000000000004">
      <c r="A109" s="145" t="s">
        <v>521</v>
      </c>
      <c r="B109" s="257">
        <f>AVERAGE(B93:B107)</f>
        <v>1.7966666666666666</v>
      </c>
      <c r="C109" s="257">
        <f>AVERAGE(C93:C108)</f>
        <v>0.30333333333333334</v>
      </c>
      <c r="D109" s="257">
        <f>AVERAGE(D93:D107)</f>
        <v>3.06</v>
      </c>
      <c r="E109" s="257">
        <f>AVERAGE(E93:E108)</f>
        <v>0.56999999999999995</v>
      </c>
      <c r="F109" s="257">
        <f>AVERAGE(F93:F107)</f>
        <v>1.8793333333333331</v>
      </c>
      <c r="G109" s="257">
        <f>AVERAGE(G93:G108)</f>
        <v>0.34733333333333333</v>
      </c>
      <c r="H109" s="257">
        <f>AVERAGE(H93:H107)</f>
        <v>1.8875000000000002</v>
      </c>
      <c r="I109" s="257">
        <f>AVERAGE(I93:I108)</f>
        <v>0.31000000000000005</v>
      </c>
      <c r="J109" s="257">
        <f>AVERAGE(J93:J107)</f>
        <v>2.0340000000000003</v>
      </c>
      <c r="K109" s="257">
        <f>AVERAGE(K93:K108)</f>
        <v>0.45</v>
      </c>
      <c r="M109" s="73">
        <v>1.39</v>
      </c>
      <c r="N109" s="73">
        <v>0.16</v>
      </c>
    </row>
    <row r="110" spans="1:14" x14ac:dyDescent="0.55000000000000004">
      <c r="A110" s="145" t="s">
        <v>642</v>
      </c>
      <c r="B110" s="254">
        <f>STDEV(B93:B108)</f>
        <v>0.32532035493238642</v>
      </c>
      <c r="C110" s="254">
        <f>STDEV(C93:C108)</f>
        <v>7.5055534994651285E-2</v>
      </c>
      <c r="D110" s="254" t="e">
        <f>STDEV(D93:D108)</f>
        <v>#DIV/0!</v>
      </c>
      <c r="E110" s="254" t="e">
        <f>STDEV(E93:E108)</f>
        <v>#DIV/0!</v>
      </c>
      <c r="F110" s="254">
        <f>STDEV(F93:F108)</f>
        <v>0.25541189889125809</v>
      </c>
      <c r="G110" s="254">
        <f>STDEV(G93:G108)</f>
        <v>0.14199932930760467</v>
      </c>
      <c r="H110" s="254">
        <f>STDEV(H93:H108)</f>
        <v>0.74150185434697302</v>
      </c>
      <c r="I110" s="254">
        <f>STDEV(I93:I108)</f>
        <v>0.14118545723031564</v>
      </c>
      <c r="J110" s="254">
        <f>STDEV(J93:J108)</f>
        <v>0.46997872292264203</v>
      </c>
      <c r="K110" s="254">
        <f>STDEV(K93:K108)</f>
        <v>0.13379088160259661</v>
      </c>
      <c r="M110" s="73">
        <v>1.68</v>
      </c>
      <c r="N110" s="73">
        <v>0.24</v>
      </c>
    </row>
    <row r="111" spans="1:14" x14ac:dyDescent="0.55000000000000004">
      <c r="A111" s="145" t="s">
        <v>640</v>
      </c>
      <c r="B111" s="254">
        <f>MAX(B93:B107)</f>
        <v>2.13</v>
      </c>
      <c r="C111" s="254">
        <f>MAX(C93:C107)</f>
        <v>0.39</v>
      </c>
      <c r="D111" s="254">
        <f>MAX(D93:D107)</f>
        <v>3.06</v>
      </c>
      <c r="E111" s="254">
        <f>MAX(E93:E107)</f>
        <v>0.56999999999999995</v>
      </c>
      <c r="F111" s="254">
        <f>MAX(F93:F107)</f>
        <v>2.2599999999999998</v>
      </c>
      <c r="G111" s="254">
        <f>MAX(G93:G107)</f>
        <v>0.78</v>
      </c>
      <c r="H111" s="254">
        <f>MAX(H93:H107)</f>
        <v>2.52</v>
      </c>
      <c r="I111" s="254">
        <f>MAX(I93:I107)</f>
        <v>0.44</v>
      </c>
      <c r="J111" s="254">
        <f>MAX(J93:J107)</f>
        <v>2.4500000000000002</v>
      </c>
      <c r="K111" s="254">
        <f>MAX(K93:K107)</f>
        <v>0.62</v>
      </c>
      <c r="M111" s="73">
        <v>1.48</v>
      </c>
      <c r="N111" s="73">
        <v>0.31</v>
      </c>
    </row>
    <row r="112" spans="1:14" x14ac:dyDescent="0.55000000000000004">
      <c r="A112" s="145" t="s">
        <v>641</v>
      </c>
      <c r="B112" s="254">
        <f>MIN(B93:B107)</f>
        <v>1.48</v>
      </c>
      <c r="C112" s="254">
        <f>MIN(C93:C107)</f>
        <v>0.26</v>
      </c>
      <c r="D112" s="254">
        <f>MIN(D93:D107)</f>
        <v>3.06</v>
      </c>
      <c r="E112" s="254">
        <f>MIN(E93:E107)</f>
        <v>0.56999999999999995</v>
      </c>
      <c r="F112" s="254">
        <f>MIN(F93:F107)</f>
        <v>1.4</v>
      </c>
      <c r="G112" s="254">
        <f>MIN(G93:G107)</f>
        <v>0.2</v>
      </c>
      <c r="H112" s="254">
        <f>MIN(H93:H107)</f>
        <v>0.9</v>
      </c>
      <c r="I112" s="254">
        <f>MIN(I93:I107)</f>
        <v>0.12</v>
      </c>
      <c r="J112" s="254">
        <f>MIN(J93:J107)</f>
        <v>1.27</v>
      </c>
      <c r="K112" s="254">
        <f>MIN(K93:K107)</f>
        <v>0.3</v>
      </c>
      <c r="M112" s="119">
        <v>1.96</v>
      </c>
      <c r="N112" s="73">
        <v>0.32</v>
      </c>
    </row>
    <row r="113" spans="4:14" x14ac:dyDescent="0.55000000000000004">
      <c r="D113" s="146"/>
      <c r="M113" s="119">
        <v>1.91</v>
      </c>
      <c r="N113" s="73">
        <v>0.38</v>
      </c>
    </row>
    <row r="114" spans="4:14" x14ac:dyDescent="0.55000000000000004">
      <c r="D114" s="146"/>
      <c r="M114" s="73">
        <v>1.51</v>
      </c>
      <c r="N114" s="73">
        <v>0.19</v>
      </c>
    </row>
    <row r="115" spans="4:14" x14ac:dyDescent="0.55000000000000004">
      <c r="D115" s="146"/>
      <c r="M115" s="73">
        <v>1.96</v>
      </c>
      <c r="N115" s="73">
        <v>0.19</v>
      </c>
    </row>
    <row r="116" spans="4:14" x14ac:dyDescent="0.55000000000000004">
      <c r="D116" s="146"/>
      <c r="M116" s="73">
        <v>1.56</v>
      </c>
      <c r="N116" s="73">
        <v>0.31</v>
      </c>
    </row>
    <row r="117" spans="4:14" x14ac:dyDescent="0.55000000000000004">
      <c r="D117" s="146"/>
      <c r="M117" s="119">
        <v>2.52</v>
      </c>
      <c r="N117" s="73">
        <v>0.41</v>
      </c>
    </row>
    <row r="118" spans="4:14" x14ac:dyDescent="0.55000000000000004">
      <c r="D118" s="146"/>
      <c r="M118" s="119">
        <v>2.0299999999999998</v>
      </c>
      <c r="N118" s="73">
        <v>0.3</v>
      </c>
    </row>
    <row r="119" spans="4:14" x14ac:dyDescent="0.55000000000000004">
      <c r="D119" s="146"/>
      <c r="M119" s="119">
        <v>2.13</v>
      </c>
      <c r="N119" s="73">
        <v>0.39</v>
      </c>
    </row>
    <row r="120" spans="4:14" x14ac:dyDescent="0.55000000000000004">
      <c r="D120" s="146"/>
      <c r="M120" s="73">
        <v>1.65</v>
      </c>
      <c r="N120" s="73">
        <v>0.37</v>
      </c>
    </row>
    <row r="121" spans="4:14" x14ac:dyDescent="0.55000000000000004">
      <c r="D121" s="146"/>
      <c r="M121" s="119">
        <v>2.17</v>
      </c>
      <c r="N121" s="73">
        <v>0.4</v>
      </c>
    </row>
    <row r="122" spans="4:14" x14ac:dyDescent="0.55000000000000004">
      <c r="D122" s="146"/>
      <c r="M122" s="73">
        <v>1.28</v>
      </c>
      <c r="N122" s="73">
        <v>0.28000000000000003</v>
      </c>
    </row>
    <row r="123" spans="4:14" x14ac:dyDescent="0.55000000000000004">
      <c r="D123" s="146"/>
      <c r="M123" s="73">
        <v>1.93</v>
      </c>
      <c r="N123" s="73">
        <v>0.31</v>
      </c>
    </row>
    <row r="124" spans="4:14" x14ac:dyDescent="0.55000000000000004">
      <c r="D124" s="146"/>
      <c r="M124" s="73">
        <v>1.62</v>
      </c>
      <c r="N124" s="73">
        <v>0.39</v>
      </c>
    </row>
    <row r="125" spans="4:14" x14ac:dyDescent="0.55000000000000004">
      <c r="D125" s="146"/>
      <c r="M125" s="73">
        <v>1.54</v>
      </c>
      <c r="N125" s="73">
        <v>0.2</v>
      </c>
    </row>
    <row r="126" spans="4:14" x14ac:dyDescent="0.55000000000000004">
      <c r="D126" s="146"/>
      <c r="M126" s="119">
        <v>2.46</v>
      </c>
      <c r="N126" s="73">
        <v>0.71</v>
      </c>
    </row>
    <row r="127" spans="4:14" x14ac:dyDescent="0.55000000000000004">
      <c r="D127" s="146"/>
      <c r="M127" s="73">
        <v>1.74</v>
      </c>
      <c r="N127" s="73">
        <v>0.27</v>
      </c>
    </row>
    <row r="128" spans="4:14" x14ac:dyDescent="0.55000000000000004">
      <c r="D128" s="146"/>
      <c r="M128" s="119">
        <v>2.29</v>
      </c>
      <c r="N128" s="73">
        <v>0.34</v>
      </c>
    </row>
    <row r="129" spans="1:23" x14ac:dyDescent="0.55000000000000004">
      <c r="D129" s="146"/>
      <c r="M129" s="73">
        <v>1.58</v>
      </c>
      <c r="N129" s="73">
        <v>0.19</v>
      </c>
    </row>
    <row r="130" spans="1:23" x14ac:dyDescent="0.55000000000000004">
      <c r="D130" s="146"/>
      <c r="M130" s="73">
        <v>1.54</v>
      </c>
      <c r="N130" s="73">
        <v>0.31</v>
      </c>
    </row>
    <row r="131" spans="1:23" x14ac:dyDescent="0.55000000000000004">
      <c r="D131" s="146"/>
      <c r="M131" s="119">
        <v>2.02</v>
      </c>
      <c r="N131" s="119">
        <v>0.47</v>
      </c>
    </row>
    <row r="132" spans="1:23" x14ac:dyDescent="0.55000000000000004">
      <c r="D132" s="146"/>
      <c r="M132" s="119">
        <v>2.3199999999999998</v>
      </c>
      <c r="N132" s="73">
        <v>0.72</v>
      </c>
    </row>
    <row r="133" spans="1:23" x14ac:dyDescent="0.55000000000000004">
      <c r="D133" s="146"/>
      <c r="M133" s="258">
        <v>1.42</v>
      </c>
      <c r="N133" s="73">
        <v>0.22</v>
      </c>
    </row>
    <row r="134" spans="1:23" x14ac:dyDescent="0.55000000000000004">
      <c r="D134" s="146"/>
      <c r="M134" s="119">
        <v>2.23</v>
      </c>
      <c r="N134" s="73">
        <v>0.48</v>
      </c>
    </row>
    <row r="135" spans="1:23" x14ac:dyDescent="0.55000000000000004">
      <c r="D135" s="146"/>
      <c r="M135" s="119">
        <v>2.35</v>
      </c>
      <c r="N135" s="73">
        <v>0.48</v>
      </c>
    </row>
    <row r="136" spans="1:23" x14ac:dyDescent="0.55000000000000004">
      <c r="D136" s="146"/>
      <c r="M136" s="73">
        <v>1.64</v>
      </c>
      <c r="N136" s="73">
        <v>0.23</v>
      </c>
    </row>
    <row r="137" spans="1:23" x14ac:dyDescent="0.55000000000000004">
      <c r="D137" s="146"/>
      <c r="M137" s="73">
        <v>1.6</v>
      </c>
      <c r="N137" s="73">
        <v>0.32</v>
      </c>
    </row>
    <row r="138" spans="1:23" x14ac:dyDescent="0.55000000000000004">
      <c r="D138" s="146"/>
      <c r="M138" s="119">
        <v>2.4500000000000002</v>
      </c>
      <c r="N138" s="73">
        <v>0.51</v>
      </c>
    </row>
    <row r="139" spans="1:23" x14ac:dyDescent="0.55000000000000004">
      <c r="D139" s="146"/>
      <c r="M139" s="73">
        <v>1.71</v>
      </c>
      <c r="N139" s="73">
        <v>0.18</v>
      </c>
    </row>
    <row r="140" spans="1:23" x14ac:dyDescent="0.55000000000000004">
      <c r="D140" s="146"/>
      <c r="V140" s="73"/>
      <c r="W140" s="73"/>
    </row>
    <row r="141" spans="1:23" x14ac:dyDescent="0.55000000000000004">
      <c r="D141" s="146"/>
      <c r="K141" s="73">
        <f>COUNT(M93:M139)</f>
        <v>47</v>
      </c>
    </row>
    <row r="142" spans="1:23" x14ac:dyDescent="0.55000000000000004">
      <c r="A142" s="145" t="s">
        <v>521</v>
      </c>
      <c r="D142" s="146"/>
      <c r="M142" s="257">
        <f>AVERAGE(M93:M140)</f>
        <v>1.8155319148936171</v>
      </c>
      <c r="N142" s="257">
        <f>AVERAGE(N93:N140)</f>
        <v>0.34893617021276602</v>
      </c>
      <c r="V142" s="256"/>
      <c r="W142" s="256"/>
    </row>
    <row r="143" spans="1:23" x14ac:dyDescent="0.55000000000000004">
      <c r="A143" s="145" t="s">
        <v>642</v>
      </c>
      <c r="D143" s="146"/>
      <c r="M143" s="254">
        <f>STDEV(M93:M140)</f>
        <v>0.36761752637548223</v>
      </c>
      <c r="N143" s="254">
        <f>STDEV(N93:N140)</f>
        <v>0.14623141342396428</v>
      </c>
    </row>
    <row r="144" spans="1:23" x14ac:dyDescent="0.55000000000000004">
      <c r="A144" s="145" t="s">
        <v>641</v>
      </c>
      <c r="D144" s="146"/>
      <c r="M144" s="254">
        <f>MIN(M93:M139)</f>
        <v>0.96</v>
      </c>
      <c r="N144" s="254">
        <f>MIN(N93:N139)</f>
        <v>0.14000000000000001</v>
      </c>
    </row>
    <row r="145" spans="1:14" x14ac:dyDescent="0.55000000000000004">
      <c r="A145" s="145" t="s">
        <v>640</v>
      </c>
      <c r="D145" s="146"/>
      <c r="M145" s="254">
        <f>MAX(M93:M141)</f>
        <v>2.52</v>
      </c>
      <c r="N145" s="254">
        <f>MAX(N93:N141)</f>
        <v>0.79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F1C3-1177-42A2-9ADC-4C73004006C9}">
  <dimension ref="A1:P46"/>
  <sheetViews>
    <sheetView zoomScale="89" zoomScaleNormal="89" workbookViewId="0">
      <selection activeCell="K16" sqref="K16"/>
    </sheetView>
  </sheetViews>
  <sheetFormatPr defaultRowHeight="21" customHeight="1" x14ac:dyDescent="0.55000000000000004"/>
  <cols>
    <col min="1" max="1" width="17.4140625" customWidth="1"/>
    <col min="2" max="2" width="18.5" customWidth="1"/>
    <col min="3" max="3" width="11.9140625" customWidth="1"/>
    <col min="4" max="4" width="13.1640625" customWidth="1"/>
  </cols>
  <sheetData>
    <row r="1" spans="1:16" ht="21" customHeight="1" x14ac:dyDescent="0.55000000000000004">
      <c r="A1" t="s">
        <v>54</v>
      </c>
    </row>
    <row r="3" spans="1:16" ht="21" customHeight="1" x14ac:dyDescent="0.55000000000000004">
      <c r="A3" s="8"/>
      <c r="B3" s="8"/>
      <c r="C3" s="8"/>
      <c r="D3" s="8"/>
      <c r="E3" s="9" t="s">
        <v>53</v>
      </c>
      <c r="F3" s="9"/>
      <c r="G3" s="9"/>
    </row>
    <row r="4" spans="1:16" ht="21" customHeight="1" x14ac:dyDescent="0.55000000000000004">
      <c r="A4" s="8" t="s">
        <v>52</v>
      </c>
      <c r="B4" s="8" t="s">
        <v>51</v>
      </c>
      <c r="C4" s="8" t="s">
        <v>50</v>
      </c>
      <c r="D4" s="8" t="s">
        <v>49</v>
      </c>
      <c r="E4" s="8" t="s">
        <v>48</v>
      </c>
      <c r="F4" s="8" t="s">
        <v>46</v>
      </c>
      <c r="G4" s="8" t="s">
        <v>45</v>
      </c>
      <c r="L4" s="7" t="s">
        <v>1</v>
      </c>
      <c r="M4" t="s">
        <v>47</v>
      </c>
      <c r="N4" t="s">
        <v>46</v>
      </c>
      <c r="O4" t="s">
        <v>45</v>
      </c>
      <c r="P4" t="s">
        <v>44</v>
      </c>
    </row>
    <row r="5" spans="1:16" ht="21" customHeight="1" x14ac:dyDescent="0.55000000000000004">
      <c r="L5" t="s">
        <v>23</v>
      </c>
      <c r="M5">
        <v>25</v>
      </c>
      <c r="N5">
        <v>0</v>
      </c>
      <c r="O5">
        <v>0</v>
      </c>
      <c r="P5">
        <v>25</v>
      </c>
    </row>
    <row r="6" spans="1:16" ht="21" customHeight="1" x14ac:dyDescent="0.55000000000000004">
      <c r="A6">
        <v>20210728</v>
      </c>
      <c r="B6" t="s">
        <v>43</v>
      </c>
      <c r="C6" t="s">
        <v>40</v>
      </c>
      <c r="D6">
        <v>10</v>
      </c>
      <c r="E6">
        <v>10</v>
      </c>
      <c r="F6">
        <v>0</v>
      </c>
      <c r="G6">
        <v>0</v>
      </c>
      <c r="L6" t="s">
        <v>22</v>
      </c>
      <c r="M6">
        <v>5</v>
      </c>
      <c r="N6">
        <v>5</v>
      </c>
      <c r="O6">
        <v>8</v>
      </c>
      <c r="P6">
        <v>18</v>
      </c>
    </row>
    <row r="7" spans="1:16" ht="21" customHeight="1" x14ac:dyDescent="0.55000000000000004">
      <c r="C7" t="s">
        <v>39</v>
      </c>
      <c r="D7">
        <v>9</v>
      </c>
      <c r="E7">
        <v>7</v>
      </c>
      <c r="F7">
        <v>2</v>
      </c>
      <c r="G7">
        <v>0</v>
      </c>
      <c r="L7" t="s">
        <v>21</v>
      </c>
      <c r="M7">
        <v>3</v>
      </c>
      <c r="N7">
        <v>2</v>
      </c>
      <c r="O7">
        <v>21</v>
      </c>
      <c r="P7">
        <v>26</v>
      </c>
    </row>
    <row r="8" spans="1:16" ht="21" customHeight="1" x14ac:dyDescent="0.55000000000000004">
      <c r="C8" t="s">
        <v>38</v>
      </c>
      <c r="D8">
        <v>9</v>
      </c>
      <c r="E8">
        <v>0</v>
      </c>
      <c r="F8">
        <v>0</v>
      </c>
      <c r="G8">
        <v>9</v>
      </c>
      <c r="L8" t="s">
        <v>20</v>
      </c>
      <c r="M8">
        <v>0</v>
      </c>
      <c r="N8">
        <v>0</v>
      </c>
      <c r="O8">
        <v>22</v>
      </c>
      <c r="P8">
        <v>22</v>
      </c>
    </row>
    <row r="9" spans="1:16" ht="21" customHeight="1" x14ac:dyDescent="0.55000000000000004">
      <c r="C9" t="s">
        <v>37</v>
      </c>
      <c r="D9">
        <v>9</v>
      </c>
      <c r="E9">
        <v>1</v>
      </c>
      <c r="F9">
        <v>0</v>
      </c>
      <c r="G9">
        <v>8</v>
      </c>
    </row>
    <row r="10" spans="1:16" ht="21" customHeight="1" x14ac:dyDescent="0.55000000000000004">
      <c r="C10" t="s">
        <v>42</v>
      </c>
      <c r="D10">
        <v>6</v>
      </c>
      <c r="E10">
        <v>0</v>
      </c>
      <c r="F10">
        <v>0</v>
      </c>
      <c r="G10">
        <v>6</v>
      </c>
    </row>
    <row r="12" spans="1:16" ht="21" customHeight="1" x14ac:dyDescent="0.55000000000000004">
      <c r="A12">
        <v>20210728</v>
      </c>
      <c r="B12" t="s">
        <v>41</v>
      </c>
      <c r="C12" t="s">
        <v>40</v>
      </c>
      <c r="D12">
        <v>5</v>
      </c>
      <c r="E12">
        <v>5</v>
      </c>
      <c r="F12">
        <v>0</v>
      </c>
      <c r="G12">
        <v>0</v>
      </c>
    </row>
    <row r="13" spans="1:16" ht="21" customHeight="1" x14ac:dyDescent="0.55000000000000004">
      <c r="C13" t="s">
        <v>39</v>
      </c>
      <c r="D13">
        <v>5</v>
      </c>
      <c r="E13">
        <v>0</v>
      </c>
      <c r="F13">
        <v>0</v>
      </c>
      <c r="G13">
        <v>5</v>
      </c>
    </row>
    <row r="14" spans="1:16" ht="21" customHeight="1" x14ac:dyDescent="0.55000000000000004">
      <c r="C14" t="s">
        <v>38</v>
      </c>
      <c r="D14">
        <v>6</v>
      </c>
      <c r="E14">
        <v>0</v>
      </c>
      <c r="F14">
        <v>0</v>
      </c>
      <c r="G14">
        <v>6</v>
      </c>
    </row>
    <row r="15" spans="1:16" ht="21" customHeight="1" x14ac:dyDescent="0.55000000000000004">
      <c r="C15" t="s">
        <v>37</v>
      </c>
      <c r="D15">
        <v>4</v>
      </c>
      <c r="E15">
        <v>0</v>
      </c>
      <c r="F15">
        <v>0</v>
      </c>
      <c r="G15">
        <v>4</v>
      </c>
      <c r="L15" s="7" t="s">
        <v>36</v>
      </c>
      <c r="M15" t="s">
        <v>29</v>
      </c>
      <c r="N15" t="s">
        <v>28</v>
      </c>
      <c r="O15" t="s">
        <v>27</v>
      </c>
      <c r="P15" t="s">
        <v>26</v>
      </c>
    </row>
    <row r="16" spans="1:16" ht="21" customHeight="1" x14ac:dyDescent="0.55000000000000004">
      <c r="L16" t="s">
        <v>23</v>
      </c>
      <c r="M16">
        <v>32</v>
      </c>
      <c r="N16">
        <v>5</v>
      </c>
      <c r="O16">
        <v>0</v>
      </c>
      <c r="P16">
        <v>37</v>
      </c>
    </row>
    <row r="17" spans="1:16" ht="21" customHeight="1" x14ac:dyDescent="0.55000000000000004">
      <c r="A17">
        <v>20210728</v>
      </c>
      <c r="B17" t="s">
        <v>35</v>
      </c>
      <c r="D17">
        <v>10</v>
      </c>
      <c r="L17" t="s">
        <v>22</v>
      </c>
      <c r="M17">
        <v>14</v>
      </c>
      <c r="N17">
        <v>9</v>
      </c>
      <c r="O17">
        <v>2</v>
      </c>
      <c r="P17">
        <v>25</v>
      </c>
    </row>
    <row r="18" spans="1:16" ht="21" customHeight="1" x14ac:dyDescent="0.55000000000000004">
      <c r="L18" t="s">
        <v>21</v>
      </c>
      <c r="M18">
        <v>2</v>
      </c>
      <c r="N18">
        <v>5</v>
      </c>
      <c r="O18">
        <v>29</v>
      </c>
      <c r="P18">
        <v>36</v>
      </c>
    </row>
    <row r="19" spans="1:16" ht="21" customHeight="1" x14ac:dyDescent="0.55000000000000004">
      <c r="L19" t="s">
        <v>20</v>
      </c>
      <c r="M19">
        <v>2</v>
      </c>
      <c r="N19">
        <v>0</v>
      </c>
      <c r="O19">
        <v>32</v>
      </c>
      <c r="P19">
        <v>34</v>
      </c>
    </row>
    <row r="20" spans="1:16" ht="21" customHeight="1" x14ac:dyDescent="0.55000000000000004">
      <c r="A20">
        <v>20210823</v>
      </c>
      <c r="B20" t="s">
        <v>34</v>
      </c>
      <c r="C20" t="s">
        <v>23</v>
      </c>
      <c r="D20">
        <v>20</v>
      </c>
      <c r="E20">
        <v>20</v>
      </c>
      <c r="F20">
        <v>0</v>
      </c>
      <c r="G20">
        <v>0</v>
      </c>
    </row>
    <row r="21" spans="1:16" ht="21" customHeight="1" x14ac:dyDescent="0.55000000000000004">
      <c r="C21" t="s">
        <v>22</v>
      </c>
      <c r="D21">
        <v>13</v>
      </c>
      <c r="E21">
        <v>5</v>
      </c>
      <c r="F21">
        <v>5</v>
      </c>
      <c r="G21">
        <v>3</v>
      </c>
    </row>
    <row r="22" spans="1:16" ht="21" customHeight="1" x14ac:dyDescent="0.55000000000000004">
      <c r="C22" t="s">
        <v>21</v>
      </c>
      <c r="D22">
        <v>20</v>
      </c>
      <c r="E22">
        <v>3</v>
      </c>
      <c r="F22">
        <v>2</v>
      </c>
      <c r="G22">
        <v>15</v>
      </c>
    </row>
    <row r="23" spans="1:16" ht="21" customHeight="1" x14ac:dyDescent="0.55000000000000004">
      <c r="C23" t="s">
        <v>20</v>
      </c>
      <c r="D23">
        <v>18</v>
      </c>
      <c r="E23">
        <v>0</v>
      </c>
      <c r="F23">
        <v>0</v>
      </c>
      <c r="G23">
        <v>18</v>
      </c>
    </row>
    <row r="26" spans="1:16" ht="21" customHeight="1" x14ac:dyDescent="0.55000000000000004">
      <c r="A26">
        <v>20210824</v>
      </c>
      <c r="B26" t="s">
        <v>33</v>
      </c>
      <c r="C26" t="s">
        <v>23</v>
      </c>
      <c r="D26">
        <v>22</v>
      </c>
      <c r="E26">
        <v>20</v>
      </c>
      <c r="F26">
        <v>2</v>
      </c>
      <c r="G26">
        <v>0</v>
      </c>
      <c r="L26" s="7" t="s">
        <v>32</v>
      </c>
      <c r="M26" t="s">
        <v>29</v>
      </c>
      <c r="N26" t="s">
        <v>28</v>
      </c>
      <c r="O26" t="s">
        <v>27</v>
      </c>
      <c r="P26" t="s">
        <v>26</v>
      </c>
    </row>
    <row r="27" spans="1:16" ht="21" customHeight="1" x14ac:dyDescent="0.55000000000000004">
      <c r="C27" t="s">
        <v>22</v>
      </c>
      <c r="D27">
        <v>24</v>
      </c>
      <c r="E27">
        <v>8</v>
      </c>
      <c r="F27">
        <v>14</v>
      </c>
      <c r="G27">
        <v>4</v>
      </c>
      <c r="L27" t="s">
        <v>23</v>
      </c>
      <c r="M27">
        <v>20</v>
      </c>
      <c r="N27">
        <v>2</v>
      </c>
      <c r="O27">
        <v>0</v>
      </c>
      <c r="P27">
        <v>22</v>
      </c>
    </row>
    <row r="28" spans="1:16" ht="21" customHeight="1" x14ac:dyDescent="0.55000000000000004">
      <c r="C28" t="s">
        <v>21</v>
      </c>
      <c r="D28">
        <v>19</v>
      </c>
      <c r="E28">
        <v>0</v>
      </c>
      <c r="F28">
        <v>3</v>
      </c>
      <c r="G28">
        <v>16</v>
      </c>
      <c r="L28" t="s">
        <v>22</v>
      </c>
      <c r="M28">
        <v>8</v>
      </c>
      <c r="N28">
        <v>14</v>
      </c>
      <c r="O28">
        <v>4</v>
      </c>
      <c r="P28">
        <v>24</v>
      </c>
    </row>
    <row r="29" spans="1:16" ht="21" customHeight="1" x14ac:dyDescent="0.55000000000000004">
      <c r="C29" t="s">
        <v>20</v>
      </c>
      <c r="D29">
        <v>22</v>
      </c>
      <c r="E29">
        <v>1</v>
      </c>
      <c r="F29">
        <v>2</v>
      </c>
      <c r="G29">
        <v>19</v>
      </c>
      <c r="H29">
        <v>0</v>
      </c>
      <c r="L29" t="s">
        <v>21</v>
      </c>
      <c r="M29">
        <v>0</v>
      </c>
      <c r="N29">
        <v>3</v>
      </c>
      <c r="O29">
        <v>16</v>
      </c>
      <c r="P29">
        <v>19</v>
      </c>
    </row>
    <row r="30" spans="1:16" ht="21" customHeight="1" x14ac:dyDescent="0.55000000000000004">
      <c r="L30" t="s">
        <v>20</v>
      </c>
      <c r="M30">
        <v>1</v>
      </c>
      <c r="N30">
        <v>2</v>
      </c>
      <c r="O30">
        <v>19</v>
      </c>
      <c r="P30">
        <v>22</v>
      </c>
    </row>
    <row r="32" spans="1:16" ht="21" customHeight="1" x14ac:dyDescent="0.55000000000000004">
      <c r="A32">
        <v>20210825</v>
      </c>
      <c r="B32" t="s">
        <v>31</v>
      </c>
      <c r="C32" t="s">
        <v>23</v>
      </c>
      <c r="D32">
        <v>27</v>
      </c>
      <c r="E32">
        <v>22</v>
      </c>
      <c r="F32">
        <v>5</v>
      </c>
      <c r="G32">
        <v>0</v>
      </c>
      <c r="H32">
        <v>0</v>
      </c>
    </row>
    <row r="33" spans="1:16" ht="21" customHeight="1" x14ac:dyDescent="0.55000000000000004">
      <c r="C33" t="s">
        <v>22</v>
      </c>
      <c r="D33">
        <v>16</v>
      </c>
      <c r="E33">
        <v>7</v>
      </c>
      <c r="F33">
        <v>7</v>
      </c>
      <c r="G33">
        <v>2</v>
      </c>
    </row>
    <row r="34" spans="1:16" ht="21" customHeight="1" x14ac:dyDescent="0.55000000000000004">
      <c r="C34" t="s">
        <v>21</v>
      </c>
      <c r="D34">
        <v>27</v>
      </c>
      <c r="E34">
        <v>2</v>
      </c>
      <c r="F34">
        <v>5</v>
      </c>
      <c r="G34">
        <v>20</v>
      </c>
      <c r="L34" s="7" t="s">
        <v>30</v>
      </c>
      <c r="M34" t="s">
        <v>29</v>
      </c>
      <c r="N34" t="s">
        <v>28</v>
      </c>
      <c r="O34" t="s">
        <v>27</v>
      </c>
      <c r="P34" t="s">
        <v>26</v>
      </c>
    </row>
    <row r="35" spans="1:16" ht="21" customHeight="1" x14ac:dyDescent="0.55000000000000004">
      <c r="C35" t="s">
        <v>20</v>
      </c>
      <c r="D35">
        <v>25</v>
      </c>
      <c r="E35">
        <v>1</v>
      </c>
      <c r="F35">
        <v>0</v>
      </c>
      <c r="G35">
        <v>24</v>
      </c>
      <c r="H35">
        <v>0</v>
      </c>
      <c r="L35" t="s">
        <v>23</v>
      </c>
      <c r="M35">
        <v>34</v>
      </c>
      <c r="N35">
        <v>1</v>
      </c>
      <c r="O35">
        <v>0</v>
      </c>
      <c r="P35">
        <v>35</v>
      </c>
    </row>
    <row r="36" spans="1:16" ht="21" customHeight="1" x14ac:dyDescent="0.55000000000000004">
      <c r="L36" t="s">
        <v>22</v>
      </c>
      <c r="M36">
        <v>13</v>
      </c>
      <c r="N36">
        <v>15</v>
      </c>
      <c r="O36">
        <v>8</v>
      </c>
      <c r="P36">
        <v>36</v>
      </c>
    </row>
    <row r="37" spans="1:16" ht="21" customHeight="1" x14ac:dyDescent="0.55000000000000004">
      <c r="L37" t="s">
        <v>21</v>
      </c>
      <c r="M37">
        <v>4</v>
      </c>
      <c r="N37">
        <v>12</v>
      </c>
      <c r="O37">
        <v>20</v>
      </c>
      <c r="P37">
        <v>36</v>
      </c>
    </row>
    <row r="38" spans="1:16" ht="21" customHeight="1" x14ac:dyDescent="0.55000000000000004">
      <c r="A38">
        <v>20210826</v>
      </c>
      <c r="B38" t="s">
        <v>25</v>
      </c>
      <c r="C38" t="s">
        <v>23</v>
      </c>
      <c r="D38">
        <v>19</v>
      </c>
      <c r="E38">
        <v>19</v>
      </c>
      <c r="F38">
        <v>0</v>
      </c>
      <c r="G38">
        <v>0</v>
      </c>
      <c r="L38" t="s">
        <v>20</v>
      </c>
      <c r="M38">
        <v>4</v>
      </c>
      <c r="N38">
        <v>10</v>
      </c>
      <c r="O38">
        <v>26</v>
      </c>
      <c r="P38">
        <v>40</v>
      </c>
    </row>
    <row r="39" spans="1:16" ht="21" customHeight="1" x14ac:dyDescent="0.55000000000000004">
      <c r="C39" t="s">
        <v>22</v>
      </c>
      <c r="D39">
        <v>16</v>
      </c>
      <c r="E39">
        <v>7</v>
      </c>
      <c r="F39">
        <v>6</v>
      </c>
      <c r="G39">
        <v>3</v>
      </c>
    </row>
    <row r="40" spans="1:16" ht="21" customHeight="1" x14ac:dyDescent="0.55000000000000004">
      <c r="C40" t="s">
        <v>21</v>
      </c>
      <c r="D40">
        <v>20</v>
      </c>
      <c r="E40">
        <v>4</v>
      </c>
      <c r="F40">
        <v>6</v>
      </c>
      <c r="G40">
        <v>10</v>
      </c>
    </row>
    <row r="41" spans="1:16" ht="21" customHeight="1" x14ac:dyDescent="0.55000000000000004">
      <c r="C41" t="s">
        <v>20</v>
      </c>
      <c r="D41">
        <v>20</v>
      </c>
      <c r="E41">
        <v>2</v>
      </c>
      <c r="F41">
        <v>5</v>
      </c>
      <c r="G41">
        <v>13</v>
      </c>
    </row>
    <row r="43" spans="1:16" ht="21" customHeight="1" x14ac:dyDescent="0.55000000000000004">
      <c r="B43" t="s">
        <v>24</v>
      </c>
      <c r="C43" t="s">
        <v>23</v>
      </c>
      <c r="D43">
        <v>16</v>
      </c>
      <c r="E43">
        <v>15</v>
      </c>
      <c r="F43">
        <v>1</v>
      </c>
      <c r="G43">
        <v>0</v>
      </c>
    </row>
    <row r="44" spans="1:16" ht="21" customHeight="1" x14ac:dyDescent="0.55000000000000004">
      <c r="C44" t="s">
        <v>22</v>
      </c>
      <c r="D44">
        <v>20</v>
      </c>
      <c r="E44">
        <v>6</v>
      </c>
      <c r="F44">
        <v>9</v>
      </c>
      <c r="G44">
        <v>5</v>
      </c>
    </row>
    <row r="45" spans="1:16" ht="21" customHeight="1" x14ac:dyDescent="0.55000000000000004">
      <c r="C45" t="s">
        <v>21</v>
      </c>
      <c r="D45">
        <v>16</v>
      </c>
      <c r="E45">
        <v>0</v>
      </c>
      <c r="F45">
        <v>6</v>
      </c>
      <c r="G45">
        <v>10</v>
      </c>
    </row>
    <row r="46" spans="1:16" ht="21" customHeight="1" x14ac:dyDescent="0.55000000000000004">
      <c r="C46" t="s">
        <v>20</v>
      </c>
      <c r="D46">
        <v>20</v>
      </c>
      <c r="E46">
        <v>2</v>
      </c>
      <c r="F46">
        <v>5</v>
      </c>
      <c r="G46">
        <v>13</v>
      </c>
    </row>
  </sheetData>
  <mergeCells count="1">
    <mergeCell ref="E3:G3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F8E5-45DD-4543-85A5-C37FD81BD403}">
  <dimension ref="A1:AC59"/>
  <sheetViews>
    <sheetView topLeftCell="M1" workbookViewId="0">
      <selection activeCell="O13" sqref="O13"/>
    </sheetView>
  </sheetViews>
  <sheetFormatPr defaultColWidth="11.58203125" defaultRowHeight="20" x14ac:dyDescent="0.55000000000000004"/>
  <cols>
    <col min="1" max="1" width="13.75" style="10" customWidth="1"/>
    <col min="2" max="10" width="11.58203125" style="10"/>
    <col min="11" max="11" width="22.4140625" style="11" customWidth="1"/>
    <col min="12" max="14" width="11.58203125" style="11"/>
    <col min="15" max="16384" width="11.58203125" style="10"/>
  </cols>
  <sheetData>
    <row r="1" spans="1:29" x14ac:dyDescent="0.55000000000000004">
      <c r="B1" s="72" t="s">
        <v>108</v>
      </c>
      <c r="C1" s="69"/>
      <c r="D1" s="69"/>
      <c r="E1" s="71" t="s">
        <v>2</v>
      </c>
      <c r="F1" s="69"/>
      <c r="G1" s="69"/>
      <c r="H1" s="70" t="s">
        <v>1</v>
      </c>
      <c r="I1" s="69"/>
      <c r="J1" s="69"/>
    </row>
    <row r="2" spans="1:29" ht="20.5" thickBot="1" x14ac:dyDescent="0.6">
      <c r="A2" s="68"/>
      <c r="B2" s="19" t="s">
        <v>127</v>
      </c>
      <c r="C2" s="19" t="s">
        <v>126</v>
      </c>
      <c r="D2" s="19" t="s">
        <v>125</v>
      </c>
      <c r="E2" s="67" t="s">
        <v>127</v>
      </c>
      <c r="F2" s="67" t="s">
        <v>126</v>
      </c>
      <c r="G2" s="67" t="s">
        <v>125</v>
      </c>
      <c r="H2" s="66" t="s">
        <v>127</v>
      </c>
      <c r="I2" s="66" t="s">
        <v>126</v>
      </c>
      <c r="J2" s="66" t="s">
        <v>125</v>
      </c>
      <c r="K2" s="11">
        <v>210831</v>
      </c>
      <c r="L2" s="11" t="s">
        <v>108</v>
      </c>
      <c r="M2" s="11" t="s">
        <v>2</v>
      </c>
      <c r="N2" s="11" t="s">
        <v>107</v>
      </c>
      <c r="P2" s="11" t="s">
        <v>7</v>
      </c>
      <c r="Q2" s="11" t="s">
        <v>108</v>
      </c>
      <c r="R2" s="11" t="s">
        <v>2</v>
      </c>
      <c r="S2" s="11" t="s">
        <v>1</v>
      </c>
      <c r="U2" s="11" t="s">
        <v>124</v>
      </c>
      <c r="V2" s="11" t="s">
        <v>108</v>
      </c>
      <c r="W2" s="11" t="s">
        <v>2</v>
      </c>
      <c r="X2" s="11" t="s">
        <v>1</v>
      </c>
      <c r="Y2" s="11"/>
      <c r="Z2" s="11" t="s">
        <v>123</v>
      </c>
      <c r="AA2" s="11" t="s">
        <v>108</v>
      </c>
      <c r="AB2" s="11" t="s">
        <v>2</v>
      </c>
      <c r="AC2" s="11" t="s">
        <v>1</v>
      </c>
    </row>
    <row r="3" spans="1:29" ht="20.5" thickTop="1" x14ac:dyDescent="0.55000000000000004">
      <c r="A3" s="38" t="s">
        <v>93</v>
      </c>
      <c r="B3" s="42" t="s">
        <v>57</v>
      </c>
      <c r="C3" s="42"/>
      <c r="D3" s="42"/>
      <c r="E3" s="32" t="s">
        <v>58</v>
      </c>
      <c r="F3" s="32" t="s">
        <v>122</v>
      </c>
      <c r="G3" s="32" t="s">
        <v>80</v>
      </c>
      <c r="H3" s="24" t="s">
        <v>57</v>
      </c>
      <c r="I3" s="24"/>
      <c r="J3" s="24"/>
      <c r="K3" s="11" t="s">
        <v>117</v>
      </c>
      <c r="L3" s="11">
        <v>10</v>
      </c>
      <c r="M3" s="11">
        <v>8</v>
      </c>
      <c r="N3" s="11">
        <v>11</v>
      </c>
      <c r="P3" s="10" t="s">
        <v>55</v>
      </c>
      <c r="Q3" s="10">
        <f>COUNTIF(B3:B40,"NCS")</f>
        <v>4</v>
      </c>
      <c r="R3" s="10">
        <f>COUNTIF(E3:E53,"NCS")</f>
        <v>23</v>
      </c>
      <c r="S3" s="10">
        <f>COUNTIF(H3:H32,"NCS")</f>
        <v>26</v>
      </c>
      <c r="U3" s="10" t="s">
        <v>55</v>
      </c>
      <c r="V3" s="10">
        <f>Q3/Q$9*100</f>
        <v>14.285714285714285</v>
      </c>
      <c r="W3" s="10">
        <f>R3/R$9*100</f>
        <v>53.488372093023251</v>
      </c>
      <c r="X3" s="10">
        <f>S3/S$9*100</f>
        <v>86.666666666666671</v>
      </c>
      <c r="Z3" s="10" t="s">
        <v>55</v>
      </c>
      <c r="AA3" s="10" t="str">
        <f>Q3&amp;" "&amp;"("&amp;V3&amp;")"</f>
        <v>4 (14.2857142857143)</v>
      </c>
      <c r="AB3" s="10" t="str">
        <f>R3&amp;" "&amp;"("&amp;W3&amp;")"</f>
        <v>23 (53.4883720930233)</v>
      </c>
      <c r="AC3" s="10" t="str">
        <f>S3&amp;" "&amp;"("&amp;X3&amp;")"</f>
        <v>26 (86.6666666666667)</v>
      </c>
    </row>
    <row r="4" spans="1:29" x14ac:dyDescent="0.55000000000000004">
      <c r="A4" s="29" t="s">
        <v>91</v>
      </c>
      <c r="B4" s="42" t="s">
        <v>57</v>
      </c>
      <c r="C4" s="65"/>
      <c r="D4" s="41"/>
      <c r="E4" s="33" t="s">
        <v>58</v>
      </c>
      <c r="F4" s="43" t="s">
        <v>122</v>
      </c>
      <c r="G4" s="33" t="s">
        <v>80</v>
      </c>
      <c r="H4" s="25" t="s">
        <v>57</v>
      </c>
      <c r="I4" s="25"/>
      <c r="J4" s="24"/>
      <c r="K4" s="11" t="s">
        <v>115</v>
      </c>
      <c r="P4" s="10" t="s">
        <v>121</v>
      </c>
      <c r="Q4" s="10">
        <f>COUNTIF($D$3:$D$40,"Light")</f>
        <v>1</v>
      </c>
      <c r="R4" s="10">
        <f>COUNTIF($G$3:$G$53,"Light")</f>
        <v>1</v>
      </c>
      <c r="S4" s="10">
        <f>COUNTIF($J$3:$J$32,"Light")</f>
        <v>1</v>
      </c>
      <c r="U4" s="10" t="s">
        <v>121</v>
      </c>
      <c r="V4" s="10">
        <f>Q4/Q$9*100</f>
        <v>3.5714285714285712</v>
      </c>
      <c r="W4" s="10">
        <f>R4/R$9*100</f>
        <v>2.3255813953488373</v>
      </c>
      <c r="X4" s="10">
        <f>S4/S$9*100</f>
        <v>3.3333333333333335</v>
      </c>
      <c r="Z4" s="10" t="s">
        <v>121</v>
      </c>
      <c r="AA4" s="10" t="str">
        <f>Q4&amp;" "&amp;"("&amp;V4&amp;")"</f>
        <v>1 (3.57142857142857)</v>
      </c>
      <c r="AB4" s="10" t="str">
        <f>R4&amp;" "&amp;"("&amp;W4&amp;")"</f>
        <v>1 (2.32558139534884)</v>
      </c>
      <c r="AC4" s="10" t="str">
        <f>S4&amp;" "&amp;"("&amp;X4&amp;")"</f>
        <v>1 (3.33333333333333)</v>
      </c>
    </row>
    <row r="5" spans="1:29" x14ac:dyDescent="0.55000000000000004">
      <c r="A5" s="29" t="s">
        <v>88</v>
      </c>
      <c r="B5" s="42" t="s">
        <v>58</v>
      </c>
      <c r="C5" s="41" t="s">
        <v>118</v>
      </c>
      <c r="D5" s="41" t="s">
        <v>65</v>
      </c>
      <c r="E5" s="33" t="s">
        <v>57</v>
      </c>
      <c r="F5" s="64"/>
      <c r="G5" s="33"/>
      <c r="H5" s="25" t="s">
        <v>57</v>
      </c>
      <c r="I5" s="25"/>
      <c r="J5" s="24"/>
      <c r="K5" s="11" t="s">
        <v>102</v>
      </c>
      <c r="L5" s="11">
        <v>3</v>
      </c>
      <c r="M5" s="11">
        <v>7</v>
      </c>
      <c r="N5" s="11">
        <v>1</v>
      </c>
      <c r="P5" s="11" t="s">
        <v>120</v>
      </c>
      <c r="Q5" s="10">
        <f>COUNTIF($D$3:$D$40,"Moderate")</f>
        <v>4</v>
      </c>
      <c r="R5" s="10">
        <f>COUNTIF($G$3:$G$53,"Moderate")</f>
        <v>8</v>
      </c>
      <c r="S5" s="10">
        <f>COUNTIF($J$3:$J$32,"Moderate")</f>
        <v>3</v>
      </c>
      <c r="U5" s="11" t="s">
        <v>120</v>
      </c>
      <c r="V5" s="10">
        <f>Q5/Q$9*100</f>
        <v>14.285714285714285</v>
      </c>
      <c r="W5" s="10">
        <f>R5/R$9*100</f>
        <v>18.604651162790699</v>
      </c>
      <c r="X5" s="10">
        <f>S5/S$9*100</f>
        <v>10</v>
      </c>
      <c r="Z5" s="11" t="s">
        <v>120</v>
      </c>
      <c r="AA5" s="10" t="str">
        <f>Q5&amp;" "&amp;"("&amp;V5&amp;")"</f>
        <v>4 (14.2857142857143)</v>
      </c>
      <c r="AB5" s="10" t="str">
        <f>R5&amp;" "&amp;"("&amp;W5&amp;")"</f>
        <v>8 (18.6046511627907)</v>
      </c>
      <c r="AC5" s="10" t="str">
        <f>S5&amp;" "&amp;"("&amp;X5&amp;")"</f>
        <v>3 (10)</v>
      </c>
    </row>
    <row r="6" spans="1:29" x14ac:dyDescent="0.55000000000000004">
      <c r="A6" s="29" t="s">
        <v>87</v>
      </c>
      <c r="B6" s="42" t="s">
        <v>58</v>
      </c>
      <c r="C6" s="41" t="s">
        <v>94</v>
      </c>
      <c r="D6" s="41" t="s">
        <v>120</v>
      </c>
      <c r="E6" s="33" t="s">
        <v>58</v>
      </c>
      <c r="F6" s="33" t="s">
        <v>85</v>
      </c>
      <c r="G6" s="33" t="s">
        <v>62</v>
      </c>
      <c r="H6" s="25" t="s">
        <v>57</v>
      </c>
      <c r="I6" s="25"/>
      <c r="J6" s="24"/>
      <c r="K6" s="11" t="s">
        <v>101</v>
      </c>
      <c r="L6" s="11">
        <v>2</v>
      </c>
      <c r="M6" s="11">
        <v>3</v>
      </c>
      <c r="N6" s="11">
        <v>0</v>
      </c>
      <c r="P6" s="10" t="s">
        <v>71</v>
      </c>
      <c r="Q6" s="10">
        <f>COUNTIF($D$3:$D$40,"Heavy")</f>
        <v>7</v>
      </c>
      <c r="R6" s="10">
        <f>COUNTIF($G$3:$G$53,"Heavy")</f>
        <v>5</v>
      </c>
      <c r="S6" s="10">
        <f>COUNTIF($J$3:$J$32,"Heavy")</f>
        <v>0</v>
      </c>
      <c r="U6" s="10" t="s">
        <v>71</v>
      </c>
      <c r="V6" s="10">
        <f>Q6/Q$9*100</f>
        <v>25</v>
      </c>
      <c r="W6" s="10">
        <f>R6/R$9*100</f>
        <v>11.627906976744185</v>
      </c>
      <c r="X6" s="10">
        <f>S6/S$9*100</f>
        <v>0</v>
      </c>
      <c r="Z6" s="10" t="s">
        <v>71</v>
      </c>
      <c r="AA6" s="10" t="str">
        <f>Q6&amp;" "&amp;"("&amp;V6&amp;")"</f>
        <v>7 (25)</v>
      </c>
      <c r="AB6" s="10" t="str">
        <f>R6&amp;" "&amp;"("&amp;W6&amp;")"</f>
        <v>5 (11.6279069767442)</v>
      </c>
      <c r="AC6" s="10" t="str">
        <f>S6&amp;" "&amp;"("&amp;X6&amp;")"</f>
        <v>0 (0)</v>
      </c>
    </row>
    <row r="7" spans="1:29" x14ac:dyDescent="0.55000000000000004">
      <c r="A7" s="29" t="s">
        <v>86</v>
      </c>
      <c r="B7" s="42" t="s">
        <v>58</v>
      </c>
      <c r="C7" s="41" t="s">
        <v>100</v>
      </c>
      <c r="D7" s="41" t="s">
        <v>80</v>
      </c>
      <c r="E7" s="33" t="s">
        <v>58</v>
      </c>
      <c r="F7" s="33" t="s">
        <v>72</v>
      </c>
      <c r="G7" s="33" t="s">
        <v>80</v>
      </c>
      <c r="H7" s="25" t="s">
        <v>57</v>
      </c>
      <c r="I7" s="25"/>
      <c r="J7" s="24"/>
      <c r="P7" s="10" t="s">
        <v>119</v>
      </c>
      <c r="Q7" s="10">
        <f>COUNTIF($D$3:$D$40,"LEATHAL")</f>
        <v>12</v>
      </c>
      <c r="R7" s="10">
        <f>COUNTIF($G$3:$G$53,"LEATHAL")</f>
        <v>6</v>
      </c>
      <c r="S7" s="10">
        <f>COUNTIF($J$3:$J$32,"LEATHAL")</f>
        <v>0</v>
      </c>
      <c r="U7" s="10" t="s">
        <v>119</v>
      </c>
      <c r="V7" s="10">
        <f>Q7/Q$9*100</f>
        <v>42.857142857142854</v>
      </c>
      <c r="W7" s="10">
        <f>R7/R$9*100</f>
        <v>13.953488372093023</v>
      </c>
      <c r="X7" s="10">
        <f>S7/S$9*100</f>
        <v>0</v>
      </c>
      <c r="Z7" s="10" t="s">
        <v>119</v>
      </c>
      <c r="AA7" s="10" t="str">
        <f>Q7&amp;" "&amp;"("&amp;V7&amp;")"</f>
        <v>12 (42.8571428571429)</v>
      </c>
      <c r="AB7" s="10" t="str">
        <f>R7&amp;" "&amp;"("&amp;W7&amp;")"</f>
        <v>6 (13.953488372093)</v>
      </c>
      <c r="AC7" s="10" t="str">
        <f>S7&amp;" "&amp;"("&amp;X7&amp;")"</f>
        <v>0 (0)</v>
      </c>
    </row>
    <row r="8" spans="1:29" x14ac:dyDescent="0.55000000000000004">
      <c r="A8" s="29" t="s">
        <v>84</v>
      </c>
      <c r="B8" s="42" t="s">
        <v>58</v>
      </c>
      <c r="C8" s="41" t="s">
        <v>118</v>
      </c>
      <c r="D8" s="41" t="s">
        <v>65</v>
      </c>
      <c r="E8" s="33" t="s">
        <v>58</v>
      </c>
      <c r="F8" s="33" t="s">
        <v>118</v>
      </c>
      <c r="G8" s="33" t="s">
        <v>65</v>
      </c>
      <c r="H8" s="25" t="s">
        <v>57</v>
      </c>
      <c r="I8" s="25"/>
      <c r="J8" s="24"/>
      <c r="K8" s="11">
        <v>210901</v>
      </c>
      <c r="L8" s="11" t="s">
        <v>108</v>
      </c>
      <c r="M8" s="11" t="s">
        <v>2</v>
      </c>
      <c r="N8" s="11" t="s">
        <v>107</v>
      </c>
    </row>
    <row r="9" spans="1:29" ht="22.5" x14ac:dyDescent="0.55000000000000004">
      <c r="A9" s="29" t="s">
        <v>83</v>
      </c>
      <c r="B9" s="42" t="s">
        <v>58</v>
      </c>
      <c r="C9" s="41" t="s">
        <v>72</v>
      </c>
      <c r="D9" s="41" t="s">
        <v>80</v>
      </c>
      <c r="E9" s="33" t="s">
        <v>58</v>
      </c>
      <c r="F9" s="33" t="s">
        <v>118</v>
      </c>
      <c r="G9" s="33" t="s">
        <v>65</v>
      </c>
      <c r="H9" s="25" t="s">
        <v>57</v>
      </c>
      <c r="I9" s="25"/>
      <c r="J9" s="24"/>
      <c r="K9" s="11" t="s">
        <v>117</v>
      </c>
      <c r="L9" s="11">
        <v>18</v>
      </c>
      <c r="M9" s="11">
        <v>35</v>
      </c>
      <c r="N9" s="11">
        <v>19</v>
      </c>
      <c r="P9" s="63" t="s">
        <v>116</v>
      </c>
      <c r="Q9" s="63">
        <f>SUM(Q3:Q7)</f>
        <v>28</v>
      </c>
      <c r="R9" s="63">
        <f>SUM(R3:R7)</f>
        <v>43</v>
      </c>
      <c r="S9" s="63">
        <f>SUM(S3:S7)</f>
        <v>30</v>
      </c>
    </row>
    <row r="10" spans="1:29" x14ac:dyDescent="0.55000000000000004">
      <c r="A10" s="29" t="s">
        <v>82</v>
      </c>
      <c r="B10" s="42" t="s">
        <v>58</v>
      </c>
      <c r="C10" s="41" t="s">
        <v>90</v>
      </c>
      <c r="D10" s="41" t="s">
        <v>89</v>
      </c>
      <c r="E10" s="33" t="s">
        <v>57</v>
      </c>
      <c r="F10" s="33"/>
      <c r="G10" s="33"/>
      <c r="H10" s="25" t="s">
        <v>57</v>
      </c>
      <c r="I10" s="25"/>
      <c r="J10" s="24"/>
      <c r="K10" s="11" t="s">
        <v>115</v>
      </c>
      <c r="L10" s="11">
        <v>6</v>
      </c>
      <c r="M10" s="11">
        <v>5</v>
      </c>
      <c r="N10" s="11">
        <v>1</v>
      </c>
    </row>
    <row r="11" spans="1:29" x14ac:dyDescent="0.55000000000000004">
      <c r="A11" s="29" t="s">
        <v>114</v>
      </c>
      <c r="B11" s="42" t="s">
        <v>55</v>
      </c>
      <c r="C11" s="41"/>
      <c r="D11" s="41"/>
      <c r="E11" s="33"/>
      <c r="F11" s="33"/>
      <c r="G11" s="33"/>
      <c r="H11" s="25" t="s">
        <v>55</v>
      </c>
      <c r="I11" s="25"/>
      <c r="J11" s="24"/>
    </row>
    <row r="12" spans="1:29" x14ac:dyDescent="0.55000000000000004">
      <c r="A12" s="62" t="s">
        <v>113</v>
      </c>
      <c r="B12" s="61" t="s">
        <v>57</v>
      </c>
      <c r="C12" s="61"/>
      <c r="D12" s="61"/>
      <c r="E12" s="60"/>
      <c r="F12" s="60"/>
      <c r="G12" s="60"/>
      <c r="H12" s="59" t="s">
        <v>57</v>
      </c>
      <c r="I12" s="59"/>
      <c r="J12" s="59"/>
      <c r="K12" s="11" t="s">
        <v>102</v>
      </c>
      <c r="L12" s="11">
        <v>12</v>
      </c>
      <c r="M12" s="11">
        <v>1</v>
      </c>
      <c r="N12" s="11">
        <v>0</v>
      </c>
    </row>
    <row r="13" spans="1:29" ht="20.5" thickBot="1" x14ac:dyDescent="0.6">
      <c r="A13" s="58" t="s">
        <v>112</v>
      </c>
      <c r="B13" s="56"/>
      <c r="C13" s="57"/>
      <c r="D13" s="56"/>
      <c r="E13" s="55"/>
      <c r="F13" s="55"/>
      <c r="G13" s="55"/>
      <c r="H13" s="54" t="s">
        <v>57</v>
      </c>
      <c r="I13" s="54"/>
      <c r="J13" s="54"/>
      <c r="K13" s="11" t="s">
        <v>101</v>
      </c>
      <c r="L13" s="11">
        <v>5</v>
      </c>
      <c r="M13" s="11">
        <v>1</v>
      </c>
      <c r="N13" s="11">
        <v>0</v>
      </c>
    </row>
    <row r="14" spans="1:29" ht="20.5" thickTop="1" x14ac:dyDescent="0.55000000000000004">
      <c r="A14" s="38" t="s">
        <v>93</v>
      </c>
      <c r="B14" s="42" t="s">
        <v>111</v>
      </c>
      <c r="C14" s="42" t="s">
        <v>66</v>
      </c>
      <c r="D14" s="42" t="s">
        <v>65</v>
      </c>
      <c r="E14" s="32" t="s">
        <v>58</v>
      </c>
      <c r="F14" s="32" t="s">
        <v>110</v>
      </c>
      <c r="G14" s="32" t="s">
        <v>62</v>
      </c>
      <c r="H14" s="24" t="s">
        <v>57</v>
      </c>
      <c r="I14" s="24"/>
      <c r="J14" s="24"/>
    </row>
    <row r="15" spans="1:29" x14ac:dyDescent="0.55000000000000004">
      <c r="A15" s="29" t="s">
        <v>91</v>
      </c>
      <c r="B15" s="42" t="s">
        <v>58</v>
      </c>
      <c r="C15" s="44" t="s">
        <v>94</v>
      </c>
      <c r="D15" s="41" t="s">
        <v>62</v>
      </c>
      <c r="E15" s="33" t="s">
        <v>57</v>
      </c>
      <c r="F15" s="43"/>
      <c r="G15" s="33"/>
      <c r="H15" s="25" t="s">
        <v>57</v>
      </c>
      <c r="I15" s="25"/>
      <c r="J15" s="24"/>
      <c r="K15" s="11" t="s">
        <v>109</v>
      </c>
      <c r="L15" s="11" t="s">
        <v>108</v>
      </c>
      <c r="M15" s="11" t="s">
        <v>2</v>
      </c>
      <c r="N15" s="11" t="s">
        <v>107</v>
      </c>
    </row>
    <row r="16" spans="1:29" x14ac:dyDescent="0.55000000000000004">
      <c r="A16" s="29" t="s">
        <v>88</v>
      </c>
      <c r="B16" s="42" t="s">
        <v>58</v>
      </c>
      <c r="C16" s="41" t="s">
        <v>85</v>
      </c>
      <c r="D16" s="41" t="s">
        <v>62</v>
      </c>
      <c r="E16" s="33" t="s">
        <v>58</v>
      </c>
      <c r="F16" s="43" t="s">
        <v>94</v>
      </c>
      <c r="G16" s="33" t="s">
        <v>62</v>
      </c>
      <c r="H16" s="25" t="s">
        <v>57</v>
      </c>
      <c r="I16" s="25"/>
      <c r="J16" s="24"/>
      <c r="K16" s="11" t="s">
        <v>106</v>
      </c>
      <c r="L16" s="11">
        <f>SUM(L3,L9)</f>
        <v>28</v>
      </c>
      <c r="M16" s="11">
        <f>SUM(M3,M9)</f>
        <v>43</v>
      </c>
      <c r="N16" s="11">
        <f>SUM(N3,N9)</f>
        <v>30</v>
      </c>
    </row>
    <row r="17" spans="1:14" x14ac:dyDescent="0.55000000000000004">
      <c r="A17" s="29" t="s">
        <v>87</v>
      </c>
      <c r="B17" s="42" t="s">
        <v>58</v>
      </c>
      <c r="C17" s="41" t="s">
        <v>105</v>
      </c>
      <c r="D17" s="41" t="s">
        <v>80</v>
      </c>
      <c r="E17" s="33" t="s">
        <v>57</v>
      </c>
      <c r="F17" s="33"/>
      <c r="G17" s="33"/>
      <c r="H17" s="25" t="s">
        <v>58</v>
      </c>
      <c r="I17" s="25" t="s">
        <v>104</v>
      </c>
      <c r="J17" s="24" t="s">
        <v>62</v>
      </c>
      <c r="K17" s="11" t="s">
        <v>103</v>
      </c>
      <c r="L17" s="11">
        <f>L10</f>
        <v>6</v>
      </c>
      <c r="M17" s="11">
        <f>M10</f>
        <v>5</v>
      </c>
      <c r="N17" s="11">
        <f>N10</f>
        <v>1</v>
      </c>
    </row>
    <row r="18" spans="1:14" x14ac:dyDescent="0.55000000000000004">
      <c r="A18" s="29" t="s">
        <v>86</v>
      </c>
      <c r="B18" s="42" t="s">
        <v>58</v>
      </c>
      <c r="C18" s="41" t="s">
        <v>66</v>
      </c>
      <c r="D18" s="41" t="s">
        <v>65</v>
      </c>
      <c r="E18" s="33" t="s">
        <v>57</v>
      </c>
      <c r="F18" s="33"/>
      <c r="G18" s="33"/>
      <c r="H18" s="25" t="s">
        <v>57</v>
      </c>
      <c r="I18" s="25"/>
      <c r="J18" s="24"/>
      <c r="K18" s="11" t="s">
        <v>102</v>
      </c>
      <c r="L18" s="11">
        <f>SUM(L5,L12)</f>
        <v>15</v>
      </c>
      <c r="M18" s="11">
        <f>SUM(M5,M12)</f>
        <v>8</v>
      </c>
      <c r="N18" s="11">
        <f>SUM(N5,N12)</f>
        <v>1</v>
      </c>
    </row>
    <row r="19" spans="1:14" x14ac:dyDescent="0.55000000000000004">
      <c r="A19" s="29" t="s">
        <v>84</v>
      </c>
      <c r="B19" s="42" t="s">
        <v>58</v>
      </c>
      <c r="C19" s="41" t="s">
        <v>66</v>
      </c>
      <c r="D19" s="41" t="s">
        <v>65</v>
      </c>
      <c r="E19" s="33" t="s">
        <v>57</v>
      </c>
      <c r="F19" s="33"/>
      <c r="G19" s="33"/>
      <c r="H19" s="25" t="s">
        <v>57</v>
      </c>
      <c r="I19" s="25"/>
      <c r="J19" s="24"/>
      <c r="K19" s="11" t="s">
        <v>101</v>
      </c>
      <c r="L19" s="11">
        <f>SUM(L6,L13)</f>
        <v>7</v>
      </c>
      <c r="M19" s="11">
        <f>SUM(M6,M13)</f>
        <v>4</v>
      </c>
      <c r="N19" s="11">
        <f>SUM(N6,N13)</f>
        <v>0</v>
      </c>
    </row>
    <row r="20" spans="1:14" x14ac:dyDescent="0.55000000000000004">
      <c r="A20" s="29" t="s">
        <v>83</v>
      </c>
      <c r="B20" s="42" t="s">
        <v>58</v>
      </c>
      <c r="C20" s="41" t="s">
        <v>66</v>
      </c>
      <c r="D20" s="41" t="s">
        <v>65</v>
      </c>
      <c r="E20" s="33" t="s">
        <v>57</v>
      </c>
      <c r="F20" s="33"/>
      <c r="G20" s="33"/>
      <c r="H20" s="25" t="s">
        <v>57</v>
      </c>
      <c r="I20" s="25"/>
      <c r="J20" s="24"/>
    </row>
    <row r="21" spans="1:14" x14ac:dyDescent="0.55000000000000004">
      <c r="A21" s="29" t="s">
        <v>82</v>
      </c>
      <c r="B21" s="42" t="s">
        <v>58</v>
      </c>
      <c r="C21" s="41" t="s">
        <v>100</v>
      </c>
      <c r="D21" s="41" t="s">
        <v>80</v>
      </c>
      <c r="E21" s="33" t="s">
        <v>58</v>
      </c>
      <c r="F21" s="33" t="s">
        <v>94</v>
      </c>
      <c r="G21" s="33" t="s">
        <v>62</v>
      </c>
      <c r="H21" s="25" t="s">
        <v>57</v>
      </c>
      <c r="I21" s="25"/>
      <c r="J21" s="24"/>
    </row>
    <row r="22" spans="1:14" x14ac:dyDescent="0.55000000000000004">
      <c r="A22" s="29" t="s">
        <v>79</v>
      </c>
      <c r="B22" s="42" t="s">
        <v>58</v>
      </c>
      <c r="C22" s="41" t="s">
        <v>66</v>
      </c>
      <c r="D22" s="41" t="s">
        <v>65</v>
      </c>
      <c r="E22" s="33" t="s">
        <v>57</v>
      </c>
      <c r="F22" s="33"/>
      <c r="G22" s="33"/>
      <c r="H22" s="25" t="s">
        <v>57</v>
      </c>
      <c r="I22" s="25"/>
      <c r="J22" s="24"/>
    </row>
    <row r="23" spans="1:14" x14ac:dyDescent="0.55000000000000004">
      <c r="A23" s="38" t="s">
        <v>78</v>
      </c>
      <c r="B23" s="42" t="s">
        <v>58</v>
      </c>
      <c r="C23" s="53" t="s">
        <v>72</v>
      </c>
      <c r="D23" s="42" t="s">
        <v>80</v>
      </c>
      <c r="E23" s="33" t="s">
        <v>58</v>
      </c>
      <c r="F23" s="32" t="s">
        <v>99</v>
      </c>
      <c r="G23" s="32" t="s">
        <v>80</v>
      </c>
      <c r="H23" s="25" t="s">
        <v>57</v>
      </c>
      <c r="I23" s="24"/>
      <c r="J23" s="24"/>
    </row>
    <row r="24" spans="1:14" x14ac:dyDescent="0.55000000000000004">
      <c r="A24" s="29" t="s">
        <v>77</v>
      </c>
      <c r="B24" s="34"/>
      <c r="C24" s="34"/>
      <c r="D24" s="34"/>
      <c r="E24" s="33" t="s">
        <v>58</v>
      </c>
      <c r="F24" s="33" t="s">
        <v>94</v>
      </c>
      <c r="G24" s="33" t="s">
        <v>62</v>
      </c>
      <c r="H24" s="25" t="s">
        <v>57</v>
      </c>
      <c r="I24" s="25"/>
      <c r="J24" s="24"/>
    </row>
    <row r="25" spans="1:14" x14ac:dyDescent="0.55000000000000004">
      <c r="A25" s="29" t="s">
        <v>76</v>
      </c>
      <c r="B25" s="34"/>
      <c r="C25" s="34"/>
      <c r="D25" s="34"/>
      <c r="E25" s="33" t="s">
        <v>57</v>
      </c>
      <c r="F25" s="33"/>
      <c r="G25" s="33"/>
      <c r="H25" s="25" t="s">
        <v>57</v>
      </c>
      <c r="I25" s="25"/>
      <c r="J25" s="25"/>
      <c r="K25" s="52" t="s">
        <v>98</v>
      </c>
      <c r="L25" s="10"/>
      <c r="M25" s="10"/>
      <c r="N25" s="10"/>
    </row>
    <row r="26" spans="1:14" x14ac:dyDescent="0.55000000000000004">
      <c r="A26" s="29" t="s">
        <v>75</v>
      </c>
      <c r="B26" s="35"/>
      <c r="C26" s="35"/>
      <c r="D26" s="35"/>
      <c r="E26" s="33" t="s">
        <v>58</v>
      </c>
      <c r="F26" s="32" t="s">
        <v>66</v>
      </c>
      <c r="G26" s="32" t="s">
        <v>65</v>
      </c>
      <c r="H26" s="24" t="s">
        <v>58</v>
      </c>
      <c r="I26" s="24" t="s">
        <v>94</v>
      </c>
      <c r="J26" s="24" t="s">
        <v>62</v>
      </c>
      <c r="K26" s="10"/>
      <c r="L26" s="51" t="s">
        <v>97</v>
      </c>
      <c r="M26" s="50" t="s">
        <v>96</v>
      </c>
      <c r="N26" s="49" t="s">
        <v>1</v>
      </c>
    </row>
    <row r="27" spans="1:14" x14ac:dyDescent="0.55000000000000004">
      <c r="A27" s="29" t="s">
        <v>73</v>
      </c>
      <c r="B27" s="34"/>
      <c r="C27" s="34"/>
      <c r="D27" s="34"/>
      <c r="E27" s="33" t="s">
        <v>57</v>
      </c>
      <c r="F27" s="32"/>
      <c r="G27" s="32"/>
      <c r="H27" s="48" t="s">
        <v>57</v>
      </c>
      <c r="I27" s="48"/>
      <c r="J27" s="48"/>
      <c r="K27" s="10" t="s">
        <v>95</v>
      </c>
      <c r="L27" s="12">
        <f>B57</f>
        <v>0.8571428571428571</v>
      </c>
      <c r="M27" s="12">
        <f>E57</f>
        <v>0.46511627906976744</v>
      </c>
      <c r="N27" s="12">
        <f>H57</f>
        <v>0.13333333333333333</v>
      </c>
    </row>
    <row r="28" spans="1:14" x14ac:dyDescent="0.55000000000000004">
      <c r="A28" s="29" t="s">
        <v>70</v>
      </c>
      <c r="B28" s="31"/>
      <c r="C28" s="31"/>
      <c r="D28" s="31"/>
      <c r="E28" s="47"/>
      <c r="F28" s="47"/>
      <c r="G28" s="47"/>
      <c r="H28" s="46" t="s">
        <v>58</v>
      </c>
      <c r="I28" s="46" t="s">
        <v>94</v>
      </c>
      <c r="J28" s="46" t="s">
        <v>62</v>
      </c>
    </row>
    <row r="29" spans="1:14" x14ac:dyDescent="0.55000000000000004">
      <c r="A29" s="29" t="s">
        <v>69</v>
      </c>
      <c r="B29" s="31"/>
      <c r="C29" s="31"/>
      <c r="D29" s="31"/>
      <c r="E29" s="47"/>
      <c r="F29" s="47"/>
      <c r="G29" s="47"/>
      <c r="H29" s="46" t="s">
        <v>57</v>
      </c>
      <c r="I29" s="46"/>
      <c r="J29" s="46"/>
    </row>
    <row r="30" spans="1:14" x14ac:dyDescent="0.55000000000000004">
      <c r="A30" s="29" t="s">
        <v>68</v>
      </c>
      <c r="B30" s="31"/>
      <c r="C30" s="31"/>
      <c r="D30" s="31"/>
      <c r="E30" s="47"/>
      <c r="F30" s="47"/>
      <c r="G30" s="47"/>
      <c r="H30" s="46" t="s">
        <v>57</v>
      </c>
      <c r="I30" s="46"/>
      <c r="J30" s="46"/>
    </row>
    <row r="31" spans="1:14" x14ac:dyDescent="0.55000000000000004">
      <c r="A31" s="29" t="s">
        <v>67</v>
      </c>
      <c r="B31" s="31"/>
      <c r="C31" s="31"/>
      <c r="D31" s="31"/>
      <c r="E31" s="47"/>
      <c r="F31" s="47"/>
      <c r="G31" s="47"/>
      <c r="H31" s="46" t="s">
        <v>58</v>
      </c>
      <c r="I31" s="46" t="s">
        <v>90</v>
      </c>
      <c r="J31" s="46" t="s">
        <v>89</v>
      </c>
    </row>
    <row r="32" spans="1:14" ht="20.5" thickBot="1" x14ac:dyDescent="0.6">
      <c r="A32" s="29" t="s">
        <v>64</v>
      </c>
      <c r="B32" s="28"/>
      <c r="C32" s="28"/>
      <c r="D32" s="28"/>
      <c r="E32" s="45"/>
      <c r="F32" s="45"/>
      <c r="G32" s="45"/>
      <c r="H32" s="17" t="s">
        <v>57</v>
      </c>
      <c r="I32" s="17"/>
      <c r="J32" s="17"/>
    </row>
    <row r="33" spans="1:10" ht="20.5" thickTop="1" x14ac:dyDescent="0.55000000000000004">
      <c r="A33" s="38" t="s">
        <v>93</v>
      </c>
      <c r="B33" s="42" t="s">
        <v>58</v>
      </c>
      <c r="C33" s="42" t="s">
        <v>92</v>
      </c>
      <c r="D33" s="42" t="s">
        <v>80</v>
      </c>
      <c r="E33" s="32" t="s">
        <v>58</v>
      </c>
      <c r="F33" s="32" t="s">
        <v>85</v>
      </c>
      <c r="G33" s="32" t="s">
        <v>62</v>
      </c>
      <c r="H33" s="25"/>
      <c r="I33" s="24"/>
      <c r="J33" s="24"/>
    </row>
    <row r="34" spans="1:10" x14ac:dyDescent="0.55000000000000004">
      <c r="A34" s="29" t="s">
        <v>91</v>
      </c>
      <c r="B34" s="42" t="s">
        <v>58</v>
      </c>
      <c r="C34" s="44" t="s">
        <v>66</v>
      </c>
      <c r="D34" s="41" t="s">
        <v>65</v>
      </c>
      <c r="E34" s="33" t="s">
        <v>58</v>
      </c>
      <c r="F34" s="43" t="s">
        <v>90</v>
      </c>
      <c r="G34" s="33" t="s">
        <v>89</v>
      </c>
      <c r="H34" s="25"/>
      <c r="I34" s="24"/>
      <c r="J34" s="24"/>
    </row>
    <row r="35" spans="1:10" x14ac:dyDescent="0.55000000000000004">
      <c r="A35" s="29" t="s">
        <v>88</v>
      </c>
      <c r="B35" s="42" t="s">
        <v>58</v>
      </c>
      <c r="C35" s="41" t="s">
        <v>66</v>
      </c>
      <c r="D35" s="41" t="s">
        <v>65</v>
      </c>
      <c r="E35" s="33" t="s">
        <v>57</v>
      </c>
      <c r="F35" s="43"/>
      <c r="G35" s="33"/>
      <c r="H35" s="25"/>
      <c r="I35" s="24"/>
      <c r="J35" s="24"/>
    </row>
    <row r="36" spans="1:10" x14ac:dyDescent="0.55000000000000004">
      <c r="A36" s="29" t="s">
        <v>87</v>
      </c>
      <c r="B36" s="42" t="s">
        <v>58</v>
      </c>
      <c r="C36" s="41" t="s">
        <v>66</v>
      </c>
      <c r="D36" s="41" t="s">
        <v>65</v>
      </c>
      <c r="E36" s="33" t="s">
        <v>57</v>
      </c>
      <c r="F36" s="33"/>
      <c r="G36" s="33"/>
      <c r="H36" s="25"/>
      <c r="I36" s="24"/>
      <c r="J36" s="24"/>
    </row>
    <row r="37" spans="1:10" x14ac:dyDescent="0.55000000000000004">
      <c r="A37" s="29" t="s">
        <v>86</v>
      </c>
      <c r="B37" s="42" t="s">
        <v>58</v>
      </c>
      <c r="C37" s="41" t="s">
        <v>85</v>
      </c>
      <c r="D37" s="41" t="s">
        <v>62</v>
      </c>
      <c r="E37" s="33" t="s">
        <v>57</v>
      </c>
      <c r="F37" s="33"/>
      <c r="G37" s="33"/>
      <c r="H37" s="25"/>
      <c r="I37" s="24"/>
      <c r="J37" s="24"/>
    </row>
    <row r="38" spans="1:10" x14ac:dyDescent="0.55000000000000004">
      <c r="A38" s="29" t="s">
        <v>84</v>
      </c>
      <c r="B38" s="42" t="s">
        <v>58</v>
      </c>
      <c r="C38" s="41" t="s">
        <v>66</v>
      </c>
      <c r="D38" s="41" t="s">
        <v>65</v>
      </c>
      <c r="E38" s="33" t="s">
        <v>57</v>
      </c>
      <c r="F38" s="33"/>
      <c r="G38" s="33"/>
      <c r="H38" s="25"/>
      <c r="I38" s="24"/>
      <c r="J38" s="24"/>
    </row>
    <row r="39" spans="1:10" x14ac:dyDescent="0.55000000000000004">
      <c r="A39" s="29" t="s">
        <v>83</v>
      </c>
      <c r="B39" s="42" t="s">
        <v>58</v>
      </c>
      <c r="C39" s="41" t="s">
        <v>66</v>
      </c>
      <c r="D39" s="41" t="s">
        <v>65</v>
      </c>
      <c r="E39" s="33" t="s">
        <v>58</v>
      </c>
      <c r="F39" s="33" t="s">
        <v>66</v>
      </c>
      <c r="G39" s="33" t="s">
        <v>65</v>
      </c>
      <c r="H39" s="25"/>
      <c r="I39" s="24"/>
      <c r="J39" s="24"/>
    </row>
    <row r="40" spans="1:10" x14ac:dyDescent="0.55000000000000004">
      <c r="A40" s="29" t="s">
        <v>82</v>
      </c>
      <c r="B40" s="42" t="s">
        <v>58</v>
      </c>
      <c r="C40" s="41" t="s">
        <v>81</v>
      </c>
      <c r="D40" s="41" t="s">
        <v>80</v>
      </c>
      <c r="E40" s="33" t="s">
        <v>57</v>
      </c>
      <c r="F40" s="33"/>
      <c r="G40" s="33"/>
      <c r="H40" s="25"/>
      <c r="I40" s="24"/>
      <c r="J40" s="24"/>
    </row>
    <row r="41" spans="1:10" x14ac:dyDescent="0.55000000000000004">
      <c r="A41" s="29" t="s">
        <v>79</v>
      </c>
      <c r="B41" s="40" t="s">
        <v>58</v>
      </c>
      <c r="C41" s="39" t="s">
        <v>66</v>
      </c>
      <c r="D41" s="39" t="s">
        <v>65</v>
      </c>
      <c r="E41" s="33" t="s">
        <v>58</v>
      </c>
      <c r="F41" s="33" t="s">
        <v>63</v>
      </c>
      <c r="G41" s="33" t="s">
        <v>62</v>
      </c>
      <c r="H41" s="25"/>
      <c r="I41" s="24"/>
      <c r="J41" s="24"/>
    </row>
    <row r="42" spans="1:10" x14ac:dyDescent="0.55000000000000004">
      <c r="A42" s="38" t="s">
        <v>78</v>
      </c>
      <c r="B42" s="36"/>
      <c r="C42" s="37"/>
      <c r="D42" s="36"/>
      <c r="E42" s="33" t="s">
        <v>57</v>
      </c>
      <c r="F42" s="32"/>
      <c r="G42" s="32"/>
      <c r="H42" s="25"/>
      <c r="I42" s="24"/>
      <c r="J42" s="24"/>
    </row>
    <row r="43" spans="1:10" x14ac:dyDescent="0.55000000000000004">
      <c r="A43" s="29" t="s">
        <v>77</v>
      </c>
      <c r="B43" s="34"/>
      <c r="C43" s="34"/>
      <c r="D43" s="34"/>
      <c r="E43" s="33" t="s">
        <v>57</v>
      </c>
      <c r="F43" s="33"/>
      <c r="G43" s="33"/>
      <c r="H43" s="25"/>
      <c r="I43" s="24"/>
      <c r="J43" s="24"/>
    </row>
    <row r="44" spans="1:10" x14ac:dyDescent="0.55000000000000004">
      <c r="A44" s="29" t="s">
        <v>76</v>
      </c>
      <c r="B44" s="34"/>
      <c r="C44" s="34"/>
      <c r="D44" s="34"/>
      <c r="E44" s="33" t="s">
        <v>57</v>
      </c>
      <c r="F44" s="33"/>
      <c r="G44" s="33"/>
      <c r="H44" s="25"/>
      <c r="I44" s="24"/>
      <c r="J44" s="24"/>
    </row>
    <row r="45" spans="1:10" x14ac:dyDescent="0.55000000000000004">
      <c r="A45" s="29" t="s">
        <v>75</v>
      </c>
      <c r="B45" s="35"/>
      <c r="C45" s="35"/>
      <c r="D45" s="35"/>
      <c r="E45" s="33" t="s">
        <v>58</v>
      </c>
      <c r="F45" s="32" t="s">
        <v>74</v>
      </c>
      <c r="G45" s="32" t="s">
        <v>65</v>
      </c>
      <c r="H45" s="25"/>
      <c r="I45" s="24"/>
      <c r="J45" s="24"/>
    </row>
    <row r="46" spans="1:10" x14ac:dyDescent="0.55000000000000004">
      <c r="A46" s="29" t="s">
        <v>73</v>
      </c>
      <c r="B46" s="34"/>
      <c r="C46" s="34"/>
      <c r="D46" s="34"/>
      <c r="E46" s="33" t="s">
        <v>58</v>
      </c>
      <c r="F46" s="32" t="s">
        <v>72</v>
      </c>
      <c r="G46" s="32" t="s">
        <v>71</v>
      </c>
      <c r="H46" s="25"/>
      <c r="I46" s="24"/>
      <c r="J46" s="24"/>
    </row>
    <row r="47" spans="1:10" x14ac:dyDescent="0.55000000000000004">
      <c r="A47" s="29" t="s">
        <v>70</v>
      </c>
      <c r="B47" s="31"/>
      <c r="C47" s="31"/>
      <c r="D47" s="31"/>
      <c r="E47" s="30" t="s">
        <v>57</v>
      </c>
      <c r="F47" s="30"/>
      <c r="G47" s="30"/>
      <c r="H47" s="25"/>
      <c r="I47" s="24"/>
      <c r="J47" s="24"/>
    </row>
    <row r="48" spans="1:10" x14ac:dyDescent="0.55000000000000004">
      <c r="A48" s="29" t="s">
        <v>69</v>
      </c>
      <c r="B48" s="31"/>
      <c r="C48" s="31"/>
      <c r="D48" s="31"/>
      <c r="E48" s="30" t="s">
        <v>57</v>
      </c>
      <c r="F48" s="30"/>
      <c r="G48" s="30"/>
      <c r="H48" s="25"/>
      <c r="I48" s="24"/>
      <c r="J48" s="24"/>
    </row>
    <row r="49" spans="1:10" x14ac:dyDescent="0.55000000000000004">
      <c r="A49" s="29" t="s">
        <v>68</v>
      </c>
      <c r="B49" s="31"/>
      <c r="C49" s="31"/>
      <c r="D49" s="31"/>
      <c r="E49" s="30" t="s">
        <v>57</v>
      </c>
      <c r="F49" s="30"/>
      <c r="G49" s="30"/>
      <c r="H49" s="25"/>
      <c r="I49" s="24"/>
      <c r="J49" s="24"/>
    </row>
    <row r="50" spans="1:10" x14ac:dyDescent="0.55000000000000004">
      <c r="A50" s="29" t="s">
        <v>67</v>
      </c>
      <c r="B50" s="31"/>
      <c r="C50" s="31"/>
      <c r="D50" s="31"/>
      <c r="E50" s="30" t="s">
        <v>58</v>
      </c>
      <c r="F50" s="30" t="s">
        <v>66</v>
      </c>
      <c r="G50" s="30" t="s">
        <v>65</v>
      </c>
      <c r="H50" s="25"/>
      <c r="I50" s="24"/>
      <c r="J50" s="24"/>
    </row>
    <row r="51" spans="1:10" x14ac:dyDescent="0.55000000000000004">
      <c r="A51" s="29" t="s">
        <v>64</v>
      </c>
      <c r="B51" s="31"/>
      <c r="C51" s="31"/>
      <c r="D51" s="31"/>
      <c r="E51" s="30" t="s">
        <v>58</v>
      </c>
      <c r="F51" s="30" t="s">
        <v>63</v>
      </c>
      <c r="G51" s="30" t="s">
        <v>62</v>
      </c>
      <c r="H51" s="25"/>
      <c r="I51" s="24"/>
      <c r="J51" s="24"/>
    </row>
    <row r="52" spans="1:10" x14ac:dyDescent="0.55000000000000004">
      <c r="A52" s="29" t="s">
        <v>61</v>
      </c>
      <c r="B52" s="31"/>
      <c r="C52" s="31"/>
      <c r="D52" s="31"/>
      <c r="E52" s="30" t="s">
        <v>57</v>
      </c>
      <c r="F52" s="30"/>
      <c r="G52" s="30"/>
      <c r="H52" s="25"/>
      <c r="I52" s="24"/>
      <c r="J52" s="24"/>
    </row>
    <row r="53" spans="1:10" x14ac:dyDescent="0.55000000000000004">
      <c r="A53" s="29" t="s">
        <v>60</v>
      </c>
      <c r="B53" s="31"/>
      <c r="C53" s="31"/>
      <c r="D53" s="31"/>
      <c r="E53" s="30" t="s">
        <v>57</v>
      </c>
      <c r="F53" s="30"/>
      <c r="G53" s="30"/>
      <c r="H53" s="25"/>
      <c r="I53" s="24"/>
      <c r="J53" s="24"/>
    </row>
    <row r="54" spans="1:10" ht="20.5" thickBot="1" x14ac:dyDescent="0.6">
      <c r="A54" s="29" t="s">
        <v>59</v>
      </c>
      <c r="B54" s="28"/>
      <c r="C54" s="28"/>
      <c r="D54" s="28"/>
      <c r="E54" s="27" t="s">
        <v>55</v>
      </c>
      <c r="F54" s="26"/>
      <c r="G54" s="26"/>
      <c r="H54" s="25"/>
      <c r="I54" s="24"/>
      <c r="J54" s="24"/>
    </row>
    <row r="55" spans="1:10" ht="20.5" thickTop="1" x14ac:dyDescent="0.55000000000000004">
      <c r="A55" s="16" t="s">
        <v>58</v>
      </c>
      <c r="B55" s="23">
        <f>COUNTIF(B3:B40,"ACS")</f>
        <v>24</v>
      </c>
      <c r="C55" s="23"/>
      <c r="D55" s="23"/>
      <c r="E55" s="22">
        <f>COUNTIF(E3:E53,"ACS")</f>
        <v>20</v>
      </c>
      <c r="F55" s="22"/>
      <c r="G55" s="22"/>
      <c r="H55" s="21">
        <f>COUNTIF(H3:H54,"ACS")</f>
        <v>4</v>
      </c>
      <c r="I55" s="21"/>
      <c r="J55" s="21"/>
    </row>
    <row r="56" spans="1:10" ht="20.5" thickBot="1" x14ac:dyDescent="0.6">
      <c r="A56" s="20" t="s">
        <v>57</v>
      </c>
      <c r="B56" s="19">
        <f>COUNTIF(B3:B40,"NCS")</f>
        <v>4</v>
      </c>
      <c r="C56" s="19"/>
      <c r="D56" s="19"/>
      <c r="E56" s="18">
        <f>COUNTIF(E3:E53,"NCS")</f>
        <v>23</v>
      </c>
      <c r="F56" s="18"/>
      <c r="G56" s="18"/>
      <c r="H56" s="17">
        <f>COUNTIF(H3:H54,"NCS")</f>
        <v>26</v>
      </c>
      <c r="I56" s="17"/>
      <c r="J56" s="17"/>
    </row>
    <row r="57" spans="1:10" ht="20.5" thickTop="1" x14ac:dyDescent="0.55000000000000004">
      <c r="A57" s="16" t="s">
        <v>56</v>
      </c>
      <c r="B57" s="15">
        <f>B55/SUM(B55:B56)</f>
        <v>0.8571428571428571</v>
      </c>
      <c r="C57" s="15"/>
      <c r="D57" s="15"/>
      <c r="E57" s="14">
        <f>E55/SUM(E55:E56)</f>
        <v>0.46511627906976744</v>
      </c>
      <c r="F57" s="14"/>
      <c r="G57" s="14"/>
      <c r="H57" s="13">
        <f>H55/SUM(H55:H56)</f>
        <v>0.13333333333333333</v>
      </c>
      <c r="I57" s="13"/>
      <c r="J57" s="13"/>
    </row>
    <row r="58" spans="1:10" x14ac:dyDescent="0.55000000000000004">
      <c r="A58" s="16" t="s">
        <v>55</v>
      </c>
      <c r="B58" s="15"/>
      <c r="C58" s="15"/>
      <c r="D58" s="15"/>
      <c r="E58" s="14"/>
      <c r="F58" s="14"/>
      <c r="G58" s="14"/>
      <c r="H58" s="13"/>
      <c r="I58" s="13"/>
      <c r="J58" s="13"/>
    </row>
    <row r="59" spans="1:10" x14ac:dyDescent="0.55000000000000004">
      <c r="B59" s="12"/>
      <c r="C59" s="12"/>
      <c r="D59" s="12"/>
      <c r="E59" s="12"/>
      <c r="F59" s="12"/>
      <c r="G59" s="12"/>
      <c r="H59" s="12"/>
      <c r="I59" s="12"/>
      <c r="J59" s="12"/>
    </row>
  </sheetData>
  <mergeCells count="3">
    <mergeCell ref="B1:D1"/>
    <mergeCell ref="E1:G1"/>
    <mergeCell ref="H1:J1"/>
  </mergeCells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13A9-3B6B-4329-B8CE-804D744F2A61}">
  <dimension ref="A1:AK101"/>
  <sheetViews>
    <sheetView workbookViewId="0">
      <selection activeCell="AN30" sqref="AN30"/>
    </sheetView>
  </sheetViews>
  <sheetFormatPr defaultColWidth="8.25" defaultRowHeight="18" x14ac:dyDescent="0.55000000000000004"/>
  <cols>
    <col min="1" max="3" width="8.1640625" style="79" customWidth="1"/>
    <col min="4" max="4" width="9.58203125" style="79" customWidth="1"/>
    <col min="5" max="5" width="11.08203125" style="73" customWidth="1"/>
    <col min="6" max="6" width="4.9140625" style="73" customWidth="1"/>
    <col min="7" max="7" width="5.58203125" style="73" customWidth="1"/>
    <col min="8" max="8" width="4.75" style="73" customWidth="1"/>
    <col min="9" max="9" width="5.5" style="78" customWidth="1"/>
    <col min="10" max="10" width="3.33203125" style="73" hidden="1" customWidth="1"/>
    <col min="11" max="11" width="5.4140625" style="73" customWidth="1"/>
    <col min="12" max="12" width="4.58203125" style="73" customWidth="1"/>
    <col min="13" max="13" width="5.5" style="73" customWidth="1"/>
    <col min="14" max="14" width="3.83203125" style="73" hidden="1" customWidth="1"/>
    <col min="15" max="15" width="4.25" style="73" customWidth="1"/>
    <col min="16" max="17" width="4.58203125" style="73" customWidth="1"/>
    <col min="18" max="18" width="4" style="78" hidden="1" customWidth="1"/>
    <col min="19" max="19" width="2.9140625" style="78" customWidth="1"/>
    <col min="20" max="20" width="2.9140625" style="73" hidden="1" customWidth="1"/>
    <col min="21" max="21" width="4.25" style="73" hidden="1" customWidth="1"/>
    <col min="22" max="22" width="5.5" style="73" hidden="1" customWidth="1"/>
    <col min="23" max="23" width="2.9140625" style="73" hidden="1" customWidth="1"/>
    <col min="24" max="24" width="3.83203125" style="73" hidden="1" customWidth="1"/>
    <col min="25" max="25" width="4.25" style="77" hidden="1" customWidth="1"/>
    <col min="26" max="26" width="4.75" style="73" hidden="1" customWidth="1"/>
    <col min="27" max="27" width="5.58203125" style="73" customWidth="1"/>
    <col min="28" max="28" width="3.08203125" style="73" hidden="1" customWidth="1"/>
    <col min="29" max="29" width="2.83203125" style="76" hidden="1" customWidth="1"/>
    <col min="30" max="30" width="4.9140625" style="75" customWidth="1"/>
    <col min="31" max="31" width="4.9140625" style="74" customWidth="1"/>
    <col min="32" max="32" width="5.33203125" style="74" customWidth="1"/>
    <col min="33" max="33" width="8.25" style="74"/>
    <col min="34" max="16384" width="8.25" style="73"/>
  </cols>
  <sheetData>
    <row r="1" spans="1:35" ht="21.5" x14ac:dyDescent="0.55000000000000004">
      <c r="A1" s="137" t="s">
        <v>231</v>
      </c>
      <c r="B1" s="137"/>
      <c r="C1" s="137"/>
      <c r="D1" s="137"/>
      <c r="E1" s="104"/>
      <c r="F1" s="104"/>
      <c r="G1" s="104"/>
      <c r="H1" s="104"/>
      <c r="I1" s="100"/>
      <c r="J1" s="104"/>
      <c r="K1" s="104"/>
      <c r="L1" s="104"/>
      <c r="M1" s="104"/>
      <c r="N1" s="104"/>
      <c r="O1" s="104"/>
      <c r="P1" s="104"/>
      <c r="Q1" s="104"/>
      <c r="R1" s="100"/>
      <c r="S1" s="100"/>
      <c r="T1" s="104"/>
      <c r="U1" s="104"/>
      <c r="V1" s="104"/>
      <c r="W1" s="104"/>
      <c r="X1" s="104"/>
      <c r="Y1" s="110"/>
      <c r="Z1" s="104"/>
      <c r="AA1" s="110"/>
      <c r="AB1" s="104"/>
      <c r="AC1" s="109"/>
      <c r="AD1" s="108"/>
      <c r="AE1" s="112"/>
      <c r="AF1" s="112"/>
      <c r="AG1" s="112"/>
      <c r="AH1" s="104"/>
      <c r="AI1" s="104"/>
    </row>
    <row r="2" spans="1:35" x14ac:dyDescent="0.55000000000000004">
      <c r="A2" s="136" t="s">
        <v>230</v>
      </c>
      <c r="B2" s="136"/>
      <c r="C2" s="136"/>
      <c r="D2" s="136" t="s">
        <v>229</v>
      </c>
      <c r="E2" s="73" t="s">
        <v>228</v>
      </c>
      <c r="F2" s="136" t="s">
        <v>227</v>
      </c>
      <c r="G2" s="136" t="s">
        <v>226</v>
      </c>
      <c r="H2" s="136" t="s">
        <v>225</v>
      </c>
      <c r="I2" s="135" t="s">
        <v>224</v>
      </c>
      <c r="J2" s="80"/>
      <c r="K2" s="134" t="s">
        <v>223</v>
      </c>
      <c r="L2" s="131"/>
      <c r="M2" s="131"/>
      <c r="N2" s="131"/>
      <c r="O2" s="131"/>
      <c r="P2" s="131"/>
      <c r="Q2" s="131"/>
      <c r="R2" s="133"/>
      <c r="S2" s="133"/>
      <c r="T2" s="131"/>
      <c r="U2" s="131"/>
      <c r="V2" s="131"/>
      <c r="W2" s="131"/>
      <c r="X2" s="132"/>
      <c r="Y2" s="131"/>
      <c r="Z2" s="129" t="s">
        <v>222</v>
      </c>
      <c r="AA2" s="130" t="s">
        <v>221</v>
      </c>
      <c r="AB2" s="129" t="s">
        <v>220</v>
      </c>
      <c r="AC2" s="76" t="s">
        <v>219</v>
      </c>
      <c r="AD2" s="75" t="s">
        <v>218</v>
      </c>
      <c r="AE2" s="74" t="s">
        <v>217</v>
      </c>
      <c r="AF2" s="74" t="s">
        <v>216</v>
      </c>
      <c r="AG2" s="74" t="s">
        <v>215</v>
      </c>
    </row>
    <row r="3" spans="1:35" x14ac:dyDescent="0.55000000000000004">
      <c r="A3" s="127" t="s">
        <v>214</v>
      </c>
      <c r="B3" s="127"/>
      <c r="C3" s="127"/>
      <c r="D3" s="127" t="s">
        <v>213</v>
      </c>
      <c r="E3" s="104"/>
      <c r="F3" s="127" t="s">
        <v>212</v>
      </c>
      <c r="G3" s="127" t="s">
        <v>211</v>
      </c>
      <c r="H3" s="126" t="s">
        <v>210</v>
      </c>
      <c r="I3" s="128"/>
      <c r="J3" s="126" t="s">
        <v>124</v>
      </c>
      <c r="K3" s="126" t="s">
        <v>209</v>
      </c>
      <c r="L3" s="126">
        <v>1</v>
      </c>
      <c r="M3" s="126">
        <v>2</v>
      </c>
      <c r="N3" s="126" t="s">
        <v>124</v>
      </c>
      <c r="O3" s="126" t="s">
        <v>208</v>
      </c>
      <c r="P3" s="126" t="s">
        <v>207</v>
      </c>
      <c r="Q3" s="126" t="s">
        <v>206</v>
      </c>
      <c r="R3" s="128"/>
      <c r="S3" s="128" t="s">
        <v>205</v>
      </c>
      <c r="T3" s="126" t="s">
        <v>124</v>
      </c>
      <c r="U3" s="126" t="s">
        <v>204</v>
      </c>
      <c r="V3" s="126" t="s">
        <v>124</v>
      </c>
      <c r="W3" s="126" t="s">
        <v>109</v>
      </c>
      <c r="X3" s="127" t="s">
        <v>203</v>
      </c>
      <c r="Y3" s="126"/>
      <c r="Z3" s="125" t="s">
        <v>202</v>
      </c>
      <c r="AA3" s="126" t="s">
        <v>201</v>
      </c>
      <c r="AB3" s="125" t="s">
        <v>200</v>
      </c>
      <c r="AC3" s="109" t="s">
        <v>199</v>
      </c>
      <c r="AD3" s="108" t="s">
        <v>198</v>
      </c>
      <c r="AE3" s="112"/>
      <c r="AF3" s="112"/>
      <c r="AG3" s="112"/>
      <c r="AH3" s="104"/>
      <c r="AI3" s="104"/>
    </row>
    <row r="4" spans="1:35" x14ac:dyDescent="0.55000000000000004">
      <c r="A4" s="124" t="s">
        <v>197</v>
      </c>
      <c r="B4" s="81"/>
      <c r="C4" s="81"/>
      <c r="D4" s="81"/>
    </row>
    <row r="5" spans="1:35" x14ac:dyDescent="0.55000000000000004">
      <c r="A5" s="81"/>
      <c r="B5" s="81"/>
      <c r="C5" s="81"/>
      <c r="D5" s="81"/>
    </row>
    <row r="6" spans="1:35" x14ac:dyDescent="0.55000000000000004">
      <c r="A6" s="81">
        <v>43429</v>
      </c>
      <c r="B6" s="81">
        <v>43412</v>
      </c>
      <c r="C6" s="77">
        <f>DAYS360(B6,A6,FALSE)</f>
        <v>17</v>
      </c>
      <c r="D6" s="102">
        <f>C6/30</f>
        <v>0.56666666666666665</v>
      </c>
      <c r="E6" s="73" t="s">
        <v>196</v>
      </c>
      <c r="F6" s="73">
        <v>53</v>
      </c>
      <c r="G6" s="73">
        <v>47</v>
      </c>
      <c r="H6" s="73">
        <v>43</v>
      </c>
      <c r="I6" s="78">
        <v>37</v>
      </c>
      <c r="K6" s="73">
        <v>14</v>
      </c>
      <c r="L6" s="73">
        <v>3</v>
      </c>
      <c r="M6" s="73">
        <v>8</v>
      </c>
      <c r="O6" s="73">
        <v>5</v>
      </c>
      <c r="P6" s="73">
        <v>5</v>
      </c>
      <c r="Q6" s="78">
        <v>2</v>
      </c>
      <c r="R6" s="78">
        <f>(Q6/I6)*100</f>
        <v>5.4054054054054053</v>
      </c>
      <c r="X6" s="73">
        <v>0</v>
      </c>
      <c r="Z6" s="73">
        <v>0</v>
      </c>
      <c r="AA6" s="73">
        <v>7</v>
      </c>
      <c r="AD6" s="75">
        <v>3</v>
      </c>
      <c r="AG6" s="107" t="s">
        <v>195</v>
      </c>
      <c r="AH6" s="78" t="s">
        <v>194</v>
      </c>
      <c r="AI6" s="78" t="s">
        <v>193</v>
      </c>
    </row>
    <row r="7" spans="1:35" x14ac:dyDescent="0.55000000000000004">
      <c r="A7" s="81">
        <v>43440</v>
      </c>
      <c r="B7" s="81">
        <v>43431</v>
      </c>
      <c r="C7" s="77">
        <f>DAYS360(B7,A7,TRUE)</f>
        <v>9</v>
      </c>
      <c r="D7" s="102">
        <f>C7/30</f>
        <v>0.3</v>
      </c>
      <c r="E7" s="73" t="s">
        <v>192</v>
      </c>
      <c r="F7" s="73">
        <v>42</v>
      </c>
      <c r="G7" s="73">
        <v>35</v>
      </c>
      <c r="H7" s="73">
        <v>30</v>
      </c>
      <c r="I7" s="78">
        <v>31</v>
      </c>
      <c r="K7" s="73">
        <v>2</v>
      </c>
      <c r="L7" s="73">
        <v>6</v>
      </c>
      <c r="M7" s="73">
        <v>23</v>
      </c>
      <c r="O7" s="73">
        <v>0</v>
      </c>
      <c r="P7" s="73">
        <v>3</v>
      </c>
      <c r="Q7" s="78">
        <v>2</v>
      </c>
      <c r="R7" s="78">
        <f>(Q7/I7)*100</f>
        <v>6.4516129032258061</v>
      </c>
      <c r="X7" s="73">
        <v>-25</v>
      </c>
      <c r="Z7" s="73">
        <v>0</v>
      </c>
      <c r="AA7" s="73">
        <v>4</v>
      </c>
      <c r="AD7" s="75">
        <v>0</v>
      </c>
      <c r="AG7" s="107"/>
      <c r="AH7" s="78"/>
      <c r="AI7" s="78"/>
    </row>
    <row r="8" spans="1:35" x14ac:dyDescent="0.55000000000000004">
      <c r="A8" s="118">
        <v>43440</v>
      </c>
      <c r="B8" s="118">
        <v>43431</v>
      </c>
      <c r="C8" s="77">
        <f>DAYS360(B8,A8,TRUE)</f>
        <v>9</v>
      </c>
      <c r="D8" s="102">
        <f>C8/30</f>
        <v>0.3</v>
      </c>
      <c r="E8" s="104" t="s">
        <v>191</v>
      </c>
      <c r="F8" s="104">
        <v>60</v>
      </c>
      <c r="G8" s="104">
        <v>46</v>
      </c>
      <c r="H8" s="104">
        <v>30</v>
      </c>
      <c r="I8" s="100">
        <v>24</v>
      </c>
      <c r="J8" s="104"/>
      <c r="K8" s="104">
        <v>0</v>
      </c>
      <c r="L8" s="104">
        <v>8</v>
      </c>
      <c r="M8" s="104">
        <v>16</v>
      </c>
      <c r="N8" s="104"/>
      <c r="O8" s="104">
        <v>0</v>
      </c>
      <c r="P8" s="104">
        <v>5</v>
      </c>
      <c r="Q8" s="100">
        <v>3</v>
      </c>
      <c r="R8" s="100">
        <f>(Q8/I8)*100</f>
        <v>12.5</v>
      </c>
      <c r="S8" s="100"/>
      <c r="T8" s="104"/>
      <c r="U8" s="104"/>
      <c r="V8" s="104"/>
      <c r="W8" s="104"/>
      <c r="X8" s="104">
        <v>-25</v>
      </c>
      <c r="Y8" s="110"/>
      <c r="Z8" s="104">
        <v>0</v>
      </c>
      <c r="AA8" s="104">
        <v>5</v>
      </c>
      <c r="AB8" s="104"/>
      <c r="AC8" s="109"/>
      <c r="AD8" s="108">
        <v>0</v>
      </c>
      <c r="AG8" s="107"/>
      <c r="AH8" s="78"/>
      <c r="AI8" s="78"/>
    </row>
    <row r="9" spans="1:35" x14ac:dyDescent="0.55000000000000004">
      <c r="A9" s="81">
        <v>43475</v>
      </c>
      <c r="B9" s="81">
        <v>43441</v>
      </c>
      <c r="C9" s="77">
        <f>DAYS360(B9,A9,TRUE)</f>
        <v>33</v>
      </c>
      <c r="D9" s="102">
        <f>C9/30</f>
        <v>1.1000000000000001</v>
      </c>
      <c r="E9" s="73" t="s">
        <v>190</v>
      </c>
      <c r="F9" s="73">
        <v>190</v>
      </c>
      <c r="G9" s="73">
        <v>170</v>
      </c>
      <c r="H9" s="73">
        <v>147</v>
      </c>
      <c r="I9" s="78">
        <v>124</v>
      </c>
      <c r="K9" s="73">
        <v>25</v>
      </c>
      <c r="L9" s="73">
        <v>56</v>
      </c>
      <c r="O9" s="73">
        <v>36</v>
      </c>
      <c r="P9" s="73">
        <v>15</v>
      </c>
      <c r="Q9" s="78">
        <v>15</v>
      </c>
      <c r="R9" s="78">
        <f>(Q9/I9)*100</f>
        <v>12.096774193548388</v>
      </c>
      <c r="X9" s="73">
        <v>0</v>
      </c>
      <c r="Z9" s="73">
        <v>0</v>
      </c>
      <c r="AA9" s="73">
        <v>30</v>
      </c>
      <c r="AD9" s="75">
        <v>3</v>
      </c>
      <c r="AE9" s="74">
        <v>10</v>
      </c>
      <c r="AF9" s="74">
        <v>2.4193548387096775</v>
      </c>
      <c r="AG9" s="107" t="s">
        <v>189</v>
      </c>
      <c r="AH9" s="78" t="s">
        <v>188</v>
      </c>
      <c r="AI9" s="78" t="s">
        <v>187</v>
      </c>
    </row>
    <row r="10" spans="1:35" x14ac:dyDescent="0.55000000000000004">
      <c r="A10" s="81">
        <v>43476</v>
      </c>
      <c r="B10" s="81">
        <v>43441</v>
      </c>
      <c r="C10" s="77">
        <f>DAYS360(B10,A10,TRUE)</f>
        <v>34</v>
      </c>
      <c r="D10" s="102">
        <f>C10/30</f>
        <v>1.1333333333333333</v>
      </c>
      <c r="E10" s="73" t="s">
        <v>186</v>
      </c>
      <c r="F10" s="73">
        <v>219</v>
      </c>
      <c r="G10" s="73">
        <v>162</v>
      </c>
      <c r="H10" s="73">
        <v>155</v>
      </c>
      <c r="I10" s="78">
        <v>128</v>
      </c>
      <c r="K10" s="73">
        <v>39</v>
      </c>
      <c r="L10" s="73">
        <v>16</v>
      </c>
      <c r="O10" s="73">
        <v>85</v>
      </c>
      <c r="P10" s="73">
        <v>9</v>
      </c>
      <c r="Q10" s="78">
        <v>6</v>
      </c>
      <c r="R10" s="78">
        <f>(Q10/I10)*100</f>
        <v>4.6875</v>
      </c>
      <c r="X10" s="73">
        <v>0</v>
      </c>
      <c r="Z10" s="73">
        <v>8</v>
      </c>
      <c r="AA10" s="73">
        <v>15</v>
      </c>
      <c r="AD10" s="75">
        <v>0</v>
      </c>
      <c r="AG10" s="107"/>
      <c r="AH10" s="78"/>
      <c r="AI10" s="78"/>
    </row>
    <row r="11" spans="1:35" x14ac:dyDescent="0.55000000000000004">
      <c r="A11" s="81">
        <v>43508</v>
      </c>
      <c r="B11" s="81">
        <v>43431</v>
      </c>
      <c r="C11" s="77">
        <f>DAYS360(B11,A11,TRUE)</f>
        <v>75</v>
      </c>
      <c r="D11" s="102">
        <f>C11/30</f>
        <v>2.5</v>
      </c>
      <c r="E11" s="73" t="s">
        <v>185</v>
      </c>
      <c r="F11" s="73">
        <v>120</v>
      </c>
      <c r="G11" s="73">
        <v>88</v>
      </c>
      <c r="H11" s="73">
        <v>78</v>
      </c>
      <c r="I11" s="78">
        <v>73</v>
      </c>
      <c r="K11" s="73">
        <v>0</v>
      </c>
      <c r="L11" s="73">
        <v>43</v>
      </c>
      <c r="M11" s="73">
        <v>30</v>
      </c>
      <c r="O11" s="73">
        <v>16</v>
      </c>
      <c r="P11" s="73">
        <v>2</v>
      </c>
      <c r="Q11" s="78">
        <v>4</v>
      </c>
      <c r="R11" s="78">
        <f>(Q11/I11)*100</f>
        <v>5.4794520547945202</v>
      </c>
      <c r="X11" s="73">
        <v>6</v>
      </c>
      <c r="Z11" s="73">
        <v>8</v>
      </c>
      <c r="AA11" s="73">
        <v>6</v>
      </c>
      <c r="AD11" s="75">
        <v>0</v>
      </c>
      <c r="AG11" s="107"/>
      <c r="AH11" s="78"/>
      <c r="AI11" s="78"/>
    </row>
    <row r="12" spans="1:35" x14ac:dyDescent="0.55000000000000004">
      <c r="A12" s="81">
        <v>43510</v>
      </c>
      <c r="B12" s="81">
        <v>43476</v>
      </c>
      <c r="C12" s="77">
        <f>DAYS360(B12,A12,TRUE)</f>
        <v>33</v>
      </c>
      <c r="D12" s="102">
        <f>C12/30</f>
        <v>1.1000000000000001</v>
      </c>
      <c r="E12" s="73" t="s">
        <v>184</v>
      </c>
      <c r="F12" s="73">
        <v>140</v>
      </c>
      <c r="G12" s="73">
        <v>92</v>
      </c>
      <c r="H12" s="73">
        <v>89</v>
      </c>
      <c r="I12" s="78">
        <v>76</v>
      </c>
      <c r="K12" s="73">
        <v>40</v>
      </c>
      <c r="L12" s="73">
        <v>15</v>
      </c>
      <c r="M12" s="73">
        <v>21</v>
      </c>
      <c r="O12" s="73">
        <v>11</v>
      </c>
      <c r="P12" s="73">
        <v>0</v>
      </c>
      <c r="Q12" s="78">
        <v>5</v>
      </c>
      <c r="R12" s="78">
        <f>(Q12/I12)*100</f>
        <v>6.5789473684210522</v>
      </c>
      <c r="X12" s="73">
        <v>5</v>
      </c>
      <c r="Z12" s="73">
        <v>8</v>
      </c>
      <c r="AA12" s="73">
        <v>5</v>
      </c>
      <c r="AD12" s="75">
        <v>1</v>
      </c>
      <c r="AE12" s="74">
        <v>20</v>
      </c>
      <c r="AG12" s="107" t="s">
        <v>183</v>
      </c>
      <c r="AH12" s="78"/>
      <c r="AI12" s="78"/>
    </row>
    <row r="13" spans="1:35" x14ac:dyDescent="0.55000000000000004">
      <c r="A13" s="81">
        <v>43564</v>
      </c>
      <c r="B13" s="81">
        <v>43476</v>
      </c>
      <c r="C13" s="77">
        <f>DAYS360(B13,A13,TRUE)</f>
        <v>88</v>
      </c>
      <c r="D13" s="102">
        <f>C13/30</f>
        <v>2.9333333333333331</v>
      </c>
      <c r="E13" s="73" t="s">
        <v>182</v>
      </c>
      <c r="F13" s="73">
        <v>242</v>
      </c>
      <c r="G13" s="73">
        <v>182</v>
      </c>
      <c r="H13" s="73">
        <v>170</v>
      </c>
      <c r="I13" s="78">
        <v>148</v>
      </c>
      <c r="K13" s="73">
        <v>48</v>
      </c>
      <c r="L13" s="73">
        <v>45</v>
      </c>
      <c r="O13" s="73">
        <v>76</v>
      </c>
      <c r="P13" s="73">
        <v>0</v>
      </c>
      <c r="Q13" s="78">
        <v>1</v>
      </c>
      <c r="R13" s="78">
        <f>(Q13/I13)*100</f>
        <v>0.67567567567567566</v>
      </c>
      <c r="X13" s="73">
        <v>0</v>
      </c>
      <c r="Z13" s="73">
        <v>8</v>
      </c>
      <c r="AA13" s="73">
        <v>0</v>
      </c>
      <c r="AD13" s="75">
        <v>0</v>
      </c>
      <c r="AG13" s="107"/>
      <c r="AH13" s="78"/>
      <c r="AI13" s="78"/>
    </row>
    <row r="14" spans="1:35" x14ac:dyDescent="0.55000000000000004">
      <c r="A14" s="81">
        <v>43565</v>
      </c>
      <c r="B14" s="81">
        <v>43525</v>
      </c>
      <c r="C14" s="77">
        <f>DAYS360(B14,A14,TRUE)</f>
        <v>39</v>
      </c>
      <c r="D14" s="123">
        <f>C14/30</f>
        <v>1.3</v>
      </c>
      <c r="E14" s="73" t="s">
        <v>181</v>
      </c>
      <c r="F14" s="73">
        <v>242</v>
      </c>
      <c r="G14" s="73">
        <v>174</v>
      </c>
      <c r="H14" s="73">
        <v>165</v>
      </c>
      <c r="I14" s="78">
        <v>143</v>
      </c>
      <c r="K14" s="73">
        <v>38</v>
      </c>
      <c r="L14" s="73">
        <v>37</v>
      </c>
      <c r="O14" s="73">
        <v>82</v>
      </c>
      <c r="P14" s="73">
        <v>6</v>
      </c>
      <c r="Q14" s="78">
        <v>2</v>
      </c>
      <c r="R14" s="78">
        <f>(Q14/I14)*100</f>
        <v>1.3986013986013985</v>
      </c>
      <c r="X14" s="73">
        <v>0</v>
      </c>
      <c r="Z14" s="73">
        <v>8</v>
      </c>
      <c r="AA14" s="73">
        <v>8</v>
      </c>
      <c r="AD14" s="75">
        <v>1</v>
      </c>
      <c r="AG14" s="107" t="s">
        <v>180</v>
      </c>
      <c r="AH14" s="78"/>
      <c r="AI14" s="78"/>
    </row>
    <row r="15" spans="1:35" x14ac:dyDescent="0.55000000000000004">
      <c r="A15" s="81">
        <v>43571</v>
      </c>
      <c r="B15" s="81">
        <v>43525</v>
      </c>
      <c r="C15" s="77">
        <f>DAYS360(B15,A15,TRUE)</f>
        <v>45</v>
      </c>
      <c r="D15" s="123">
        <f>C15/30</f>
        <v>1.5</v>
      </c>
      <c r="E15" s="73" t="s">
        <v>179</v>
      </c>
      <c r="F15" s="73">
        <v>220</v>
      </c>
      <c r="G15" s="73">
        <v>174</v>
      </c>
      <c r="H15" s="73">
        <v>134</v>
      </c>
      <c r="I15" s="78">
        <v>127</v>
      </c>
      <c r="K15" s="73">
        <v>38</v>
      </c>
      <c r="L15" s="73">
        <v>37</v>
      </c>
      <c r="O15" s="73">
        <v>46</v>
      </c>
      <c r="P15" s="73">
        <v>11</v>
      </c>
      <c r="Q15" s="78">
        <v>2</v>
      </c>
      <c r="R15" s="78">
        <f>(Q15/I15)*100</f>
        <v>1.5748031496062991</v>
      </c>
      <c r="X15" s="73">
        <v>0</v>
      </c>
      <c r="Z15" s="73">
        <v>8</v>
      </c>
      <c r="AA15" s="73">
        <v>13</v>
      </c>
      <c r="AD15" s="75">
        <v>0</v>
      </c>
      <c r="AG15" s="107"/>
      <c r="AH15" s="78"/>
      <c r="AI15" s="78"/>
    </row>
    <row r="16" spans="1:35" x14ac:dyDescent="0.55000000000000004">
      <c r="A16" s="81">
        <v>43598</v>
      </c>
      <c r="B16" s="81">
        <v>43431</v>
      </c>
      <c r="C16" s="77">
        <f>DAYS360(B16,A16,TRUE)</f>
        <v>166</v>
      </c>
      <c r="D16" s="102">
        <f>C16/30</f>
        <v>5.5333333333333332</v>
      </c>
      <c r="E16" s="73" t="s">
        <v>178</v>
      </c>
      <c r="F16" s="73">
        <v>65</v>
      </c>
      <c r="G16" s="73">
        <v>63</v>
      </c>
      <c r="H16" s="73">
        <v>45</v>
      </c>
      <c r="I16" s="78">
        <v>39</v>
      </c>
      <c r="K16" s="73">
        <v>24</v>
      </c>
      <c r="L16" s="73">
        <v>5</v>
      </c>
      <c r="M16" s="73">
        <v>10</v>
      </c>
      <c r="O16" s="73">
        <v>0</v>
      </c>
      <c r="P16" s="73">
        <v>2</v>
      </c>
      <c r="Q16" s="78">
        <v>6</v>
      </c>
      <c r="R16" s="78">
        <f>(Q16/I16)*100</f>
        <v>15.384615384615385</v>
      </c>
      <c r="X16" s="73">
        <v>8</v>
      </c>
      <c r="Z16" s="73">
        <v>8</v>
      </c>
      <c r="AA16" s="73">
        <v>8</v>
      </c>
      <c r="AD16" s="75">
        <v>2</v>
      </c>
      <c r="AE16" s="74">
        <f>(AD16/AA16)*100</f>
        <v>25</v>
      </c>
      <c r="AF16" s="74">
        <f>(AD16/I16)*100</f>
        <v>5.1282051282051277</v>
      </c>
      <c r="AG16" s="107" t="s">
        <v>177</v>
      </c>
      <c r="AH16" s="78" t="s">
        <v>176</v>
      </c>
      <c r="AI16" s="78"/>
    </row>
    <row r="17" spans="1:37" x14ac:dyDescent="0.55000000000000004">
      <c r="A17" s="81">
        <v>43606</v>
      </c>
      <c r="B17" s="81">
        <v>43431</v>
      </c>
      <c r="C17" s="77">
        <f>DAYS360(B17,A17,TRUE)</f>
        <v>174</v>
      </c>
      <c r="D17" s="102">
        <f>C17/30</f>
        <v>5.8</v>
      </c>
      <c r="E17" s="73" t="s">
        <v>175</v>
      </c>
      <c r="F17" s="73">
        <v>113</v>
      </c>
      <c r="G17" s="73">
        <v>101</v>
      </c>
      <c r="H17" s="73">
        <v>89</v>
      </c>
      <c r="I17" s="78">
        <v>58</v>
      </c>
      <c r="K17" s="73">
        <v>46</v>
      </c>
      <c r="L17" s="73">
        <v>7</v>
      </c>
      <c r="O17" s="73">
        <v>25</v>
      </c>
      <c r="P17" s="73">
        <v>7</v>
      </c>
      <c r="Q17" s="78">
        <v>4</v>
      </c>
      <c r="R17" s="78">
        <f>(Q17/I17)*100</f>
        <v>6.8965517241379306</v>
      </c>
      <c r="X17" s="73">
        <v>0</v>
      </c>
      <c r="Z17" s="73">
        <v>8</v>
      </c>
      <c r="AA17" s="73">
        <v>11</v>
      </c>
      <c r="AD17" s="75">
        <v>0</v>
      </c>
      <c r="AG17" s="107"/>
      <c r="AH17" s="78"/>
      <c r="AI17" s="78"/>
    </row>
    <row r="18" spans="1:37" x14ac:dyDescent="0.55000000000000004">
      <c r="A18" s="81">
        <v>43612</v>
      </c>
      <c r="B18" s="81">
        <v>43525</v>
      </c>
      <c r="C18" s="77">
        <f>DAYS360(B18,A18,TRUE)</f>
        <v>86</v>
      </c>
      <c r="D18" s="102">
        <f>C18/30</f>
        <v>2.8666666666666667</v>
      </c>
      <c r="E18" s="73" t="s">
        <v>174</v>
      </c>
      <c r="F18" s="73">
        <v>101</v>
      </c>
      <c r="G18" s="73">
        <v>100</v>
      </c>
      <c r="H18" s="73">
        <v>90</v>
      </c>
      <c r="I18" s="78">
        <v>76</v>
      </c>
      <c r="K18" s="73">
        <v>0</v>
      </c>
      <c r="L18" s="73">
        <v>34</v>
      </c>
      <c r="M18" s="73">
        <v>42</v>
      </c>
      <c r="O18" s="73">
        <v>0</v>
      </c>
      <c r="P18" s="73">
        <v>10</v>
      </c>
      <c r="Q18" s="78">
        <v>7</v>
      </c>
      <c r="R18" s="78">
        <f>(Q18/I18)*100</f>
        <v>9.2105263157894726</v>
      </c>
      <c r="X18" s="73">
        <v>17</v>
      </c>
      <c r="Z18" s="73">
        <v>8</v>
      </c>
      <c r="AA18" s="73">
        <v>17</v>
      </c>
      <c r="AD18" s="75">
        <v>2</v>
      </c>
      <c r="AE18" s="74">
        <f>(AD18/AA18)*100</f>
        <v>11.76470588235294</v>
      </c>
      <c r="AF18" s="74">
        <f>(AD18/I18)*100</f>
        <v>2.6315789473684208</v>
      </c>
      <c r="AG18" s="107" t="s">
        <v>173</v>
      </c>
      <c r="AH18" s="78" t="s">
        <v>172</v>
      </c>
      <c r="AI18" s="78"/>
    </row>
    <row r="19" spans="1:37" x14ac:dyDescent="0.55000000000000004">
      <c r="A19" s="81">
        <v>43613</v>
      </c>
      <c r="B19" s="81">
        <v>43608</v>
      </c>
      <c r="C19" s="77">
        <f>DAYS360(B19,A19,TRUE)</f>
        <v>5</v>
      </c>
      <c r="D19" s="102">
        <f>C19/30</f>
        <v>0.16666666666666666</v>
      </c>
      <c r="E19" s="73" t="s">
        <v>171</v>
      </c>
      <c r="F19" s="73">
        <v>60</v>
      </c>
      <c r="G19" s="73">
        <v>52</v>
      </c>
      <c r="H19" s="73">
        <v>52</v>
      </c>
      <c r="I19" s="78">
        <v>38</v>
      </c>
      <c r="K19" s="73">
        <v>0</v>
      </c>
      <c r="L19" s="73">
        <v>25</v>
      </c>
      <c r="M19" s="73">
        <v>13</v>
      </c>
      <c r="O19" s="73">
        <v>0</v>
      </c>
      <c r="P19" s="73">
        <v>6</v>
      </c>
      <c r="Q19" s="78">
        <v>10</v>
      </c>
      <c r="R19" s="78">
        <f>(Q19/I19)*100</f>
        <v>26.315789473684209</v>
      </c>
      <c r="X19" s="73">
        <v>16</v>
      </c>
      <c r="Z19" s="73">
        <v>8</v>
      </c>
      <c r="AA19" s="73">
        <v>16</v>
      </c>
      <c r="AD19" s="75">
        <v>2</v>
      </c>
      <c r="AE19" s="74">
        <f>(AD19/AA19)*100</f>
        <v>12.5</v>
      </c>
      <c r="AF19" s="74">
        <f>(AD19/I19)*100</f>
        <v>5.2631578947368416</v>
      </c>
      <c r="AG19" s="107" t="s">
        <v>170</v>
      </c>
      <c r="AH19" s="78" t="s">
        <v>169</v>
      </c>
      <c r="AI19" s="78"/>
    </row>
    <row r="20" spans="1:37" x14ac:dyDescent="0.55000000000000004">
      <c r="A20" s="81">
        <v>43886</v>
      </c>
      <c r="B20" s="81">
        <v>43874</v>
      </c>
      <c r="C20" s="77">
        <f>DAYS360(B20,A20,TRUE)</f>
        <v>12</v>
      </c>
      <c r="D20" s="102">
        <f>C20/30</f>
        <v>0.4</v>
      </c>
      <c r="E20" s="73" t="s">
        <v>167</v>
      </c>
      <c r="F20" s="73">
        <v>88</v>
      </c>
      <c r="G20" s="73">
        <v>79</v>
      </c>
      <c r="H20" s="73">
        <v>78</v>
      </c>
      <c r="I20" s="78">
        <v>46</v>
      </c>
      <c r="J20" s="73">
        <f>(I20/H20)*100</f>
        <v>58.974358974358978</v>
      </c>
      <c r="K20" s="73">
        <v>46</v>
      </c>
      <c r="L20" s="73">
        <v>4</v>
      </c>
      <c r="M20" s="73">
        <v>29</v>
      </c>
      <c r="N20" s="73">
        <f>(M20/I20)*100</f>
        <v>63.04347826086957</v>
      </c>
      <c r="O20" s="73">
        <v>10</v>
      </c>
      <c r="P20" s="73">
        <v>3</v>
      </c>
      <c r="Q20" s="78">
        <v>2</v>
      </c>
      <c r="R20" s="78">
        <f>(Q20/I20)*100</f>
        <v>4.3478260869565215</v>
      </c>
      <c r="S20" s="78">
        <v>0</v>
      </c>
      <c r="T20" s="73">
        <f>(S20/I20)*100</f>
        <v>0</v>
      </c>
      <c r="AA20" s="73">
        <v>2</v>
      </c>
      <c r="AD20" s="75">
        <v>0</v>
      </c>
      <c r="AE20" s="74">
        <f>(AD20/AA20)*100</f>
        <v>0</v>
      </c>
      <c r="AF20" s="74">
        <f>(AD20/I20)*100</f>
        <v>0</v>
      </c>
      <c r="AG20" s="107"/>
      <c r="AH20" s="78"/>
      <c r="AI20" s="78"/>
    </row>
    <row r="21" spans="1:37" x14ac:dyDescent="0.55000000000000004">
      <c r="A21" s="81">
        <v>43886</v>
      </c>
      <c r="B21" s="81">
        <v>43874</v>
      </c>
      <c r="C21" s="77">
        <f>DAYS360(B21,A21,TRUE)</f>
        <v>12</v>
      </c>
      <c r="D21" s="102">
        <f>C21/30</f>
        <v>0.4</v>
      </c>
      <c r="E21" s="73" t="s">
        <v>168</v>
      </c>
      <c r="F21" s="73">
        <v>74</v>
      </c>
      <c r="G21" s="73">
        <v>60</v>
      </c>
      <c r="H21" s="73">
        <v>58</v>
      </c>
      <c r="I21" s="78">
        <v>31</v>
      </c>
      <c r="J21" s="73">
        <f>(I21/H21)*100</f>
        <v>53.448275862068961</v>
      </c>
      <c r="K21" s="73">
        <v>47</v>
      </c>
      <c r="L21" s="73">
        <v>4</v>
      </c>
      <c r="M21" s="73">
        <v>10</v>
      </c>
      <c r="N21" s="73">
        <f>(M21/I21)*100</f>
        <v>32.258064516129032</v>
      </c>
      <c r="O21" s="73">
        <v>2</v>
      </c>
      <c r="P21" s="73">
        <v>0</v>
      </c>
      <c r="Q21" s="78">
        <v>0</v>
      </c>
      <c r="R21" s="78">
        <f>(Q21/I21)*100</f>
        <v>0</v>
      </c>
      <c r="S21" s="78">
        <v>0</v>
      </c>
      <c r="T21" s="73">
        <f>(S21/I21)*100</f>
        <v>0</v>
      </c>
      <c r="AF21" s="74">
        <f>(AD21/I21)*100</f>
        <v>0</v>
      </c>
      <c r="AG21" s="107"/>
      <c r="AH21" s="78"/>
      <c r="AI21" s="78"/>
    </row>
    <row r="22" spans="1:37" x14ac:dyDescent="0.55000000000000004">
      <c r="A22" s="81">
        <v>43892</v>
      </c>
      <c r="B22" s="81">
        <v>43887</v>
      </c>
      <c r="C22" s="77">
        <f>DAYS360(B22,A22,TRUE)</f>
        <v>6</v>
      </c>
      <c r="D22" s="102">
        <f>C22/30</f>
        <v>0.2</v>
      </c>
      <c r="E22" s="73" t="s">
        <v>167</v>
      </c>
      <c r="F22" s="73">
        <v>52</v>
      </c>
      <c r="G22" s="73">
        <v>47</v>
      </c>
      <c r="H22" s="73">
        <v>40</v>
      </c>
      <c r="I22" s="78">
        <v>21</v>
      </c>
      <c r="J22" s="73">
        <f>(I22/H22)*100</f>
        <v>52.5</v>
      </c>
      <c r="K22" s="73">
        <v>23</v>
      </c>
      <c r="L22" s="73">
        <v>2</v>
      </c>
      <c r="M22" s="73">
        <v>10</v>
      </c>
      <c r="N22" s="73">
        <f>(M22/I22)*100</f>
        <v>47.619047619047613</v>
      </c>
      <c r="O22" s="73">
        <v>5</v>
      </c>
      <c r="P22" s="73">
        <v>1</v>
      </c>
      <c r="Q22" s="78">
        <v>2</v>
      </c>
      <c r="R22" s="78">
        <f>(Q22/I22)*100</f>
        <v>9.5238095238095237</v>
      </c>
      <c r="S22" s="78">
        <v>1</v>
      </c>
      <c r="T22" s="73">
        <f>(S22/I22)*100</f>
        <v>4.7619047619047619</v>
      </c>
      <c r="U22" s="73">
        <v>3</v>
      </c>
      <c r="V22" s="73">
        <f>(U22/I22)*100</f>
        <v>14.285714285714285</v>
      </c>
      <c r="AA22" s="73">
        <v>3</v>
      </c>
      <c r="AD22" s="75">
        <v>1</v>
      </c>
      <c r="AG22" s="78" t="s">
        <v>166</v>
      </c>
      <c r="AH22" s="78"/>
      <c r="AI22" s="78"/>
    </row>
    <row r="23" spans="1:37" x14ac:dyDescent="0.55000000000000004">
      <c r="A23" s="81">
        <v>43892</v>
      </c>
      <c r="B23" s="81">
        <v>43887</v>
      </c>
      <c r="C23" s="77">
        <f>DAYS360(B23,A23,TRUE)</f>
        <v>6</v>
      </c>
      <c r="D23" s="102">
        <f>C23/30</f>
        <v>0.2</v>
      </c>
      <c r="F23" s="73">
        <v>72</v>
      </c>
      <c r="G23" s="73">
        <v>56</v>
      </c>
      <c r="H23" s="73">
        <v>55</v>
      </c>
      <c r="I23" s="78">
        <v>9</v>
      </c>
      <c r="J23" s="73">
        <f>(I23/H23)*100</f>
        <v>16.363636363636363</v>
      </c>
      <c r="L23" s="73">
        <v>1</v>
      </c>
      <c r="M23" s="73">
        <v>5</v>
      </c>
      <c r="N23" s="73">
        <f>(M23/I23)*100</f>
        <v>55.555555555555557</v>
      </c>
      <c r="O23" s="73">
        <v>2</v>
      </c>
      <c r="P23" s="73">
        <v>0</v>
      </c>
      <c r="Q23" s="78">
        <v>0</v>
      </c>
      <c r="R23" s="78">
        <f>(Q23/I23)*100</f>
        <v>0</v>
      </c>
      <c r="S23" s="78">
        <v>0</v>
      </c>
      <c r="T23" s="73">
        <f>(S23/I23)*100</f>
        <v>0</v>
      </c>
      <c r="W23" s="73">
        <f>(3/30)*100</f>
        <v>10</v>
      </c>
      <c r="AG23" s="107"/>
      <c r="AH23" s="78"/>
      <c r="AI23" s="78"/>
    </row>
    <row r="24" spans="1:37" x14ac:dyDescent="0.55000000000000004">
      <c r="A24" s="117"/>
      <c r="B24" s="117"/>
      <c r="C24" s="117"/>
      <c r="D24" s="117"/>
      <c r="E24" s="114"/>
      <c r="F24" s="114">
        <f>SUM(F6:F23)</f>
        <v>2153</v>
      </c>
      <c r="G24" s="114">
        <f>SUM(G6:G23)</f>
        <v>1728</v>
      </c>
      <c r="H24" s="114">
        <f>SUM(H6:H23)</f>
        <v>1548</v>
      </c>
      <c r="I24" s="114">
        <f>SUM(I6:I23)</f>
        <v>1229</v>
      </c>
      <c r="J24" s="114">
        <f>SUM(J6:J23)</f>
        <v>181.28627120006431</v>
      </c>
      <c r="K24" s="114">
        <f>SUM(K6:K23)</f>
        <v>430</v>
      </c>
      <c r="L24" s="114">
        <f>SUM(L6:L23)</f>
        <v>348</v>
      </c>
      <c r="M24" s="114">
        <f>SUM(M6:M23)</f>
        <v>217</v>
      </c>
      <c r="N24" s="114">
        <f>SUM(N6:N23)</f>
        <v>198.47614595160178</v>
      </c>
      <c r="O24" s="114">
        <f>SUM(O6:O23)</f>
        <v>401</v>
      </c>
      <c r="P24" s="114">
        <f>SUM(P6:P23)</f>
        <v>85</v>
      </c>
      <c r="Q24" s="114">
        <f>SUM(Q6:Q23)</f>
        <v>73</v>
      </c>
      <c r="R24" s="114">
        <f>SUM(R6:R23)</f>
        <v>128.52789065827159</v>
      </c>
      <c r="S24" s="114">
        <f>SUM(S6:S23)</f>
        <v>1</v>
      </c>
      <c r="T24" s="114">
        <f>SUM(T6:T23)</f>
        <v>4.7619047619047619</v>
      </c>
      <c r="U24" s="114">
        <f>SUM(U6:U23)</f>
        <v>3</v>
      </c>
      <c r="V24" s="114">
        <f>SUM(V6:V23)</f>
        <v>14.285714285714285</v>
      </c>
      <c r="W24" s="114">
        <f>SUM(W6:W23)</f>
        <v>10</v>
      </c>
      <c r="X24" s="114">
        <f>SUM(X6:X23)</f>
        <v>2</v>
      </c>
      <c r="Y24" s="114">
        <f>SUM(Y6:Y23)</f>
        <v>0</v>
      </c>
      <c r="Z24" s="114">
        <f>SUM(Z6:Z23)</f>
        <v>80</v>
      </c>
      <c r="AA24" s="114">
        <f>SUM(AA6:AA23)</f>
        <v>150</v>
      </c>
      <c r="AB24" s="114">
        <f>SUM(AB6:AB23)</f>
        <v>0</v>
      </c>
      <c r="AC24" s="114">
        <f>SUM(AC6:AC23)</f>
        <v>0</v>
      </c>
      <c r="AD24" s="114">
        <f>SUM(AD6:AD23)</f>
        <v>15</v>
      </c>
      <c r="AE24" s="74">
        <f>(AD24/AA24)*100</f>
        <v>10</v>
      </c>
      <c r="AF24" s="74">
        <f>(AD24/I24)*100</f>
        <v>1.2205044751830758</v>
      </c>
      <c r="AG24" s="122"/>
      <c r="AH24" s="86"/>
      <c r="AI24" s="78">
        <f>((M24+O24+P24+Q24+S24)/I24)*100</f>
        <v>63.222131814483319</v>
      </c>
      <c r="AJ24" s="78">
        <f>((P24+Q24+S24)/I24)*100</f>
        <v>12.937347436940602</v>
      </c>
      <c r="AK24" s="78">
        <f>((Q24+S24)/I24)*100</f>
        <v>6.021155410903174</v>
      </c>
    </row>
    <row r="25" spans="1:37" x14ac:dyDescent="0.55000000000000004">
      <c r="A25" s="81"/>
      <c r="B25" s="81"/>
      <c r="C25" s="81"/>
      <c r="D25" s="81"/>
      <c r="Q25" s="78"/>
      <c r="AG25" s="107"/>
      <c r="AH25" s="78"/>
      <c r="AI25" s="78"/>
    </row>
    <row r="26" spans="1:37" x14ac:dyDescent="0.55000000000000004">
      <c r="Q26" s="78"/>
      <c r="AG26" s="107"/>
      <c r="AH26" s="78"/>
      <c r="AI26" s="78"/>
    </row>
    <row r="27" spans="1:37" x14ac:dyDescent="0.55000000000000004">
      <c r="A27" s="121" t="s">
        <v>165</v>
      </c>
      <c r="B27" s="121"/>
      <c r="C27" s="121"/>
      <c r="D27" s="121"/>
      <c r="E27" s="104"/>
      <c r="F27" s="104"/>
      <c r="G27" s="104"/>
      <c r="H27" s="104"/>
      <c r="I27" s="100"/>
      <c r="J27" s="104"/>
      <c r="K27" s="104"/>
      <c r="L27" s="104"/>
      <c r="M27" s="104"/>
      <c r="N27" s="104"/>
      <c r="O27" s="104"/>
      <c r="P27" s="104"/>
      <c r="Q27" s="104"/>
      <c r="R27" s="100"/>
      <c r="S27" s="100"/>
      <c r="T27" s="104"/>
      <c r="U27" s="104"/>
      <c r="V27" s="104"/>
      <c r="W27" s="104"/>
      <c r="X27" s="104"/>
      <c r="Y27" s="110"/>
      <c r="Z27" s="104"/>
      <c r="AA27" s="104"/>
      <c r="AB27" s="104"/>
      <c r="AC27" s="109"/>
      <c r="AD27" s="108"/>
      <c r="AE27" s="112"/>
      <c r="AF27" s="112"/>
      <c r="AG27" s="112"/>
      <c r="AH27" s="104"/>
      <c r="AI27" s="104"/>
    </row>
    <row r="28" spans="1:37" x14ac:dyDescent="0.55000000000000004">
      <c r="A28" s="81">
        <v>43902</v>
      </c>
      <c r="B28" s="81">
        <v>43900</v>
      </c>
      <c r="C28" s="77">
        <f>DAYS360(B28,A28,TRUE)</f>
        <v>2</v>
      </c>
      <c r="D28" s="102">
        <f>C28/30</f>
        <v>6.6666666666666666E-2</v>
      </c>
      <c r="F28" s="73">
        <v>63</v>
      </c>
      <c r="G28" s="73">
        <v>56</v>
      </c>
      <c r="H28" s="73">
        <v>54</v>
      </c>
      <c r="I28" s="78">
        <v>49</v>
      </c>
      <c r="J28" s="73">
        <f>(I28/H28)*100</f>
        <v>90.740740740740748</v>
      </c>
      <c r="K28" s="73">
        <v>9</v>
      </c>
      <c r="L28" s="73">
        <v>2</v>
      </c>
      <c r="M28" s="73">
        <v>43</v>
      </c>
      <c r="N28" s="73">
        <f>(M28/I28)*100</f>
        <v>87.755102040816325</v>
      </c>
      <c r="O28" s="73">
        <v>32</v>
      </c>
      <c r="P28" s="73">
        <v>15</v>
      </c>
      <c r="Q28" s="78">
        <v>12</v>
      </c>
      <c r="R28" s="78">
        <f>(Q28/I28)*100</f>
        <v>24.489795918367346</v>
      </c>
      <c r="S28" s="78">
        <v>0</v>
      </c>
      <c r="T28" s="73">
        <f>(S28/I28)*100</f>
        <v>0</v>
      </c>
      <c r="AA28" s="73">
        <v>12</v>
      </c>
      <c r="AD28" s="75">
        <v>1</v>
      </c>
      <c r="AG28" s="78" t="s">
        <v>164</v>
      </c>
    </row>
    <row r="29" spans="1:37" s="78" customFormat="1" x14ac:dyDescent="0.55000000000000004">
      <c r="A29" s="81">
        <v>43902</v>
      </c>
      <c r="B29" s="81">
        <v>43900</v>
      </c>
      <c r="C29" s="77">
        <f>DAYS360(B29,A29,TRUE)</f>
        <v>2</v>
      </c>
      <c r="D29" s="102">
        <f>C29/30</f>
        <v>6.6666666666666666E-2</v>
      </c>
      <c r="E29" s="73"/>
      <c r="F29" s="73">
        <v>69</v>
      </c>
      <c r="G29" s="73">
        <v>67</v>
      </c>
      <c r="H29" s="73">
        <v>66</v>
      </c>
      <c r="I29" s="78">
        <v>45</v>
      </c>
      <c r="J29" s="73">
        <f>(I29/H29)*100</f>
        <v>68.181818181818173</v>
      </c>
      <c r="K29" s="73">
        <v>29</v>
      </c>
      <c r="L29" s="73">
        <v>2</v>
      </c>
      <c r="M29" s="73"/>
      <c r="N29" s="73"/>
      <c r="O29" s="73">
        <v>9</v>
      </c>
      <c r="P29" s="73">
        <v>5</v>
      </c>
      <c r="Q29" s="78">
        <v>5</v>
      </c>
      <c r="R29" s="78">
        <f>(Q29/I29)*100</f>
        <v>11.111111111111111</v>
      </c>
      <c r="S29" s="78">
        <v>0</v>
      </c>
      <c r="T29" s="73"/>
      <c r="U29" s="73"/>
      <c r="V29" s="73"/>
      <c r="W29" s="73"/>
      <c r="X29" s="73"/>
      <c r="Y29" s="77"/>
      <c r="Z29" s="73"/>
      <c r="AA29" s="73">
        <v>5</v>
      </c>
      <c r="AB29" s="73"/>
      <c r="AC29" s="76"/>
      <c r="AD29" s="75">
        <v>0</v>
      </c>
      <c r="AE29" s="74"/>
      <c r="AF29" s="74"/>
      <c r="AG29" s="74"/>
      <c r="AH29" s="73"/>
      <c r="AI29" s="73"/>
      <c r="AJ29" s="73"/>
    </row>
    <row r="30" spans="1:37" s="78" customFormat="1" x14ac:dyDescent="0.55000000000000004">
      <c r="A30" s="81">
        <v>43913</v>
      </c>
      <c r="B30" s="81">
        <v>43907</v>
      </c>
      <c r="C30" s="77">
        <f>DAYS360(B30,A30,TRUE)</f>
        <v>6</v>
      </c>
      <c r="D30" s="102">
        <f>C30/30</f>
        <v>0.2</v>
      </c>
      <c r="E30" s="73"/>
      <c r="F30" s="73">
        <v>44</v>
      </c>
      <c r="G30" s="73">
        <v>43</v>
      </c>
      <c r="H30" s="73">
        <v>43</v>
      </c>
      <c r="I30" s="78">
        <v>23</v>
      </c>
      <c r="J30" s="73">
        <f>(I30/H30)*100</f>
        <v>53.488372093023251</v>
      </c>
      <c r="K30" s="73">
        <v>28</v>
      </c>
      <c r="L30" s="73">
        <v>1</v>
      </c>
      <c r="M30" s="73"/>
      <c r="N30" s="73"/>
      <c r="O30" s="73">
        <v>6</v>
      </c>
      <c r="P30" s="73">
        <v>0</v>
      </c>
      <c r="Q30" s="78">
        <v>3</v>
      </c>
      <c r="R30" s="78">
        <f>(Q30/I30)*100</f>
        <v>13.043478260869565</v>
      </c>
      <c r="S30" s="78">
        <v>2</v>
      </c>
      <c r="T30" s="73"/>
      <c r="U30" s="73"/>
      <c r="V30" s="73"/>
      <c r="W30" s="73"/>
      <c r="X30" s="73"/>
      <c r="Y30" s="77"/>
      <c r="Z30" s="73"/>
      <c r="AA30" s="73">
        <v>5</v>
      </c>
      <c r="AB30" s="73"/>
      <c r="AC30" s="76"/>
      <c r="AD30" s="75">
        <v>1</v>
      </c>
      <c r="AE30" s="74"/>
      <c r="AF30" s="74"/>
      <c r="AG30" s="78" t="s">
        <v>163</v>
      </c>
      <c r="AH30" s="73"/>
      <c r="AI30" s="73"/>
      <c r="AJ30" s="73"/>
    </row>
    <row r="31" spans="1:37" s="78" customFormat="1" x14ac:dyDescent="0.55000000000000004">
      <c r="A31" s="81">
        <v>43913</v>
      </c>
      <c r="B31" s="81">
        <v>43907</v>
      </c>
      <c r="C31" s="77">
        <f>DAYS360(B31,A31,TRUE)</f>
        <v>6</v>
      </c>
      <c r="D31" s="102">
        <f>C31/30</f>
        <v>0.2</v>
      </c>
      <c r="E31" s="73"/>
      <c r="F31" s="73">
        <v>66</v>
      </c>
      <c r="G31" s="73">
        <v>62</v>
      </c>
      <c r="H31" s="73">
        <v>62</v>
      </c>
      <c r="I31" s="78">
        <v>58</v>
      </c>
      <c r="J31" s="73">
        <f>(I31/H31)*100</f>
        <v>93.548387096774192</v>
      </c>
      <c r="K31" s="73">
        <v>7</v>
      </c>
      <c r="L31" s="73">
        <v>9</v>
      </c>
      <c r="M31" s="73"/>
      <c r="N31" s="73"/>
      <c r="O31" s="73">
        <v>11</v>
      </c>
      <c r="P31" s="73">
        <v>4</v>
      </c>
      <c r="Q31" s="78">
        <v>1</v>
      </c>
      <c r="R31" s="78">
        <f>(Q31/I31)*100</f>
        <v>1.7241379310344827</v>
      </c>
      <c r="S31" s="78">
        <v>1</v>
      </c>
      <c r="T31" s="73"/>
      <c r="U31" s="73"/>
      <c r="V31" s="73"/>
      <c r="W31" s="73"/>
      <c r="X31" s="73"/>
      <c r="Y31" s="77"/>
      <c r="Z31" s="73"/>
      <c r="AA31" s="73">
        <v>2</v>
      </c>
      <c r="AB31" s="73"/>
      <c r="AC31" s="76"/>
      <c r="AD31" s="75">
        <v>0</v>
      </c>
      <c r="AE31" s="74"/>
      <c r="AF31" s="74"/>
      <c r="AG31" s="74"/>
      <c r="AH31" s="73"/>
      <c r="AI31" s="73"/>
      <c r="AJ31" s="73"/>
    </row>
    <row r="32" spans="1:37" s="78" customFormat="1" x14ac:dyDescent="0.55000000000000004">
      <c r="A32" s="81">
        <v>43913</v>
      </c>
      <c r="B32" s="81">
        <v>43900</v>
      </c>
      <c r="C32" s="77">
        <f>DAYS360(B32,A32,TRUE)</f>
        <v>13</v>
      </c>
      <c r="D32" s="102">
        <f>C32/30</f>
        <v>0.43333333333333335</v>
      </c>
      <c r="E32" s="73"/>
      <c r="F32" s="73">
        <v>62</v>
      </c>
      <c r="G32" s="73">
        <v>52</v>
      </c>
      <c r="H32" s="73">
        <v>51</v>
      </c>
      <c r="I32" s="78">
        <v>41</v>
      </c>
      <c r="J32" s="73">
        <f>(I32/H32)*100</f>
        <v>80.392156862745097</v>
      </c>
      <c r="K32" s="73">
        <v>17</v>
      </c>
      <c r="L32" s="73">
        <v>5</v>
      </c>
      <c r="M32" s="73"/>
      <c r="N32" s="73"/>
      <c r="O32" s="73">
        <v>11</v>
      </c>
      <c r="P32" s="73">
        <v>4</v>
      </c>
      <c r="Q32" s="78">
        <v>1</v>
      </c>
      <c r="R32" s="78">
        <f>(Q32/I32)*100</f>
        <v>2.4390243902439024</v>
      </c>
      <c r="S32" s="78">
        <v>6</v>
      </c>
      <c r="T32" s="73"/>
      <c r="U32" s="73"/>
      <c r="V32" s="73"/>
      <c r="W32" s="73"/>
      <c r="X32" s="73"/>
      <c r="Y32" s="77"/>
      <c r="Z32" s="73"/>
      <c r="AA32" s="73">
        <v>7</v>
      </c>
      <c r="AB32" s="73"/>
      <c r="AC32" s="76"/>
      <c r="AD32" s="75">
        <v>3</v>
      </c>
      <c r="AE32" s="74"/>
      <c r="AF32" s="74"/>
      <c r="AG32" s="78" t="s">
        <v>162</v>
      </c>
      <c r="AH32" s="78" t="s">
        <v>161</v>
      </c>
      <c r="AI32" s="78" t="s">
        <v>160</v>
      </c>
      <c r="AJ32" s="73"/>
    </row>
    <row r="33" spans="1:34" x14ac:dyDescent="0.55000000000000004">
      <c r="A33" s="81">
        <v>43915</v>
      </c>
      <c r="B33" s="81">
        <v>43913</v>
      </c>
      <c r="C33" s="77">
        <f>DAYS360(B33,A33,TRUE)</f>
        <v>2</v>
      </c>
      <c r="D33" s="102">
        <f>C33/30</f>
        <v>6.6666666666666666E-2</v>
      </c>
      <c r="E33" s="73" t="s">
        <v>159</v>
      </c>
      <c r="F33" s="88">
        <v>58</v>
      </c>
      <c r="G33" s="88">
        <v>46</v>
      </c>
      <c r="H33" s="88">
        <v>46</v>
      </c>
      <c r="I33" s="84">
        <v>28</v>
      </c>
      <c r="J33" s="88">
        <f>(I33/H33)*100</f>
        <v>60.869565217391312</v>
      </c>
      <c r="K33" s="88">
        <v>9</v>
      </c>
      <c r="L33" s="88">
        <v>1</v>
      </c>
      <c r="M33" s="88">
        <v>18</v>
      </c>
      <c r="N33" s="88"/>
      <c r="O33" s="88">
        <v>12</v>
      </c>
      <c r="P33" s="88">
        <v>0</v>
      </c>
      <c r="Q33" s="84">
        <v>4</v>
      </c>
      <c r="R33" s="84">
        <f>(Q33/I33)*100</f>
        <v>14.285714285714285</v>
      </c>
      <c r="S33" s="84">
        <v>2</v>
      </c>
      <c r="AA33" s="73">
        <v>2</v>
      </c>
      <c r="AD33" s="75">
        <v>1</v>
      </c>
      <c r="AG33" s="74" t="s">
        <v>158</v>
      </c>
    </row>
    <row r="34" spans="1:34" x14ac:dyDescent="0.55000000000000004">
      <c r="A34" s="81">
        <v>43920</v>
      </c>
      <c r="B34" s="120">
        <v>43916</v>
      </c>
      <c r="C34" s="77">
        <f>DAYS360(B34,A34,TRUE)</f>
        <v>4</v>
      </c>
      <c r="D34" s="102">
        <f>C34/30</f>
        <v>0.13333333333333333</v>
      </c>
      <c r="F34" s="73">
        <v>66</v>
      </c>
      <c r="G34" s="73">
        <v>60</v>
      </c>
      <c r="H34" s="73">
        <v>60</v>
      </c>
      <c r="I34" s="78">
        <v>43</v>
      </c>
      <c r="K34" s="73">
        <v>16</v>
      </c>
      <c r="L34" s="73">
        <v>8</v>
      </c>
      <c r="O34" s="73">
        <v>7</v>
      </c>
      <c r="P34" s="73">
        <v>4</v>
      </c>
      <c r="Q34" s="78">
        <v>2</v>
      </c>
      <c r="R34" s="78">
        <f>(Q34/I34)*100</f>
        <v>4.6511627906976747</v>
      </c>
      <c r="S34" s="78">
        <v>2</v>
      </c>
      <c r="AA34" s="73">
        <v>4</v>
      </c>
      <c r="AD34" s="75">
        <v>2</v>
      </c>
      <c r="AG34" s="107" t="s">
        <v>157</v>
      </c>
      <c r="AH34" s="78" t="s">
        <v>156</v>
      </c>
    </row>
    <row r="35" spans="1:34" x14ac:dyDescent="0.55000000000000004">
      <c r="A35" s="81">
        <v>43920</v>
      </c>
      <c r="B35" s="81">
        <v>43916</v>
      </c>
      <c r="C35" s="77">
        <f>DAYS360(B35,A35,TRUE)</f>
        <v>4</v>
      </c>
      <c r="D35" s="102">
        <f>C35/30</f>
        <v>0.13333333333333333</v>
      </c>
      <c r="F35" s="73">
        <v>66</v>
      </c>
      <c r="G35" s="73">
        <v>61</v>
      </c>
      <c r="H35" s="73">
        <v>61</v>
      </c>
      <c r="I35" s="78">
        <v>60</v>
      </c>
      <c r="K35" s="73">
        <v>11</v>
      </c>
      <c r="L35" s="73">
        <v>7</v>
      </c>
      <c r="O35" s="73">
        <v>15</v>
      </c>
      <c r="P35" s="73">
        <v>0</v>
      </c>
      <c r="Q35" s="78">
        <v>1</v>
      </c>
      <c r="R35" s="78">
        <f>(Q35/I35)*100</f>
        <v>1.6666666666666667</v>
      </c>
      <c r="S35" s="78">
        <v>0</v>
      </c>
    </row>
    <row r="36" spans="1:34" x14ac:dyDescent="0.55000000000000004">
      <c r="A36" s="81">
        <v>43970</v>
      </c>
      <c r="B36" s="81">
        <v>43938</v>
      </c>
      <c r="C36" s="77">
        <f>DAYS360(B36,A36,TRUE)</f>
        <v>32</v>
      </c>
      <c r="D36" s="102">
        <f>C36/30</f>
        <v>1.0666666666666667</v>
      </c>
      <c r="F36" s="73">
        <v>88</v>
      </c>
      <c r="G36" s="73">
        <v>79</v>
      </c>
      <c r="H36" s="73">
        <v>77</v>
      </c>
      <c r="I36" s="78">
        <v>54</v>
      </c>
      <c r="K36" s="73">
        <v>34</v>
      </c>
      <c r="L36" s="73">
        <v>6</v>
      </c>
      <c r="O36" s="73">
        <v>1</v>
      </c>
      <c r="P36" s="73">
        <v>1</v>
      </c>
      <c r="Q36" s="78">
        <v>1</v>
      </c>
      <c r="R36" s="78">
        <f>(Q36/I36)*100</f>
        <v>1.8518518518518516</v>
      </c>
      <c r="S36" s="78">
        <v>1</v>
      </c>
      <c r="AA36" s="73">
        <v>2</v>
      </c>
      <c r="AD36" s="75">
        <v>1</v>
      </c>
      <c r="AG36" s="107" t="s">
        <v>155</v>
      </c>
    </row>
    <row r="37" spans="1:34" x14ac:dyDescent="0.55000000000000004">
      <c r="A37" s="81">
        <v>43970</v>
      </c>
      <c r="B37" s="81">
        <v>43938</v>
      </c>
      <c r="C37" s="77">
        <f>DAYS360(B37,A37,TRUE)</f>
        <v>32</v>
      </c>
      <c r="D37" s="102">
        <f>C37/30</f>
        <v>1.0666666666666667</v>
      </c>
      <c r="F37" s="73">
        <v>86</v>
      </c>
      <c r="G37" s="73">
        <v>75</v>
      </c>
      <c r="H37" s="73">
        <v>75</v>
      </c>
      <c r="I37" s="78">
        <v>63</v>
      </c>
      <c r="K37" s="73">
        <v>27</v>
      </c>
      <c r="L37" s="73">
        <v>17</v>
      </c>
      <c r="O37" s="73">
        <v>4</v>
      </c>
      <c r="P37" s="73">
        <v>3</v>
      </c>
      <c r="Q37" s="78">
        <v>0</v>
      </c>
      <c r="R37" s="78">
        <f>(Q37/I37)*100</f>
        <v>0</v>
      </c>
      <c r="S37" s="78">
        <v>0</v>
      </c>
    </row>
    <row r="38" spans="1:34" x14ac:dyDescent="0.55000000000000004">
      <c r="A38" s="81">
        <v>43971</v>
      </c>
      <c r="B38" s="81">
        <v>43949</v>
      </c>
      <c r="C38" s="77">
        <f>DAYS360(B38,A38,TRUE)</f>
        <v>22</v>
      </c>
      <c r="D38" s="102">
        <f>C38/30</f>
        <v>0.73333333333333328</v>
      </c>
      <c r="F38" s="73">
        <v>110</v>
      </c>
      <c r="G38" s="73">
        <v>103</v>
      </c>
      <c r="H38" s="73">
        <v>102</v>
      </c>
      <c r="I38" s="78">
        <v>78</v>
      </c>
      <c r="K38" s="73">
        <v>28</v>
      </c>
      <c r="L38" s="73">
        <v>15</v>
      </c>
      <c r="O38" s="73">
        <v>12</v>
      </c>
      <c r="P38" s="73">
        <v>7</v>
      </c>
      <c r="Q38" s="78">
        <v>2</v>
      </c>
      <c r="R38" s="78">
        <f>(Q38/I38)*100</f>
        <v>2.5641025641025639</v>
      </c>
      <c r="S38" s="78">
        <v>1</v>
      </c>
      <c r="AA38" s="73">
        <v>9</v>
      </c>
      <c r="AD38" s="75">
        <v>1</v>
      </c>
      <c r="AG38" s="107" t="s">
        <v>154</v>
      </c>
      <c r="AH38" s="119"/>
    </row>
    <row r="39" spans="1:34" x14ac:dyDescent="0.55000000000000004">
      <c r="A39" s="81">
        <v>43971</v>
      </c>
      <c r="B39" s="81">
        <v>43914</v>
      </c>
      <c r="C39" s="77">
        <f>DAYS360(B39,A39,TRUE)</f>
        <v>56</v>
      </c>
      <c r="D39" s="102">
        <f>C39/30</f>
        <v>1.8666666666666667</v>
      </c>
      <c r="F39" s="73">
        <v>121</v>
      </c>
      <c r="G39" s="73">
        <v>113</v>
      </c>
      <c r="H39" s="73">
        <v>112</v>
      </c>
      <c r="I39" s="78">
        <v>77</v>
      </c>
      <c r="K39" s="73">
        <v>48</v>
      </c>
      <c r="L39" s="73">
        <v>8</v>
      </c>
      <c r="O39" s="73">
        <v>19</v>
      </c>
      <c r="P39" s="73">
        <v>1</v>
      </c>
      <c r="Q39" s="78">
        <v>4</v>
      </c>
      <c r="R39" s="78">
        <f>(Q39/I39)*100</f>
        <v>5.1948051948051948</v>
      </c>
      <c r="S39" s="78">
        <v>7</v>
      </c>
      <c r="AA39" s="73">
        <v>12</v>
      </c>
      <c r="AD39" s="75">
        <v>1</v>
      </c>
      <c r="AG39" s="107" t="s">
        <v>153</v>
      </c>
    </row>
    <row r="40" spans="1:34" x14ac:dyDescent="0.55000000000000004">
      <c r="A40" s="81">
        <v>43971</v>
      </c>
      <c r="B40" s="81">
        <v>43948</v>
      </c>
      <c r="C40" s="77">
        <f>DAYS360(B40,A40,TRUE)</f>
        <v>23</v>
      </c>
      <c r="D40" s="102">
        <f>C40/30</f>
        <v>0.76666666666666672</v>
      </c>
      <c r="Q40" s="78"/>
    </row>
    <row r="41" spans="1:34" x14ac:dyDescent="0.55000000000000004">
      <c r="A41" s="81">
        <v>43972</v>
      </c>
      <c r="B41" s="81">
        <v>43948</v>
      </c>
      <c r="C41" s="77">
        <f>DAYS360(B41,A41,TRUE)</f>
        <v>24</v>
      </c>
      <c r="D41" s="102">
        <f>C41/30</f>
        <v>0.8</v>
      </c>
      <c r="F41" s="73">
        <v>47</v>
      </c>
      <c r="G41" s="73">
        <v>83</v>
      </c>
      <c r="H41" s="73">
        <v>81</v>
      </c>
      <c r="I41" s="78">
        <v>52</v>
      </c>
      <c r="K41" s="73">
        <v>31</v>
      </c>
      <c r="L41" s="73">
        <v>14</v>
      </c>
      <c r="O41" s="73">
        <v>9</v>
      </c>
      <c r="P41" s="73">
        <v>2</v>
      </c>
      <c r="Q41" s="78">
        <v>1</v>
      </c>
      <c r="S41" s="78">
        <v>0</v>
      </c>
      <c r="AA41" s="73">
        <v>1</v>
      </c>
      <c r="AD41" s="75">
        <v>0</v>
      </c>
    </row>
    <row r="42" spans="1:34" x14ac:dyDescent="0.55000000000000004">
      <c r="A42" s="81">
        <v>43972</v>
      </c>
      <c r="B42" s="81">
        <v>43948</v>
      </c>
      <c r="C42" s="77">
        <f>DAYS360(B42,A42,TRUE)</f>
        <v>24</v>
      </c>
      <c r="D42" s="102">
        <f>C42/30</f>
        <v>0.8</v>
      </c>
      <c r="F42" s="73">
        <v>87</v>
      </c>
      <c r="G42" s="73">
        <v>81</v>
      </c>
      <c r="H42" s="73">
        <v>77</v>
      </c>
      <c r="I42" s="78">
        <v>61</v>
      </c>
      <c r="K42" s="73">
        <v>25</v>
      </c>
      <c r="L42" s="73">
        <v>9</v>
      </c>
      <c r="O42" s="73">
        <v>11</v>
      </c>
      <c r="P42" s="73">
        <v>5</v>
      </c>
      <c r="Q42" s="78">
        <v>1</v>
      </c>
      <c r="S42" s="78">
        <v>0</v>
      </c>
      <c r="AA42" s="73">
        <v>4</v>
      </c>
      <c r="AD42" s="75">
        <v>0</v>
      </c>
    </row>
    <row r="43" spans="1:34" x14ac:dyDescent="0.55000000000000004">
      <c r="A43" s="81">
        <v>43972</v>
      </c>
      <c r="B43" s="81">
        <v>43938</v>
      </c>
      <c r="C43" s="77">
        <f>DAYS360(B43,A43,TRUE)</f>
        <v>34</v>
      </c>
      <c r="D43" s="102">
        <f>C43/30</f>
        <v>1.1333333333333333</v>
      </c>
      <c r="F43" s="73">
        <v>69</v>
      </c>
      <c r="G43" s="73">
        <v>54</v>
      </c>
      <c r="H43" s="73">
        <v>54</v>
      </c>
      <c r="I43" s="78">
        <v>36</v>
      </c>
      <c r="K43" s="73">
        <v>30</v>
      </c>
      <c r="L43" s="73">
        <v>18</v>
      </c>
      <c r="O43" s="73">
        <v>0</v>
      </c>
      <c r="P43" s="73">
        <v>0</v>
      </c>
      <c r="Q43" s="78">
        <v>0</v>
      </c>
      <c r="S43" s="78">
        <v>0</v>
      </c>
    </row>
    <row r="44" spans="1:34" x14ac:dyDescent="0.55000000000000004">
      <c r="A44" s="81">
        <v>43977</v>
      </c>
      <c r="B44" s="81">
        <v>43915</v>
      </c>
      <c r="C44" s="77">
        <f>DAYS360(B44,A44,TRUE)</f>
        <v>61</v>
      </c>
      <c r="D44" s="102">
        <f>C44/30</f>
        <v>2.0333333333333332</v>
      </c>
      <c r="F44" s="73">
        <v>65</v>
      </c>
      <c r="G44" s="73">
        <v>64</v>
      </c>
      <c r="H44" s="73">
        <v>64</v>
      </c>
      <c r="I44" s="78">
        <v>54</v>
      </c>
      <c r="K44" s="73">
        <v>24</v>
      </c>
      <c r="L44" s="73">
        <v>14</v>
      </c>
      <c r="O44" s="73">
        <v>3</v>
      </c>
      <c r="P44" s="73">
        <v>3</v>
      </c>
      <c r="Q44" s="78">
        <v>0</v>
      </c>
      <c r="S44" s="78">
        <v>0</v>
      </c>
      <c r="AA44" s="73">
        <v>1</v>
      </c>
      <c r="AD44" s="75">
        <v>0</v>
      </c>
    </row>
    <row r="45" spans="1:34" x14ac:dyDescent="0.55000000000000004">
      <c r="A45" s="81">
        <v>43977</v>
      </c>
      <c r="B45" s="81">
        <v>43920</v>
      </c>
      <c r="C45" s="77">
        <f>DAYS360(B45,A45,TRUE)</f>
        <v>56</v>
      </c>
      <c r="D45" s="102">
        <f>C45/30</f>
        <v>1.8666666666666667</v>
      </c>
      <c r="F45" s="73">
        <v>246</v>
      </c>
      <c r="G45" s="73">
        <v>149</v>
      </c>
      <c r="H45" s="73">
        <v>146</v>
      </c>
      <c r="I45" s="78">
        <v>121</v>
      </c>
      <c r="K45" s="73">
        <v>52</v>
      </c>
      <c r="L45" s="73">
        <v>9</v>
      </c>
      <c r="O45" s="73">
        <v>39</v>
      </c>
      <c r="P45" s="73">
        <v>5</v>
      </c>
      <c r="Q45" s="78">
        <v>8</v>
      </c>
      <c r="S45" s="78">
        <v>6</v>
      </c>
      <c r="AA45" s="73">
        <v>19</v>
      </c>
      <c r="AD45" s="75">
        <v>1</v>
      </c>
      <c r="AG45" s="107" t="s">
        <v>152</v>
      </c>
    </row>
    <row r="46" spans="1:34" x14ac:dyDescent="0.55000000000000004">
      <c r="A46" s="81">
        <v>43977</v>
      </c>
      <c r="B46" s="81">
        <v>43913</v>
      </c>
      <c r="C46" s="77">
        <f>DAYS360(B46,A46,TRUE)</f>
        <v>63</v>
      </c>
      <c r="D46" s="102">
        <f>C46/30</f>
        <v>2.1</v>
      </c>
    </row>
    <row r="47" spans="1:34" x14ac:dyDescent="0.55000000000000004">
      <c r="A47" s="81"/>
      <c r="B47" s="81"/>
      <c r="C47" s="77"/>
      <c r="D47" s="102">
        <f>C47/30</f>
        <v>0</v>
      </c>
    </row>
    <row r="48" spans="1:34" x14ac:dyDescent="0.55000000000000004">
      <c r="A48" s="81">
        <v>43991</v>
      </c>
      <c r="B48" s="81">
        <v>43979</v>
      </c>
      <c r="C48" s="77">
        <f>DAYS360(B48,A48,TRUE)</f>
        <v>11</v>
      </c>
      <c r="D48" s="102">
        <f>C48/30</f>
        <v>0.36666666666666664</v>
      </c>
      <c r="F48" s="73">
        <v>54</v>
      </c>
      <c r="G48" s="73">
        <v>50</v>
      </c>
      <c r="H48" s="73">
        <v>49</v>
      </c>
      <c r="I48" s="78">
        <v>47</v>
      </c>
      <c r="K48" s="73">
        <v>4</v>
      </c>
      <c r="L48" s="73">
        <v>1</v>
      </c>
      <c r="O48" s="73">
        <v>18</v>
      </c>
      <c r="P48" s="73">
        <v>2</v>
      </c>
      <c r="Q48" s="78">
        <v>0</v>
      </c>
      <c r="S48" s="78">
        <v>0</v>
      </c>
    </row>
    <row r="49" spans="1:37" x14ac:dyDescent="0.55000000000000004">
      <c r="A49" s="81">
        <v>43991</v>
      </c>
      <c r="B49" s="81">
        <v>43979</v>
      </c>
      <c r="C49" s="77">
        <f>DAYS360(B49,A49,TRUE)</f>
        <v>11</v>
      </c>
      <c r="D49" s="102">
        <f>C49/30</f>
        <v>0.36666666666666664</v>
      </c>
    </row>
    <row r="50" spans="1:37" x14ac:dyDescent="0.55000000000000004">
      <c r="A50" s="81">
        <v>43991</v>
      </c>
      <c r="B50" s="81">
        <v>43986</v>
      </c>
      <c r="C50" s="77">
        <f>DAYS360(B50,A50,TRUE)</f>
        <v>5</v>
      </c>
      <c r="D50" s="102">
        <f>C50/30</f>
        <v>0.16666666666666666</v>
      </c>
      <c r="F50" s="73">
        <v>54</v>
      </c>
      <c r="G50" s="73">
        <v>53</v>
      </c>
      <c r="H50" s="73">
        <v>53</v>
      </c>
      <c r="I50" s="78">
        <v>52</v>
      </c>
      <c r="K50" s="73">
        <v>12</v>
      </c>
      <c r="L50" s="73">
        <v>5</v>
      </c>
      <c r="O50" s="73">
        <v>5</v>
      </c>
      <c r="P50" s="73">
        <v>0</v>
      </c>
      <c r="Q50" s="78">
        <v>0</v>
      </c>
      <c r="S50" s="78">
        <v>0</v>
      </c>
    </row>
    <row r="51" spans="1:37" x14ac:dyDescent="0.55000000000000004">
      <c r="A51" s="81">
        <v>43991</v>
      </c>
      <c r="B51" s="81">
        <v>43986</v>
      </c>
      <c r="C51" s="77">
        <f>DAYS360(B51,A51,TRUE)</f>
        <v>5</v>
      </c>
      <c r="D51" s="102">
        <f>C51/30</f>
        <v>0.16666666666666666</v>
      </c>
    </row>
    <row r="52" spans="1:37" x14ac:dyDescent="0.55000000000000004">
      <c r="A52" s="81">
        <v>43992</v>
      </c>
      <c r="B52" s="81">
        <v>43986</v>
      </c>
      <c r="C52" s="77">
        <f>DAYS360(B52,A52,TRUE)</f>
        <v>6</v>
      </c>
      <c r="D52" s="102">
        <f>C52/30</f>
        <v>0.2</v>
      </c>
      <c r="F52" s="73">
        <v>44</v>
      </c>
      <c r="G52" s="73">
        <v>40</v>
      </c>
      <c r="H52" s="73">
        <v>40</v>
      </c>
      <c r="I52" s="78">
        <v>32</v>
      </c>
      <c r="K52" s="73">
        <v>10</v>
      </c>
      <c r="L52" s="73">
        <v>3</v>
      </c>
      <c r="O52" s="73">
        <v>7</v>
      </c>
      <c r="P52" s="73">
        <v>4</v>
      </c>
      <c r="Q52" s="78">
        <v>5</v>
      </c>
      <c r="S52" s="78">
        <v>1</v>
      </c>
      <c r="AA52" s="73">
        <v>10</v>
      </c>
      <c r="AD52" s="75">
        <v>2</v>
      </c>
      <c r="AG52" s="107" t="s">
        <v>151</v>
      </c>
      <c r="AH52" s="78" t="s">
        <v>150</v>
      </c>
    </row>
    <row r="53" spans="1:37" x14ac:dyDescent="0.55000000000000004">
      <c r="A53" s="81"/>
      <c r="B53" s="81"/>
      <c r="C53" s="77"/>
      <c r="D53" s="102">
        <f>C53/30</f>
        <v>0</v>
      </c>
    </row>
    <row r="54" spans="1:37" x14ac:dyDescent="0.55000000000000004">
      <c r="A54" s="81">
        <v>44006</v>
      </c>
      <c r="B54" s="81">
        <v>43985</v>
      </c>
      <c r="C54" s="77">
        <f>DAYS360(B54,A54,TRUE)</f>
        <v>21</v>
      </c>
      <c r="D54" s="102">
        <f>C54/30</f>
        <v>0.7</v>
      </c>
      <c r="F54" s="73">
        <v>65</v>
      </c>
      <c r="G54" s="73">
        <v>64</v>
      </c>
      <c r="H54" s="73">
        <v>62</v>
      </c>
      <c r="I54" s="78">
        <v>57</v>
      </c>
      <c r="K54" s="73">
        <v>10</v>
      </c>
      <c r="L54" s="73">
        <v>11</v>
      </c>
      <c r="O54" s="73">
        <v>14</v>
      </c>
      <c r="P54" s="73">
        <v>2</v>
      </c>
      <c r="Q54" s="78">
        <v>2</v>
      </c>
      <c r="S54" s="78">
        <v>0</v>
      </c>
      <c r="AA54" s="73">
        <v>4</v>
      </c>
      <c r="AD54" s="75">
        <v>0</v>
      </c>
    </row>
    <row r="55" spans="1:37" x14ac:dyDescent="0.55000000000000004">
      <c r="A55" s="81">
        <v>44006</v>
      </c>
      <c r="B55" s="81">
        <v>43979</v>
      </c>
      <c r="C55" s="77">
        <f>DAYS360(B55,A55,TRUE)</f>
        <v>26</v>
      </c>
      <c r="D55" s="102">
        <f>C55/30</f>
        <v>0.8666666666666667</v>
      </c>
      <c r="F55" s="73">
        <v>65</v>
      </c>
      <c r="G55" s="73">
        <v>65</v>
      </c>
      <c r="H55" s="73">
        <v>65</v>
      </c>
      <c r="I55" s="78">
        <v>56</v>
      </c>
      <c r="K55" s="73">
        <v>14</v>
      </c>
      <c r="L55" s="73">
        <v>19</v>
      </c>
      <c r="O55" s="73">
        <v>13</v>
      </c>
      <c r="P55" s="73">
        <v>0</v>
      </c>
      <c r="Q55" s="78">
        <v>2</v>
      </c>
      <c r="S55" s="78">
        <v>1</v>
      </c>
      <c r="AA55" s="73">
        <v>3</v>
      </c>
      <c r="AD55" s="75">
        <v>1</v>
      </c>
    </row>
    <row r="56" spans="1:37" x14ac:dyDescent="0.55000000000000004">
      <c r="A56" s="81">
        <v>44006</v>
      </c>
      <c r="B56" s="81">
        <v>43993</v>
      </c>
      <c r="C56" s="77">
        <f>DAYS360(B56,A56,TRUE)</f>
        <v>13</v>
      </c>
      <c r="D56" s="102">
        <f>C56/30</f>
        <v>0.43333333333333335</v>
      </c>
      <c r="F56" s="73">
        <v>65</v>
      </c>
      <c r="G56" s="73">
        <v>61</v>
      </c>
      <c r="H56" s="73">
        <v>61</v>
      </c>
      <c r="I56" s="78">
        <v>50</v>
      </c>
      <c r="K56" s="73">
        <v>20</v>
      </c>
      <c r="L56" s="73">
        <v>14</v>
      </c>
      <c r="O56" s="73">
        <v>8</v>
      </c>
      <c r="P56" s="73">
        <v>0</v>
      </c>
      <c r="Q56" s="78">
        <v>1</v>
      </c>
      <c r="S56" s="78">
        <v>0</v>
      </c>
    </row>
    <row r="57" spans="1:37" x14ac:dyDescent="0.55000000000000004">
      <c r="A57" s="81"/>
      <c r="B57" s="81"/>
      <c r="C57" s="77"/>
      <c r="D57" s="102">
        <f>C57/30</f>
        <v>0</v>
      </c>
    </row>
    <row r="58" spans="1:37" x14ac:dyDescent="0.55000000000000004">
      <c r="A58" s="81">
        <v>44154</v>
      </c>
      <c r="B58" s="81">
        <v>44097</v>
      </c>
      <c r="C58" s="77">
        <f>DAYS360(B58,A58,TRUE)</f>
        <v>56</v>
      </c>
      <c r="D58" s="102">
        <f>C58/30</f>
        <v>1.8666666666666667</v>
      </c>
      <c r="F58" s="73">
        <v>89</v>
      </c>
      <c r="G58" s="73">
        <v>89</v>
      </c>
      <c r="H58" s="73">
        <v>89</v>
      </c>
      <c r="I58" s="78">
        <v>63</v>
      </c>
      <c r="K58" s="73">
        <v>35</v>
      </c>
      <c r="L58" s="73">
        <v>39</v>
      </c>
      <c r="O58" s="73">
        <v>0</v>
      </c>
      <c r="P58" s="73">
        <v>0</v>
      </c>
      <c r="Q58" s="78">
        <v>0</v>
      </c>
      <c r="S58" s="78">
        <v>0</v>
      </c>
    </row>
    <row r="59" spans="1:37" x14ac:dyDescent="0.55000000000000004">
      <c r="A59" s="81">
        <v>44299</v>
      </c>
      <c r="B59" s="81">
        <v>44295</v>
      </c>
      <c r="C59" s="77">
        <f>DAYS360(B59,A59,TRUE)</f>
        <v>4</v>
      </c>
      <c r="D59" s="102">
        <f>C59/30</f>
        <v>0.13333333333333333</v>
      </c>
      <c r="F59" s="73">
        <v>145</v>
      </c>
      <c r="G59" s="73">
        <v>137</v>
      </c>
      <c r="H59" s="73">
        <v>129</v>
      </c>
      <c r="I59" s="78">
        <v>125</v>
      </c>
      <c r="K59" s="73">
        <v>9</v>
      </c>
      <c r="L59" s="73">
        <v>8</v>
      </c>
      <c r="O59" s="73">
        <v>14</v>
      </c>
      <c r="P59" s="73">
        <v>10</v>
      </c>
      <c r="Q59" s="78">
        <v>7</v>
      </c>
      <c r="S59" s="78">
        <v>0</v>
      </c>
      <c r="AA59" s="73">
        <v>17</v>
      </c>
      <c r="AD59" s="75">
        <v>1</v>
      </c>
      <c r="AG59" s="107" t="s">
        <v>149</v>
      </c>
    </row>
    <row r="60" spans="1:37" x14ac:dyDescent="0.55000000000000004">
      <c r="A60" s="118"/>
      <c r="B60" s="118"/>
      <c r="C60" s="118"/>
      <c r="D60" s="118"/>
      <c r="E60" s="104"/>
      <c r="F60" s="104"/>
      <c r="G60" s="104"/>
      <c r="H60" s="104"/>
      <c r="I60" s="100"/>
      <c r="J60" s="104"/>
      <c r="K60" s="104"/>
      <c r="L60" s="104"/>
      <c r="M60" s="104"/>
      <c r="N60" s="104"/>
      <c r="O60" s="104"/>
      <c r="P60" s="104"/>
      <c r="Q60" s="104"/>
      <c r="R60" s="100"/>
      <c r="S60" s="100"/>
      <c r="T60" s="104"/>
      <c r="U60" s="104"/>
      <c r="V60" s="104"/>
      <c r="W60" s="104"/>
      <c r="X60" s="104"/>
      <c r="Y60" s="110"/>
      <c r="Z60" s="104"/>
      <c r="AA60" s="104"/>
      <c r="AB60" s="104"/>
      <c r="AC60" s="109"/>
      <c r="AD60" s="108"/>
      <c r="AE60" s="112"/>
      <c r="AF60" s="112"/>
      <c r="AG60" s="112"/>
      <c r="AH60" s="104"/>
      <c r="AI60" s="104"/>
    </row>
    <row r="61" spans="1:37" x14ac:dyDescent="0.55000000000000004">
      <c r="A61" s="117" t="s">
        <v>18</v>
      </c>
      <c r="B61" s="117"/>
      <c r="C61" s="117"/>
      <c r="D61" s="117"/>
      <c r="E61" s="114"/>
      <c r="F61" s="114">
        <f>SUM(F28:F60)</f>
        <v>1994</v>
      </c>
      <c r="G61" s="114">
        <f>SUM(G28:G60)</f>
        <v>1807</v>
      </c>
      <c r="H61" s="114">
        <f>SUM(H28:H60)</f>
        <v>1779</v>
      </c>
      <c r="I61" s="114">
        <f>SUM(I28:I60)</f>
        <v>1425</v>
      </c>
      <c r="J61" s="114">
        <f>SUM(J28:J60)</f>
        <v>447.22104019249275</v>
      </c>
      <c r="K61" s="114">
        <f>SUM(K28:K60)</f>
        <v>539</v>
      </c>
      <c r="L61" s="114">
        <f>SUM(L28:L60)</f>
        <v>245</v>
      </c>
      <c r="M61" s="114">
        <f>SUM(M28:M60)</f>
        <v>61</v>
      </c>
      <c r="N61" s="114">
        <f>SUM(N28:N60)</f>
        <v>87.755102040816325</v>
      </c>
      <c r="O61" s="114">
        <f>SUM(O28:O60)</f>
        <v>280</v>
      </c>
      <c r="P61" s="114">
        <f>SUM(P28:P60)</f>
        <v>77</v>
      </c>
      <c r="Q61" s="114">
        <f>SUM(Q28:Q60)</f>
        <v>63</v>
      </c>
      <c r="R61" s="114">
        <f>SUM(R28:R60)</f>
        <v>83.021850965464637</v>
      </c>
      <c r="S61" s="114">
        <f>SUM(S28:S60)</f>
        <v>30</v>
      </c>
      <c r="T61" s="114">
        <f>SUM(T28:T60)</f>
        <v>0</v>
      </c>
      <c r="U61" s="114">
        <f>SUM(U28:U60)</f>
        <v>0</v>
      </c>
      <c r="V61" s="114">
        <f>SUM(V28:V60)</f>
        <v>0</v>
      </c>
      <c r="W61" s="114">
        <f>SUM(W28:W60)</f>
        <v>0</v>
      </c>
      <c r="X61" s="114">
        <f>SUM(X28:X60)</f>
        <v>0</v>
      </c>
      <c r="Y61" s="114">
        <f>SUM(Y28:Y60)</f>
        <v>0</v>
      </c>
      <c r="Z61" s="114">
        <f>SUM(Z28:Z60)</f>
        <v>0</v>
      </c>
      <c r="AA61" s="114">
        <f>SUM(AA28:AA60)</f>
        <v>119</v>
      </c>
      <c r="AB61" s="114">
        <f>SUM(AB28:AB60)</f>
        <v>0</v>
      </c>
      <c r="AC61" s="114">
        <f>SUM(AC28:AC60)</f>
        <v>0</v>
      </c>
      <c r="AD61" s="116">
        <f>SUM(AD28:AD60)</f>
        <v>16</v>
      </c>
      <c r="AE61" s="74">
        <f>(AD61/AA61)*100</f>
        <v>13.445378151260504</v>
      </c>
      <c r="AF61" s="74">
        <f>(AD61/I61)*100</f>
        <v>1.1228070175438596</v>
      </c>
      <c r="AG61" s="115"/>
      <c r="AH61" s="114"/>
      <c r="AI61" s="78">
        <f>((M61+O61+P61+Q61+S61)/I61)*100</f>
        <v>35.859649122807021</v>
      </c>
      <c r="AJ61" s="78">
        <f>((P61+Q61+S61)/I61)*100</f>
        <v>11.929824561403509</v>
      </c>
      <c r="AK61" s="78">
        <f>((Q61+S61)/I61)*100</f>
        <v>6.5263157894736841</v>
      </c>
    </row>
    <row r="64" spans="1:37" x14ac:dyDescent="0.55000000000000004">
      <c r="A64" s="79" t="s">
        <v>148</v>
      </c>
    </row>
    <row r="65" spans="1:36" x14ac:dyDescent="0.55000000000000004">
      <c r="A65" s="79">
        <v>43642</v>
      </c>
      <c r="B65" s="79">
        <v>43626</v>
      </c>
      <c r="C65" s="103">
        <f>DAYS360(B65,A65,TRUE)</f>
        <v>16</v>
      </c>
      <c r="D65" s="102">
        <f>C65/30</f>
        <v>0.53333333333333333</v>
      </c>
      <c r="E65" s="73" t="s">
        <v>147</v>
      </c>
      <c r="F65" s="73">
        <v>272</v>
      </c>
      <c r="G65" s="73">
        <v>250</v>
      </c>
      <c r="H65" s="73">
        <v>192</v>
      </c>
      <c r="I65" s="78">
        <v>96</v>
      </c>
      <c r="K65" s="73">
        <v>99</v>
      </c>
      <c r="L65" s="73">
        <v>13</v>
      </c>
      <c r="O65" s="73">
        <v>70</v>
      </c>
      <c r="P65" s="73">
        <v>5</v>
      </c>
      <c r="Q65" s="78">
        <v>5</v>
      </c>
      <c r="R65" s="78">
        <f>(Q65/I65)*100</f>
        <v>5.2083333333333339</v>
      </c>
      <c r="X65" s="73">
        <v>0</v>
      </c>
      <c r="Z65" s="73">
        <v>8</v>
      </c>
      <c r="AA65" s="73">
        <v>10</v>
      </c>
      <c r="AD65" s="75">
        <v>2</v>
      </c>
      <c r="AE65" s="74">
        <f>(AD65/AA65)*100</f>
        <v>20</v>
      </c>
      <c r="AF65" s="74">
        <f>(AD65/I65)*100</f>
        <v>2.083333333333333</v>
      </c>
      <c r="AG65" s="107" t="s">
        <v>146</v>
      </c>
      <c r="AH65" s="78" t="s">
        <v>145</v>
      </c>
      <c r="AJ65" s="113"/>
    </row>
    <row r="66" spans="1:36" x14ac:dyDescent="0.55000000000000004">
      <c r="A66" s="106">
        <v>43643</v>
      </c>
      <c r="B66" s="106">
        <v>43626</v>
      </c>
      <c r="C66" s="105">
        <f>DAYS360(B66,A66,TRUE)</f>
        <v>17</v>
      </c>
      <c r="D66" s="102">
        <f>C66/30</f>
        <v>0.56666666666666665</v>
      </c>
      <c r="E66" s="104" t="s">
        <v>144</v>
      </c>
      <c r="F66" s="104">
        <v>248</v>
      </c>
      <c r="G66" s="104">
        <v>206</v>
      </c>
      <c r="H66" s="104">
        <v>189</v>
      </c>
      <c r="I66" s="100">
        <v>104</v>
      </c>
      <c r="J66" s="104"/>
      <c r="K66" s="104">
        <v>89</v>
      </c>
      <c r="L66" s="104">
        <v>24</v>
      </c>
      <c r="M66" s="104"/>
      <c r="N66" s="104"/>
      <c r="O66" s="104">
        <v>58</v>
      </c>
      <c r="P66" s="104">
        <v>11</v>
      </c>
      <c r="Q66" s="100">
        <v>7</v>
      </c>
      <c r="R66" s="78">
        <f>(Q66/I66)*100</f>
        <v>6.7307692307692308</v>
      </c>
      <c r="S66" s="100"/>
      <c r="T66" s="104"/>
      <c r="U66" s="104"/>
      <c r="V66" s="104"/>
      <c r="W66" s="104"/>
      <c r="X66" s="104">
        <v>0</v>
      </c>
      <c r="Y66" s="110"/>
      <c r="Z66" s="104">
        <v>8</v>
      </c>
      <c r="AA66" s="104">
        <v>18</v>
      </c>
      <c r="AB66" s="104"/>
      <c r="AC66" s="109"/>
      <c r="AD66" s="108">
        <v>3</v>
      </c>
      <c r="AE66" s="112">
        <f>(AD66/AA66)*100</f>
        <v>16.666666666666664</v>
      </c>
      <c r="AF66" s="112">
        <f>(AD66/I66)*100</f>
        <v>2.8846153846153846</v>
      </c>
      <c r="AG66" s="111" t="s">
        <v>143</v>
      </c>
      <c r="AH66" s="100" t="s">
        <v>142</v>
      </c>
      <c r="AI66" s="100" t="s">
        <v>141</v>
      </c>
    </row>
    <row r="67" spans="1:36" x14ac:dyDescent="0.55000000000000004">
      <c r="A67" s="106"/>
      <c r="B67" s="106"/>
      <c r="C67" s="105"/>
      <c r="D67" s="102"/>
      <c r="E67" s="104"/>
      <c r="F67" s="100">
        <f>SUM(F65:F66)</f>
        <v>520</v>
      </c>
      <c r="G67" s="100">
        <f>SUM(G65:G66)</f>
        <v>456</v>
      </c>
      <c r="H67" s="100">
        <f>SUM(H65:H66)</f>
        <v>381</v>
      </c>
      <c r="I67" s="100">
        <f>SUM(I65:I66)</f>
        <v>200</v>
      </c>
      <c r="J67" s="100">
        <f>SUM(J65:J66)</f>
        <v>0</v>
      </c>
      <c r="K67" s="100">
        <f>SUM(K65:K66)</f>
        <v>188</v>
      </c>
      <c r="L67" s="100">
        <f>SUM(L65:L66)</f>
        <v>37</v>
      </c>
      <c r="M67" s="100">
        <f>SUM(M65:M66)</f>
        <v>0</v>
      </c>
      <c r="N67" s="100">
        <f>SUM(N65:N66)</f>
        <v>0</v>
      </c>
      <c r="O67" s="100">
        <f>SUM(O65:O66)</f>
        <v>128</v>
      </c>
      <c r="P67" s="100">
        <f>SUM(P65:P66)</f>
        <v>16</v>
      </c>
      <c r="Q67" s="100">
        <f>SUM(Q65:Q66)</f>
        <v>12</v>
      </c>
      <c r="R67" s="100">
        <f>SUM(R65:R66)</f>
        <v>11.939102564102566</v>
      </c>
      <c r="S67" s="100">
        <f>SUM(S65:S66)</f>
        <v>0</v>
      </c>
      <c r="T67" s="100">
        <f>SUM(T65:T66)</f>
        <v>0</v>
      </c>
      <c r="U67" s="100">
        <f>SUM(U65:U66)</f>
        <v>0</v>
      </c>
      <c r="V67" s="100">
        <f>SUM(V65:V66)</f>
        <v>0</v>
      </c>
      <c r="W67" s="100">
        <f>SUM(W65:W66)</f>
        <v>0</v>
      </c>
      <c r="X67" s="100">
        <f>SUM(X65:X66)</f>
        <v>0</v>
      </c>
      <c r="Y67" s="100">
        <f>SUM(Y65:Y66)</f>
        <v>0</v>
      </c>
      <c r="Z67" s="100">
        <f>SUM(Z65:Z66)</f>
        <v>16</v>
      </c>
      <c r="AA67" s="100">
        <f>SUM(AA65:AA66)</f>
        <v>28</v>
      </c>
      <c r="AB67" s="100">
        <f>SUM(AB65:AB66)</f>
        <v>0</v>
      </c>
      <c r="AC67" s="100">
        <f>SUM(AC65:AC66)</f>
        <v>0</v>
      </c>
      <c r="AD67" s="100">
        <f>SUM(AD65:AD66)</f>
        <v>5</v>
      </c>
    </row>
    <row r="68" spans="1:36" x14ac:dyDescent="0.55000000000000004">
      <c r="A68" s="79" t="s">
        <v>140</v>
      </c>
      <c r="C68" s="103"/>
      <c r="D68" s="102"/>
    </row>
    <row r="69" spans="1:36" x14ac:dyDescent="0.55000000000000004">
      <c r="A69" s="79">
        <v>43409</v>
      </c>
      <c r="B69" s="79">
        <v>43203</v>
      </c>
      <c r="C69" s="103">
        <f>DAYS360(B69,A69,TRUE)</f>
        <v>202</v>
      </c>
      <c r="D69" s="102">
        <f>C69/30</f>
        <v>6.7333333333333334</v>
      </c>
      <c r="E69" s="73" t="s">
        <v>139</v>
      </c>
      <c r="F69" s="73">
        <v>161</v>
      </c>
      <c r="G69" s="73">
        <v>145</v>
      </c>
      <c r="H69" s="73">
        <v>140</v>
      </c>
      <c r="I69" s="78">
        <v>135</v>
      </c>
      <c r="K69" s="73">
        <v>31</v>
      </c>
      <c r="L69" s="73">
        <v>37</v>
      </c>
      <c r="O69" s="73">
        <v>68</v>
      </c>
      <c r="P69" s="73">
        <v>4</v>
      </c>
      <c r="Q69" s="78">
        <v>0</v>
      </c>
      <c r="R69" s="78">
        <f>(Q69/I69)*100</f>
        <v>0</v>
      </c>
      <c r="X69" s="73">
        <v>0</v>
      </c>
      <c r="Z69" s="73">
        <v>0</v>
      </c>
      <c r="AA69" s="73">
        <v>4</v>
      </c>
      <c r="AD69" s="75">
        <v>0</v>
      </c>
    </row>
    <row r="70" spans="1:36" x14ac:dyDescent="0.55000000000000004">
      <c r="A70" s="106">
        <v>43412</v>
      </c>
      <c r="B70" s="106">
        <v>43203</v>
      </c>
      <c r="C70" s="105">
        <f>DAYS360(B70,A70,TRUE)</f>
        <v>205</v>
      </c>
      <c r="D70" s="102">
        <f>C70/30</f>
        <v>6.833333333333333</v>
      </c>
      <c r="E70" s="104" t="s">
        <v>138</v>
      </c>
      <c r="F70" s="104">
        <v>176</v>
      </c>
      <c r="G70" s="104">
        <v>164</v>
      </c>
      <c r="H70" s="104">
        <v>164</v>
      </c>
      <c r="I70" s="100">
        <v>163</v>
      </c>
      <c r="J70" s="104"/>
      <c r="K70" s="104">
        <v>36</v>
      </c>
      <c r="L70" s="104">
        <v>81</v>
      </c>
      <c r="M70" s="104"/>
      <c r="N70" s="104"/>
      <c r="O70" s="104">
        <v>35</v>
      </c>
      <c r="P70" s="104">
        <v>10</v>
      </c>
      <c r="Q70" s="100">
        <v>2</v>
      </c>
      <c r="R70" s="100">
        <f>(Q70/I70)*100</f>
        <v>1.2269938650306749</v>
      </c>
      <c r="S70" s="100">
        <v>0</v>
      </c>
      <c r="T70" s="104"/>
      <c r="U70" s="104"/>
      <c r="V70" s="104"/>
      <c r="W70" s="104"/>
      <c r="X70" s="104">
        <v>0</v>
      </c>
      <c r="Y70" s="110"/>
      <c r="Z70" s="104">
        <v>0</v>
      </c>
      <c r="AA70" s="104">
        <v>12</v>
      </c>
      <c r="AB70" s="104"/>
      <c r="AC70" s="109"/>
      <c r="AD70" s="108">
        <v>2</v>
      </c>
      <c r="AE70" s="74">
        <v>16.666666666666664</v>
      </c>
      <c r="AF70" s="74">
        <v>1.2269938650306749</v>
      </c>
      <c r="AG70" s="107" t="s">
        <v>137</v>
      </c>
      <c r="AH70" s="78" t="s">
        <v>136</v>
      </c>
      <c r="AI70" s="78"/>
    </row>
    <row r="71" spans="1:36" x14ac:dyDescent="0.55000000000000004">
      <c r="A71" s="106"/>
      <c r="B71" s="106"/>
      <c r="C71" s="105"/>
      <c r="D71" s="102"/>
      <c r="E71" s="104"/>
      <c r="F71" s="100">
        <f>SUM(F69:F70)</f>
        <v>337</v>
      </c>
      <c r="G71" s="100">
        <f>SUM(G69:G70)</f>
        <v>309</v>
      </c>
      <c r="H71" s="100">
        <f>SUM(H69:H70)</f>
        <v>304</v>
      </c>
      <c r="I71" s="100">
        <f>SUM(I69:I70)</f>
        <v>298</v>
      </c>
      <c r="J71" s="100">
        <f>SUM(J69:J70)</f>
        <v>0</v>
      </c>
      <c r="K71" s="100">
        <f>SUM(K69:K70)</f>
        <v>67</v>
      </c>
      <c r="L71" s="100">
        <f>SUM(L69:L70)</f>
        <v>118</v>
      </c>
      <c r="M71" s="100">
        <f>SUM(M69:M70)</f>
        <v>0</v>
      </c>
      <c r="N71" s="100">
        <f>SUM(N69:N70)</f>
        <v>0</v>
      </c>
      <c r="O71" s="100">
        <f>SUM(O69:O70)</f>
        <v>103</v>
      </c>
      <c r="P71" s="100">
        <f>SUM(P69:P70)</f>
        <v>14</v>
      </c>
      <c r="Q71" s="100">
        <f>SUM(Q69:Q70)</f>
        <v>2</v>
      </c>
      <c r="R71" s="100">
        <f>SUM(R69:R70)</f>
        <v>1.2269938650306749</v>
      </c>
      <c r="S71" s="100">
        <f>SUM(S69:S70)</f>
        <v>0</v>
      </c>
      <c r="T71" s="100">
        <f>SUM(T69:T70)</f>
        <v>0</v>
      </c>
      <c r="U71" s="100">
        <f>SUM(U69:U70)</f>
        <v>0</v>
      </c>
      <c r="V71" s="100">
        <f>SUM(V69:V70)</f>
        <v>0</v>
      </c>
      <c r="W71" s="100">
        <f>SUM(W69:W70)</f>
        <v>0</v>
      </c>
      <c r="X71" s="100">
        <f>SUM(X69:X70)</f>
        <v>0</v>
      </c>
      <c r="Y71" s="100">
        <f>SUM(Y69:Y70)</f>
        <v>0</v>
      </c>
      <c r="Z71" s="100">
        <f>SUM(Z69:Z70)</f>
        <v>0</v>
      </c>
      <c r="AA71" s="100">
        <f>SUM(AA69:AA70)</f>
        <v>16</v>
      </c>
      <c r="AB71" s="100">
        <f>SUM(AB69:AB70)</f>
        <v>0</v>
      </c>
      <c r="AC71" s="100">
        <f>SUM(AC69:AC70)</f>
        <v>0</v>
      </c>
      <c r="AD71" s="100">
        <f>SUM(AD69:AD70)</f>
        <v>2</v>
      </c>
    </row>
    <row r="72" spans="1:36" x14ac:dyDescent="0.55000000000000004">
      <c r="A72" s="79" t="s">
        <v>135</v>
      </c>
      <c r="C72" s="103"/>
      <c r="D72" s="102"/>
    </row>
    <row r="73" spans="1:36" x14ac:dyDescent="0.55000000000000004">
      <c r="A73" s="79">
        <v>43515</v>
      </c>
      <c r="B73" s="79">
        <v>43514</v>
      </c>
      <c r="C73" s="103">
        <f>DAYS360(B73,A73,TRUE)</f>
        <v>1</v>
      </c>
      <c r="D73" s="102">
        <f>C73/30</f>
        <v>3.3333333333333333E-2</v>
      </c>
      <c r="E73" s="73" t="s">
        <v>134</v>
      </c>
      <c r="F73" s="73">
        <v>189</v>
      </c>
      <c r="G73" s="73">
        <v>161</v>
      </c>
      <c r="H73" s="73">
        <v>145</v>
      </c>
      <c r="I73" s="78">
        <v>109</v>
      </c>
      <c r="K73" s="73">
        <v>39</v>
      </c>
      <c r="L73" s="73">
        <v>16</v>
      </c>
      <c r="O73" s="73">
        <v>83</v>
      </c>
      <c r="P73" s="73">
        <v>2</v>
      </c>
      <c r="Q73" s="78">
        <v>5</v>
      </c>
      <c r="R73" s="78">
        <f>(Q73/I73)*100</f>
        <v>4.5871559633027523</v>
      </c>
      <c r="X73" s="73">
        <v>0</v>
      </c>
      <c r="Z73" s="73">
        <v>8</v>
      </c>
      <c r="AA73" s="73">
        <v>7</v>
      </c>
      <c r="AD73" s="75">
        <v>0</v>
      </c>
    </row>
    <row r="74" spans="1:36" x14ac:dyDescent="0.55000000000000004">
      <c r="A74" s="79">
        <v>43516</v>
      </c>
      <c r="B74" s="79">
        <v>43514</v>
      </c>
      <c r="C74" s="103">
        <f>DAYS360(B74,A74,TRUE)</f>
        <v>2</v>
      </c>
      <c r="D74" s="102">
        <f>C74/30</f>
        <v>6.6666666666666666E-2</v>
      </c>
      <c r="E74" s="73" t="s">
        <v>133</v>
      </c>
      <c r="F74" s="73">
        <v>218</v>
      </c>
      <c r="G74" s="73">
        <v>189</v>
      </c>
      <c r="H74" s="73">
        <v>125</v>
      </c>
      <c r="I74" s="78">
        <v>96</v>
      </c>
      <c r="K74" s="73">
        <v>39</v>
      </c>
      <c r="L74" s="73">
        <v>19</v>
      </c>
      <c r="O74" s="73">
        <v>63</v>
      </c>
      <c r="P74" s="73">
        <v>1</v>
      </c>
      <c r="Q74" s="78">
        <v>3</v>
      </c>
      <c r="R74" s="78">
        <f>(Q74/I74)*100</f>
        <v>3.125</v>
      </c>
      <c r="X74" s="73">
        <v>0</v>
      </c>
      <c r="Z74" s="73">
        <v>8</v>
      </c>
      <c r="AA74" s="73">
        <v>4</v>
      </c>
      <c r="AD74" s="75">
        <v>0</v>
      </c>
    </row>
    <row r="75" spans="1:36" x14ac:dyDescent="0.55000000000000004">
      <c r="A75" s="101"/>
      <c r="B75" s="101"/>
      <c r="C75" s="101"/>
      <c r="D75" s="101"/>
      <c r="E75" s="100"/>
      <c r="F75" s="100">
        <f>SUM(F73:F74)</f>
        <v>407</v>
      </c>
      <c r="G75" s="100">
        <f>SUM(G73:G74)</f>
        <v>350</v>
      </c>
      <c r="H75" s="100">
        <f>SUM(H73:H74)</f>
        <v>270</v>
      </c>
      <c r="I75" s="100">
        <f>SUM(I73:I74)</f>
        <v>205</v>
      </c>
      <c r="J75" s="100">
        <f>SUM(J73:J74)</f>
        <v>0</v>
      </c>
      <c r="K75" s="100">
        <f>SUM(K73:K74)</f>
        <v>78</v>
      </c>
      <c r="L75" s="100">
        <f>SUM(L73:L74)</f>
        <v>35</v>
      </c>
      <c r="M75" s="100">
        <f>SUM(M73:M74)</f>
        <v>0</v>
      </c>
      <c r="N75" s="100">
        <f>SUM(N73:N74)</f>
        <v>0</v>
      </c>
      <c r="O75" s="100">
        <f>SUM(O73:O74)</f>
        <v>146</v>
      </c>
      <c r="P75" s="100">
        <f>SUM(P73:P74)</f>
        <v>3</v>
      </c>
      <c r="Q75" s="100">
        <f>SUM(Q73:Q74)</f>
        <v>8</v>
      </c>
      <c r="R75" s="100">
        <f>SUM(R73:R74)</f>
        <v>7.7121559633027523</v>
      </c>
      <c r="S75" s="100">
        <f>SUM(S73:S74)</f>
        <v>0</v>
      </c>
      <c r="T75" s="100">
        <f>SUM(T73:T74)</f>
        <v>0</v>
      </c>
      <c r="U75" s="100">
        <f>SUM(U73:U74)</f>
        <v>0</v>
      </c>
      <c r="V75" s="100">
        <f>SUM(V73:V74)</f>
        <v>0</v>
      </c>
      <c r="W75" s="100">
        <f>SUM(W73:W74)</f>
        <v>0</v>
      </c>
      <c r="X75" s="100">
        <f>SUM(X73:X74)</f>
        <v>0</v>
      </c>
      <c r="Y75" s="100">
        <f>SUM(Y73:Y74)</f>
        <v>0</v>
      </c>
      <c r="Z75" s="100">
        <f>SUM(Z73:Z74)</f>
        <v>16</v>
      </c>
      <c r="AA75" s="100">
        <f>SUM(AA73:AA74)</f>
        <v>11</v>
      </c>
      <c r="AB75" s="100">
        <f>SUM(AB73:AB74)</f>
        <v>0</v>
      </c>
      <c r="AC75" s="100">
        <f>SUM(AC73:AC74)</f>
        <v>0</v>
      </c>
      <c r="AD75" s="100">
        <f>SUM(AD73:AD74)</f>
        <v>0</v>
      </c>
    </row>
    <row r="76" spans="1:36" x14ac:dyDescent="0.55000000000000004">
      <c r="A76" s="79" t="s">
        <v>132</v>
      </c>
      <c r="Q76" s="78"/>
    </row>
    <row r="77" spans="1:36" x14ac:dyDescent="0.55000000000000004">
      <c r="A77" s="99">
        <v>43559</v>
      </c>
      <c r="B77" s="99"/>
      <c r="C77" s="99"/>
      <c r="D77" s="99"/>
      <c r="E77" s="86" t="s">
        <v>131</v>
      </c>
      <c r="F77" s="86">
        <v>130</v>
      </c>
      <c r="G77" s="86">
        <v>110</v>
      </c>
      <c r="H77" s="86">
        <v>104</v>
      </c>
      <c r="I77" s="86">
        <v>84</v>
      </c>
      <c r="J77" s="86"/>
      <c r="K77" s="86">
        <v>41</v>
      </c>
      <c r="L77" s="86">
        <v>11</v>
      </c>
      <c r="M77" s="86"/>
      <c r="N77" s="86"/>
      <c r="O77" s="86">
        <v>49</v>
      </c>
      <c r="P77" s="86">
        <v>2</v>
      </c>
      <c r="Q77" s="86">
        <v>1</v>
      </c>
      <c r="R77" s="86">
        <f>(Q77/I77)*100</f>
        <v>1.1904761904761905</v>
      </c>
      <c r="S77" s="86"/>
      <c r="T77" s="86"/>
      <c r="U77" s="86"/>
      <c r="V77" s="86"/>
      <c r="W77" s="86"/>
      <c r="X77" s="86">
        <v>0</v>
      </c>
      <c r="Y77" s="97"/>
      <c r="Z77" s="86">
        <v>8</v>
      </c>
      <c r="AA77" s="86">
        <v>3</v>
      </c>
      <c r="AB77" s="86"/>
      <c r="AC77" s="98"/>
      <c r="AD77" s="97">
        <v>0</v>
      </c>
    </row>
    <row r="79" spans="1:36" x14ac:dyDescent="0.55000000000000004">
      <c r="I79" s="73"/>
      <c r="R79" s="73"/>
      <c r="S79" s="73"/>
      <c r="Y79" s="73"/>
      <c r="AC79" s="73"/>
      <c r="AD79" s="73"/>
    </row>
    <row r="80" spans="1:36" ht="26.5" x14ac:dyDescent="0.8">
      <c r="A80" s="85" t="s">
        <v>130</v>
      </c>
      <c r="B80" s="85"/>
      <c r="C80" s="85"/>
      <c r="D80" s="85"/>
      <c r="E80" s="96"/>
    </row>
    <row r="81" spans="1:31" x14ac:dyDescent="0.55000000000000004">
      <c r="A81" s="95">
        <v>43922</v>
      </c>
      <c r="B81" s="94"/>
      <c r="C81" s="94"/>
      <c r="D81" s="94"/>
      <c r="E81" s="88" t="s">
        <v>128</v>
      </c>
      <c r="F81" s="93">
        <v>44</v>
      </c>
      <c r="G81" s="93">
        <v>41</v>
      </c>
      <c r="H81" s="93">
        <v>40</v>
      </c>
      <c r="I81" s="84">
        <v>28</v>
      </c>
      <c r="J81" s="93">
        <v>12</v>
      </c>
      <c r="K81" s="93">
        <v>12</v>
      </c>
      <c r="L81" s="93"/>
      <c r="M81" s="88"/>
      <c r="N81" s="88"/>
      <c r="O81" s="93">
        <v>1</v>
      </c>
      <c r="P81" s="93">
        <v>4</v>
      </c>
      <c r="Q81" s="92">
        <v>13</v>
      </c>
      <c r="R81" s="84"/>
      <c r="S81" s="84">
        <v>10</v>
      </c>
      <c r="T81" s="88"/>
      <c r="U81" s="88"/>
      <c r="V81" s="88"/>
      <c r="W81" s="88"/>
      <c r="X81" s="88"/>
      <c r="Y81" s="91"/>
      <c r="Z81" s="88"/>
      <c r="AA81" s="88">
        <v>19</v>
      </c>
      <c r="AB81" s="88"/>
      <c r="AC81" s="90"/>
      <c r="AD81" s="82">
        <v>17</v>
      </c>
      <c r="AE81" s="89"/>
    </row>
    <row r="82" spans="1:31" x14ac:dyDescent="0.55000000000000004">
      <c r="A82" s="81"/>
      <c r="B82" s="81"/>
      <c r="C82" s="81"/>
      <c r="D82" s="81"/>
      <c r="E82" s="88"/>
    </row>
    <row r="83" spans="1:31" x14ac:dyDescent="0.55000000000000004">
      <c r="A83" s="81">
        <v>44097</v>
      </c>
      <c r="B83" s="81"/>
      <c r="C83" s="81"/>
      <c r="D83" s="81"/>
      <c r="E83" s="88" t="s">
        <v>128</v>
      </c>
      <c r="F83" s="73">
        <v>88</v>
      </c>
      <c r="G83" s="73">
        <v>86</v>
      </c>
      <c r="H83" s="73">
        <v>86</v>
      </c>
      <c r="I83" s="78">
        <v>75</v>
      </c>
      <c r="K83" s="73">
        <v>10</v>
      </c>
      <c r="L83" s="73">
        <v>7</v>
      </c>
      <c r="O83" s="73">
        <v>3</v>
      </c>
      <c r="P83" s="73">
        <v>7</v>
      </c>
      <c r="Q83" s="73">
        <v>51</v>
      </c>
      <c r="S83" s="78">
        <v>1</v>
      </c>
      <c r="AA83" s="73">
        <v>28</v>
      </c>
      <c r="AD83" s="75">
        <v>8</v>
      </c>
    </row>
    <row r="84" spans="1:31" x14ac:dyDescent="0.55000000000000004">
      <c r="A84" s="87"/>
      <c r="B84" s="87"/>
      <c r="C84" s="87"/>
      <c r="D84" s="87"/>
      <c r="E84" s="78"/>
      <c r="F84" s="86">
        <f>SUM(F81:F83)</f>
        <v>132</v>
      </c>
      <c r="G84" s="86">
        <f>SUM(G81:G83)</f>
        <v>127</v>
      </c>
      <c r="H84" s="86">
        <f>SUM(H81:H83)</f>
        <v>126</v>
      </c>
      <c r="I84" s="86">
        <f>SUM(I81:I83)</f>
        <v>103</v>
      </c>
      <c r="J84" s="86">
        <f>SUM(J81:J83)</f>
        <v>12</v>
      </c>
      <c r="K84" s="86">
        <f>SUM(K81:K83)</f>
        <v>22</v>
      </c>
      <c r="L84" s="86">
        <f>SUM(L81:L83)</f>
        <v>7</v>
      </c>
      <c r="M84" s="86">
        <f>SUM(M81:M83)</f>
        <v>0</v>
      </c>
      <c r="N84" s="86">
        <f>SUM(N81:N83)</f>
        <v>0</v>
      </c>
      <c r="O84" s="86">
        <f>SUM(O81:O83)</f>
        <v>4</v>
      </c>
      <c r="P84" s="86">
        <f>SUM(P81:P83)</f>
        <v>11</v>
      </c>
      <c r="Q84" s="86">
        <f>SUM(Q81:Q83)</f>
        <v>64</v>
      </c>
      <c r="R84" s="86">
        <f>SUM(R81:R83)</f>
        <v>0</v>
      </c>
      <c r="S84" s="86">
        <f>SUM(S81:S83)</f>
        <v>11</v>
      </c>
      <c r="T84" s="86">
        <f>SUM(T81:T83)</f>
        <v>0</v>
      </c>
      <c r="U84" s="86">
        <f>SUM(U81:U83)</f>
        <v>0</v>
      </c>
      <c r="V84" s="86">
        <f>SUM(V81:V83)</f>
        <v>0</v>
      </c>
      <c r="W84" s="86">
        <f>SUM(W81:W83)</f>
        <v>0</v>
      </c>
      <c r="X84" s="86">
        <f>SUM(X81:X83)</f>
        <v>0</v>
      </c>
      <c r="Y84" s="86">
        <f>SUM(Y81:Y83)</f>
        <v>0</v>
      </c>
      <c r="Z84" s="86">
        <f>SUM(Z81:Z83)</f>
        <v>0</v>
      </c>
      <c r="AA84" s="86">
        <f>SUM(AA81:AA83)</f>
        <v>47</v>
      </c>
      <c r="AB84" s="86">
        <f>SUM(AB81:AB83)</f>
        <v>0</v>
      </c>
      <c r="AC84" s="86">
        <f>SUM(AC81:AC83)</f>
        <v>0</v>
      </c>
      <c r="AD84" s="86">
        <f>SUM(AD81:AD83)</f>
        <v>25</v>
      </c>
      <c r="AE84" s="74">
        <f>(AD84/AA84)*100</f>
        <v>53.191489361702125</v>
      </c>
    </row>
    <row r="85" spans="1:31" x14ac:dyDescent="0.55000000000000004">
      <c r="A85" s="81"/>
      <c r="B85" s="81"/>
      <c r="C85" s="81"/>
      <c r="D85" s="81"/>
      <c r="Q85" s="73">
        <v>75</v>
      </c>
      <c r="AD85" s="75">
        <v>25</v>
      </c>
      <c r="AE85" s="74">
        <f>(AD85/Q85)*100</f>
        <v>33.333333333333329</v>
      </c>
    </row>
    <row r="86" spans="1:31" x14ac:dyDescent="0.55000000000000004">
      <c r="A86" s="81"/>
      <c r="B86" s="81"/>
      <c r="C86" s="81"/>
      <c r="D86" s="81"/>
    </row>
    <row r="87" spans="1:31" ht="26.5" x14ac:dyDescent="0.8">
      <c r="A87" s="85" t="s">
        <v>129</v>
      </c>
      <c r="B87" s="85"/>
      <c r="C87" s="85"/>
      <c r="D87" s="85"/>
    </row>
    <row r="88" spans="1:31" x14ac:dyDescent="0.55000000000000004">
      <c r="A88" s="81">
        <v>43914</v>
      </c>
      <c r="B88" s="81"/>
      <c r="C88" s="81"/>
      <c r="D88" s="81"/>
      <c r="E88" s="84" t="s">
        <v>128</v>
      </c>
      <c r="F88" s="84">
        <v>93</v>
      </c>
      <c r="G88" s="84">
        <v>89</v>
      </c>
      <c r="H88" s="84">
        <v>87</v>
      </c>
      <c r="I88" s="84">
        <v>82</v>
      </c>
      <c r="J88" s="84">
        <f>(I88/H88)*100</f>
        <v>94.252873563218387</v>
      </c>
      <c r="K88" s="84">
        <v>10</v>
      </c>
      <c r="L88" s="84">
        <v>4</v>
      </c>
      <c r="M88" s="84"/>
      <c r="N88" s="84"/>
      <c r="O88" s="84">
        <v>21</v>
      </c>
      <c r="P88" s="84">
        <v>11</v>
      </c>
      <c r="Q88" s="84">
        <v>11</v>
      </c>
      <c r="R88" s="84">
        <f>(Q88/I88)*100</f>
        <v>13.414634146341465</v>
      </c>
      <c r="S88" s="84">
        <v>1</v>
      </c>
      <c r="T88" s="84"/>
      <c r="U88" s="84"/>
      <c r="V88" s="84"/>
      <c r="W88" s="84"/>
      <c r="X88" s="84"/>
      <c r="Y88" s="82"/>
      <c r="Z88" s="84"/>
      <c r="AA88" s="84">
        <v>8</v>
      </c>
      <c r="AB88" s="84"/>
      <c r="AC88" s="83"/>
      <c r="AD88" s="82">
        <v>5</v>
      </c>
    </row>
    <row r="89" spans="1:31" x14ac:dyDescent="0.55000000000000004">
      <c r="A89" s="81"/>
      <c r="B89" s="81"/>
      <c r="C89" s="81"/>
      <c r="D89" s="81"/>
    </row>
    <row r="90" spans="1:31" x14ac:dyDescent="0.55000000000000004">
      <c r="I90" s="73"/>
      <c r="R90" s="73"/>
      <c r="S90" s="73"/>
      <c r="Y90" s="73"/>
      <c r="AC90" s="73"/>
      <c r="AD90" s="73"/>
    </row>
    <row r="91" spans="1:31" x14ac:dyDescent="0.55000000000000004">
      <c r="I91" s="73"/>
      <c r="R91" s="73"/>
      <c r="S91" s="73"/>
      <c r="Y91" s="73"/>
      <c r="AC91" s="73"/>
      <c r="AD91" s="73"/>
    </row>
    <row r="93" spans="1:31" x14ac:dyDescent="0.55000000000000004">
      <c r="A93" s="80"/>
      <c r="B93" s="80"/>
      <c r="C93" s="80"/>
      <c r="D93" s="80"/>
      <c r="I93" s="73"/>
    </row>
    <row r="94" spans="1:31" x14ac:dyDescent="0.55000000000000004">
      <c r="A94" s="80"/>
      <c r="B94" s="80"/>
      <c r="C94" s="80"/>
      <c r="D94" s="80"/>
      <c r="I94" s="73"/>
    </row>
    <row r="95" spans="1:31" x14ac:dyDescent="0.55000000000000004">
      <c r="A95" s="80"/>
      <c r="B95" s="80"/>
      <c r="C95" s="80"/>
      <c r="D95" s="80"/>
      <c r="I95" s="73"/>
    </row>
    <row r="96" spans="1:31" x14ac:dyDescent="0.55000000000000004">
      <c r="A96" s="80"/>
      <c r="B96" s="80"/>
      <c r="C96" s="80"/>
      <c r="D96" s="80"/>
      <c r="I96" s="73"/>
    </row>
    <row r="98" spans="1:9" x14ac:dyDescent="0.55000000000000004">
      <c r="A98" s="80"/>
      <c r="B98" s="80"/>
      <c r="C98" s="80"/>
      <c r="D98" s="80"/>
      <c r="I98" s="73"/>
    </row>
    <row r="99" spans="1:9" x14ac:dyDescent="0.55000000000000004">
      <c r="A99" s="80"/>
      <c r="B99" s="80"/>
      <c r="C99" s="80"/>
      <c r="D99" s="80"/>
      <c r="I99" s="73"/>
    </row>
    <row r="100" spans="1:9" x14ac:dyDescent="0.55000000000000004">
      <c r="A100" s="80"/>
      <c r="B100" s="80"/>
      <c r="C100" s="80"/>
      <c r="D100" s="80"/>
      <c r="I100" s="73"/>
    </row>
    <row r="101" spans="1:9" x14ac:dyDescent="0.55000000000000004">
      <c r="A101" s="80"/>
      <c r="B101" s="80"/>
      <c r="C101" s="80"/>
      <c r="D101" s="80"/>
      <c r="I101" s="73"/>
    </row>
  </sheetData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A4D5-CBE3-49A9-ADDB-97526CC5A7BE}">
  <dimension ref="A1:AK62"/>
  <sheetViews>
    <sheetView topLeftCell="E1" workbookViewId="0">
      <selection activeCell="AN30" sqref="AN30"/>
    </sheetView>
  </sheetViews>
  <sheetFormatPr defaultColWidth="8.25" defaultRowHeight="18" x14ac:dyDescent="0.55000000000000004"/>
  <cols>
    <col min="1" max="1" width="6.08203125" style="81" customWidth="1"/>
    <col min="2" max="2" width="9.1640625" style="81" customWidth="1"/>
    <col min="3" max="3" width="7.5" style="81" customWidth="1"/>
    <col min="4" max="4" width="12.83203125" style="81" customWidth="1"/>
    <col min="5" max="5" width="15.25" style="73" customWidth="1"/>
    <col min="6" max="6" width="4.9140625" style="73" customWidth="1"/>
    <col min="7" max="7" width="4.5" style="73" customWidth="1"/>
    <col min="8" max="8" width="4.75" style="73" customWidth="1"/>
    <col min="9" max="9" width="4.4140625" style="78" customWidth="1"/>
    <col min="10" max="10" width="3.33203125" style="73" hidden="1" customWidth="1"/>
    <col min="11" max="11" width="4.25" style="73" customWidth="1"/>
    <col min="12" max="12" width="4.58203125" style="73" customWidth="1"/>
    <col min="13" max="13" width="3.83203125" style="73" customWidth="1"/>
    <col min="14" max="14" width="3.83203125" style="73" hidden="1" customWidth="1"/>
    <col min="15" max="15" width="4.25" style="73" customWidth="1"/>
    <col min="16" max="16" width="4.58203125" style="73" customWidth="1"/>
    <col min="17" max="17" width="3.5" style="73" customWidth="1"/>
    <col min="18" max="18" width="1.08203125" style="78" hidden="1" customWidth="1"/>
    <col min="19" max="19" width="2.9140625" style="78" customWidth="1"/>
    <col min="20" max="20" width="2.9140625" style="73" customWidth="1"/>
    <col min="21" max="21" width="4.25" style="73" customWidth="1"/>
    <col min="22" max="22" width="2.9140625" style="73" customWidth="1"/>
    <col min="23" max="23" width="4.25" style="73" hidden="1" customWidth="1"/>
    <col min="24" max="24" width="2.6640625" style="73" hidden="1" customWidth="1"/>
    <col min="25" max="25" width="2.58203125" style="77" hidden="1" customWidth="1"/>
    <col min="26" max="26" width="4.5" style="73" hidden="1" customWidth="1"/>
    <col min="27" max="27" width="5.6640625" style="73" customWidth="1"/>
    <col min="28" max="28" width="8.203125E-2" style="73" hidden="1" customWidth="1"/>
    <col min="29" max="29" width="3.08203125" style="76" hidden="1" customWidth="1"/>
    <col min="30" max="30" width="4.9140625" style="75" customWidth="1"/>
    <col min="31" max="31" width="4.9140625" style="74" customWidth="1"/>
    <col min="32" max="32" width="5.33203125" style="74" customWidth="1"/>
    <col min="33" max="33" width="8.25" style="74"/>
    <col min="34" max="16384" width="8.25" style="73"/>
  </cols>
  <sheetData>
    <row r="1" spans="1:35" ht="21.5" x14ac:dyDescent="0.55000000000000004">
      <c r="A1" s="137" t="s">
        <v>279</v>
      </c>
      <c r="B1" s="137"/>
      <c r="C1" s="137"/>
      <c r="D1" s="137"/>
      <c r="E1" s="104"/>
      <c r="F1" s="104"/>
      <c r="G1" s="104"/>
      <c r="H1" s="104"/>
      <c r="I1" s="100"/>
      <c r="J1" s="104"/>
      <c r="K1" s="104"/>
      <c r="L1" s="104"/>
      <c r="M1" s="104"/>
      <c r="N1" s="104"/>
      <c r="O1" s="104"/>
      <c r="P1" s="104"/>
      <c r="Q1" s="104"/>
      <c r="R1" s="100"/>
      <c r="S1" s="100"/>
      <c r="T1" s="104"/>
      <c r="U1" s="104"/>
      <c r="V1" s="104"/>
      <c r="W1" s="104"/>
      <c r="X1" s="104"/>
      <c r="Y1" s="110"/>
      <c r="Z1" s="104"/>
      <c r="AA1" s="110"/>
      <c r="AB1" s="104"/>
      <c r="AC1" s="109"/>
      <c r="AD1" s="108"/>
      <c r="AE1" s="112"/>
      <c r="AF1" s="112"/>
      <c r="AG1" s="112"/>
      <c r="AH1" s="104"/>
      <c r="AI1" s="104"/>
    </row>
    <row r="2" spans="1:35" x14ac:dyDescent="0.55000000000000004">
      <c r="A2" s="136" t="s">
        <v>230</v>
      </c>
      <c r="B2" s="136"/>
      <c r="C2" s="136"/>
      <c r="D2" s="136" t="s">
        <v>229</v>
      </c>
      <c r="E2" s="73" t="s">
        <v>228</v>
      </c>
      <c r="F2" s="136" t="s">
        <v>227</v>
      </c>
      <c r="G2" s="136" t="s">
        <v>226</v>
      </c>
      <c r="H2" s="136" t="s">
        <v>225</v>
      </c>
      <c r="I2" s="135" t="s">
        <v>224</v>
      </c>
      <c r="J2" s="80"/>
      <c r="K2" s="134" t="s">
        <v>223</v>
      </c>
      <c r="L2" s="131"/>
      <c r="M2" s="131"/>
      <c r="N2" s="131"/>
      <c r="O2" s="131"/>
      <c r="P2" s="131"/>
      <c r="Q2" s="131"/>
      <c r="R2" s="133"/>
      <c r="S2" s="133"/>
      <c r="T2" s="131"/>
      <c r="U2" s="131"/>
      <c r="V2" s="131"/>
      <c r="W2" s="131"/>
      <c r="X2" s="132"/>
      <c r="Y2" s="131"/>
      <c r="Z2" s="129" t="s">
        <v>222</v>
      </c>
      <c r="AA2" s="130" t="s">
        <v>221</v>
      </c>
      <c r="AB2" s="129" t="s">
        <v>220</v>
      </c>
      <c r="AC2" s="76" t="s">
        <v>219</v>
      </c>
      <c r="AD2" s="75" t="s">
        <v>218</v>
      </c>
      <c r="AE2" s="74" t="s">
        <v>217</v>
      </c>
      <c r="AF2" s="74" t="s">
        <v>216</v>
      </c>
      <c r="AG2" s="74" t="s">
        <v>215</v>
      </c>
    </row>
    <row r="3" spans="1:35" x14ac:dyDescent="0.55000000000000004">
      <c r="A3" s="127" t="s">
        <v>214</v>
      </c>
      <c r="B3" s="127"/>
      <c r="C3" s="127"/>
      <c r="D3" s="127" t="s">
        <v>213</v>
      </c>
      <c r="E3" s="104"/>
      <c r="F3" s="127" t="s">
        <v>212</v>
      </c>
      <c r="G3" s="127" t="s">
        <v>211</v>
      </c>
      <c r="H3" s="126" t="s">
        <v>210</v>
      </c>
      <c r="I3" s="128"/>
      <c r="J3" s="126" t="s">
        <v>124</v>
      </c>
      <c r="K3" s="126" t="s">
        <v>209</v>
      </c>
      <c r="L3" s="126">
        <v>1</v>
      </c>
      <c r="M3" s="126">
        <v>2</v>
      </c>
      <c r="N3" s="126" t="s">
        <v>124</v>
      </c>
      <c r="O3" s="126" t="s">
        <v>208</v>
      </c>
      <c r="P3" s="126" t="s">
        <v>207</v>
      </c>
      <c r="Q3" s="126" t="s">
        <v>206</v>
      </c>
      <c r="R3" s="128"/>
      <c r="S3" s="128" t="s">
        <v>205</v>
      </c>
      <c r="T3" s="126" t="s">
        <v>124</v>
      </c>
      <c r="U3" s="126" t="s">
        <v>204</v>
      </c>
      <c r="V3" s="126" t="s">
        <v>124</v>
      </c>
      <c r="W3" s="126" t="s">
        <v>109</v>
      </c>
      <c r="X3" s="127" t="s">
        <v>203</v>
      </c>
      <c r="Y3" s="126"/>
      <c r="Z3" s="125" t="s">
        <v>202</v>
      </c>
      <c r="AA3" s="126" t="s">
        <v>201</v>
      </c>
      <c r="AB3" s="125" t="s">
        <v>200</v>
      </c>
      <c r="AC3" s="109" t="s">
        <v>199</v>
      </c>
      <c r="AD3" s="108" t="s">
        <v>198</v>
      </c>
      <c r="AE3" s="112"/>
      <c r="AF3" s="112"/>
      <c r="AG3" s="112"/>
      <c r="AH3" s="104"/>
      <c r="AI3" s="104"/>
    </row>
    <row r="4" spans="1:35" x14ac:dyDescent="0.55000000000000004">
      <c r="A4" s="140">
        <v>43984</v>
      </c>
      <c r="B4" s="140">
        <v>43916</v>
      </c>
      <c r="C4" s="141">
        <f>DAYS360(B4,A4,TRUE)</f>
        <v>66</v>
      </c>
      <c r="D4" s="102">
        <f>C4/30</f>
        <v>2.2000000000000002</v>
      </c>
      <c r="E4" s="73" t="s">
        <v>274</v>
      </c>
      <c r="F4" s="73">
        <v>59</v>
      </c>
      <c r="G4" s="73">
        <v>50</v>
      </c>
      <c r="H4" s="73">
        <v>48</v>
      </c>
      <c r="I4" s="78">
        <v>38</v>
      </c>
      <c r="K4" s="73">
        <v>20</v>
      </c>
      <c r="L4" s="73">
        <v>2</v>
      </c>
      <c r="O4" s="73">
        <v>7</v>
      </c>
      <c r="P4" s="73">
        <v>1</v>
      </c>
      <c r="Q4" s="78">
        <v>3</v>
      </c>
      <c r="S4" s="78">
        <v>2</v>
      </c>
      <c r="AA4" s="73">
        <v>6</v>
      </c>
      <c r="AD4" s="75">
        <v>1</v>
      </c>
      <c r="AG4" s="107" t="s">
        <v>278</v>
      </c>
      <c r="AH4" s="78"/>
      <c r="AI4" s="78"/>
    </row>
    <row r="5" spans="1:35" x14ac:dyDescent="0.55000000000000004">
      <c r="A5" s="140">
        <v>43984</v>
      </c>
      <c r="B5" s="140">
        <v>43916</v>
      </c>
      <c r="C5" s="141">
        <f>DAYS360(B5,A5,TRUE)</f>
        <v>66</v>
      </c>
      <c r="D5" s="102">
        <f>C5/30</f>
        <v>2.2000000000000002</v>
      </c>
      <c r="E5" s="73" t="s">
        <v>273</v>
      </c>
      <c r="F5" s="73">
        <v>58</v>
      </c>
      <c r="G5" s="73">
        <v>48</v>
      </c>
      <c r="H5" s="73">
        <v>41</v>
      </c>
      <c r="I5" s="78">
        <v>32</v>
      </c>
      <c r="K5" s="73">
        <v>14</v>
      </c>
      <c r="L5" s="73">
        <v>4</v>
      </c>
      <c r="O5" s="73">
        <v>0</v>
      </c>
      <c r="P5" s="73">
        <v>6</v>
      </c>
      <c r="Q5" s="78">
        <v>2</v>
      </c>
      <c r="S5" s="78">
        <v>3</v>
      </c>
      <c r="AA5" s="73">
        <v>11</v>
      </c>
      <c r="AD5" s="75">
        <v>3</v>
      </c>
      <c r="AG5" s="107" t="s">
        <v>277</v>
      </c>
      <c r="AH5" s="78" t="s">
        <v>276</v>
      </c>
      <c r="AI5" s="138" t="s">
        <v>275</v>
      </c>
    </row>
    <row r="6" spans="1:35" x14ac:dyDescent="0.55000000000000004">
      <c r="A6" s="140">
        <v>43985</v>
      </c>
      <c r="B6" s="140">
        <v>43916</v>
      </c>
      <c r="C6" s="141">
        <f>DAYS360(B6,A6,TRUE)</f>
        <v>67</v>
      </c>
      <c r="D6" s="102">
        <f>C6/30</f>
        <v>2.2333333333333334</v>
      </c>
      <c r="E6" s="73" t="s">
        <v>274</v>
      </c>
      <c r="F6" s="73">
        <v>121</v>
      </c>
      <c r="G6" s="73">
        <v>93</v>
      </c>
      <c r="H6" s="73">
        <v>90</v>
      </c>
      <c r="I6" s="78">
        <v>58</v>
      </c>
      <c r="K6" s="73">
        <v>34</v>
      </c>
      <c r="L6" s="73">
        <v>7</v>
      </c>
      <c r="P6" s="73">
        <v>14</v>
      </c>
      <c r="Q6" s="78">
        <v>1</v>
      </c>
      <c r="S6" s="78">
        <v>2</v>
      </c>
      <c r="AA6" s="73">
        <v>3</v>
      </c>
      <c r="AD6" s="75">
        <v>0</v>
      </c>
      <c r="AG6" s="107"/>
      <c r="AH6" s="78"/>
      <c r="AI6" s="78"/>
    </row>
    <row r="7" spans="1:35" x14ac:dyDescent="0.55000000000000004">
      <c r="A7" s="140">
        <v>43985</v>
      </c>
      <c r="B7" s="140">
        <v>43916</v>
      </c>
      <c r="C7" s="141">
        <f>DAYS360(B7,A7,TRUE)</f>
        <v>67</v>
      </c>
      <c r="D7" s="102">
        <f>C7/30</f>
        <v>2.2333333333333334</v>
      </c>
      <c r="E7" s="73" t="s">
        <v>273</v>
      </c>
      <c r="F7" s="73">
        <v>120</v>
      </c>
      <c r="G7" s="73">
        <v>100</v>
      </c>
      <c r="H7" s="73">
        <v>96</v>
      </c>
      <c r="I7" s="78">
        <v>42</v>
      </c>
      <c r="K7" s="73">
        <v>60</v>
      </c>
      <c r="L7" s="73">
        <v>11</v>
      </c>
      <c r="O7" s="73">
        <v>3</v>
      </c>
      <c r="P7" s="73">
        <v>0</v>
      </c>
      <c r="Q7" s="78">
        <v>0</v>
      </c>
      <c r="S7" s="78">
        <v>0</v>
      </c>
      <c r="AG7" s="107"/>
      <c r="AH7" s="78"/>
      <c r="AI7" s="78"/>
    </row>
    <row r="8" spans="1:35" x14ac:dyDescent="0.55000000000000004">
      <c r="A8" s="140">
        <v>43986</v>
      </c>
      <c r="B8" s="140">
        <v>43916</v>
      </c>
      <c r="C8" s="141">
        <f>DAYS360(B8,A8,TRUE)</f>
        <v>68</v>
      </c>
      <c r="D8" s="102">
        <f>C8/30</f>
        <v>2.2666666666666666</v>
      </c>
      <c r="E8" s="73" t="s">
        <v>274</v>
      </c>
      <c r="F8" s="73">
        <v>88</v>
      </c>
      <c r="G8" s="73">
        <v>65</v>
      </c>
      <c r="H8" s="73">
        <v>62</v>
      </c>
      <c r="I8" s="78">
        <v>48</v>
      </c>
      <c r="K8" s="73">
        <v>34</v>
      </c>
      <c r="L8" s="73">
        <v>12</v>
      </c>
      <c r="O8" s="73">
        <v>6</v>
      </c>
      <c r="P8" s="73">
        <v>0</v>
      </c>
      <c r="Q8" s="78">
        <v>0</v>
      </c>
      <c r="S8" s="78">
        <v>0</v>
      </c>
      <c r="AG8" s="107"/>
      <c r="AH8" s="78"/>
      <c r="AI8" s="78"/>
    </row>
    <row r="9" spans="1:35" x14ac:dyDescent="0.55000000000000004">
      <c r="A9" s="140">
        <v>43986</v>
      </c>
      <c r="B9" s="140">
        <v>43916</v>
      </c>
      <c r="C9" s="141">
        <f>DAYS360(B9,A9,TRUE)</f>
        <v>68</v>
      </c>
      <c r="D9" s="102">
        <f>C9/30</f>
        <v>2.2666666666666666</v>
      </c>
      <c r="E9" s="73" t="s">
        <v>273</v>
      </c>
      <c r="F9" s="73">
        <v>92</v>
      </c>
      <c r="G9" s="73">
        <v>64</v>
      </c>
      <c r="H9" s="73">
        <v>62</v>
      </c>
      <c r="I9" s="78">
        <v>23</v>
      </c>
      <c r="K9" s="73">
        <v>46</v>
      </c>
      <c r="L9" s="73">
        <v>5</v>
      </c>
      <c r="O9" s="73">
        <v>3</v>
      </c>
      <c r="P9" s="73">
        <v>1</v>
      </c>
      <c r="Q9" s="78">
        <v>2</v>
      </c>
      <c r="S9" s="78">
        <v>0</v>
      </c>
      <c r="AA9" s="73">
        <v>3</v>
      </c>
      <c r="AD9" s="75">
        <v>0</v>
      </c>
      <c r="AG9" s="107"/>
      <c r="AH9" s="78"/>
      <c r="AI9" s="78"/>
    </row>
    <row r="10" spans="1:35" x14ac:dyDescent="0.55000000000000004">
      <c r="A10" s="140">
        <v>44189</v>
      </c>
      <c r="B10" s="140">
        <v>44106</v>
      </c>
      <c r="C10" s="141">
        <f>DAYS360(B10,A10,TRUE)</f>
        <v>82</v>
      </c>
      <c r="D10" s="102">
        <f>C10/30</f>
        <v>2.7333333333333334</v>
      </c>
      <c r="E10" s="73" t="s">
        <v>271</v>
      </c>
      <c r="F10" s="73">
        <v>131</v>
      </c>
      <c r="G10" s="73">
        <v>120</v>
      </c>
      <c r="H10" s="73">
        <v>118</v>
      </c>
      <c r="I10" s="78">
        <v>58</v>
      </c>
      <c r="K10" s="73">
        <v>79</v>
      </c>
      <c r="L10" s="73">
        <v>11</v>
      </c>
      <c r="O10" s="73">
        <v>3</v>
      </c>
      <c r="P10" s="73">
        <v>5</v>
      </c>
      <c r="Q10" s="78">
        <v>6</v>
      </c>
      <c r="S10" s="78">
        <v>0</v>
      </c>
      <c r="AA10" s="73">
        <v>11</v>
      </c>
      <c r="AD10" s="75">
        <v>0</v>
      </c>
      <c r="AG10" s="107"/>
      <c r="AH10" s="78"/>
      <c r="AI10" s="78"/>
    </row>
    <row r="11" spans="1:35" x14ac:dyDescent="0.55000000000000004">
      <c r="A11" s="140">
        <v>44189</v>
      </c>
      <c r="B11" s="140">
        <v>44106</v>
      </c>
      <c r="C11" s="141">
        <f>DAYS360(B11,A11,TRUE)</f>
        <v>82</v>
      </c>
      <c r="D11" s="102">
        <f>C11/30</f>
        <v>2.7333333333333334</v>
      </c>
      <c r="E11" s="73" t="s">
        <v>272</v>
      </c>
      <c r="F11" s="73">
        <v>130</v>
      </c>
      <c r="G11" s="73">
        <v>119</v>
      </c>
      <c r="H11" s="73">
        <v>116</v>
      </c>
      <c r="I11" s="78">
        <v>73</v>
      </c>
      <c r="K11" s="73">
        <v>76</v>
      </c>
      <c r="L11" s="73">
        <v>7</v>
      </c>
      <c r="O11" s="73">
        <v>7</v>
      </c>
      <c r="P11" s="73">
        <v>3</v>
      </c>
      <c r="Q11" s="78">
        <v>4</v>
      </c>
      <c r="S11" s="78">
        <v>1</v>
      </c>
      <c r="AA11" s="73">
        <v>7</v>
      </c>
      <c r="AD11" s="75">
        <v>0</v>
      </c>
      <c r="AG11" s="107"/>
      <c r="AH11" s="78"/>
      <c r="AI11" s="78"/>
    </row>
    <row r="12" spans="1:35" x14ac:dyDescent="0.55000000000000004">
      <c r="A12" s="142">
        <v>44190</v>
      </c>
      <c r="B12" s="142">
        <v>44106</v>
      </c>
      <c r="C12" s="141">
        <f>DAYS360(B12,A12,TRUE)</f>
        <v>83</v>
      </c>
      <c r="D12" s="102">
        <f>C12/30</f>
        <v>2.7666666666666666</v>
      </c>
      <c r="E12" s="104" t="s">
        <v>271</v>
      </c>
      <c r="F12" s="104">
        <v>132</v>
      </c>
      <c r="G12" s="104">
        <v>103</v>
      </c>
      <c r="H12" s="104">
        <v>102</v>
      </c>
      <c r="I12" s="100">
        <v>81</v>
      </c>
      <c r="J12" s="104"/>
      <c r="K12" s="104">
        <v>33</v>
      </c>
      <c r="L12" s="104">
        <v>16</v>
      </c>
      <c r="M12" s="104"/>
      <c r="N12" s="104"/>
      <c r="O12" s="104">
        <v>4</v>
      </c>
      <c r="P12" s="104">
        <v>1</v>
      </c>
      <c r="Q12" s="100">
        <v>0</v>
      </c>
      <c r="R12" s="100"/>
      <c r="S12" s="100">
        <v>0</v>
      </c>
      <c r="T12" s="104"/>
      <c r="U12" s="104"/>
      <c r="V12" s="104"/>
      <c r="W12" s="104"/>
      <c r="X12" s="104"/>
      <c r="Y12" s="110"/>
      <c r="Z12" s="104"/>
      <c r="AA12" s="104"/>
      <c r="AB12" s="104"/>
      <c r="AC12" s="109"/>
      <c r="AD12" s="108"/>
      <c r="AE12" s="112"/>
      <c r="AF12" s="112"/>
      <c r="AG12" s="111"/>
      <c r="AH12" s="100"/>
      <c r="AI12" s="100"/>
    </row>
    <row r="13" spans="1:35" x14ac:dyDescent="0.55000000000000004">
      <c r="A13" s="140" t="s">
        <v>18</v>
      </c>
      <c r="B13" s="140"/>
      <c r="C13" s="140"/>
      <c r="D13" s="140"/>
      <c r="F13" s="78">
        <f>SUM(F4:F12)</f>
        <v>931</v>
      </c>
      <c r="G13" s="78">
        <f>SUM(G4:G12)</f>
        <v>762</v>
      </c>
      <c r="H13" s="78">
        <f>SUM(H4:H12)</f>
        <v>735</v>
      </c>
      <c r="I13" s="78">
        <f>SUM(I4:I12)</f>
        <v>453</v>
      </c>
      <c r="J13" s="78">
        <f>SUM(J4:J12)</f>
        <v>0</v>
      </c>
      <c r="K13" s="78">
        <f>SUM(K4:K12)</f>
        <v>396</v>
      </c>
      <c r="L13" s="78">
        <f>SUM(L4:L12)</f>
        <v>75</v>
      </c>
      <c r="M13" s="78">
        <f>SUM(M4:M12)</f>
        <v>0</v>
      </c>
      <c r="N13" s="78">
        <f>SUM(N4:N12)</f>
        <v>0</v>
      </c>
      <c r="O13" s="78">
        <f>SUM(O4:O12)</f>
        <v>33</v>
      </c>
      <c r="P13" s="78">
        <f>SUM(P4:P12)</f>
        <v>31</v>
      </c>
      <c r="Q13" s="78">
        <f>SUM(Q4:Q12)</f>
        <v>18</v>
      </c>
      <c r="R13" s="78">
        <f>SUM(R4:R12)</f>
        <v>0</v>
      </c>
      <c r="S13" s="78">
        <f>SUM(S4:S12)</f>
        <v>8</v>
      </c>
      <c r="T13" s="78">
        <f>SUM(T4:T12)</f>
        <v>0</v>
      </c>
      <c r="U13" s="78">
        <f>SUM(U4:U12)</f>
        <v>0</v>
      </c>
      <c r="V13" s="78">
        <f>SUM(V4:V12)</f>
        <v>0</v>
      </c>
      <c r="W13" s="78">
        <f>SUM(W4:W12)</f>
        <v>0</v>
      </c>
      <c r="X13" s="78">
        <f>SUM(X4:X12)</f>
        <v>0</v>
      </c>
      <c r="Y13" s="78">
        <f>SUM(Y4:Y12)</f>
        <v>0</v>
      </c>
      <c r="Z13" s="78">
        <f>SUM(Z4:Z12)</f>
        <v>0</v>
      </c>
      <c r="AA13" s="78">
        <f>SUM(AA4:AA12)</f>
        <v>41</v>
      </c>
      <c r="AB13" s="78">
        <f>SUM(AB4:AB12)</f>
        <v>0</v>
      </c>
      <c r="AC13" s="78">
        <f>SUM(AC4:AC12)</f>
        <v>0</v>
      </c>
      <c r="AD13" s="78">
        <f>SUM(AD4:AD12)</f>
        <v>4</v>
      </c>
      <c r="AE13" s="78">
        <f>SUM(AE4:AE12)</f>
        <v>0</v>
      </c>
      <c r="AF13" s="74">
        <f>(AD13/I13)*100</f>
        <v>0.88300220750551872</v>
      </c>
      <c r="AG13" s="107">
        <f>((M13+O13+P13+Q13+S13)/I13)*100</f>
        <v>19.867549668874172</v>
      </c>
      <c r="AH13" s="107">
        <f>((P13+Q13+S13)/I13)*100</f>
        <v>12.582781456953644</v>
      </c>
      <c r="AI13" s="107">
        <f>((Q13+S13)/I13)*100</f>
        <v>5.739514348785872</v>
      </c>
    </row>
    <row r="14" spans="1:35" x14ac:dyDescent="0.55000000000000004">
      <c r="A14" s="140"/>
      <c r="B14" s="140"/>
      <c r="C14" s="140"/>
      <c r="D14" s="140"/>
      <c r="Q14" s="78"/>
      <c r="AG14" s="107"/>
      <c r="AH14" s="78"/>
      <c r="AI14" s="78"/>
    </row>
    <row r="15" spans="1:35" x14ac:dyDescent="0.55000000000000004">
      <c r="A15" s="140"/>
      <c r="B15" s="140"/>
      <c r="C15" s="140"/>
      <c r="D15" s="140"/>
      <c r="Q15" s="78"/>
      <c r="AG15" s="107"/>
      <c r="AH15" s="78"/>
      <c r="AI15" s="78"/>
    </row>
    <row r="16" spans="1:35" x14ac:dyDescent="0.55000000000000004">
      <c r="A16" s="140">
        <v>44110</v>
      </c>
      <c r="B16" s="140">
        <v>44091</v>
      </c>
      <c r="C16" s="141">
        <f>DAYS360(B16,A16,TRUE)</f>
        <v>19</v>
      </c>
      <c r="D16" s="102">
        <f>C16/30</f>
        <v>0.6333333333333333</v>
      </c>
      <c r="E16" s="73" t="s">
        <v>262</v>
      </c>
      <c r="F16" s="73">
        <v>103</v>
      </c>
      <c r="G16" s="73">
        <v>96</v>
      </c>
      <c r="H16" s="73">
        <v>96</v>
      </c>
      <c r="I16" s="78">
        <v>21</v>
      </c>
      <c r="K16" s="73">
        <v>78</v>
      </c>
      <c r="L16" s="73">
        <v>6</v>
      </c>
      <c r="O16" s="73">
        <v>2</v>
      </c>
      <c r="P16" s="73">
        <v>3</v>
      </c>
      <c r="Q16" s="78">
        <v>4</v>
      </c>
      <c r="S16" s="78">
        <v>0</v>
      </c>
      <c r="AA16" s="73">
        <v>9</v>
      </c>
      <c r="AD16" s="75">
        <v>0</v>
      </c>
      <c r="AG16" s="107"/>
      <c r="AH16" s="78"/>
      <c r="AI16" s="78"/>
    </row>
    <row r="17" spans="1:37" x14ac:dyDescent="0.55000000000000004">
      <c r="A17" s="140">
        <v>44110</v>
      </c>
      <c r="B17" s="140">
        <v>44099</v>
      </c>
      <c r="C17" s="141">
        <f>DAYS360(B17,A17,TRUE)</f>
        <v>11</v>
      </c>
      <c r="D17" s="102">
        <f>C17/30</f>
        <v>0.36666666666666664</v>
      </c>
      <c r="E17" s="73" t="s">
        <v>261</v>
      </c>
      <c r="F17" s="73">
        <v>102</v>
      </c>
      <c r="G17" s="73">
        <v>88</v>
      </c>
      <c r="H17" s="73">
        <v>88</v>
      </c>
      <c r="I17" s="78">
        <v>21</v>
      </c>
      <c r="K17" s="73">
        <v>76</v>
      </c>
      <c r="L17" s="73">
        <v>3</v>
      </c>
      <c r="O17" s="73">
        <v>0</v>
      </c>
      <c r="P17" s="73">
        <v>1</v>
      </c>
      <c r="Q17" s="78">
        <v>2</v>
      </c>
      <c r="S17" s="78">
        <v>0</v>
      </c>
      <c r="AA17" s="73">
        <v>3</v>
      </c>
      <c r="AD17" s="75">
        <v>1</v>
      </c>
      <c r="AG17" s="107" t="s">
        <v>270</v>
      </c>
      <c r="AH17" s="78" t="s">
        <v>269</v>
      </c>
      <c r="AI17" s="78"/>
    </row>
    <row r="18" spans="1:37" x14ac:dyDescent="0.55000000000000004">
      <c r="A18" s="140">
        <v>44111</v>
      </c>
      <c r="B18" s="140">
        <v>44099</v>
      </c>
      <c r="C18" s="141">
        <f>DAYS360(B18,A18,TRUE)</f>
        <v>12</v>
      </c>
      <c r="D18" s="102">
        <f>C18/30</f>
        <v>0.4</v>
      </c>
      <c r="E18" s="73" t="s">
        <v>268</v>
      </c>
      <c r="F18" s="73">
        <v>54</v>
      </c>
      <c r="G18" s="73">
        <v>53</v>
      </c>
      <c r="H18" s="73">
        <v>52</v>
      </c>
      <c r="I18" s="78">
        <v>45</v>
      </c>
      <c r="K18" s="73">
        <v>16</v>
      </c>
      <c r="L18" s="73">
        <v>3</v>
      </c>
      <c r="O18" s="73">
        <v>9</v>
      </c>
      <c r="P18" s="73">
        <v>8</v>
      </c>
      <c r="Q18" s="78">
        <v>7</v>
      </c>
      <c r="S18" s="78">
        <v>0</v>
      </c>
      <c r="AA18" s="73">
        <v>15</v>
      </c>
      <c r="AD18" s="75">
        <v>2</v>
      </c>
      <c r="AG18" s="107" t="s">
        <v>267</v>
      </c>
      <c r="AH18" s="138" t="s">
        <v>266</v>
      </c>
      <c r="AK18" s="73" t="s">
        <v>265</v>
      </c>
    </row>
    <row r="19" spans="1:37" x14ac:dyDescent="0.55000000000000004">
      <c r="A19" s="140">
        <v>44111</v>
      </c>
      <c r="B19" s="140">
        <v>44099</v>
      </c>
      <c r="C19" s="141">
        <f>DAYS360(B19,A19,TRUE)</f>
        <v>12</v>
      </c>
      <c r="D19" s="102">
        <f>C19/30</f>
        <v>0.4</v>
      </c>
      <c r="F19" s="73">
        <v>51</v>
      </c>
      <c r="G19" s="73">
        <v>45</v>
      </c>
      <c r="H19" s="73">
        <v>45</v>
      </c>
      <c r="I19" s="78">
        <v>29</v>
      </c>
      <c r="K19" s="73">
        <v>21</v>
      </c>
      <c r="L19" s="73">
        <v>1</v>
      </c>
      <c r="O19" s="73">
        <v>4</v>
      </c>
      <c r="P19" s="73">
        <v>5</v>
      </c>
      <c r="Q19" s="78">
        <v>8</v>
      </c>
      <c r="S19" s="78">
        <v>0</v>
      </c>
      <c r="AA19" s="73">
        <v>13</v>
      </c>
      <c r="AD19" s="75">
        <v>1</v>
      </c>
      <c r="AG19" s="107" t="s">
        <v>264</v>
      </c>
      <c r="AH19" s="78"/>
      <c r="AI19" s="78"/>
      <c r="AK19" s="73" t="s">
        <v>263</v>
      </c>
    </row>
    <row r="20" spans="1:37" x14ac:dyDescent="0.55000000000000004">
      <c r="A20" s="140">
        <v>44112</v>
      </c>
      <c r="B20" s="140">
        <v>44091</v>
      </c>
      <c r="C20" s="141">
        <f>DAYS360(B20,A20,TRUE)</f>
        <v>21</v>
      </c>
      <c r="D20" s="102">
        <f>C20/30</f>
        <v>0.7</v>
      </c>
      <c r="E20" s="73" t="s">
        <v>262</v>
      </c>
      <c r="F20" s="73">
        <v>88</v>
      </c>
      <c r="G20" s="73">
        <v>75</v>
      </c>
      <c r="H20" s="73">
        <v>74</v>
      </c>
      <c r="I20" s="78">
        <v>26</v>
      </c>
      <c r="K20" s="73">
        <v>61</v>
      </c>
      <c r="L20" s="73">
        <v>6</v>
      </c>
      <c r="O20" s="73">
        <v>0</v>
      </c>
      <c r="P20" s="73">
        <v>1</v>
      </c>
      <c r="Q20" s="78">
        <v>1</v>
      </c>
      <c r="S20" s="78">
        <v>0</v>
      </c>
      <c r="AA20" s="73">
        <v>2</v>
      </c>
      <c r="AD20" s="75">
        <v>0</v>
      </c>
      <c r="AG20" s="107"/>
      <c r="AH20" s="78"/>
      <c r="AI20" s="78"/>
    </row>
    <row r="21" spans="1:37" x14ac:dyDescent="0.55000000000000004">
      <c r="A21" s="140">
        <v>44112</v>
      </c>
      <c r="B21" s="140">
        <v>44099</v>
      </c>
      <c r="C21" s="141">
        <f>DAYS360(B21,A21,TRUE)</f>
        <v>13</v>
      </c>
      <c r="D21" s="102">
        <f>C21/30</f>
        <v>0.43333333333333335</v>
      </c>
      <c r="E21" s="73" t="s">
        <v>261</v>
      </c>
      <c r="F21" s="73">
        <v>86</v>
      </c>
      <c r="G21" s="73">
        <v>68</v>
      </c>
      <c r="H21" s="73">
        <v>65</v>
      </c>
      <c r="I21" s="78">
        <v>47</v>
      </c>
      <c r="K21" s="73">
        <v>37</v>
      </c>
      <c r="L21" s="73">
        <v>6</v>
      </c>
      <c r="O21" s="73">
        <v>9</v>
      </c>
      <c r="P21" s="73">
        <v>5</v>
      </c>
      <c r="Q21" s="78">
        <v>3</v>
      </c>
      <c r="S21" s="78">
        <v>0</v>
      </c>
      <c r="AA21" s="73">
        <v>5</v>
      </c>
      <c r="AD21" s="75">
        <v>0</v>
      </c>
      <c r="AG21" s="107"/>
      <c r="AH21" s="78"/>
      <c r="AI21" s="78"/>
    </row>
    <row r="22" spans="1:37" x14ac:dyDescent="0.55000000000000004">
      <c r="A22" s="142">
        <v>44141</v>
      </c>
      <c r="B22" s="142">
        <v>44106</v>
      </c>
      <c r="C22" s="141">
        <f>DAYS360(B22,A22,TRUE)</f>
        <v>34</v>
      </c>
      <c r="D22" s="102">
        <f>C22/30</f>
        <v>1.1333333333333333</v>
      </c>
      <c r="E22" s="104" t="s">
        <v>260</v>
      </c>
      <c r="F22" s="104">
        <v>113</v>
      </c>
      <c r="G22" s="104">
        <v>102</v>
      </c>
      <c r="H22" s="104">
        <v>100</v>
      </c>
      <c r="I22" s="100">
        <v>88</v>
      </c>
      <c r="J22" s="104"/>
      <c r="K22" s="104">
        <v>23</v>
      </c>
      <c r="L22" s="104">
        <v>6</v>
      </c>
      <c r="M22" s="104"/>
      <c r="N22" s="104"/>
      <c r="O22" s="104">
        <v>8</v>
      </c>
      <c r="P22" s="104">
        <v>8</v>
      </c>
      <c r="Q22" s="100">
        <v>10</v>
      </c>
      <c r="R22" s="100"/>
      <c r="S22" s="100">
        <v>0</v>
      </c>
      <c r="T22" s="104"/>
      <c r="U22" s="104"/>
      <c r="V22" s="104"/>
      <c r="W22" s="104"/>
      <c r="X22" s="104"/>
      <c r="Y22" s="110"/>
      <c r="Z22" s="104"/>
      <c r="AA22" s="104">
        <v>18</v>
      </c>
      <c r="AB22" s="104"/>
      <c r="AC22" s="109"/>
      <c r="AD22" s="108">
        <v>0</v>
      </c>
      <c r="AE22" s="112"/>
      <c r="AF22" s="112"/>
      <c r="AG22" s="111"/>
      <c r="AH22" s="100"/>
      <c r="AI22" s="100"/>
    </row>
    <row r="23" spans="1:37" x14ac:dyDescent="0.55000000000000004">
      <c r="A23" s="140"/>
      <c r="B23" s="140"/>
      <c r="C23" s="140"/>
      <c r="D23" s="140"/>
      <c r="F23" s="78">
        <f>SUM(F16:F22)</f>
        <v>597</v>
      </c>
      <c r="G23" s="78">
        <f>SUM(G16:G22)</f>
        <v>527</v>
      </c>
      <c r="H23" s="78">
        <f>SUM(H16:H22)</f>
        <v>520</v>
      </c>
      <c r="I23" s="78">
        <f>SUM(I16:I22)</f>
        <v>277</v>
      </c>
      <c r="J23" s="78">
        <f>SUM(J16:J22)</f>
        <v>0</v>
      </c>
      <c r="K23" s="78">
        <f>SUM(K16:K22)</f>
        <v>312</v>
      </c>
      <c r="L23" s="78">
        <f>SUM(L16:L22)</f>
        <v>31</v>
      </c>
      <c r="M23" s="78">
        <f>SUM(M16:M22)</f>
        <v>0</v>
      </c>
      <c r="N23" s="78">
        <f>SUM(N16:N22)</f>
        <v>0</v>
      </c>
      <c r="O23" s="78">
        <f>SUM(O16:O22)</f>
        <v>32</v>
      </c>
      <c r="P23" s="78">
        <f>SUM(P16:P22)</f>
        <v>31</v>
      </c>
      <c r="Q23" s="78">
        <f>SUM(Q16:Q22)</f>
        <v>35</v>
      </c>
      <c r="R23" s="78">
        <f>SUM(R16:R22)</f>
        <v>0</v>
      </c>
      <c r="S23" s="78">
        <f>SUM(S16:S22)</f>
        <v>0</v>
      </c>
      <c r="T23" s="78">
        <f>SUM(T16:T22)</f>
        <v>0</v>
      </c>
      <c r="U23" s="78">
        <f>SUM(U16:U22)</f>
        <v>0</v>
      </c>
      <c r="V23" s="78">
        <f>SUM(V16:V22)</f>
        <v>0</v>
      </c>
      <c r="W23" s="78">
        <f>SUM(W16:W22)</f>
        <v>0</v>
      </c>
      <c r="X23" s="78">
        <f>SUM(X16:X22)</f>
        <v>0</v>
      </c>
      <c r="Y23" s="78">
        <f>SUM(Y16:Y22)</f>
        <v>0</v>
      </c>
      <c r="Z23" s="78">
        <f>SUM(Z16:Z22)</f>
        <v>0</v>
      </c>
      <c r="AA23" s="78">
        <f>SUM(AA16:AA22)</f>
        <v>65</v>
      </c>
      <c r="AB23" s="78">
        <f>SUM(AB16:AB22)</f>
        <v>0</v>
      </c>
      <c r="AC23" s="78">
        <f>SUM(AC16:AC22)</f>
        <v>0</v>
      </c>
      <c r="AD23" s="78">
        <f>SUM(AD16:AD22)</f>
        <v>4</v>
      </c>
      <c r="AG23" s="107"/>
      <c r="AH23" s="78"/>
      <c r="AI23" s="78"/>
    </row>
    <row r="24" spans="1:37" x14ac:dyDescent="0.55000000000000004">
      <c r="A24" s="140"/>
      <c r="B24" s="140"/>
      <c r="C24" s="140"/>
      <c r="D24" s="140"/>
      <c r="Q24" s="78"/>
      <c r="AG24" s="107"/>
      <c r="AH24" s="78"/>
      <c r="AI24" s="78"/>
    </row>
    <row r="25" spans="1:37" x14ac:dyDescent="0.55000000000000004">
      <c r="A25" s="140"/>
      <c r="B25" s="140"/>
      <c r="C25" s="140"/>
      <c r="D25" s="140"/>
      <c r="Q25" s="78"/>
      <c r="AG25" s="107"/>
      <c r="AH25" s="78"/>
      <c r="AI25" s="78"/>
    </row>
    <row r="26" spans="1:37" x14ac:dyDescent="0.55000000000000004">
      <c r="A26" s="140">
        <v>44069</v>
      </c>
      <c r="B26" s="144">
        <v>43441</v>
      </c>
      <c r="C26" s="141">
        <f>DAYS360(B26,A26)</f>
        <v>619</v>
      </c>
      <c r="D26" s="102">
        <f>C26/30</f>
        <v>20.633333333333333</v>
      </c>
      <c r="E26" s="73" t="s">
        <v>259</v>
      </c>
      <c r="F26" s="73">
        <v>110</v>
      </c>
      <c r="G26" s="73">
        <v>84</v>
      </c>
      <c r="H26" s="73">
        <v>79</v>
      </c>
      <c r="I26" s="78">
        <v>46</v>
      </c>
      <c r="K26" s="73">
        <v>58</v>
      </c>
      <c r="L26" s="73">
        <v>16</v>
      </c>
      <c r="O26" s="73">
        <v>0</v>
      </c>
      <c r="P26" s="73">
        <v>0</v>
      </c>
      <c r="Q26" s="78">
        <v>1</v>
      </c>
      <c r="S26" s="78">
        <v>0</v>
      </c>
      <c r="AA26" s="73">
        <v>1</v>
      </c>
      <c r="AD26" s="75">
        <v>0</v>
      </c>
      <c r="AG26" s="107"/>
      <c r="AH26" s="78"/>
      <c r="AI26" s="78"/>
    </row>
    <row r="27" spans="1:37" x14ac:dyDescent="0.55000000000000004">
      <c r="A27" s="140">
        <v>44069</v>
      </c>
      <c r="B27" s="144">
        <v>43441</v>
      </c>
      <c r="C27" s="141">
        <f>DAYS360(B27,A27,TRUE)</f>
        <v>619</v>
      </c>
      <c r="D27" s="102">
        <f>C27/30</f>
        <v>20.633333333333333</v>
      </c>
      <c r="E27" s="73" t="s">
        <v>255</v>
      </c>
      <c r="F27" s="73">
        <v>110</v>
      </c>
      <c r="G27" s="73">
        <v>101</v>
      </c>
      <c r="H27" s="73">
        <v>95</v>
      </c>
      <c r="I27" s="78">
        <v>40</v>
      </c>
      <c r="K27" s="73">
        <v>76</v>
      </c>
      <c r="L27" s="73">
        <v>2</v>
      </c>
      <c r="M27" s="73">
        <v>17</v>
      </c>
      <c r="O27" s="73">
        <v>0</v>
      </c>
      <c r="P27" s="73">
        <v>0</v>
      </c>
      <c r="Q27" s="78">
        <v>0</v>
      </c>
      <c r="S27" s="78">
        <v>0</v>
      </c>
      <c r="AG27" s="107"/>
      <c r="AH27" s="78"/>
      <c r="AI27" s="78"/>
    </row>
    <row r="28" spans="1:37" x14ac:dyDescent="0.55000000000000004">
      <c r="A28" s="140">
        <v>44363</v>
      </c>
      <c r="B28" s="140">
        <v>44351</v>
      </c>
      <c r="C28" s="141">
        <f>DAYS360(B28,A28,TRUE)</f>
        <v>12</v>
      </c>
      <c r="D28" s="102">
        <f>C28/30</f>
        <v>0.4</v>
      </c>
      <c r="E28" s="73" t="s">
        <v>258</v>
      </c>
      <c r="F28" s="73">
        <v>89</v>
      </c>
      <c r="G28" s="73">
        <v>81</v>
      </c>
      <c r="H28" s="73">
        <v>77</v>
      </c>
      <c r="I28" s="78">
        <v>39</v>
      </c>
      <c r="K28" s="73">
        <v>60</v>
      </c>
      <c r="L28" s="73">
        <v>10</v>
      </c>
      <c r="O28" s="73">
        <v>2</v>
      </c>
      <c r="P28" s="73">
        <v>2</v>
      </c>
      <c r="Q28" s="78">
        <v>2</v>
      </c>
      <c r="S28" s="78">
        <v>1</v>
      </c>
      <c r="AA28" s="73">
        <v>5</v>
      </c>
      <c r="AD28" s="75">
        <v>2</v>
      </c>
      <c r="AG28" s="107" t="s">
        <v>257</v>
      </c>
      <c r="AH28" s="78" t="s">
        <v>256</v>
      </c>
      <c r="AI28" s="78"/>
    </row>
    <row r="29" spans="1:37" x14ac:dyDescent="0.55000000000000004">
      <c r="A29" s="142">
        <v>44363</v>
      </c>
      <c r="B29" s="142">
        <v>44351</v>
      </c>
      <c r="C29" s="141">
        <f>DAYS360(B29,A29,TRUE)</f>
        <v>12</v>
      </c>
      <c r="D29" s="102">
        <f>C29/30</f>
        <v>0.4</v>
      </c>
      <c r="E29" s="104" t="s">
        <v>255</v>
      </c>
      <c r="F29" s="104">
        <v>75</v>
      </c>
      <c r="G29" s="104">
        <v>64</v>
      </c>
      <c r="H29" s="104">
        <v>57</v>
      </c>
      <c r="I29" s="100">
        <v>42</v>
      </c>
      <c r="J29" s="104"/>
      <c r="K29" s="104">
        <v>35</v>
      </c>
      <c r="L29" s="104">
        <v>16</v>
      </c>
      <c r="M29" s="104"/>
      <c r="N29" s="104"/>
      <c r="O29" s="104">
        <v>1</v>
      </c>
      <c r="P29" s="104">
        <v>2</v>
      </c>
      <c r="Q29" s="100">
        <v>2</v>
      </c>
      <c r="R29" s="100"/>
      <c r="S29" s="100">
        <v>1</v>
      </c>
      <c r="T29" s="104"/>
      <c r="U29" s="104"/>
      <c r="V29" s="104"/>
      <c r="W29" s="104"/>
      <c r="X29" s="104"/>
      <c r="Y29" s="110"/>
      <c r="Z29" s="104"/>
      <c r="AA29" s="104">
        <v>5</v>
      </c>
      <c r="AB29" s="104"/>
      <c r="AC29" s="109"/>
      <c r="AD29" s="108">
        <v>1</v>
      </c>
      <c r="AE29" s="112"/>
      <c r="AF29" s="112"/>
      <c r="AG29" s="111" t="s">
        <v>254</v>
      </c>
      <c r="AH29" s="100"/>
      <c r="AI29" s="100"/>
    </row>
    <row r="30" spans="1:37" x14ac:dyDescent="0.55000000000000004">
      <c r="A30" s="140"/>
      <c r="B30" s="140"/>
      <c r="C30" s="140"/>
      <c r="D30" s="140"/>
      <c r="F30" s="78">
        <f>SUM(F26:F29)</f>
        <v>384</v>
      </c>
      <c r="G30" s="78">
        <f>SUM(G26:G29)</f>
        <v>330</v>
      </c>
      <c r="H30" s="78">
        <f>SUM(H26:H29)</f>
        <v>308</v>
      </c>
      <c r="I30" s="78">
        <f>SUM(I26:I29)</f>
        <v>167</v>
      </c>
      <c r="J30" s="78">
        <f>SUM(J26:J29)</f>
        <v>0</v>
      </c>
      <c r="K30" s="78">
        <f>SUM(K26:K29)</f>
        <v>229</v>
      </c>
      <c r="L30" s="78">
        <f>SUM(L26:L29)</f>
        <v>44</v>
      </c>
      <c r="M30" s="78">
        <f>SUM(M26:M29)</f>
        <v>17</v>
      </c>
      <c r="N30" s="78">
        <f>SUM(N26:N29)</f>
        <v>0</v>
      </c>
      <c r="O30" s="78">
        <f>SUM(O26:O29)</f>
        <v>3</v>
      </c>
      <c r="P30" s="78">
        <f>SUM(P26:P29)</f>
        <v>4</v>
      </c>
      <c r="Q30" s="78">
        <f>SUM(Q26:Q29)</f>
        <v>5</v>
      </c>
      <c r="R30" s="78">
        <f>SUM(R26:R29)</f>
        <v>0</v>
      </c>
      <c r="S30" s="78">
        <f>SUM(S26:S29)</f>
        <v>2</v>
      </c>
      <c r="T30" s="78">
        <f>SUM(T26:T29)</f>
        <v>0</v>
      </c>
      <c r="U30" s="78">
        <f>SUM(U26:U29)</f>
        <v>0</v>
      </c>
      <c r="V30" s="78">
        <f>SUM(V26:V29)</f>
        <v>0</v>
      </c>
      <c r="W30" s="78">
        <f>SUM(W26:W29)</f>
        <v>0</v>
      </c>
      <c r="X30" s="78">
        <f>SUM(X26:X29)</f>
        <v>0</v>
      </c>
      <c r="Y30" s="78">
        <f>SUM(Y26:Y29)</f>
        <v>0</v>
      </c>
      <c r="Z30" s="78">
        <f>SUM(Z26:Z29)</f>
        <v>0</v>
      </c>
      <c r="AA30" s="78">
        <f>SUM(AA26:AA29)</f>
        <v>11</v>
      </c>
      <c r="AB30" s="78">
        <f>SUM(AB26:AB29)</f>
        <v>0</v>
      </c>
      <c r="AC30" s="78">
        <f>SUM(AC26:AC29)</f>
        <v>0</v>
      </c>
      <c r="AD30" s="78">
        <f>SUM(AD26:AD29)</f>
        <v>3</v>
      </c>
      <c r="AF30" s="74">
        <f>(AD30/I30)*100</f>
        <v>1.7964071856287425</v>
      </c>
      <c r="AG30" s="107">
        <f>((M30+O30+P30+Q30+S30)/I30)*100</f>
        <v>18.562874251497004</v>
      </c>
      <c r="AH30" s="107">
        <f>((P30+Q30+S30)/I30)*100</f>
        <v>6.5868263473053901</v>
      </c>
      <c r="AI30" s="107">
        <f>((Q30+S30)/I30)*100</f>
        <v>4.1916167664670656</v>
      </c>
    </row>
    <row r="31" spans="1:37" x14ac:dyDescent="0.55000000000000004">
      <c r="A31" s="140"/>
      <c r="B31" s="140"/>
      <c r="C31" s="140"/>
      <c r="D31" s="140"/>
      <c r="Q31" s="78"/>
      <c r="AG31" s="107"/>
      <c r="AH31" s="78"/>
      <c r="AI31" s="78"/>
    </row>
    <row r="33" spans="1:35" x14ac:dyDescent="0.55000000000000004">
      <c r="A33" s="140">
        <v>44152</v>
      </c>
      <c r="B33" s="140">
        <v>44111</v>
      </c>
      <c r="C33" s="141">
        <f>DAYS360(B33,A33,TRUE)</f>
        <v>40</v>
      </c>
      <c r="D33" s="102">
        <f>C33/30</f>
        <v>1.3333333333333333</v>
      </c>
      <c r="E33" s="73" t="s">
        <v>251</v>
      </c>
      <c r="F33" s="73">
        <v>88</v>
      </c>
      <c r="G33" s="73">
        <v>72</v>
      </c>
      <c r="H33" s="73">
        <v>68</v>
      </c>
      <c r="I33" s="78">
        <v>50</v>
      </c>
      <c r="K33" s="73">
        <v>25</v>
      </c>
      <c r="L33" s="73">
        <v>2</v>
      </c>
      <c r="O33" s="73">
        <v>9</v>
      </c>
      <c r="P33" s="73">
        <v>4</v>
      </c>
      <c r="Q33" s="78">
        <v>3</v>
      </c>
      <c r="S33" s="78">
        <v>0</v>
      </c>
      <c r="AA33" s="73">
        <v>7</v>
      </c>
      <c r="AD33" s="75">
        <v>1</v>
      </c>
      <c r="AG33" s="107" t="s">
        <v>253</v>
      </c>
      <c r="AH33" s="78"/>
    </row>
    <row r="34" spans="1:35" x14ac:dyDescent="0.55000000000000004">
      <c r="A34" s="140">
        <v>44152</v>
      </c>
      <c r="B34" s="140">
        <v>44111</v>
      </c>
      <c r="C34" s="141">
        <f>DAYS360(B34,A34,TRUE)</f>
        <v>40</v>
      </c>
      <c r="D34" s="102">
        <f>C34/30</f>
        <v>1.3333333333333333</v>
      </c>
      <c r="E34" s="73" t="s">
        <v>250</v>
      </c>
      <c r="F34" s="73">
        <v>88</v>
      </c>
      <c r="G34" s="73">
        <v>77</v>
      </c>
      <c r="H34" s="73">
        <v>75</v>
      </c>
      <c r="I34" s="78">
        <v>58</v>
      </c>
      <c r="K34" s="73">
        <v>29</v>
      </c>
      <c r="L34" s="73">
        <v>9</v>
      </c>
      <c r="O34" s="73">
        <v>5</v>
      </c>
      <c r="P34" s="73">
        <v>5</v>
      </c>
      <c r="Q34" s="78">
        <v>0</v>
      </c>
      <c r="S34" s="78">
        <v>0</v>
      </c>
      <c r="AA34" s="73">
        <v>5</v>
      </c>
      <c r="AD34" s="75">
        <v>0</v>
      </c>
      <c r="AG34" s="107"/>
      <c r="AH34" s="78"/>
      <c r="AI34" s="78"/>
    </row>
    <row r="35" spans="1:35" x14ac:dyDescent="0.55000000000000004">
      <c r="A35" s="140">
        <v>44153</v>
      </c>
      <c r="B35" s="140">
        <v>44111</v>
      </c>
      <c r="C35" s="141">
        <f>DAYS360(B35,A35,TRUE)</f>
        <v>41</v>
      </c>
      <c r="D35" s="102">
        <f>C35/30</f>
        <v>1.3666666666666667</v>
      </c>
      <c r="E35" s="73" t="s">
        <v>249</v>
      </c>
      <c r="F35" s="73">
        <v>91</v>
      </c>
      <c r="G35" s="73">
        <v>82</v>
      </c>
      <c r="H35" s="73">
        <v>80</v>
      </c>
      <c r="I35" s="78">
        <v>66</v>
      </c>
      <c r="K35" s="73">
        <v>39</v>
      </c>
      <c r="L35" s="73">
        <v>7</v>
      </c>
      <c r="O35" s="73">
        <v>2</v>
      </c>
      <c r="P35" s="73">
        <v>4</v>
      </c>
      <c r="Q35" s="78">
        <v>0</v>
      </c>
      <c r="S35" s="78">
        <v>0</v>
      </c>
      <c r="AA35" s="73">
        <v>3</v>
      </c>
      <c r="AD35" s="75">
        <v>0</v>
      </c>
      <c r="AG35" s="107"/>
      <c r="AH35" s="78"/>
    </row>
    <row r="36" spans="1:35" x14ac:dyDescent="0.55000000000000004">
      <c r="A36" s="140">
        <v>44153</v>
      </c>
      <c r="B36" s="140">
        <v>44113</v>
      </c>
      <c r="C36" s="141">
        <f>DAYS360(B36,A36,TRUE)</f>
        <v>39</v>
      </c>
      <c r="D36" s="102">
        <f>C36/30</f>
        <v>1.3</v>
      </c>
      <c r="E36" s="73" t="s">
        <v>247</v>
      </c>
      <c r="F36" s="73">
        <v>90</v>
      </c>
      <c r="G36" s="73">
        <v>77</v>
      </c>
      <c r="H36" s="73">
        <v>73</v>
      </c>
      <c r="I36" s="78">
        <v>41</v>
      </c>
      <c r="K36" s="73">
        <v>40</v>
      </c>
      <c r="L36" s="73">
        <v>4</v>
      </c>
      <c r="O36" s="73">
        <v>4</v>
      </c>
      <c r="P36" s="73">
        <v>1</v>
      </c>
      <c r="Q36" s="78">
        <v>6</v>
      </c>
      <c r="S36" s="78">
        <v>0</v>
      </c>
      <c r="AA36" s="73">
        <v>7</v>
      </c>
      <c r="AD36" s="75">
        <v>0</v>
      </c>
      <c r="AG36" s="107"/>
      <c r="AH36" s="78"/>
    </row>
    <row r="37" spans="1:35" x14ac:dyDescent="0.55000000000000004">
      <c r="A37" s="140">
        <v>44154</v>
      </c>
      <c r="B37" s="140">
        <v>44113</v>
      </c>
      <c r="C37" s="141">
        <f>DAYS360(B37,A37,TRUE)</f>
        <v>40</v>
      </c>
      <c r="D37" s="102">
        <f>C37/30</f>
        <v>1.3333333333333333</v>
      </c>
      <c r="E37" s="73" t="s">
        <v>252</v>
      </c>
      <c r="F37" s="73">
        <v>88</v>
      </c>
      <c r="G37" s="73">
        <v>74</v>
      </c>
      <c r="H37" s="73">
        <v>72</v>
      </c>
      <c r="I37" s="78">
        <v>50</v>
      </c>
      <c r="K37" s="73">
        <v>38</v>
      </c>
      <c r="L37" s="73">
        <v>8</v>
      </c>
      <c r="O37" s="73">
        <v>0</v>
      </c>
      <c r="P37" s="73">
        <v>0</v>
      </c>
      <c r="Q37" s="78">
        <v>1</v>
      </c>
      <c r="S37" s="78">
        <v>0</v>
      </c>
      <c r="AA37" s="73">
        <v>1</v>
      </c>
      <c r="AD37" s="75">
        <v>0</v>
      </c>
      <c r="AG37" s="107"/>
      <c r="AH37" s="78"/>
    </row>
    <row r="38" spans="1:35" x14ac:dyDescent="0.55000000000000004">
      <c r="A38" s="140">
        <v>44348</v>
      </c>
      <c r="B38" s="140">
        <v>44111</v>
      </c>
      <c r="C38" s="141">
        <f>DAYS360(B38,A38,TRUE)</f>
        <v>234</v>
      </c>
      <c r="D38" s="102">
        <f>C38/30</f>
        <v>7.8</v>
      </c>
      <c r="E38" s="73" t="s">
        <v>251</v>
      </c>
      <c r="F38" s="73">
        <v>64</v>
      </c>
      <c r="G38" s="73">
        <v>59</v>
      </c>
      <c r="H38" s="73">
        <v>51</v>
      </c>
      <c r="I38" s="78">
        <v>43</v>
      </c>
      <c r="K38" s="73">
        <v>9</v>
      </c>
      <c r="L38" s="73">
        <v>3</v>
      </c>
      <c r="O38" s="73">
        <v>3</v>
      </c>
      <c r="P38" s="73">
        <v>2</v>
      </c>
      <c r="Q38" s="78">
        <v>2</v>
      </c>
      <c r="S38" s="78">
        <v>0</v>
      </c>
      <c r="AA38" s="73">
        <v>4</v>
      </c>
      <c r="AD38" s="75">
        <v>0</v>
      </c>
      <c r="AG38" s="107"/>
      <c r="AH38" s="78"/>
    </row>
    <row r="39" spans="1:35" x14ac:dyDescent="0.55000000000000004">
      <c r="A39" s="140">
        <v>44348</v>
      </c>
      <c r="B39" s="140">
        <v>44111</v>
      </c>
      <c r="C39" s="141">
        <f>DAYS360(B39,A39,TRUE)</f>
        <v>234</v>
      </c>
      <c r="D39" s="102">
        <f>C39/30</f>
        <v>7.8</v>
      </c>
      <c r="E39" s="73" t="s">
        <v>250</v>
      </c>
      <c r="F39" s="73">
        <v>64</v>
      </c>
      <c r="G39" s="73">
        <v>52</v>
      </c>
      <c r="H39" s="73">
        <v>49</v>
      </c>
      <c r="I39" s="78">
        <v>40</v>
      </c>
      <c r="K39" s="73">
        <v>22</v>
      </c>
      <c r="L39" s="73">
        <v>14</v>
      </c>
      <c r="O39" s="73">
        <v>2</v>
      </c>
      <c r="P39" s="73">
        <v>0</v>
      </c>
      <c r="Q39" s="78">
        <v>0</v>
      </c>
      <c r="S39" s="78">
        <v>0</v>
      </c>
      <c r="AA39" s="73">
        <v>0</v>
      </c>
      <c r="AD39" s="75">
        <v>0</v>
      </c>
      <c r="AG39" s="107"/>
      <c r="AH39" s="78"/>
      <c r="AI39" s="78"/>
    </row>
    <row r="40" spans="1:35" x14ac:dyDescent="0.55000000000000004">
      <c r="A40" s="140">
        <v>44348</v>
      </c>
      <c r="B40" s="140">
        <v>44111</v>
      </c>
      <c r="C40" s="141">
        <f>DAYS360(B40,A40,TRUE)</f>
        <v>234</v>
      </c>
      <c r="D40" s="102">
        <f>C40/30</f>
        <v>7.8</v>
      </c>
      <c r="E40" s="73" t="s">
        <v>249</v>
      </c>
      <c r="F40" s="73">
        <v>63</v>
      </c>
      <c r="G40" s="73">
        <v>55</v>
      </c>
      <c r="H40" s="73">
        <v>54</v>
      </c>
      <c r="I40" s="78">
        <v>39</v>
      </c>
      <c r="K40" s="73">
        <v>22</v>
      </c>
      <c r="L40" s="73">
        <v>7</v>
      </c>
      <c r="O40" s="73">
        <v>1</v>
      </c>
      <c r="P40" s="73">
        <v>2</v>
      </c>
      <c r="Q40" s="78">
        <v>3</v>
      </c>
      <c r="S40" s="78">
        <v>0</v>
      </c>
      <c r="AA40" s="73">
        <v>5</v>
      </c>
      <c r="AD40" s="75">
        <v>1</v>
      </c>
      <c r="AG40" s="107" t="s">
        <v>248</v>
      </c>
      <c r="AH40" s="78"/>
      <c r="AI40" s="78"/>
    </row>
    <row r="41" spans="1:35" x14ac:dyDescent="0.55000000000000004">
      <c r="A41" s="142">
        <v>44348</v>
      </c>
      <c r="B41" s="140">
        <v>44111</v>
      </c>
      <c r="C41" s="141">
        <f>DAYS360(B41,A41,TRUE)</f>
        <v>234</v>
      </c>
      <c r="D41" s="102">
        <f>C41/30</f>
        <v>7.8</v>
      </c>
      <c r="E41" s="104" t="s">
        <v>247</v>
      </c>
      <c r="F41" s="104">
        <v>61</v>
      </c>
      <c r="G41" s="104">
        <v>56</v>
      </c>
      <c r="H41" s="104">
        <v>52</v>
      </c>
      <c r="I41" s="100">
        <v>23</v>
      </c>
      <c r="J41" s="104"/>
      <c r="K41" s="104">
        <v>33</v>
      </c>
      <c r="L41" s="104">
        <v>2</v>
      </c>
      <c r="M41" s="104"/>
      <c r="N41" s="104"/>
      <c r="O41" s="104">
        <v>3</v>
      </c>
      <c r="P41" s="104">
        <v>0</v>
      </c>
      <c r="Q41" s="100">
        <v>3</v>
      </c>
      <c r="R41" s="100"/>
      <c r="S41" s="100">
        <v>0</v>
      </c>
      <c r="T41" s="104"/>
      <c r="U41" s="104"/>
      <c r="V41" s="104"/>
      <c r="W41" s="104"/>
      <c r="X41" s="104"/>
      <c r="Y41" s="110"/>
      <c r="Z41" s="104"/>
      <c r="AA41" s="104">
        <v>3</v>
      </c>
      <c r="AB41" s="104"/>
      <c r="AC41" s="109"/>
      <c r="AD41" s="108">
        <v>0</v>
      </c>
      <c r="AE41" s="112"/>
      <c r="AF41" s="112"/>
      <c r="AG41" s="111"/>
      <c r="AH41" s="100"/>
      <c r="AI41" s="104"/>
    </row>
    <row r="42" spans="1:35" x14ac:dyDescent="0.55000000000000004">
      <c r="A42" s="140"/>
      <c r="B42" s="140"/>
      <c r="C42" s="140"/>
      <c r="D42" s="140"/>
      <c r="F42" s="78">
        <f>SUM(F33:F41)</f>
        <v>697</v>
      </c>
      <c r="G42" s="78">
        <f>SUM(G33:G41)</f>
        <v>604</v>
      </c>
      <c r="H42" s="78">
        <f>SUM(H33:H41)</f>
        <v>574</v>
      </c>
      <c r="I42" s="78">
        <f>SUM(I33:I41)</f>
        <v>410</v>
      </c>
      <c r="J42" s="78">
        <f>SUM(J33:J41)</f>
        <v>0</v>
      </c>
      <c r="K42" s="78">
        <f>SUM(K33:K41)</f>
        <v>257</v>
      </c>
      <c r="L42" s="78">
        <f>SUM(L33:L41)</f>
        <v>56</v>
      </c>
      <c r="M42" s="78">
        <f>SUM(M33:M41)</f>
        <v>0</v>
      </c>
      <c r="N42" s="78">
        <f>SUM(N33:N41)</f>
        <v>0</v>
      </c>
      <c r="O42" s="78">
        <f>SUM(O33:O41)</f>
        <v>29</v>
      </c>
      <c r="P42" s="78">
        <f>SUM(P33:P41)</f>
        <v>18</v>
      </c>
      <c r="Q42" s="78">
        <f>SUM(Q33:Q41)</f>
        <v>18</v>
      </c>
      <c r="R42" s="78">
        <f>SUM(R33:R41)</f>
        <v>0</v>
      </c>
      <c r="S42" s="78">
        <f>SUM(S33:S41)</f>
        <v>0</v>
      </c>
      <c r="T42" s="78">
        <f>SUM(T33:T41)</f>
        <v>0</v>
      </c>
      <c r="U42" s="78">
        <f>SUM(U33:U41)</f>
        <v>0</v>
      </c>
      <c r="V42" s="78">
        <f>SUM(V33:V41)</f>
        <v>0</v>
      </c>
      <c r="W42" s="78">
        <f>SUM(W33:W41)</f>
        <v>0</v>
      </c>
      <c r="X42" s="78">
        <f>SUM(X33:X41)</f>
        <v>0</v>
      </c>
      <c r="Y42" s="78">
        <f>SUM(Y33:Y41)</f>
        <v>0</v>
      </c>
      <c r="Z42" s="78">
        <f>SUM(Z33:Z41)</f>
        <v>0</v>
      </c>
      <c r="AA42" s="78">
        <f>SUM(AA33:AA41)</f>
        <v>35</v>
      </c>
      <c r="AB42" s="78">
        <f>SUM(AB33:AB41)</f>
        <v>0</v>
      </c>
      <c r="AC42" s="78">
        <f>SUM(AC33:AC41)</f>
        <v>0</v>
      </c>
      <c r="AD42" s="78">
        <f>SUM(AD33:AD41)</f>
        <v>2</v>
      </c>
      <c r="AG42" s="107"/>
      <c r="AH42" s="78"/>
    </row>
    <row r="43" spans="1:35" x14ac:dyDescent="0.55000000000000004">
      <c r="A43" s="140"/>
      <c r="B43" s="140"/>
      <c r="C43" s="140"/>
      <c r="D43" s="140"/>
      <c r="Q43" s="78"/>
      <c r="AG43" s="107"/>
      <c r="AH43" s="78"/>
    </row>
    <row r="44" spans="1:35" x14ac:dyDescent="0.55000000000000004">
      <c r="A44" s="140"/>
      <c r="B44" s="140"/>
      <c r="C44" s="140"/>
      <c r="D44" s="140"/>
      <c r="Q44" s="78"/>
      <c r="AG44" s="107"/>
      <c r="AH44" s="78"/>
    </row>
    <row r="45" spans="1:35" x14ac:dyDescent="0.55000000000000004">
      <c r="A45" s="140">
        <v>44068</v>
      </c>
      <c r="B45" s="140">
        <v>43806</v>
      </c>
      <c r="C45" s="141">
        <f>DAYS360(B45,A45,TRUE)</f>
        <v>258</v>
      </c>
      <c r="D45" s="102">
        <f>C45/30</f>
        <v>8.6</v>
      </c>
      <c r="E45" s="73" t="s">
        <v>246</v>
      </c>
      <c r="F45" s="73">
        <v>106</v>
      </c>
      <c r="G45" s="73">
        <v>85</v>
      </c>
      <c r="H45" s="73">
        <v>80</v>
      </c>
      <c r="I45" s="78">
        <v>43</v>
      </c>
      <c r="K45" s="73">
        <v>15</v>
      </c>
      <c r="L45" s="73">
        <v>9</v>
      </c>
      <c r="O45" s="73">
        <v>3</v>
      </c>
      <c r="P45" s="73">
        <v>1</v>
      </c>
      <c r="Q45" s="78"/>
      <c r="AA45" s="73">
        <v>1</v>
      </c>
      <c r="AD45" s="75">
        <v>1</v>
      </c>
      <c r="AG45" s="143" t="s">
        <v>245</v>
      </c>
    </row>
    <row r="46" spans="1:35" x14ac:dyDescent="0.55000000000000004">
      <c r="A46" s="142">
        <v>44068</v>
      </c>
      <c r="B46" s="142">
        <v>43818</v>
      </c>
      <c r="C46" s="141">
        <f>DAYS360(B46,A46,TRUE)</f>
        <v>246</v>
      </c>
      <c r="D46" s="102">
        <f>C46/30</f>
        <v>8.1999999999999993</v>
      </c>
      <c r="E46" s="104" t="s">
        <v>244</v>
      </c>
      <c r="F46" s="104">
        <v>86</v>
      </c>
      <c r="G46" s="104">
        <v>78</v>
      </c>
      <c r="H46" s="104">
        <v>78</v>
      </c>
      <c r="I46" s="100">
        <v>11</v>
      </c>
      <c r="J46" s="104"/>
      <c r="K46" s="104">
        <v>63</v>
      </c>
      <c r="L46" s="104">
        <v>6</v>
      </c>
      <c r="M46" s="104">
        <v>3</v>
      </c>
      <c r="N46" s="104"/>
      <c r="O46" s="104">
        <v>3</v>
      </c>
      <c r="P46" s="104">
        <v>3</v>
      </c>
      <c r="Q46" s="100"/>
      <c r="R46" s="100"/>
      <c r="S46" s="100"/>
      <c r="T46" s="104"/>
      <c r="U46" s="104"/>
      <c r="V46" s="104"/>
      <c r="W46" s="104"/>
      <c r="X46" s="104"/>
      <c r="Y46" s="110"/>
      <c r="Z46" s="104"/>
      <c r="AA46" s="104">
        <v>3</v>
      </c>
      <c r="AB46" s="104"/>
      <c r="AC46" s="109"/>
      <c r="AD46" s="108">
        <v>0</v>
      </c>
      <c r="AE46" s="112"/>
      <c r="AF46" s="112"/>
      <c r="AG46" s="111"/>
      <c r="AH46" s="100"/>
      <c r="AI46" s="104"/>
    </row>
    <row r="47" spans="1:35" x14ac:dyDescent="0.55000000000000004">
      <c r="A47" s="73"/>
      <c r="B47" s="73"/>
      <c r="C47" s="73"/>
      <c r="D47" s="73"/>
      <c r="F47" s="78">
        <f>SUM(F45:F46)</f>
        <v>192</v>
      </c>
      <c r="G47" s="78">
        <f>SUM(G45:G46)</f>
        <v>163</v>
      </c>
      <c r="H47" s="78">
        <f>SUM(H45:H46)</f>
        <v>158</v>
      </c>
      <c r="I47" s="78">
        <f>SUM(I45:I46)</f>
        <v>54</v>
      </c>
      <c r="J47" s="78">
        <f>SUM(J45:J46)</f>
        <v>0</v>
      </c>
      <c r="K47" s="78">
        <f>SUM(K45:K46)</f>
        <v>78</v>
      </c>
      <c r="L47" s="78">
        <f>SUM(L45:L46)</f>
        <v>15</v>
      </c>
      <c r="M47" s="78">
        <f>SUM(M45:M46)</f>
        <v>3</v>
      </c>
      <c r="N47" s="78">
        <f>SUM(N45:N46)</f>
        <v>0</v>
      </c>
      <c r="O47" s="78">
        <f>SUM(O45:O46)</f>
        <v>6</v>
      </c>
      <c r="P47" s="78">
        <f>SUM(P45:P46)</f>
        <v>4</v>
      </c>
      <c r="Q47" s="78">
        <f>SUM(Q45:Q46)</f>
        <v>0</v>
      </c>
      <c r="R47" s="78">
        <f>SUM(R45:R46)</f>
        <v>0</v>
      </c>
      <c r="S47" s="78">
        <f>SUM(S45:S46)</f>
        <v>0</v>
      </c>
      <c r="T47" s="78">
        <f>SUM(T45:T46)</f>
        <v>0</v>
      </c>
      <c r="U47" s="78">
        <f>SUM(U45:U46)</f>
        <v>0</v>
      </c>
      <c r="V47" s="78">
        <f>SUM(V45:V46)</f>
        <v>0</v>
      </c>
      <c r="W47" s="78">
        <f>SUM(W45:W46)</f>
        <v>0</v>
      </c>
      <c r="X47" s="78">
        <f>SUM(X45:X46)</f>
        <v>0</v>
      </c>
      <c r="Y47" s="78">
        <f>SUM(Y45:Y46)</f>
        <v>0</v>
      </c>
      <c r="Z47" s="78">
        <f>SUM(Z45:Z46)</f>
        <v>0</v>
      </c>
      <c r="AA47" s="78">
        <f>SUM(AA45:AA46)</f>
        <v>4</v>
      </c>
      <c r="AB47" s="78">
        <f>SUM(AB45:AB46)</f>
        <v>0</v>
      </c>
      <c r="AC47" s="78">
        <f>SUM(AC45:AC46)</f>
        <v>0</v>
      </c>
      <c r="AD47" s="78">
        <f>SUM(AD45:AD46)</f>
        <v>1</v>
      </c>
      <c r="AE47" s="73"/>
      <c r="AF47" s="73"/>
      <c r="AG47" s="73"/>
    </row>
    <row r="48" spans="1:35" x14ac:dyDescent="0.55000000000000004">
      <c r="A48" s="140"/>
      <c r="B48" s="140"/>
      <c r="C48" s="140"/>
      <c r="D48" s="140"/>
      <c r="Q48" s="78"/>
      <c r="AG48" s="107"/>
      <c r="AH48" s="78"/>
      <c r="AI48" s="78"/>
    </row>
    <row r="49" spans="1:35" x14ac:dyDescent="0.55000000000000004">
      <c r="A49" s="140"/>
      <c r="B49" s="140"/>
      <c r="C49" s="140"/>
      <c r="D49" s="140"/>
      <c r="Q49" s="78"/>
      <c r="AG49" s="107"/>
      <c r="AH49" s="78"/>
      <c r="AI49" s="78"/>
    </row>
    <row r="50" spans="1:35" x14ac:dyDescent="0.55000000000000004">
      <c r="A50" s="118"/>
      <c r="B50" s="118"/>
      <c r="C50" s="118"/>
      <c r="D50" s="118"/>
      <c r="E50" s="104"/>
      <c r="F50" s="104"/>
      <c r="G50" s="104"/>
      <c r="H50" s="104"/>
      <c r="I50" s="100"/>
      <c r="J50" s="104"/>
      <c r="K50" s="104"/>
      <c r="L50" s="104"/>
      <c r="M50" s="104"/>
      <c r="N50" s="104"/>
      <c r="O50" s="104"/>
      <c r="P50" s="104"/>
      <c r="Q50" s="104"/>
      <c r="R50" s="100"/>
      <c r="S50" s="100"/>
      <c r="T50" s="104"/>
      <c r="U50" s="104"/>
      <c r="V50" s="104"/>
      <c r="W50" s="104"/>
      <c r="X50" s="104"/>
      <c r="Y50" s="110"/>
      <c r="Z50" s="104"/>
      <c r="AA50" s="104"/>
      <c r="AB50" s="104"/>
      <c r="AC50" s="109"/>
      <c r="AD50" s="108"/>
      <c r="AE50" s="112"/>
      <c r="AF50" s="112"/>
      <c r="AG50" s="112"/>
      <c r="AH50" s="104"/>
      <c r="AI50" s="104"/>
    </row>
    <row r="51" spans="1:35" x14ac:dyDescent="0.55000000000000004">
      <c r="A51" s="117" t="s">
        <v>18</v>
      </c>
      <c r="B51" s="117"/>
      <c r="C51" s="117"/>
      <c r="D51" s="117"/>
      <c r="E51" s="114"/>
      <c r="F51" s="114">
        <f>SUM(F4:F50)</f>
        <v>5602</v>
      </c>
      <c r="G51" s="114">
        <f>SUM(G4:G50)</f>
        <v>4772</v>
      </c>
      <c r="H51" s="114">
        <f>SUM(H4:H50)</f>
        <v>4590</v>
      </c>
      <c r="I51" s="86">
        <f>SUM(I4:I50)</f>
        <v>2722</v>
      </c>
      <c r="J51" s="114"/>
      <c r="K51" s="114">
        <f>SUM(K4:K50)</f>
        <v>2544</v>
      </c>
      <c r="L51" s="114">
        <f>SUM(L4:L50)</f>
        <v>442</v>
      </c>
      <c r="M51" s="114"/>
      <c r="N51" s="114"/>
      <c r="O51" s="114">
        <f>SUM(O4:O50)</f>
        <v>206</v>
      </c>
      <c r="P51" s="114">
        <f>SUM(P4:P50)</f>
        <v>176</v>
      </c>
      <c r="Q51" s="114">
        <f>SUM(Q50:Q50)</f>
        <v>0</v>
      </c>
      <c r="R51" s="86"/>
      <c r="S51" s="86">
        <f>SUM(S4:S50)</f>
        <v>20</v>
      </c>
      <c r="T51" s="114"/>
      <c r="U51" s="114"/>
      <c r="V51" s="114"/>
      <c r="W51" s="114"/>
      <c r="X51" s="114">
        <f>SUM(X4:X50)</f>
        <v>0</v>
      </c>
      <c r="Y51" s="114">
        <f>SUM(Y4:Y50)</f>
        <v>0</v>
      </c>
      <c r="Z51" s="114">
        <f>SUM(Z4:Z50)</f>
        <v>0</v>
      </c>
      <c r="AA51" s="114">
        <f>SUM(AA4:AA50)</f>
        <v>312</v>
      </c>
      <c r="AB51" s="114">
        <f>SUM(AB4:AB50)</f>
        <v>0</v>
      </c>
      <c r="AC51" s="114">
        <f>SUM(AC4:AC50)</f>
        <v>0</v>
      </c>
      <c r="AD51" s="86">
        <f>SUM(AD4:AD50)</f>
        <v>28</v>
      </c>
      <c r="AE51" s="115"/>
      <c r="AF51" s="115"/>
      <c r="AG51" s="115"/>
      <c r="AH51" s="114"/>
      <c r="AI51" s="114"/>
    </row>
    <row r="53" spans="1:35" x14ac:dyDescent="0.55000000000000004">
      <c r="A53" s="139" t="s">
        <v>243</v>
      </c>
      <c r="B53" s="139"/>
      <c r="C53" s="139"/>
      <c r="D53" s="139"/>
      <c r="E53" s="138"/>
    </row>
    <row r="54" spans="1:35" x14ac:dyDescent="0.55000000000000004">
      <c r="A54" s="136" t="s">
        <v>230</v>
      </c>
      <c r="B54" s="136"/>
      <c r="C54" s="136"/>
      <c r="D54" s="136"/>
      <c r="E54" s="73" t="s">
        <v>228</v>
      </c>
      <c r="F54" s="136" t="s">
        <v>227</v>
      </c>
      <c r="G54" s="136" t="s">
        <v>226</v>
      </c>
      <c r="H54" s="136" t="s">
        <v>225</v>
      </c>
      <c r="I54" s="135" t="s">
        <v>224</v>
      </c>
      <c r="J54" s="80"/>
      <c r="K54" s="134" t="s">
        <v>223</v>
      </c>
      <c r="L54" s="131"/>
      <c r="M54" s="131"/>
      <c r="N54" s="131"/>
      <c r="O54" s="131"/>
      <c r="P54" s="131"/>
      <c r="Q54" s="131"/>
      <c r="R54" s="133"/>
      <c r="S54" s="133"/>
      <c r="T54" s="131"/>
      <c r="U54" s="131"/>
      <c r="V54" s="131"/>
      <c r="W54" s="131"/>
      <c r="X54" s="132"/>
      <c r="Y54" s="131"/>
      <c r="Z54" s="129" t="s">
        <v>222</v>
      </c>
      <c r="AA54" s="130" t="s">
        <v>221</v>
      </c>
      <c r="AB54" s="129" t="s">
        <v>220</v>
      </c>
      <c r="AC54" s="76" t="s">
        <v>219</v>
      </c>
      <c r="AD54" s="75" t="s">
        <v>218</v>
      </c>
      <c r="AE54" s="74" t="s">
        <v>217</v>
      </c>
      <c r="AF54" s="74" t="s">
        <v>216</v>
      </c>
      <c r="AG54" s="74" t="s">
        <v>215</v>
      </c>
    </row>
    <row r="55" spans="1:35" x14ac:dyDescent="0.55000000000000004">
      <c r="A55" s="127" t="s">
        <v>214</v>
      </c>
      <c r="B55" s="127"/>
      <c r="C55" s="127"/>
      <c r="D55" s="127"/>
      <c r="E55" s="104"/>
      <c r="F55" s="127" t="s">
        <v>212</v>
      </c>
      <c r="G55" s="127" t="s">
        <v>211</v>
      </c>
      <c r="H55" s="126" t="s">
        <v>210</v>
      </c>
      <c r="I55" s="128"/>
      <c r="J55" s="126" t="s">
        <v>124</v>
      </c>
      <c r="K55" s="126" t="s">
        <v>209</v>
      </c>
      <c r="L55" s="126">
        <v>1</v>
      </c>
      <c r="M55" s="126">
        <v>2</v>
      </c>
      <c r="N55" s="126" t="s">
        <v>124</v>
      </c>
      <c r="O55" s="126" t="s">
        <v>208</v>
      </c>
      <c r="P55" s="126" t="s">
        <v>207</v>
      </c>
      <c r="Q55" s="126" t="s">
        <v>206</v>
      </c>
      <c r="R55" s="128"/>
      <c r="S55" s="128" t="s">
        <v>205</v>
      </c>
      <c r="T55" s="126" t="s">
        <v>124</v>
      </c>
      <c r="U55" s="126" t="s">
        <v>204</v>
      </c>
      <c r="V55" s="126" t="s">
        <v>124</v>
      </c>
      <c r="W55" s="126" t="s">
        <v>109</v>
      </c>
      <c r="X55" s="127" t="s">
        <v>203</v>
      </c>
      <c r="Y55" s="126"/>
      <c r="Z55" s="125" t="s">
        <v>202</v>
      </c>
      <c r="AA55" s="126" t="s">
        <v>201</v>
      </c>
      <c r="AB55" s="125" t="s">
        <v>200</v>
      </c>
      <c r="AC55" s="109" t="s">
        <v>199</v>
      </c>
      <c r="AD55" s="108" t="s">
        <v>198</v>
      </c>
      <c r="AE55" s="112"/>
      <c r="AF55" s="112"/>
      <c r="AG55" s="112"/>
    </row>
    <row r="56" spans="1:35" x14ac:dyDescent="0.55000000000000004">
      <c r="A56" s="81">
        <v>44336</v>
      </c>
      <c r="E56" s="73" t="s">
        <v>242</v>
      </c>
      <c r="F56" s="73">
        <v>65</v>
      </c>
      <c r="G56" s="73">
        <v>48</v>
      </c>
      <c r="H56" s="73">
        <v>47</v>
      </c>
      <c r="I56" s="78">
        <v>31</v>
      </c>
      <c r="K56" s="73">
        <v>10</v>
      </c>
      <c r="L56" s="73">
        <v>5</v>
      </c>
      <c r="M56" s="73">
        <v>3</v>
      </c>
      <c r="O56" s="73">
        <v>5</v>
      </c>
      <c r="P56" s="73">
        <v>8</v>
      </c>
      <c r="Q56" s="73">
        <v>14</v>
      </c>
      <c r="S56" s="78">
        <v>2</v>
      </c>
      <c r="AA56" s="73">
        <v>20</v>
      </c>
      <c r="AD56" s="75">
        <v>1</v>
      </c>
      <c r="AG56" s="107" t="s">
        <v>241</v>
      </c>
    </row>
    <row r="57" spans="1:35" x14ac:dyDescent="0.55000000000000004">
      <c r="E57" s="73" t="s">
        <v>240</v>
      </c>
      <c r="F57" s="73">
        <v>65</v>
      </c>
      <c r="G57" s="73">
        <v>48</v>
      </c>
      <c r="H57" s="73">
        <v>48</v>
      </c>
      <c r="I57" s="78">
        <v>42</v>
      </c>
      <c r="K57" s="73">
        <v>10</v>
      </c>
      <c r="L57" s="73">
        <v>6</v>
      </c>
      <c r="M57" s="73">
        <v>10</v>
      </c>
      <c r="O57" s="73">
        <v>11</v>
      </c>
      <c r="P57" s="73">
        <v>6</v>
      </c>
      <c r="Q57" s="73">
        <v>5</v>
      </c>
      <c r="S57" s="78">
        <v>0</v>
      </c>
      <c r="AA57" s="73">
        <v>11</v>
      </c>
      <c r="AD57" s="75">
        <v>0</v>
      </c>
    </row>
    <row r="58" spans="1:35" x14ac:dyDescent="0.55000000000000004">
      <c r="E58" s="73" t="s">
        <v>239</v>
      </c>
      <c r="F58" s="73">
        <v>65</v>
      </c>
      <c r="G58" s="73">
        <v>57</v>
      </c>
      <c r="H58" s="73">
        <v>56</v>
      </c>
      <c r="I58" s="78">
        <v>55</v>
      </c>
      <c r="K58" s="73">
        <v>1</v>
      </c>
      <c r="L58" s="73">
        <v>0</v>
      </c>
      <c r="M58" s="73">
        <v>13</v>
      </c>
      <c r="O58" s="73">
        <v>13</v>
      </c>
      <c r="P58" s="73">
        <v>9</v>
      </c>
      <c r="Q58" s="73">
        <v>19</v>
      </c>
      <c r="S58" s="78">
        <v>1</v>
      </c>
      <c r="AA58" s="73">
        <v>25</v>
      </c>
      <c r="AD58" s="75">
        <v>3</v>
      </c>
      <c r="AG58" s="107" t="s">
        <v>238</v>
      </c>
      <c r="AH58" s="78" t="s">
        <v>237</v>
      </c>
      <c r="AI58" s="78" t="s">
        <v>236</v>
      </c>
    </row>
    <row r="59" spans="1:35" x14ac:dyDescent="0.55000000000000004">
      <c r="A59" s="118"/>
      <c r="B59" s="118"/>
      <c r="C59" s="118"/>
      <c r="D59" s="118"/>
      <c r="E59" s="104" t="s">
        <v>235</v>
      </c>
      <c r="F59" s="104">
        <v>65</v>
      </c>
      <c r="G59" s="104">
        <v>38</v>
      </c>
      <c r="H59" s="104">
        <v>37</v>
      </c>
      <c r="I59" s="100">
        <v>34</v>
      </c>
      <c r="J59" s="104"/>
      <c r="K59" s="104">
        <v>4</v>
      </c>
      <c r="L59" s="104">
        <v>3</v>
      </c>
      <c r="M59" s="104">
        <v>2</v>
      </c>
      <c r="N59" s="104"/>
      <c r="O59" s="104">
        <v>12</v>
      </c>
      <c r="P59" s="104">
        <v>5</v>
      </c>
      <c r="Q59" s="104">
        <v>11</v>
      </c>
      <c r="R59" s="100"/>
      <c r="S59" s="100">
        <v>0</v>
      </c>
      <c r="T59" s="104"/>
      <c r="U59" s="104"/>
      <c r="V59" s="104"/>
      <c r="W59" s="104"/>
      <c r="X59" s="104"/>
      <c r="Y59" s="110"/>
      <c r="Z59" s="104"/>
      <c r="AA59" s="104">
        <v>16</v>
      </c>
      <c r="AB59" s="104"/>
      <c r="AC59" s="109"/>
      <c r="AD59" s="108">
        <v>2</v>
      </c>
      <c r="AE59" s="112"/>
      <c r="AF59" s="112"/>
      <c r="AG59" s="111" t="s">
        <v>234</v>
      </c>
      <c r="AH59" s="100" t="s">
        <v>233</v>
      </c>
      <c r="AI59" s="100"/>
    </row>
    <row r="60" spans="1:35" x14ac:dyDescent="0.55000000000000004">
      <c r="A60" s="117" t="s">
        <v>18</v>
      </c>
      <c r="B60" s="117"/>
      <c r="C60" s="117"/>
      <c r="D60" s="117"/>
      <c r="E60" s="114"/>
      <c r="F60" s="114">
        <f>SUM(F56:F59)</f>
        <v>260</v>
      </c>
      <c r="G60" s="114">
        <f>SUM(G56:G59)</f>
        <v>191</v>
      </c>
      <c r="H60" s="114">
        <f>SUM(H56:H59)</f>
        <v>188</v>
      </c>
      <c r="I60" s="114">
        <f>SUM(I56:I59)</f>
        <v>162</v>
      </c>
      <c r="J60" s="114">
        <f>SUM(J56:J59)</f>
        <v>0</v>
      </c>
      <c r="K60" s="114">
        <f>SUM(K56:K59)</f>
        <v>25</v>
      </c>
      <c r="L60" s="114">
        <f>SUM(L56:L59)</f>
        <v>14</v>
      </c>
      <c r="M60" s="114">
        <f>SUM(M56:M59)</f>
        <v>28</v>
      </c>
      <c r="N60" s="114">
        <f>SUM(N56:N59)</f>
        <v>0</v>
      </c>
      <c r="O60" s="114">
        <f>SUM(O56:O59)</f>
        <v>41</v>
      </c>
      <c r="P60" s="114">
        <f>SUM(P56:P59)</f>
        <v>28</v>
      </c>
      <c r="Q60" s="114">
        <f>SUM(Q56:Q59)</f>
        <v>49</v>
      </c>
      <c r="R60" s="114">
        <f>SUM(R56:R59)</f>
        <v>0</v>
      </c>
      <c r="S60" s="114">
        <f>SUM(S56:S59)</f>
        <v>3</v>
      </c>
      <c r="T60" s="114"/>
      <c r="U60" s="114"/>
      <c r="V60" s="114"/>
      <c r="W60" s="114"/>
      <c r="X60" s="114"/>
      <c r="Y60" s="116"/>
      <c r="Z60" s="114"/>
      <c r="AA60" s="114">
        <f>SUM(AA56:AA59)</f>
        <v>72</v>
      </c>
      <c r="AB60" s="114">
        <f>SUM(AB56:AB59)</f>
        <v>0</v>
      </c>
      <c r="AC60" s="114">
        <f>SUM(AC56:AC59)</f>
        <v>0</v>
      </c>
      <c r="AD60" s="114">
        <f>SUM(AD56:AD59)</f>
        <v>6</v>
      </c>
      <c r="AE60" s="115"/>
      <c r="AF60" s="115"/>
      <c r="AG60" s="115"/>
      <c r="AH60" s="114"/>
      <c r="AI60" s="114"/>
    </row>
    <row r="61" spans="1:35" x14ac:dyDescent="0.55000000000000004">
      <c r="I61" s="73"/>
      <c r="R61" s="73"/>
      <c r="S61" s="73"/>
    </row>
    <row r="62" spans="1:35" x14ac:dyDescent="0.55000000000000004">
      <c r="A62" s="81" t="s">
        <v>232</v>
      </c>
    </row>
  </sheetData>
  <phoneticPr fontI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B5DA-6842-4317-84F9-4933677F087B}">
  <dimension ref="A1:AI420"/>
  <sheetViews>
    <sheetView topLeftCell="A38" workbookViewId="0">
      <selection activeCell="AG323" sqref="AG323"/>
    </sheetView>
  </sheetViews>
  <sheetFormatPr defaultColWidth="8.25" defaultRowHeight="18" x14ac:dyDescent="0.55000000000000004"/>
  <cols>
    <col min="1" max="1" width="12.75" style="145" customWidth="1"/>
    <col min="2" max="3" width="7.6640625" style="146" customWidth="1"/>
    <col min="4" max="4" width="4.6640625" style="73" customWidth="1"/>
    <col min="5" max="5" width="4.9140625" style="73" customWidth="1"/>
    <col min="6" max="6" width="4.5" style="73" customWidth="1"/>
    <col min="7" max="7" width="4.75" style="73" customWidth="1"/>
    <col min="8" max="8" width="4.4140625" style="73" customWidth="1"/>
    <col min="9" max="9" width="4.25" style="73" customWidth="1"/>
    <col min="10" max="10" width="4.58203125" style="73" customWidth="1"/>
    <col min="11" max="11" width="4.58203125" style="73" hidden="1" customWidth="1"/>
    <col min="12" max="12" width="4.58203125" style="73" customWidth="1"/>
    <col min="13" max="13" width="8.203125E-2" style="73" hidden="1" customWidth="1"/>
    <col min="14" max="15" width="6.08203125" style="77" customWidth="1"/>
    <col min="16" max="17" width="5.83203125" style="73" customWidth="1"/>
    <col min="18" max="18" width="5.83203125" style="77" customWidth="1"/>
    <col min="19" max="19" width="5.83203125" style="73" customWidth="1"/>
    <col min="20" max="20" width="6.08203125" style="74" customWidth="1"/>
    <col min="21" max="21" width="7.5" style="74" customWidth="1"/>
    <col min="22" max="26" width="4.25" style="73" customWidth="1"/>
    <col min="27" max="27" width="5.83203125" style="73" customWidth="1"/>
    <col min="28" max="28" width="5.9140625" style="73" customWidth="1"/>
    <col min="29" max="29" width="4.9140625" style="73" customWidth="1"/>
    <col min="30" max="30" width="5.1640625" style="73" customWidth="1"/>
    <col min="31" max="31" width="7" style="73" customWidth="1"/>
    <col min="32" max="32" width="5.9140625" style="73" customWidth="1"/>
    <col min="33" max="33" width="7.6640625" style="145" customWidth="1"/>
    <col min="34" max="34" width="8.25" style="73"/>
    <col min="35" max="35" width="9.4140625" style="145" bestFit="1" customWidth="1"/>
    <col min="36" max="16384" width="8.25" style="73"/>
  </cols>
  <sheetData>
    <row r="1" spans="1:21" ht="21.5" x14ac:dyDescent="0.55000000000000004">
      <c r="A1" s="159" t="s">
        <v>396</v>
      </c>
      <c r="B1" s="158"/>
      <c r="C1" s="158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10"/>
      <c r="O1" s="110"/>
      <c r="P1" s="104"/>
      <c r="Q1" s="104"/>
      <c r="R1" s="110"/>
      <c r="S1" s="104"/>
    </row>
    <row r="2" spans="1:21" x14ac:dyDescent="0.55000000000000004">
      <c r="A2" s="152" t="s">
        <v>230</v>
      </c>
      <c r="B2" s="151" t="s">
        <v>395</v>
      </c>
      <c r="C2" s="151" t="s">
        <v>394</v>
      </c>
      <c r="D2" s="136" t="s">
        <v>227</v>
      </c>
      <c r="E2" s="136" t="s">
        <v>226</v>
      </c>
      <c r="F2" s="136" t="s">
        <v>225</v>
      </c>
      <c r="G2" s="136" t="s">
        <v>224</v>
      </c>
      <c r="H2" s="157" t="s">
        <v>289</v>
      </c>
      <c r="I2" s="156"/>
      <c r="J2" s="155"/>
      <c r="K2" s="155"/>
      <c r="L2" s="155"/>
      <c r="M2" s="155"/>
      <c r="N2" s="131" t="s">
        <v>48</v>
      </c>
      <c r="O2" s="131" t="s">
        <v>48</v>
      </c>
      <c r="P2" s="129" t="s">
        <v>52</v>
      </c>
      <c r="Q2" s="129" t="s">
        <v>48</v>
      </c>
      <c r="R2" s="130" t="s">
        <v>288</v>
      </c>
      <c r="S2" s="129" t="s">
        <v>52</v>
      </c>
    </row>
    <row r="3" spans="1:21" x14ac:dyDescent="0.55000000000000004">
      <c r="A3" s="154" t="s">
        <v>214</v>
      </c>
      <c r="B3" s="153"/>
      <c r="C3" s="153"/>
      <c r="D3" s="127" t="s">
        <v>212</v>
      </c>
      <c r="E3" s="127" t="s">
        <v>211</v>
      </c>
      <c r="F3" s="127" t="s">
        <v>210</v>
      </c>
      <c r="G3" s="126"/>
      <c r="H3" s="126" t="s">
        <v>209</v>
      </c>
      <c r="I3" s="126">
        <v>1</v>
      </c>
      <c r="J3" s="126">
        <v>2</v>
      </c>
      <c r="K3" s="126">
        <v>8</v>
      </c>
      <c r="L3" s="126" t="s">
        <v>287</v>
      </c>
      <c r="M3" s="126" t="s">
        <v>205</v>
      </c>
      <c r="N3" s="126" t="s">
        <v>286</v>
      </c>
      <c r="O3" s="126" t="s">
        <v>285</v>
      </c>
      <c r="P3" s="125" t="s">
        <v>284</v>
      </c>
      <c r="Q3" s="125" t="s">
        <v>283</v>
      </c>
      <c r="R3" s="126" t="s">
        <v>282</v>
      </c>
      <c r="S3" s="125" t="s">
        <v>281</v>
      </c>
    </row>
    <row r="4" spans="1:21" x14ac:dyDescent="0.55000000000000004">
      <c r="A4" s="152" t="s">
        <v>391</v>
      </c>
      <c r="B4" s="151"/>
      <c r="C4" s="151"/>
      <c r="D4" s="73">
        <v>65</v>
      </c>
      <c r="E4" s="73">
        <v>63</v>
      </c>
      <c r="F4" s="73">
        <v>52</v>
      </c>
      <c r="G4" s="73">
        <v>48</v>
      </c>
      <c r="H4" s="73">
        <v>4</v>
      </c>
      <c r="I4" s="73">
        <v>28</v>
      </c>
      <c r="J4" s="73">
        <v>16</v>
      </c>
      <c r="L4" s="73">
        <v>4</v>
      </c>
      <c r="M4" s="73">
        <v>0</v>
      </c>
      <c r="N4" s="130">
        <v>16</v>
      </c>
      <c r="O4" s="130">
        <v>1</v>
      </c>
      <c r="P4" s="129" t="s">
        <v>390</v>
      </c>
      <c r="Q4" s="129"/>
      <c r="R4" s="130">
        <v>0</v>
      </c>
      <c r="S4" s="129"/>
    </row>
    <row r="5" spans="1:21" x14ac:dyDescent="0.55000000000000004">
      <c r="A5" s="152"/>
      <c r="B5" s="151"/>
      <c r="C5" s="151"/>
      <c r="D5" s="73">
        <v>41</v>
      </c>
      <c r="E5" s="73">
        <v>35</v>
      </c>
      <c r="F5" s="73">
        <v>15</v>
      </c>
      <c r="G5" s="73">
        <v>12</v>
      </c>
      <c r="H5" s="73">
        <v>3</v>
      </c>
      <c r="I5" s="73">
        <v>8</v>
      </c>
      <c r="J5" s="73">
        <v>3</v>
      </c>
      <c r="L5" s="73">
        <v>1</v>
      </c>
      <c r="M5" s="73">
        <v>0</v>
      </c>
      <c r="N5" s="130">
        <v>3</v>
      </c>
      <c r="O5" s="130">
        <v>1</v>
      </c>
      <c r="P5" s="129"/>
      <c r="Q5" s="129"/>
      <c r="R5" s="130">
        <v>0</v>
      </c>
      <c r="S5" s="129"/>
    </row>
    <row r="6" spans="1:21" x14ac:dyDescent="0.55000000000000004">
      <c r="A6" s="152" t="s">
        <v>390</v>
      </c>
      <c r="B6" s="151"/>
      <c r="C6" s="151"/>
      <c r="D6" s="73">
        <v>43</v>
      </c>
      <c r="E6" s="73">
        <v>42</v>
      </c>
      <c r="F6" s="73">
        <v>39</v>
      </c>
      <c r="G6" s="73">
        <v>33</v>
      </c>
      <c r="H6" s="73">
        <v>5</v>
      </c>
      <c r="I6" s="73">
        <v>9</v>
      </c>
      <c r="J6" s="73">
        <v>20</v>
      </c>
      <c r="L6" s="73">
        <v>5</v>
      </c>
      <c r="N6" s="130">
        <v>20</v>
      </c>
      <c r="O6" s="130">
        <v>2</v>
      </c>
      <c r="P6" s="129"/>
      <c r="Q6" s="129"/>
      <c r="R6" s="130"/>
      <c r="S6" s="129"/>
    </row>
    <row r="7" spans="1:21" x14ac:dyDescent="0.55000000000000004">
      <c r="A7" s="152"/>
      <c r="B7" s="151"/>
      <c r="C7" s="151"/>
      <c r="D7" s="73">
        <v>43</v>
      </c>
      <c r="E7" s="73">
        <v>43</v>
      </c>
      <c r="F7" s="73">
        <v>41</v>
      </c>
      <c r="G7" s="73">
        <v>36</v>
      </c>
      <c r="H7" s="73">
        <v>4</v>
      </c>
      <c r="I7" s="73">
        <v>26</v>
      </c>
      <c r="J7" s="73">
        <v>8</v>
      </c>
      <c r="L7" s="73">
        <v>3</v>
      </c>
      <c r="N7" s="130">
        <v>8</v>
      </c>
      <c r="O7" s="130">
        <v>1</v>
      </c>
      <c r="P7" s="129"/>
      <c r="Q7" s="129"/>
      <c r="R7" s="130"/>
      <c r="S7" s="129"/>
    </row>
    <row r="8" spans="1:21" x14ac:dyDescent="0.55000000000000004">
      <c r="A8" s="152"/>
      <c r="B8" s="151"/>
      <c r="C8" s="151"/>
      <c r="N8" s="130"/>
      <c r="O8" s="130"/>
      <c r="P8" s="129"/>
      <c r="Q8" s="129"/>
      <c r="R8" s="130"/>
      <c r="S8" s="129"/>
    </row>
    <row r="9" spans="1:21" x14ac:dyDescent="0.55000000000000004">
      <c r="A9" s="150" t="s">
        <v>393</v>
      </c>
      <c r="B9" s="149" t="s">
        <v>325</v>
      </c>
      <c r="C9" s="149" t="s">
        <v>140</v>
      </c>
      <c r="D9" s="148">
        <f>SUM(D4:D8)</f>
        <v>192</v>
      </c>
      <c r="E9" s="148">
        <f>SUM(E4:E8)</f>
        <v>183</v>
      </c>
      <c r="F9" s="148">
        <f>SUM(F4:F8)</f>
        <v>147</v>
      </c>
      <c r="G9" s="148">
        <f>SUM(G4:G8)</f>
        <v>129</v>
      </c>
      <c r="H9" s="148">
        <f>SUM(H4:H8)</f>
        <v>16</v>
      </c>
      <c r="I9" s="148">
        <f>SUM(I4:I8)</f>
        <v>71</v>
      </c>
      <c r="J9" s="148">
        <f>SUM(J4:J8)</f>
        <v>47</v>
      </c>
      <c r="K9" s="148">
        <f>SUM(K4:K8)</f>
        <v>0</v>
      </c>
      <c r="L9" s="148">
        <f>SUM(L4:L8)</f>
        <v>13</v>
      </c>
      <c r="M9" s="148">
        <f>SUM(M4:M5)</f>
        <v>0</v>
      </c>
      <c r="N9" s="148">
        <f>SUM(N4:N8)</f>
        <v>47</v>
      </c>
      <c r="O9" s="148">
        <f>SUM(O4:O8)</f>
        <v>5</v>
      </c>
      <c r="P9" s="148"/>
      <c r="Q9" s="148"/>
      <c r="R9" s="148">
        <f>SUM(R4:R8)</f>
        <v>0</v>
      </c>
      <c r="S9" s="147"/>
    </row>
    <row r="10" spans="1:21" x14ac:dyDescent="0.55000000000000004">
      <c r="A10" s="154"/>
      <c r="B10" s="153"/>
      <c r="C10" s="153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67"/>
    </row>
    <row r="11" spans="1:21" ht="21.5" x14ac:dyDescent="0.55000000000000004">
      <c r="A11" s="159" t="s">
        <v>392</v>
      </c>
      <c r="B11" s="158"/>
      <c r="C11" s="158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10"/>
      <c r="O11" s="110"/>
      <c r="P11" s="104"/>
      <c r="Q11" s="104"/>
      <c r="R11" s="110"/>
      <c r="S11" s="104"/>
      <c r="T11" s="112"/>
      <c r="U11" s="112"/>
    </row>
    <row r="12" spans="1:21" x14ac:dyDescent="0.55000000000000004">
      <c r="A12" s="152" t="s">
        <v>230</v>
      </c>
      <c r="B12" s="151"/>
      <c r="C12" s="151"/>
      <c r="D12" s="136" t="s">
        <v>227</v>
      </c>
      <c r="E12" s="136" t="s">
        <v>226</v>
      </c>
      <c r="F12" s="136" t="s">
        <v>225</v>
      </c>
      <c r="G12" s="136" t="s">
        <v>224</v>
      </c>
      <c r="H12" s="157" t="s">
        <v>289</v>
      </c>
      <c r="I12" s="156"/>
      <c r="J12" s="155"/>
      <c r="K12" s="155"/>
      <c r="L12" s="155"/>
      <c r="M12" s="155"/>
      <c r="N12" s="131" t="s">
        <v>48</v>
      </c>
      <c r="O12" s="131" t="s">
        <v>48</v>
      </c>
      <c r="P12" s="129" t="s">
        <v>52</v>
      </c>
      <c r="Q12" s="129" t="s">
        <v>48</v>
      </c>
      <c r="R12" s="130" t="s">
        <v>288</v>
      </c>
      <c r="S12" s="129"/>
    </row>
    <row r="13" spans="1:21" x14ac:dyDescent="0.55000000000000004">
      <c r="A13" s="154" t="s">
        <v>214</v>
      </c>
      <c r="B13" s="153"/>
      <c r="C13" s="153"/>
      <c r="D13" s="127" t="s">
        <v>212</v>
      </c>
      <c r="E13" s="127" t="s">
        <v>211</v>
      </c>
      <c r="F13" s="127" t="s">
        <v>210</v>
      </c>
      <c r="G13" s="126"/>
      <c r="H13" s="126" t="s">
        <v>209</v>
      </c>
      <c r="I13" s="126">
        <v>1</v>
      </c>
      <c r="J13" s="126">
        <v>2</v>
      </c>
      <c r="K13" s="126">
        <v>4</v>
      </c>
      <c r="L13" s="126" t="s">
        <v>287</v>
      </c>
      <c r="M13" s="126"/>
      <c r="N13" s="126" t="s">
        <v>286</v>
      </c>
      <c r="O13" s="126" t="s">
        <v>285</v>
      </c>
      <c r="P13" s="125" t="s">
        <v>284</v>
      </c>
      <c r="Q13" s="125" t="s">
        <v>283</v>
      </c>
      <c r="R13" s="126" t="s">
        <v>282</v>
      </c>
      <c r="S13" s="125"/>
      <c r="T13" s="112"/>
      <c r="U13" s="112"/>
    </row>
    <row r="14" spans="1:21" x14ac:dyDescent="0.55000000000000004">
      <c r="A14" s="152" t="s">
        <v>391</v>
      </c>
      <c r="B14" s="151"/>
      <c r="C14" s="151"/>
      <c r="D14" s="73">
        <v>85</v>
      </c>
      <c r="E14" s="73">
        <v>80</v>
      </c>
      <c r="F14" s="73">
        <v>75</v>
      </c>
      <c r="G14" s="73">
        <v>46</v>
      </c>
      <c r="H14" s="73">
        <v>21</v>
      </c>
      <c r="I14" s="73">
        <v>27</v>
      </c>
      <c r="J14" s="73">
        <v>24</v>
      </c>
      <c r="K14" s="73">
        <v>0</v>
      </c>
      <c r="L14" s="73">
        <v>3</v>
      </c>
      <c r="M14" s="73">
        <v>0</v>
      </c>
      <c r="N14" s="130">
        <v>24</v>
      </c>
      <c r="O14" s="130">
        <v>2</v>
      </c>
      <c r="P14" s="129" t="s">
        <v>390</v>
      </c>
      <c r="Q14" s="129"/>
      <c r="R14" s="130">
        <v>0</v>
      </c>
      <c r="S14" s="129"/>
    </row>
    <row r="15" spans="1:21" x14ac:dyDescent="0.55000000000000004">
      <c r="A15" s="152" t="s">
        <v>390</v>
      </c>
      <c r="B15" s="151"/>
      <c r="C15" s="151"/>
      <c r="D15" s="73">
        <v>44</v>
      </c>
      <c r="E15" s="73">
        <v>43</v>
      </c>
      <c r="F15" s="73">
        <v>41</v>
      </c>
      <c r="G15" s="73">
        <v>33</v>
      </c>
      <c r="H15" s="73">
        <v>7</v>
      </c>
      <c r="I15" s="73">
        <v>12</v>
      </c>
      <c r="J15" s="73">
        <v>20</v>
      </c>
      <c r="L15" s="73">
        <v>2</v>
      </c>
      <c r="N15" s="130">
        <v>20</v>
      </c>
      <c r="O15" s="130">
        <v>2</v>
      </c>
      <c r="P15" s="129" t="s">
        <v>389</v>
      </c>
      <c r="R15" s="130">
        <v>0</v>
      </c>
      <c r="S15" s="129"/>
    </row>
    <row r="16" spans="1:21" x14ac:dyDescent="0.55000000000000004">
      <c r="A16" s="152"/>
      <c r="B16" s="151"/>
      <c r="C16" s="151"/>
      <c r="N16" s="130"/>
      <c r="O16" s="130"/>
      <c r="P16" s="129"/>
      <c r="Q16" s="129"/>
      <c r="R16" s="130"/>
      <c r="S16" s="129"/>
      <c r="T16" s="112"/>
      <c r="U16" s="112"/>
    </row>
    <row r="17" spans="1:21" x14ac:dyDescent="0.55000000000000004">
      <c r="A17" s="150" t="s">
        <v>388</v>
      </c>
      <c r="B17" s="149" t="s">
        <v>325</v>
      </c>
      <c r="C17" s="149" t="s">
        <v>140</v>
      </c>
      <c r="D17" s="148">
        <f>SUM(D14:D15)</f>
        <v>129</v>
      </c>
      <c r="E17" s="148">
        <f>SUM(E14:E15)</f>
        <v>123</v>
      </c>
      <c r="F17" s="148">
        <f>SUM(F14:F15)</f>
        <v>116</v>
      </c>
      <c r="G17" s="148">
        <f>SUM(G14:G15)</f>
        <v>79</v>
      </c>
      <c r="H17" s="148">
        <f>SUM(H14:H15)</f>
        <v>28</v>
      </c>
      <c r="I17" s="148">
        <f>SUM(I14:I15)</f>
        <v>39</v>
      </c>
      <c r="J17" s="148">
        <f>SUM(J14:J15)</f>
        <v>44</v>
      </c>
      <c r="K17" s="148">
        <f>SUM(K14:K15)</f>
        <v>0</v>
      </c>
      <c r="L17" s="148">
        <f>SUM(L14:L15)</f>
        <v>5</v>
      </c>
      <c r="M17" s="148">
        <f>SUM(M14:M15)</f>
        <v>0</v>
      </c>
      <c r="N17" s="148">
        <f>SUM(N14:N15)</f>
        <v>44</v>
      </c>
      <c r="O17" s="148">
        <f>SUM(O14:O15)</f>
        <v>4</v>
      </c>
      <c r="P17" s="148"/>
      <c r="Q17" s="148"/>
      <c r="R17" s="148">
        <f>SUM(R14:R15)</f>
        <v>0</v>
      </c>
      <c r="S17" s="147"/>
      <c r="T17" s="115"/>
      <c r="U17" s="115"/>
    </row>
    <row r="18" spans="1:21" x14ac:dyDescent="0.55000000000000004">
      <c r="A18" s="152"/>
      <c r="B18" s="151"/>
      <c r="C18" s="151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0"/>
      <c r="O18" s="130"/>
      <c r="P18" s="136"/>
      <c r="Q18" s="136"/>
      <c r="R18" s="130"/>
      <c r="S18" s="136"/>
    </row>
    <row r="19" spans="1:21" ht="21.5" x14ac:dyDescent="0.55000000000000004">
      <c r="A19" s="159" t="s">
        <v>387</v>
      </c>
      <c r="B19" s="158"/>
      <c r="C19" s="158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10"/>
      <c r="O19" s="110"/>
      <c r="P19" s="104"/>
      <c r="Q19" s="104"/>
      <c r="R19" s="110"/>
      <c r="S19" s="104"/>
    </row>
    <row r="20" spans="1:21" x14ac:dyDescent="0.55000000000000004">
      <c r="A20" s="152" t="s">
        <v>230</v>
      </c>
      <c r="B20" s="151"/>
      <c r="C20" s="151"/>
      <c r="D20" s="136" t="s">
        <v>227</v>
      </c>
      <c r="E20" s="136" t="s">
        <v>226</v>
      </c>
      <c r="F20" s="136" t="s">
        <v>225</v>
      </c>
      <c r="G20" s="136" t="s">
        <v>224</v>
      </c>
      <c r="H20" s="157" t="s">
        <v>289</v>
      </c>
      <c r="I20" s="156"/>
      <c r="J20" s="155"/>
      <c r="K20" s="155"/>
      <c r="L20" s="155"/>
      <c r="M20" s="155"/>
      <c r="N20" s="131" t="s">
        <v>48</v>
      </c>
      <c r="O20" s="131" t="s">
        <v>48</v>
      </c>
      <c r="P20" s="129" t="s">
        <v>52</v>
      </c>
      <c r="Q20" s="129" t="s">
        <v>48</v>
      </c>
      <c r="R20" s="130" t="s">
        <v>288</v>
      </c>
      <c r="S20" s="129" t="s">
        <v>52</v>
      </c>
    </row>
    <row r="21" spans="1:21" x14ac:dyDescent="0.55000000000000004">
      <c r="A21" s="154" t="s">
        <v>214</v>
      </c>
      <c r="B21" s="153"/>
      <c r="C21" s="153"/>
      <c r="D21" s="127" t="s">
        <v>212</v>
      </c>
      <c r="E21" s="127" t="s">
        <v>211</v>
      </c>
      <c r="F21" s="127" t="s">
        <v>210</v>
      </c>
      <c r="G21" s="126"/>
      <c r="H21" s="126" t="s">
        <v>209</v>
      </c>
      <c r="I21" s="126">
        <v>1</v>
      </c>
      <c r="J21" s="126">
        <v>2</v>
      </c>
      <c r="K21" s="126">
        <v>8</v>
      </c>
      <c r="L21" s="126" t="s">
        <v>367</v>
      </c>
      <c r="M21" s="126" t="s">
        <v>205</v>
      </c>
      <c r="N21" s="126" t="s">
        <v>286</v>
      </c>
      <c r="O21" s="126" t="s">
        <v>285</v>
      </c>
      <c r="P21" s="125" t="s">
        <v>284</v>
      </c>
      <c r="Q21" s="125" t="s">
        <v>283</v>
      </c>
      <c r="R21" s="126" t="s">
        <v>282</v>
      </c>
      <c r="S21" s="125" t="s">
        <v>281</v>
      </c>
    </row>
    <row r="22" spans="1:21" x14ac:dyDescent="0.55000000000000004">
      <c r="A22" s="152">
        <v>43483</v>
      </c>
      <c r="B22" s="151"/>
      <c r="C22" s="151"/>
      <c r="D22" s="73">
        <v>48</v>
      </c>
      <c r="E22" s="73">
        <v>43</v>
      </c>
      <c r="F22" s="73">
        <v>41</v>
      </c>
      <c r="G22" s="73">
        <v>35</v>
      </c>
      <c r="H22" s="73">
        <v>6</v>
      </c>
      <c r="I22" s="73">
        <v>9</v>
      </c>
      <c r="J22" s="73">
        <v>23</v>
      </c>
      <c r="L22" s="73">
        <v>3</v>
      </c>
      <c r="M22" s="73">
        <v>0</v>
      </c>
      <c r="N22" s="130">
        <v>16</v>
      </c>
      <c r="O22" s="130">
        <v>1</v>
      </c>
      <c r="P22" s="129">
        <v>43484</v>
      </c>
      <c r="Q22" s="129"/>
      <c r="R22" s="130">
        <v>0</v>
      </c>
      <c r="S22" s="129"/>
    </row>
    <row r="23" spans="1:21" x14ac:dyDescent="0.55000000000000004">
      <c r="A23" s="152" t="s">
        <v>377</v>
      </c>
      <c r="B23" s="151"/>
      <c r="C23" s="151"/>
      <c r="D23" s="73">
        <v>47</v>
      </c>
      <c r="E23" s="73">
        <v>28</v>
      </c>
      <c r="F23" s="73">
        <v>27</v>
      </c>
      <c r="G23" s="73">
        <v>23</v>
      </c>
      <c r="H23" s="73">
        <v>3</v>
      </c>
      <c r="I23" s="73">
        <v>12</v>
      </c>
      <c r="J23" s="73">
        <v>9</v>
      </c>
      <c r="L23" s="73">
        <v>3</v>
      </c>
      <c r="M23" s="73">
        <v>0</v>
      </c>
      <c r="N23" s="130">
        <v>16</v>
      </c>
      <c r="O23" s="130">
        <v>1</v>
      </c>
      <c r="P23" s="129"/>
      <c r="Q23" s="129"/>
      <c r="R23" s="130">
        <v>0</v>
      </c>
      <c r="S23" s="129"/>
    </row>
    <row r="24" spans="1:21" x14ac:dyDescent="0.55000000000000004">
      <c r="A24" s="152">
        <v>43482</v>
      </c>
      <c r="B24" s="151"/>
      <c r="C24" s="151"/>
      <c r="D24" s="73">
        <v>51</v>
      </c>
      <c r="E24" s="73">
        <v>48</v>
      </c>
      <c r="F24" s="73">
        <v>44</v>
      </c>
      <c r="G24" s="73">
        <v>38</v>
      </c>
      <c r="H24" s="73">
        <v>8</v>
      </c>
      <c r="I24" s="73">
        <v>8</v>
      </c>
      <c r="J24" s="73">
        <v>28</v>
      </c>
      <c r="N24" s="130">
        <v>17</v>
      </c>
      <c r="O24" s="130">
        <v>1</v>
      </c>
      <c r="P24" s="129">
        <v>43483</v>
      </c>
      <c r="Q24" s="129"/>
      <c r="R24" s="130">
        <v>0</v>
      </c>
      <c r="S24" s="129"/>
    </row>
    <row r="25" spans="1:21" x14ac:dyDescent="0.55000000000000004">
      <c r="A25" s="152" t="s">
        <v>377</v>
      </c>
      <c r="B25" s="151"/>
      <c r="C25" s="151"/>
      <c r="D25" s="73">
        <v>25</v>
      </c>
      <c r="E25" s="73">
        <v>15</v>
      </c>
      <c r="F25" s="73">
        <v>14</v>
      </c>
      <c r="G25" s="73">
        <v>13</v>
      </c>
      <c r="H25" s="73">
        <v>1</v>
      </c>
      <c r="I25" s="73">
        <v>6</v>
      </c>
      <c r="J25" s="73">
        <v>7</v>
      </c>
      <c r="N25" s="130">
        <v>18</v>
      </c>
      <c r="O25" s="130">
        <v>1</v>
      </c>
      <c r="P25" s="129"/>
      <c r="Q25" s="129"/>
      <c r="R25" s="130">
        <v>0</v>
      </c>
      <c r="S25" s="129"/>
    </row>
    <row r="26" spans="1:21" x14ac:dyDescent="0.55000000000000004">
      <c r="A26" s="152"/>
      <c r="B26" s="151"/>
      <c r="C26" s="151"/>
      <c r="N26" s="130"/>
      <c r="O26" s="130"/>
      <c r="P26" s="129"/>
      <c r="Q26" s="129"/>
      <c r="R26" s="130"/>
      <c r="S26" s="129"/>
    </row>
    <row r="27" spans="1:21" x14ac:dyDescent="0.55000000000000004">
      <c r="A27" s="150" t="s">
        <v>386</v>
      </c>
      <c r="B27" s="149" t="s">
        <v>325</v>
      </c>
      <c r="C27" s="149" t="s">
        <v>167</v>
      </c>
      <c r="D27" s="148">
        <f>SUM(D22:D26)</f>
        <v>171</v>
      </c>
      <c r="E27" s="148">
        <f>SUM(E22:E26)</f>
        <v>134</v>
      </c>
      <c r="F27" s="148">
        <f>SUM(F22:F26)</f>
        <v>126</v>
      </c>
      <c r="G27" s="148">
        <f>SUM(G22:G26)</f>
        <v>109</v>
      </c>
      <c r="H27" s="148">
        <f>SUM(H22:H26)</f>
        <v>18</v>
      </c>
      <c r="I27" s="148">
        <f>SUM(I22:I26)</f>
        <v>35</v>
      </c>
      <c r="J27" s="148">
        <f>SUM(J22:J26)</f>
        <v>67</v>
      </c>
      <c r="K27" s="148">
        <f>SUM(K22:K26)</f>
        <v>0</v>
      </c>
      <c r="L27" s="148">
        <f>SUM(L22:L26)</f>
        <v>6</v>
      </c>
      <c r="M27" s="148">
        <f>SUM(M22:M23)</f>
        <v>0</v>
      </c>
      <c r="N27" s="148">
        <f>SUM(N22:N26)</f>
        <v>67</v>
      </c>
      <c r="O27" s="148">
        <f>SUM(O22:O26)</f>
        <v>4</v>
      </c>
      <c r="P27" s="148"/>
      <c r="Q27" s="148"/>
      <c r="R27" s="148">
        <f>SUM(R22:R26)</f>
        <v>0</v>
      </c>
      <c r="S27" s="147"/>
    </row>
    <row r="29" spans="1:21" ht="21.5" x14ac:dyDescent="0.55000000000000004">
      <c r="A29" s="159" t="s">
        <v>385</v>
      </c>
      <c r="B29" s="158"/>
      <c r="C29" s="158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10"/>
      <c r="O29" s="110"/>
      <c r="P29" s="104"/>
      <c r="Q29" s="104"/>
      <c r="R29" s="110"/>
      <c r="S29" s="104"/>
    </row>
    <row r="30" spans="1:21" x14ac:dyDescent="0.55000000000000004">
      <c r="A30" s="152" t="s">
        <v>230</v>
      </c>
      <c r="B30" s="151"/>
      <c r="C30" s="151"/>
      <c r="D30" s="136" t="s">
        <v>227</v>
      </c>
      <c r="E30" s="136" t="s">
        <v>226</v>
      </c>
      <c r="F30" s="136" t="s">
        <v>225</v>
      </c>
      <c r="G30" s="136" t="s">
        <v>224</v>
      </c>
      <c r="H30" s="157" t="s">
        <v>289</v>
      </c>
      <c r="I30" s="156"/>
      <c r="J30" s="155"/>
      <c r="K30" s="155"/>
      <c r="L30" s="155"/>
      <c r="M30" s="155"/>
      <c r="N30" s="131" t="s">
        <v>48</v>
      </c>
      <c r="O30" s="131" t="s">
        <v>48</v>
      </c>
      <c r="P30" s="129" t="s">
        <v>52</v>
      </c>
      <c r="Q30" s="129" t="s">
        <v>48</v>
      </c>
      <c r="R30" s="130" t="s">
        <v>288</v>
      </c>
      <c r="S30" s="129" t="s">
        <v>52</v>
      </c>
    </row>
    <row r="31" spans="1:21" x14ac:dyDescent="0.55000000000000004">
      <c r="A31" s="154" t="s">
        <v>214</v>
      </c>
      <c r="B31" s="153"/>
      <c r="C31" s="153"/>
      <c r="D31" s="127" t="s">
        <v>212</v>
      </c>
      <c r="E31" s="127" t="s">
        <v>211</v>
      </c>
      <c r="F31" s="127" t="s">
        <v>210</v>
      </c>
      <c r="G31" s="126"/>
      <c r="H31" s="126" t="s">
        <v>209</v>
      </c>
      <c r="I31" s="126">
        <v>1</v>
      </c>
      <c r="J31" s="126">
        <v>2</v>
      </c>
      <c r="K31" s="126">
        <v>8</v>
      </c>
      <c r="L31" s="126" t="s">
        <v>287</v>
      </c>
      <c r="M31" s="126" t="s">
        <v>205</v>
      </c>
      <c r="N31" s="126" t="s">
        <v>286</v>
      </c>
      <c r="O31" s="126" t="s">
        <v>285</v>
      </c>
      <c r="P31" s="125" t="s">
        <v>284</v>
      </c>
      <c r="Q31" s="125" t="s">
        <v>283</v>
      </c>
      <c r="R31" s="126" t="s">
        <v>282</v>
      </c>
      <c r="S31" s="125" t="s">
        <v>281</v>
      </c>
    </row>
    <row r="32" spans="1:21" x14ac:dyDescent="0.55000000000000004">
      <c r="A32" s="152">
        <v>43482</v>
      </c>
      <c r="B32" s="151"/>
      <c r="C32" s="151"/>
      <c r="D32" s="73">
        <v>26</v>
      </c>
      <c r="E32" s="73">
        <v>18</v>
      </c>
      <c r="F32" s="73">
        <v>17</v>
      </c>
      <c r="G32" s="73">
        <v>15</v>
      </c>
      <c r="H32" s="73">
        <v>4</v>
      </c>
      <c r="I32" s="73">
        <v>7</v>
      </c>
      <c r="J32" s="73">
        <v>6</v>
      </c>
      <c r="L32" s="73">
        <v>0</v>
      </c>
      <c r="M32" s="73">
        <v>0</v>
      </c>
      <c r="N32" s="130">
        <v>21</v>
      </c>
      <c r="O32" s="130">
        <v>1</v>
      </c>
      <c r="P32" s="129">
        <v>43483</v>
      </c>
      <c r="Q32" s="129"/>
      <c r="R32" s="130">
        <v>0</v>
      </c>
      <c r="S32" s="129"/>
    </row>
    <row r="33" spans="1:19" x14ac:dyDescent="0.55000000000000004">
      <c r="A33" s="152" t="s">
        <v>382</v>
      </c>
      <c r="B33" s="151"/>
      <c r="C33" s="151"/>
      <c r="D33" s="73">
        <v>50</v>
      </c>
      <c r="E33" s="73">
        <v>47</v>
      </c>
      <c r="F33" s="73">
        <v>45</v>
      </c>
      <c r="G33" s="73">
        <v>43</v>
      </c>
      <c r="H33" s="73">
        <v>1</v>
      </c>
      <c r="I33" s="73">
        <v>7</v>
      </c>
      <c r="J33" s="73">
        <v>37</v>
      </c>
      <c r="M33" s="73">
        <v>0</v>
      </c>
      <c r="N33" s="130">
        <v>22</v>
      </c>
      <c r="O33" s="130">
        <v>1</v>
      </c>
      <c r="P33" s="129"/>
      <c r="Q33" s="129"/>
      <c r="R33" s="130">
        <v>0</v>
      </c>
      <c r="S33" s="129"/>
    </row>
    <row r="34" spans="1:19" x14ac:dyDescent="0.55000000000000004">
      <c r="A34" s="152">
        <v>43483</v>
      </c>
      <c r="B34" s="151"/>
      <c r="C34" s="151"/>
      <c r="D34" s="73">
        <v>46</v>
      </c>
      <c r="E34" s="73">
        <v>44</v>
      </c>
      <c r="F34" s="73">
        <v>42</v>
      </c>
      <c r="G34" s="73">
        <v>32</v>
      </c>
      <c r="H34" s="73">
        <v>10</v>
      </c>
      <c r="I34" s="73">
        <v>15</v>
      </c>
      <c r="J34" s="73">
        <v>17</v>
      </c>
      <c r="L34" s="73">
        <v>0</v>
      </c>
      <c r="N34" s="130">
        <v>23</v>
      </c>
      <c r="O34" s="130">
        <v>1</v>
      </c>
      <c r="P34" s="129">
        <v>43484</v>
      </c>
      <c r="Q34" s="129"/>
      <c r="R34" s="130">
        <v>0</v>
      </c>
      <c r="S34" s="129"/>
    </row>
    <row r="35" spans="1:19" x14ac:dyDescent="0.55000000000000004">
      <c r="A35" s="152" t="s">
        <v>377</v>
      </c>
      <c r="B35" s="151"/>
      <c r="C35" s="151"/>
      <c r="D35" s="73">
        <v>48</v>
      </c>
      <c r="E35" s="73">
        <v>31</v>
      </c>
      <c r="F35" s="73">
        <v>28</v>
      </c>
      <c r="G35" s="73">
        <v>28</v>
      </c>
      <c r="H35" s="73">
        <v>1</v>
      </c>
      <c r="I35" s="73">
        <v>20</v>
      </c>
      <c r="J35" s="73">
        <v>6</v>
      </c>
      <c r="L35" s="73">
        <v>1</v>
      </c>
      <c r="N35" s="130"/>
      <c r="O35" s="130"/>
      <c r="P35" s="129"/>
      <c r="Q35" s="129"/>
      <c r="R35" s="130"/>
      <c r="S35" s="129"/>
    </row>
    <row r="36" spans="1:19" x14ac:dyDescent="0.55000000000000004">
      <c r="A36" s="152"/>
      <c r="B36" s="151"/>
      <c r="C36" s="151"/>
      <c r="N36" s="130"/>
      <c r="O36" s="130"/>
      <c r="P36" s="129"/>
      <c r="Q36" s="129"/>
      <c r="R36" s="130"/>
      <c r="S36" s="129"/>
    </row>
    <row r="37" spans="1:19" x14ac:dyDescent="0.55000000000000004">
      <c r="A37" s="150" t="s">
        <v>384</v>
      </c>
      <c r="B37" s="149" t="s">
        <v>325</v>
      </c>
      <c r="C37" s="149" t="s">
        <v>167</v>
      </c>
      <c r="D37" s="148">
        <f>SUM(D32:D36)</f>
        <v>170</v>
      </c>
      <c r="E37" s="148">
        <f>SUM(E32:E36)</f>
        <v>140</v>
      </c>
      <c r="F37" s="148">
        <f>SUM(F32:F36)</f>
        <v>132</v>
      </c>
      <c r="G37" s="148">
        <f>SUM(G32:G36)</f>
        <v>118</v>
      </c>
      <c r="H37" s="148">
        <f>SUM(H32:H36)</f>
        <v>16</v>
      </c>
      <c r="I37" s="148">
        <f>SUM(I32:I36)</f>
        <v>49</v>
      </c>
      <c r="J37" s="148">
        <f>SUM(J32:J36)</f>
        <v>66</v>
      </c>
      <c r="K37" s="148">
        <f>SUM(K32:K36)</f>
        <v>0</v>
      </c>
      <c r="L37" s="148">
        <f>SUM(L32:L36)</f>
        <v>1</v>
      </c>
      <c r="M37" s="148">
        <f>SUM(M32:M33)</f>
        <v>0</v>
      </c>
      <c r="N37" s="148">
        <f>SUM(N32:N36)</f>
        <v>66</v>
      </c>
      <c r="O37" s="148">
        <f>SUM(O32:O36)</f>
        <v>3</v>
      </c>
      <c r="P37" s="148"/>
      <c r="Q37" s="148"/>
      <c r="R37" s="148">
        <f>SUM(R32:R36)</f>
        <v>0</v>
      </c>
      <c r="S37" s="147"/>
    </row>
    <row r="39" spans="1:19" ht="21.5" x14ac:dyDescent="0.55000000000000004">
      <c r="A39" s="159" t="s">
        <v>383</v>
      </c>
      <c r="B39" s="158"/>
      <c r="C39" s="158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10"/>
      <c r="O39" s="110"/>
      <c r="P39" s="104"/>
      <c r="Q39" s="104"/>
      <c r="R39" s="110"/>
      <c r="S39" s="104"/>
    </row>
    <row r="40" spans="1:19" x14ac:dyDescent="0.55000000000000004">
      <c r="A40" s="152" t="s">
        <v>230</v>
      </c>
      <c r="B40" s="151"/>
      <c r="C40" s="151"/>
      <c r="D40" s="136" t="s">
        <v>227</v>
      </c>
      <c r="E40" s="136" t="s">
        <v>226</v>
      </c>
      <c r="F40" s="136" t="s">
        <v>225</v>
      </c>
      <c r="G40" s="136" t="s">
        <v>224</v>
      </c>
      <c r="H40" s="157" t="s">
        <v>289</v>
      </c>
      <c r="I40" s="156"/>
      <c r="J40" s="155"/>
      <c r="K40" s="155"/>
      <c r="L40" s="155"/>
      <c r="M40" s="155"/>
      <c r="N40" s="131" t="s">
        <v>48</v>
      </c>
      <c r="O40" s="131" t="s">
        <v>48</v>
      </c>
      <c r="P40" s="129" t="s">
        <v>52</v>
      </c>
      <c r="Q40" s="129" t="s">
        <v>48</v>
      </c>
      <c r="R40" s="130" t="s">
        <v>288</v>
      </c>
      <c r="S40" s="129" t="s">
        <v>52</v>
      </c>
    </row>
    <row r="41" spans="1:19" x14ac:dyDescent="0.55000000000000004">
      <c r="A41" s="154" t="s">
        <v>214</v>
      </c>
      <c r="B41" s="153"/>
      <c r="C41" s="153"/>
      <c r="D41" s="127" t="s">
        <v>212</v>
      </c>
      <c r="E41" s="127" t="s">
        <v>211</v>
      </c>
      <c r="F41" s="127" t="s">
        <v>210</v>
      </c>
      <c r="G41" s="126"/>
      <c r="H41" s="126" t="s">
        <v>209</v>
      </c>
      <c r="I41" s="126">
        <v>1</v>
      </c>
      <c r="J41" s="126">
        <v>2</v>
      </c>
      <c r="K41" s="126">
        <v>8</v>
      </c>
      <c r="L41" s="126" t="s">
        <v>367</v>
      </c>
      <c r="M41" s="126" t="s">
        <v>205</v>
      </c>
      <c r="N41" s="126" t="s">
        <v>286</v>
      </c>
      <c r="O41" s="126" t="s">
        <v>285</v>
      </c>
      <c r="P41" s="125" t="s">
        <v>284</v>
      </c>
      <c r="Q41" s="125" t="s">
        <v>283</v>
      </c>
      <c r="R41" s="126" t="s">
        <v>282</v>
      </c>
      <c r="S41" s="125" t="s">
        <v>281</v>
      </c>
    </row>
    <row r="42" spans="1:19" x14ac:dyDescent="0.55000000000000004">
      <c r="A42" s="152">
        <v>43482</v>
      </c>
      <c r="B42" s="151"/>
      <c r="C42" s="151"/>
      <c r="D42" s="73">
        <v>26</v>
      </c>
      <c r="E42" s="73">
        <v>19</v>
      </c>
      <c r="F42" s="73">
        <v>19</v>
      </c>
      <c r="G42" s="73">
        <v>19</v>
      </c>
      <c r="H42" s="73">
        <v>0</v>
      </c>
      <c r="I42" s="73">
        <v>13</v>
      </c>
      <c r="J42" s="73">
        <v>6</v>
      </c>
      <c r="L42" s="73">
        <v>0</v>
      </c>
      <c r="M42" s="73">
        <v>0</v>
      </c>
      <c r="N42" s="130">
        <v>35</v>
      </c>
      <c r="O42" s="130">
        <v>1</v>
      </c>
      <c r="P42" s="129">
        <v>43483</v>
      </c>
      <c r="Q42" s="129"/>
      <c r="R42" s="130">
        <v>0</v>
      </c>
      <c r="S42" s="129"/>
    </row>
    <row r="43" spans="1:19" x14ac:dyDescent="0.55000000000000004">
      <c r="A43" s="152" t="s">
        <v>382</v>
      </c>
      <c r="B43" s="151"/>
      <c r="C43" s="151"/>
      <c r="D43" s="73">
        <v>50</v>
      </c>
      <c r="E43" s="73">
        <v>43</v>
      </c>
      <c r="F43" s="73">
        <v>43</v>
      </c>
      <c r="G43" s="73">
        <v>42</v>
      </c>
      <c r="H43" s="73">
        <v>1</v>
      </c>
      <c r="I43" s="73">
        <v>13</v>
      </c>
      <c r="J43" s="73">
        <v>29</v>
      </c>
      <c r="M43" s="73">
        <v>0</v>
      </c>
      <c r="N43" s="130"/>
      <c r="O43" s="130"/>
      <c r="P43" s="129"/>
      <c r="Q43" s="129"/>
      <c r="R43" s="130"/>
      <c r="S43" s="129"/>
    </row>
    <row r="44" spans="1:19" x14ac:dyDescent="0.55000000000000004">
      <c r="A44" s="152">
        <v>43483</v>
      </c>
      <c r="B44" s="151"/>
      <c r="C44" s="151"/>
      <c r="D44" s="73">
        <v>94</v>
      </c>
      <c r="E44" s="73">
        <v>81</v>
      </c>
      <c r="F44" s="73">
        <v>72</v>
      </c>
      <c r="G44" s="73">
        <v>65</v>
      </c>
      <c r="H44" s="73">
        <v>7</v>
      </c>
      <c r="I44" s="73">
        <v>20</v>
      </c>
      <c r="J44" s="73">
        <v>39</v>
      </c>
      <c r="L44" s="73">
        <v>6</v>
      </c>
      <c r="N44" s="130">
        <v>19</v>
      </c>
      <c r="O44" s="130">
        <v>1</v>
      </c>
      <c r="P44" s="129">
        <v>43484</v>
      </c>
      <c r="Q44" s="129"/>
      <c r="R44" s="130">
        <v>0</v>
      </c>
      <c r="S44" s="129"/>
    </row>
    <row r="45" spans="1:19" x14ac:dyDescent="0.55000000000000004">
      <c r="A45" s="152"/>
      <c r="B45" s="151"/>
      <c r="C45" s="151"/>
      <c r="N45" s="130">
        <v>20</v>
      </c>
      <c r="O45" s="130">
        <v>1</v>
      </c>
      <c r="P45" s="129"/>
      <c r="Q45" s="129"/>
      <c r="R45" s="130">
        <v>0</v>
      </c>
      <c r="S45" s="129"/>
    </row>
    <row r="46" spans="1:19" x14ac:dyDescent="0.55000000000000004">
      <c r="A46" s="152"/>
      <c r="B46" s="151"/>
      <c r="C46" s="151"/>
      <c r="N46" s="130"/>
      <c r="O46" s="130"/>
      <c r="P46" s="129"/>
      <c r="Q46" s="129"/>
      <c r="R46" s="130"/>
      <c r="S46" s="129"/>
    </row>
    <row r="47" spans="1:19" x14ac:dyDescent="0.55000000000000004">
      <c r="A47" s="150" t="s">
        <v>381</v>
      </c>
      <c r="B47" s="149" t="s">
        <v>325</v>
      </c>
      <c r="C47" s="149" t="s">
        <v>167</v>
      </c>
      <c r="D47" s="148">
        <f>SUM(D42:D46)</f>
        <v>170</v>
      </c>
      <c r="E47" s="148">
        <f>SUM(E42:E46)</f>
        <v>143</v>
      </c>
      <c r="F47" s="148">
        <f>SUM(F42:F46)</f>
        <v>134</v>
      </c>
      <c r="G47" s="148">
        <f>SUM(G42:G46)</f>
        <v>126</v>
      </c>
      <c r="H47" s="148">
        <f>SUM(H42:H46)</f>
        <v>8</v>
      </c>
      <c r="I47" s="148">
        <f>SUM(I42:I46)</f>
        <v>46</v>
      </c>
      <c r="J47" s="148">
        <f>SUM(J42:J46)</f>
        <v>74</v>
      </c>
      <c r="K47" s="148">
        <f>SUM(K42:K46)</f>
        <v>0</v>
      </c>
      <c r="L47" s="148">
        <f>SUM(L42:L46)</f>
        <v>6</v>
      </c>
      <c r="M47" s="148">
        <f>SUM(M42:M43)</f>
        <v>0</v>
      </c>
      <c r="N47" s="148">
        <f>SUM(N42:N46)</f>
        <v>74</v>
      </c>
      <c r="O47" s="148">
        <f>SUM(O42:O46)</f>
        <v>3</v>
      </c>
      <c r="P47" s="148"/>
      <c r="Q47" s="148"/>
      <c r="R47" s="148">
        <f>SUM(R42:R46)</f>
        <v>0</v>
      </c>
      <c r="S47" s="147"/>
    </row>
    <row r="49" spans="1:34" ht="21.5" x14ac:dyDescent="0.55000000000000004">
      <c r="A49" s="159" t="s">
        <v>380</v>
      </c>
      <c r="B49" s="158"/>
      <c r="C49" s="158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10"/>
      <c r="O49" s="110"/>
      <c r="P49" s="104"/>
      <c r="Q49" s="104"/>
      <c r="R49" s="110"/>
      <c r="S49" s="104"/>
      <c r="T49" s="112"/>
      <c r="U49" s="112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60"/>
    </row>
    <row r="50" spans="1:34" x14ac:dyDescent="0.55000000000000004">
      <c r="A50" s="152" t="s">
        <v>230</v>
      </c>
      <c r="B50" s="151"/>
      <c r="C50" s="151"/>
      <c r="D50" s="136" t="s">
        <v>227</v>
      </c>
      <c r="E50" s="136" t="s">
        <v>226</v>
      </c>
      <c r="F50" s="136" t="s">
        <v>225</v>
      </c>
      <c r="G50" s="136" t="s">
        <v>224</v>
      </c>
      <c r="H50" s="157" t="s">
        <v>289</v>
      </c>
      <c r="I50" s="156"/>
      <c r="J50" s="155"/>
      <c r="K50" s="155"/>
      <c r="L50" s="155"/>
      <c r="M50" s="155"/>
      <c r="N50" s="131" t="s">
        <v>48</v>
      </c>
      <c r="O50" s="131" t="s">
        <v>48</v>
      </c>
      <c r="P50" s="129" t="s">
        <v>52</v>
      </c>
      <c r="Q50" s="129" t="s">
        <v>48</v>
      </c>
      <c r="R50" s="130" t="s">
        <v>288</v>
      </c>
      <c r="S50" s="129" t="s">
        <v>52</v>
      </c>
      <c r="T50" s="74" t="s">
        <v>308</v>
      </c>
      <c r="U50" s="74" t="s">
        <v>307</v>
      </c>
      <c r="AE50" s="162" t="s">
        <v>47</v>
      </c>
      <c r="AF50" s="162" t="s">
        <v>305</v>
      </c>
      <c r="AG50" s="145" t="s">
        <v>304</v>
      </c>
      <c r="AH50" s="162"/>
    </row>
    <row r="51" spans="1:34" x14ac:dyDescent="0.55000000000000004">
      <c r="A51" s="154" t="s">
        <v>214</v>
      </c>
      <c r="B51" s="153"/>
      <c r="C51" s="153"/>
      <c r="D51" s="127" t="s">
        <v>212</v>
      </c>
      <c r="E51" s="127" t="s">
        <v>211</v>
      </c>
      <c r="F51" s="127" t="s">
        <v>210</v>
      </c>
      <c r="G51" s="126"/>
      <c r="H51" s="126" t="s">
        <v>209</v>
      </c>
      <c r="I51" s="126">
        <v>1</v>
      </c>
      <c r="J51" s="126">
        <v>2</v>
      </c>
      <c r="K51" s="126">
        <v>8</v>
      </c>
      <c r="L51" s="126" t="s">
        <v>287</v>
      </c>
      <c r="M51" s="126" t="s">
        <v>205</v>
      </c>
      <c r="N51" s="126" t="s">
        <v>286</v>
      </c>
      <c r="O51" s="126" t="s">
        <v>285</v>
      </c>
      <c r="P51" s="125" t="s">
        <v>284</v>
      </c>
      <c r="Q51" s="125" t="s">
        <v>283</v>
      </c>
      <c r="R51" s="126" t="s">
        <v>282</v>
      </c>
      <c r="S51" s="125" t="s">
        <v>281</v>
      </c>
      <c r="T51" s="112" t="s">
        <v>303</v>
      </c>
      <c r="U51" s="112" t="s">
        <v>303</v>
      </c>
      <c r="V51" s="104"/>
      <c r="W51" s="104"/>
      <c r="X51" s="104"/>
      <c r="Y51" s="104"/>
      <c r="Z51" s="104"/>
      <c r="AA51" s="104" t="s">
        <v>302</v>
      </c>
      <c r="AB51" s="104" t="s">
        <v>213</v>
      </c>
      <c r="AC51" s="104" t="s">
        <v>301</v>
      </c>
      <c r="AE51" s="161" t="s">
        <v>300</v>
      </c>
      <c r="AF51" s="161"/>
      <c r="AG51" s="160"/>
      <c r="AH51" s="162"/>
    </row>
    <row r="52" spans="1:34" x14ac:dyDescent="0.55000000000000004">
      <c r="A52" s="152">
        <v>43502</v>
      </c>
      <c r="B52" s="151"/>
      <c r="C52" s="151"/>
      <c r="D52" s="73">
        <v>94</v>
      </c>
      <c r="E52" s="73">
        <v>89</v>
      </c>
      <c r="F52" s="73">
        <v>88</v>
      </c>
      <c r="G52" s="73">
        <v>83</v>
      </c>
      <c r="H52" s="73">
        <v>5</v>
      </c>
      <c r="I52" s="73">
        <v>18</v>
      </c>
      <c r="J52" s="73">
        <v>65</v>
      </c>
      <c r="L52" s="73">
        <v>0</v>
      </c>
      <c r="M52" s="73">
        <v>0</v>
      </c>
      <c r="N52" s="130">
        <v>32</v>
      </c>
      <c r="O52" s="130">
        <v>1</v>
      </c>
      <c r="P52" s="129">
        <v>43503</v>
      </c>
      <c r="Q52" s="129"/>
      <c r="R52" s="130">
        <v>1</v>
      </c>
      <c r="S52" s="129"/>
      <c r="T52" s="74">
        <v>1.48</v>
      </c>
      <c r="U52" s="74">
        <v>0.39</v>
      </c>
      <c r="W52" s="73" t="s">
        <v>374</v>
      </c>
      <c r="X52" s="73">
        <v>0.25</v>
      </c>
      <c r="AA52" s="145">
        <v>44187</v>
      </c>
      <c r="AB52" s="110">
        <f>DAYS360(A52,AA52)</f>
        <v>676</v>
      </c>
      <c r="AC52" s="76">
        <f>676/365</f>
        <v>1.8520547945205479</v>
      </c>
      <c r="AE52" s="162">
        <v>1</v>
      </c>
      <c r="AF52" s="162" t="s">
        <v>379</v>
      </c>
      <c r="AG52" s="145" t="s">
        <v>310</v>
      </c>
    </row>
    <row r="53" spans="1:34" x14ac:dyDescent="0.55000000000000004">
      <c r="A53" s="152"/>
      <c r="B53" s="151"/>
      <c r="C53" s="151"/>
      <c r="M53" s="73">
        <v>0</v>
      </c>
      <c r="N53" s="130">
        <v>33</v>
      </c>
      <c r="O53" s="130">
        <v>1</v>
      </c>
      <c r="P53" s="129"/>
      <c r="Q53" s="129"/>
      <c r="R53" s="130"/>
      <c r="S53" s="129"/>
      <c r="AE53" s="162"/>
      <c r="AF53" s="162"/>
    </row>
    <row r="54" spans="1:34" x14ac:dyDescent="0.55000000000000004">
      <c r="A54" s="152">
        <v>43531</v>
      </c>
      <c r="B54" s="151"/>
      <c r="C54" s="151"/>
      <c r="D54" s="73">
        <v>130</v>
      </c>
      <c r="E54" s="73">
        <v>125</v>
      </c>
      <c r="F54" s="73">
        <v>103</v>
      </c>
      <c r="G54" s="73">
        <v>89</v>
      </c>
      <c r="H54" s="73">
        <v>15</v>
      </c>
      <c r="I54" s="73">
        <v>36</v>
      </c>
      <c r="J54" s="73">
        <v>46</v>
      </c>
      <c r="L54" s="73">
        <v>6</v>
      </c>
      <c r="N54" s="130">
        <v>46</v>
      </c>
      <c r="O54" s="130">
        <v>3</v>
      </c>
      <c r="P54" s="129"/>
      <c r="Q54" s="129"/>
      <c r="R54" s="130">
        <v>1</v>
      </c>
      <c r="S54" s="129"/>
      <c r="T54" s="74">
        <v>1.78</v>
      </c>
      <c r="U54" s="74">
        <v>0.26</v>
      </c>
      <c r="W54" s="73" t="s">
        <v>374</v>
      </c>
      <c r="X54" s="73">
        <v>0.24</v>
      </c>
      <c r="AE54" s="162">
        <v>1</v>
      </c>
      <c r="AF54" s="162" t="s">
        <v>378</v>
      </c>
      <c r="AG54" s="145" t="s">
        <v>310</v>
      </c>
    </row>
    <row r="55" spans="1:34" x14ac:dyDescent="0.55000000000000004">
      <c r="A55" s="152" t="s">
        <v>377</v>
      </c>
      <c r="B55" s="151"/>
      <c r="C55" s="151"/>
      <c r="D55" s="73">
        <v>71</v>
      </c>
      <c r="E55" s="73">
        <v>61</v>
      </c>
      <c r="F55" s="73">
        <v>54</v>
      </c>
      <c r="G55" s="73">
        <v>53</v>
      </c>
      <c r="H55" s="73">
        <v>1</v>
      </c>
      <c r="I55" s="73">
        <v>34</v>
      </c>
      <c r="J55" s="73">
        <v>16</v>
      </c>
      <c r="L55" s="73">
        <v>3</v>
      </c>
      <c r="N55" s="130">
        <v>16</v>
      </c>
      <c r="O55" s="130">
        <v>1</v>
      </c>
      <c r="P55" s="129"/>
      <c r="Q55" s="129"/>
      <c r="R55" s="130">
        <v>1</v>
      </c>
      <c r="S55" s="129"/>
      <c r="T55" s="74">
        <v>2.13</v>
      </c>
      <c r="U55" s="74">
        <v>0.26</v>
      </c>
      <c r="W55" s="73" t="s">
        <v>374</v>
      </c>
      <c r="X55" s="73">
        <v>0.3</v>
      </c>
      <c r="AE55" s="162"/>
      <c r="AF55" s="162"/>
    </row>
    <row r="56" spans="1:34" x14ac:dyDescent="0.55000000000000004">
      <c r="A56" s="152"/>
      <c r="B56" s="151"/>
      <c r="C56" s="151"/>
      <c r="N56" s="130"/>
      <c r="O56" s="130"/>
      <c r="P56" s="129"/>
      <c r="Q56" s="129"/>
      <c r="R56" s="130"/>
      <c r="S56" s="129" t="s">
        <v>297</v>
      </c>
      <c r="T56" s="74" t="s">
        <v>286</v>
      </c>
      <c r="AE56" s="162"/>
      <c r="AF56" s="162"/>
    </row>
    <row r="57" spans="1:34" x14ac:dyDescent="0.55000000000000004">
      <c r="A57" s="150" t="s">
        <v>376</v>
      </c>
      <c r="B57" s="149" t="s">
        <v>325</v>
      </c>
      <c r="C57" s="149" t="s">
        <v>167</v>
      </c>
      <c r="D57" s="148">
        <f>SUM(D52:D56)</f>
        <v>295</v>
      </c>
      <c r="E57" s="148">
        <f>SUM(E52:E56)</f>
        <v>275</v>
      </c>
      <c r="F57" s="148">
        <f>SUM(F52:F56)</f>
        <v>245</v>
      </c>
      <c r="G57" s="148">
        <f>SUM(G52:G56)</f>
        <v>225</v>
      </c>
      <c r="H57" s="148">
        <f>SUM(H52:H56)</f>
        <v>21</v>
      </c>
      <c r="I57" s="148">
        <f>SUM(I52:I56)</f>
        <v>88</v>
      </c>
      <c r="J57" s="148">
        <f>SUM(J52:J56)</f>
        <v>127</v>
      </c>
      <c r="K57" s="148">
        <f>SUM(K52:K56)</f>
        <v>0</v>
      </c>
      <c r="L57" s="148">
        <f>SUM(L52:L56)</f>
        <v>9</v>
      </c>
      <c r="M57" s="148">
        <f>SUM(M52:M53)</f>
        <v>0</v>
      </c>
      <c r="N57" s="148">
        <f>SUM(N52:N56)</f>
        <v>127</v>
      </c>
      <c r="O57" s="148">
        <f>SUM(O52:O56)</f>
        <v>6</v>
      </c>
      <c r="P57" s="148"/>
      <c r="Q57" s="148"/>
      <c r="R57" s="148">
        <f>SUM(R52:R56)</f>
        <v>3</v>
      </c>
      <c r="S57" s="147">
        <f>(R57/G57)*100</f>
        <v>1.3333333333333335</v>
      </c>
      <c r="T57" s="147">
        <f>(R57/N57)*100</f>
        <v>2.3622047244094486</v>
      </c>
    </row>
    <row r="59" spans="1:34" ht="21.5" x14ac:dyDescent="0.55000000000000004">
      <c r="A59" s="159" t="s">
        <v>375</v>
      </c>
      <c r="B59" s="158"/>
      <c r="C59" s="158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10"/>
      <c r="O59" s="110"/>
      <c r="P59" s="104"/>
      <c r="Q59" s="104"/>
      <c r="R59" s="110"/>
      <c r="S59" s="104"/>
    </row>
    <row r="60" spans="1:34" x14ac:dyDescent="0.55000000000000004">
      <c r="A60" s="152" t="s">
        <v>230</v>
      </c>
      <c r="B60" s="151"/>
      <c r="C60" s="151"/>
      <c r="D60" s="136" t="s">
        <v>227</v>
      </c>
      <c r="E60" s="136" t="s">
        <v>226</v>
      </c>
      <c r="F60" s="136" t="s">
        <v>225</v>
      </c>
      <c r="G60" s="136" t="s">
        <v>224</v>
      </c>
      <c r="H60" s="157" t="s">
        <v>289</v>
      </c>
      <c r="I60" s="156"/>
      <c r="J60" s="155"/>
      <c r="K60" s="155"/>
      <c r="L60" s="155"/>
      <c r="M60" s="155"/>
      <c r="N60" s="131" t="s">
        <v>48</v>
      </c>
      <c r="O60" s="131" t="s">
        <v>48</v>
      </c>
      <c r="P60" s="129" t="s">
        <v>52</v>
      </c>
      <c r="Q60" s="129" t="s">
        <v>48</v>
      </c>
      <c r="R60" s="130" t="s">
        <v>288</v>
      </c>
      <c r="S60" s="129" t="s">
        <v>52</v>
      </c>
    </row>
    <row r="61" spans="1:34" x14ac:dyDescent="0.55000000000000004">
      <c r="A61" s="154" t="s">
        <v>214</v>
      </c>
      <c r="B61" s="153"/>
      <c r="C61" s="153"/>
      <c r="D61" s="127" t="s">
        <v>212</v>
      </c>
      <c r="E61" s="127" t="s">
        <v>211</v>
      </c>
      <c r="F61" s="127" t="s">
        <v>210</v>
      </c>
      <c r="G61" s="126"/>
      <c r="H61" s="126" t="s">
        <v>209</v>
      </c>
      <c r="I61" s="126">
        <v>1</v>
      </c>
      <c r="J61" s="126">
        <v>2</v>
      </c>
      <c r="K61" s="126">
        <v>8</v>
      </c>
      <c r="L61" s="126" t="s">
        <v>367</v>
      </c>
      <c r="M61" s="126" t="s">
        <v>205</v>
      </c>
      <c r="N61" s="126" t="s">
        <v>286</v>
      </c>
      <c r="O61" s="126" t="s">
        <v>285</v>
      </c>
      <c r="P61" s="125" t="s">
        <v>284</v>
      </c>
      <c r="Q61" s="125" t="s">
        <v>283</v>
      </c>
      <c r="R61" s="126" t="s">
        <v>282</v>
      </c>
      <c r="S61" s="125" t="s">
        <v>281</v>
      </c>
    </row>
    <row r="62" spans="1:34" x14ac:dyDescent="0.55000000000000004">
      <c r="A62" s="152">
        <v>43502</v>
      </c>
      <c r="B62" s="151"/>
      <c r="C62" s="151"/>
      <c r="D62" s="73">
        <v>94</v>
      </c>
      <c r="E62" s="73">
        <v>92</v>
      </c>
      <c r="F62" s="73">
        <v>92</v>
      </c>
      <c r="G62" s="73">
        <v>84</v>
      </c>
      <c r="H62" s="73">
        <v>8</v>
      </c>
      <c r="I62" s="73">
        <v>20</v>
      </c>
      <c r="J62" s="73">
        <v>64</v>
      </c>
      <c r="L62" s="73">
        <v>0</v>
      </c>
      <c r="M62" s="73">
        <v>0</v>
      </c>
      <c r="N62" s="130">
        <v>32</v>
      </c>
      <c r="O62" s="130">
        <v>1</v>
      </c>
      <c r="P62" s="129">
        <v>43503</v>
      </c>
      <c r="Q62" s="129"/>
      <c r="R62" s="130">
        <v>0</v>
      </c>
      <c r="S62" s="129"/>
      <c r="W62" s="73" t="s">
        <v>374</v>
      </c>
      <c r="X62" s="73">
        <v>0.33</v>
      </c>
    </row>
    <row r="63" spans="1:34" x14ac:dyDescent="0.55000000000000004">
      <c r="A63" s="152"/>
      <c r="B63" s="151"/>
      <c r="C63" s="151"/>
      <c r="M63" s="73">
        <v>0</v>
      </c>
      <c r="N63" s="130">
        <v>32</v>
      </c>
      <c r="O63" s="130">
        <v>1</v>
      </c>
      <c r="P63" s="129"/>
      <c r="Q63" s="129"/>
      <c r="R63" s="130">
        <v>0</v>
      </c>
      <c r="S63" s="129"/>
    </row>
    <row r="64" spans="1:34" x14ac:dyDescent="0.55000000000000004">
      <c r="A64" s="150" t="s">
        <v>373</v>
      </c>
      <c r="B64" s="149" t="s">
        <v>325</v>
      </c>
      <c r="C64" s="149" t="s">
        <v>167</v>
      </c>
      <c r="D64" s="148">
        <f>SUM(D62:D63)</f>
        <v>94</v>
      </c>
      <c r="E64" s="148">
        <f>SUM(E62:E63)</f>
        <v>92</v>
      </c>
      <c r="F64" s="148">
        <f>SUM(F62:F63)</f>
        <v>92</v>
      </c>
      <c r="G64" s="148">
        <f>SUM(G62:G63)</f>
        <v>84</v>
      </c>
      <c r="H64" s="148">
        <f>SUM(H62:H63)</f>
        <v>8</v>
      </c>
      <c r="I64" s="148">
        <f>SUM(I62:I63)</f>
        <v>20</v>
      </c>
      <c r="J64" s="148">
        <f>SUM(J62:J63)</f>
        <v>64</v>
      </c>
      <c r="K64" s="148">
        <f>SUM(K62:K63)</f>
        <v>0</v>
      </c>
      <c r="L64" s="148">
        <f>SUM(L62:L63)</f>
        <v>0</v>
      </c>
      <c r="M64" s="148">
        <f>SUM(M62:M63)</f>
        <v>0</v>
      </c>
      <c r="N64" s="148">
        <f>SUM(N62:N63)</f>
        <v>64</v>
      </c>
      <c r="O64" s="148">
        <f>SUM(O62:O63)</f>
        <v>2</v>
      </c>
      <c r="P64" s="148"/>
      <c r="Q64" s="148"/>
      <c r="R64" s="148">
        <f>SUM(R62:R63)</f>
        <v>0</v>
      </c>
      <c r="S64" s="147"/>
    </row>
    <row r="66" spans="1:19" ht="21.5" x14ac:dyDescent="0.55000000000000004">
      <c r="A66" s="159" t="s">
        <v>372</v>
      </c>
      <c r="B66" s="158"/>
      <c r="C66" s="158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10"/>
      <c r="O66" s="110"/>
      <c r="P66" s="104"/>
      <c r="Q66" s="104"/>
      <c r="R66" s="110"/>
      <c r="S66" s="104"/>
    </row>
    <row r="67" spans="1:19" x14ac:dyDescent="0.55000000000000004">
      <c r="A67" s="152" t="s">
        <v>230</v>
      </c>
      <c r="B67" s="151"/>
      <c r="C67" s="151"/>
      <c r="D67" s="136" t="s">
        <v>227</v>
      </c>
      <c r="E67" s="136" t="s">
        <v>226</v>
      </c>
      <c r="F67" s="136" t="s">
        <v>225</v>
      </c>
      <c r="G67" s="136" t="s">
        <v>224</v>
      </c>
      <c r="H67" s="157" t="s">
        <v>289</v>
      </c>
      <c r="I67" s="156"/>
      <c r="J67" s="155"/>
      <c r="K67" s="155"/>
      <c r="L67" s="155"/>
      <c r="M67" s="155"/>
      <c r="N67" s="131" t="s">
        <v>48</v>
      </c>
      <c r="O67" s="131" t="s">
        <v>48</v>
      </c>
      <c r="P67" s="129" t="s">
        <v>52</v>
      </c>
      <c r="Q67" s="129" t="s">
        <v>48</v>
      </c>
      <c r="R67" s="130" t="s">
        <v>288</v>
      </c>
      <c r="S67" s="129" t="s">
        <v>52</v>
      </c>
    </row>
    <row r="68" spans="1:19" x14ac:dyDescent="0.55000000000000004">
      <c r="A68" s="154" t="s">
        <v>214</v>
      </c>
      <c r="B68" s="153"/>
      <c r="C68" s="153"/>
      <c r="D68" s="127" t="s">
        <v>212</v>
      </c>
      <c r="E68" s="127" t="s">
        <v>211</v>
      </c>
      <c r="F68" s="127" t="s">
        <v>210</v>
      </c>
      <c r="G68" s="126"/>
      <c r="H68" s="126" t="s">
        <v>209</v>
      </c>
      <c r="I68" s="126">
        <v>1</v>
      </c>
      <c r="J68" s="126">
        <v>2</v>
      </c>
      <c r="K68" s="126">
        <v>8</v>
      </c>
      <c r="L68" s="126" t="s">
        <v>287</v>
      </c>
      <c r="M68" s="126" t="s">
        <v>205</v>
      </c>
      <c r="N68" s="126" t="s">
        <v>286</v>
      </c>
      <c r="O68" s="126" t="s">
        <v>285</v>
      </c>
      <c r="P68" s="125" t="s">
        <v>284</v>
      </c>
      <c r="Q68" s="125" t="s">
        <v>283</v>
      </c>
      <c r="R68" s="126" t="s">
        <v>282</v>
      </c>
      <c r="S68" s="125" t="s">
        <v>281</v>
      </c>
    </row>
    <row r="69" spans="1:19" x14ac:dyDescent="0.55000000000000004">
      <c r="A69" s="152">
        <v>43538</v>
      </c>
      <c r="B69" s="151"/>
      <c r="C69" s="151"/>
      <c r="D69" s="73">
        <v>237</v>
      </c>
      <c r="E69" s="73">
        <v>229</v>
      </c>
      <c r="F69" s="73">
        <v>227</v>
      </c>
      <c r="G69" s="73">
        <v>129</v>
      </c>
      <c r="H69" s="73">
        <v>75</v>
      </c>
      <c r="I69" s="73">
        <v>64</v>
      </c>
      <c r="J69" s="73">
        <v>70</v>
      </c>
      <c r="L69" s="73">
        <v>18</v>
      </c>
      <c r="M69" s="73">
        <v>0</v>
      </c>
      <c r="N69" s="130">
        <v>70</v>
      </c>
      <c r="O69" s="130">
        <v>4</v>
      </c>
      <c r="P69" s="129">
        <v>43539</v>
      </c>
      <c r="Q69" s="129"/>
      <c r="R69" s="130">
        <v>0</v>
      </c>
      <c r="S69" s="129"/>
    </row>
    <row r="70" spans="1:19" x14ac:dyDescent="0.55000000000000004">
      <c r="A70" s="152">
        <v>43539</v>
      </c>
      <c r="B70" s="151"/>
      <c r="C70" s="151"/>
      <c r="D70" s="73">
        <v>173</v>
      </c>
      <c r="E70" s="73">
        <v>161</v>
      </c>
      <c r="F70" s="73">
        <v>152</v>
      </c>
      <c r="G70" s="73">
        <v>128</v>
      </c>
      <c r="H70" s="73">
        <v>10</v>
      </c>
      <c r="I70" s="73">
        <v>40</v>
      </c>
      <c r="J70" s="73">
        <v>86</v>
      </c>
      <c r="L70" s="73">
        <v>16</v>
      </c>
      <c r="M70" s="73">
        <v>0</v>
      </c>
      <c r="N70" s="130">
        <v>86</v>
      </c>
      <c r="O70" s="130">
        <v>4</v>
      </c>
      <c r="P70" s="129">
        <v>43540</v>
      </c>
      <c r="Q70" s="129"/>
      <c r="R70" s="130">
        <v>0</v>
      </c>
      <c r="S70" s="129"/>
    </row>
    <row r="71" spans="1:19" x14ac:dyDescent="0.55000000000000004">
      <c r="A71" s="150" t="s">
        <v>371</v>
      </c>
      <c r="B71" s="149" t="s">
        <v>325</v>
      </c>
      <c r="C71" s="149" t="s">
        <v>167</v>
      </c>
      <c r="D71" s="148">
        <f>SUM(D69:D70)</f>
        <v>410</v>
      </c>
      <c r="E71" s="148">
        <f>SUM(E69:E70)</f>
        <v>390</v>
      </c>
      <c r="F71" s="148">
        <f>SUM(F69:F70)</f>
        <v>379</v>
      </c>
      <c r="G71" s="148">
        <f>SUM(G69:G70)</f>
        <v>257</v>
      </c>
      <c r="H71" s="148">
        <f>SUM(H69:H70)</f>
        <v>85</v>
      </c>
      <c r="I71" s="148">
        <f>SUM(I69:I70)</f>
        <v>104</v>
      </c>
      <c r="J71" s="148">
        <f>SUM(J69:J70)</f>
        <v>156</v>
      </c>
      <c r="K71" s="148">
        <f>SUM(K69:K70)</f>
        <v>0</v>
      </c>
      <c r="L71" s="148">
        <f>SUM(L69:L70)</f>
        <v>34</v>
      </c>
      <c r="M71" s="148">
        <f>SUM(M69:M70)</f>
        <v>0</v>
      </c>
      <c r="N71" s="148">
        <f>SUM(N69:N70)</f>
        <v>156</v>
      </c>
      <c r="O71" s="148">
        <f>SUM(O69:O70)</f>
        <v>8</v>
      </c>
      <c r="P71" s="148"/>
      <c r="Q71" s="148"/>
      <c r="R71" s="148">
        <f>SUM(R69:R70)</f>
        <v>0</v>
      </c>
      <c r="S71" s="147"/>
    </row>
    <row r="73" spans="1:19" ht="21.5" x14ac:dyDescent="0.55000000000000004">
      <c r="A73" s="159" t="s">
        <v>370</v>
      </c>
      <c r="B73" s="158"/>
      <c r="C73" s="158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10"/>
      <c r="O73" s="110"/>
      <c r="P73" s="104"/>
      <c r="Q73" s="104"/>
      <c r="R73" s="110"/>
      <c r="S73" s="104"/>
    </row>
    <row r="74" spans="1:19" x14ac:dyDescent="0.55000000000000004">
      <c r="A74" s="152" t="s">
        <v>230</v>
      </c>
      <c r="B74" s="151"/>
      <c r="C74" s="151"/>
      <c r="D74" s="136" t="s">
        <v>227</v>
      </c>
      <c r="E74" s="136" t="s">
        <v>226</v>
      </c>
      <c r="F74" s="136" t="s">
        <v>225</v>
      </c>
      <c r="G74" s="136" t="s">
        <v>224</v>
      </c>
      <c r="H74" s="157" t="s">
        <v>289</v>
      </c>
      <c r="I74" s="156"/>
      <c r="J74" s="155"/>
      <c r="K74" s="155"/>
      <c r="L74" s="155"/>
      <c r="M74" s="155"/>
      <c r="N74" s="131" t="s">
        <v>48</v>
      </c>
      <c r="O74" s="131" t="s">
        <v>48</v>
      </c>
      <c r="P74" s="129" t="s">
        <v>52</v>
      </c>
      <c r="Q74" s="129" t="s">
        <v>48</v>
      </c>
      <c r="R74" s="130" t="s">
        <v>288</v>
      </c>
      <c r="S74" s="129" t="s">
        <v>52</v>
      </c>
    </row>
    <row r="75" spans="1:19" x14ac:dyDescent="0.55000000000000004">
      <c r="A75" s="154" t="s">
        <v>214</v>
      </c>
      <c r="B75" s="153"/>
      <c r="C75" s="153"/>
      <c r="D75" s="127" t="s">
        <v>212</v>
      </c>
      <c r="E75" s="127" t="s">
        <v>211</v>
      </c>
      <c r="F75" s="127" t="s">
        <v>210</v>
      </c>
      <c r="G75" s="126"/>
      <c r="H75" s="126" t="s">
        <v>209</v>
      </c>
      <c r="I75" s="126">
        <v>1</v>
      </c>
      <c r="J75" s="126">
        <v>2</v>
      </c>
      <c r="K75" s="126">
        <v>8</v>
      </c>
      <c r="L75" s="126" t="s">
        <v>287</v>
      </c>
      <c r="M75" s="126" t="s">
        <v>205</v>
      </c>
      <c r="N75" s="126" t="s">
        <v>286</v>
      </c>
      <c r="O75" s="126" t="s">
        <v>285</v>
      </c>
      <c r="P75" s="125" t="s">
        <v>284</v>
      </c>
      <c r="Q75" s="125" t="s">
        <v>283</v>
      </c>
      <c r="R75" s="126" t="s">
        <v>282</v>
      </c>
      <c r="S75" s="125" t="s">
        <v>281</v>
      </c>
    </row>
    <row r="76" spans="1:19" x14ac:dyDescent="0.55000000000000004">
      <c r="A76" s="152">
        <v>43629</v>
      </c>
      <c r="B76" s="151"/>
      <c r="C76" s="151"/>
      <c r="D76" s="73">
        <v>66</v>
      </c>
      <c r="E76" s="73">
        <v>56</v>
      </c>
      <c r="F76" s="73">
        <v>53</v>
      </c>
      <c r="G76" s="73">
        <v>46</v>
      </c>
      <c r="H76" s="73">
        <v>11</v>
      </c>
      <c r="I76" s="73">
        <v>9</v>
      </c>
      <c r="J76" s="73">
        <v>29</v>
      </c>
      <c r="L76" s="73">
        <v>4</v>
      </c>
      <c r="M76" s="73">
        <v>0</v>
      </c>
      <c r="N76" s="130">
        <v>29</v>
      </c>
      <c r="O76" s="130">
        <v>2</v>
      </c>
      <c r="P76" s="129">
        <v>43630</v>
      </c>
      <c r="Q76" s="129"/>
      <c r="R76" s="130">
        <v>0</v>
      </c>
      <c r="S76" s="129"/>
    </row>
    <row r="77" spans="1:19" x14ac:dyDescent="0.55000000000000004">
      <c r="A77" s="152">
        <v>43630</v>
      </c>
      <c r="B77" s="151"/>
      <c r="C77" s="151"/>
      <c r="D77" s="73">
        <v>87</v>
      </c>
      <c r="E77" s="73">
        <v>76</v>
      </c>
      <c r="F77" s="73">
        <v>72</v>
      </c>
      <c r="G77" s="73">
        <v>52</v>
      </c>
      <c r="H77" s="73">
        <v>20</v>
      </c>
      <c r="I77" s="73">
        <v>17</v>
      </c>
      <c r="J77" s="73">
        <v>33</v>
      </c>
      <c r="L77" s="73">
        <v>2</v>
      </c>
      <c r="M77" s="73">
        <v>0</v>
      </c>
      <c r="N77" s="130">
        <v>33</v>
      </c>
      <c r="O77" s="130">
        <v>2</v>
      </c>
      <c r="P77" s="129">
        <v>43631</v>
      </c>
      <c r="Q77" s="129"/>
      <c r="R77" s="130">
        <v>0</v>
      </c>
      <c r="S77" s="129"/>
    </row>
    <row r="78" spans="1:19" x14ac:dyDescent="0.55000000000000004">
      <c r="A78" s="150" t="s">
        <v>369</v>
      </c>
      <c r="B78" s="149" t="s">
        <v>325</v>
      </c>
      <c r="C78" s="149" t="s">
        <v>167</v>
      </c>
      <c r="D78" s="148">
        <f>SUM(D76:D77)</f>
        <v>153</v>
      </c>
      <c r="E78" s="148">
        <f>SUM(E76:E77)</f>
        <v>132</v>
      </c>
      <c r="F78" s="148">
        <f>SUM(F76:F77)</f>
        <v>125</v>
      </c>
      <c r="G78" s="148">
        <f>SUM(G76:G77)</f>
        <v>98</v>
      </c>
      <c r="H78" s="148">
        <f>SUM(H76:H77)</f>
        <v>31</v>
      </c>
      <c r="I78" s="148">
        <f>SUM(I76:I77)</f>
        <v>26</v>
      </c>
      <c r="J78" s="148">
        <f>SUM(J76:J77)</f>
        <v>62</v>
      </c>
      <c r="K78" s="148">
        <f>SUM(K76:K77)</f>
        <v>0</v>
      </c>
      <c r="L78" s="148">
        <f>SUM(L76:L77)</f>
        <v>6</v>
      </c>
      <c r="M78" s="148">
        <f>SUM(M76:M77)</f>
        <v>0</v>
      </c>
      <c r="N78" s="148">
        <f>SUM(N76:N77)</f>
        <v>62</v>
      </c>
      <c r="O78" s="148">
        <f>SUM(O76:O77)</f>
        <v>4</v>
      </c>
      <c r="P78" s="148"/>
      <c r="Q78" s="148"/>
      <c r="R78" s="148">
        <f>SUM(R76:R77)</f>
        <v>0</v>
      </c>
      <c r="S78" s="147"/>
    </row>
    <row r="80" spans="1:19" ht="21.5" x14ac:dyDescent="0.55000000000000004">
      <c r="A80" s="159" t="s">
        <v>368</v>
      </c>
      <c r="B80" s="158"/>
      <c r="C80" s="158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10"/>
      <c r="O80" s="110"/>
      <c r="P80" s="104"/>
      <c r="Q80" s="104"/>
      <c r="R80" s="110"/>
      <c r="S80" s="104"/>
    </row>
    <row r="81" spans="1:19" x14ac:dyDescent="0.55000000000000004">
      <c r="A81" s="152" t="s">
        <v>230</v>
      </c>
      <c r="B81" s="151"/>
      <c r="C81" s="151"/>
      <c r="D81" s="136" t="s">
        <v>227</v>
      </c>
      <c r="E81" s="136" t="s">
        <v>226</v>
      </c>
      <c r="F81" s="136" t="s">
        <v>225</v>
      </c>
      <c r="G81" s="136" t="s">
        <v>224</v>
      </c>
      <c r="H81" s="157" t="s">
        <v>289</v>
      </c>
      <c r="I81" s="156"/>
      <c r="J81" s="155"/>
      <c r="K81" s="155"/>
      <c r="L81" s="155"/>
      <c r="M81" s="155"/>
      <c r="N81" s="131" t="s">
        <v>48</v>
      </c>
      <c r="O81" s="131" t="s">
        <v>48</v>
      </c>
      <c r="P81" s="129" t="s">
        <v>52</v>
      </c>
      <c r="Q81" s="129" t="s">
        <v>48</v>
      </c>
      <c r="R81" s="130" t="s">
        <v>288</v>
      </c>
      <c r="S81" s="129" t="s">
        <v>52</v>
      </c>
    </row>
    <row r="82" spans="1:19" x14ac:dyDescent="0.55000000000000004">
      <c r="A82" s="154" t="s">
        <v>214</v>
      </c>
      <c r="B82" s="153"/>
      <c r="C82" s="153"/>
      <c r="D82" s="127" t="s">
        <v>212</v>
      </c>
      <c r="E82" s="127" t="s">
        <v>211</v>
      </c>
      <c r="F82" s="127" t="s">
        <v>210</v>
      </c>
      <c r="G82" s="126"/>
      <c r="H82" s="126" t="s">
        <v>209</v>
      </c>
      <c r="I82" s="126">
        <v>1</v>
      </c>
      <c r="J82" s="126">
        <v>2</v>
      </c>
      <c r="K82" s="126">
        <v>8</v>
      </c>
      <c r="L82" s="126" t="s">
        <v>367</v>
      </c>
      <c r="M82" s="126" t="s">
        <v>205</v>
      </c>
      <c r="N82" s="126" t="s">
        <v>286</v>
      </c>
      <c r="O82" s="126" t="s">
        <v>285</v>
      </c>
      <c r="P82" s="125" t="s">
        <v>284</v>
      </c>
      <c r="Q82" s="125" t="s">
        <v>283</v>
      </c>
      <c r="R82" s="126" t="s">
        <v>282</v>
      </c>
      <c r="S82" s="125" t="s">
        <v>281</v>
      </c>
    </row>
    <row r="83" spans="1:19" x14ac:dyDescent="0.55000000000000004">
      <c r="A83" s="152">
        <v>43629</v>
      </c>
      <c r="B83" s="151"/>
      <c r="C83" s="151"/>
      <c r="D83" s="73">
        <v>98</v>
      </c>
      <c r="E83" s="73">
        <v>88</v>
      </c>
      <c r="F83" s="73">
        <v>84</v>
      </c>
      <c r="G83" s="73">
        <v>78</v>
      </c>
      <c r="H83" s="73">
        <v>14</v>
      </c>
      <c r="I83" s="73">
        <v>14</v>
      </c>
      <c r="J83" s="73">
        <v>42</v>
      </c>
      <c r="L83" s="73">
        <v>14</v>
      </c>
      <c r="M83" s="73">
        <v>0</v>
      </c>
      <c r="N83" s="130">
        <v>42</v>
      </c>
      <c r="O83" s="130">
        <v>2</v>
      </c>
      <c r="P83" s="129">
        <v>43630</v>
      </c>
      <c r="Q83" s="129"/>
      <c r="R83" s="130">
        <v>0</v>
      </c>
      <c r="S83" s="129"/>
    </row>
    <row r="84" spans="1:19" x14ac:dyDescent="0.55000000000000004">
      <c r="A84" s="152">
        <v>43630</v>
      </c>
      <c r="B84" s="151"/>
      <c r="C84" s="151"/>
      <c r="D84" s="73">
        <v>104</v>
      </c>
      <c r="E84" s="73">
        <v>98</v>
      </c>
      <c r="F84" s="73">
        <v>90</v>
      </c>
      <c r="G84" s="73">
        <v>89</v>
      </c>
      <c r="H84" s="73">
        <v>3</v>
      </c>
      <c r="I84" s="73">
        <v>27</v>
      </c>
      <c r="J84" s="73">
        <v>56</v>
      </c>
      <c r="L84" s="73">
        <v>4</v>
      </c>
      <c r="M84" s="73">
        <v>0</v>
      </c>
      <c r="N84" s="130">
        <v>56</v>
      </c>
      <c r="O84" s="130">
        <v>2</v>
      </c>
      <c r="P84" s="129">
        <v>43630</v>
      </c>
      <c r="Q84" s="129"/>
      <c r="R84" s="130">
        <v>0</v>
      </c>
      <c r="S84" s="129"/>
    </row>
    <row r="85" spans="1:19" x14ac:dyDescent="0.55000000000000004">
      <c r="A85" s="150" t="s">
        <v>366</v>
      </c>
      <c r="B85" s="149" t="s">
        <v>325</v>
      </c>
      <c r="C85" s="149" t="s">
        <v>167</v>
      </c>
      <c r="D85" s="148">
        <f>SUM(D83:D84)</f>
        <v>202</v>
      </c>
      <c r="E85" s="148">
        <f>SUM(E83:E84)</f>
        <v>186</v>
      </c>
      <c r="F85" s="148">
        <f>SUM(F83:F84)</f>
        <v>174</v>
      </c>
      <c r="G85" s="148">
        <f>SUM(G83:G84)</f>
        <v>167</v>
      </c>
      <c r="H85" s="148">
        <f>SUM(H83:H84)</f>
        <v>17</v>
      </c>
      <c r="I85" s="148">
        <f>SUM(I83:I84)</f>
        <v>41</v>
      </c>
      <c r="J85" s="148">
        <f>SUM(J83:J84)</f>
        <v>98</v>
      </c>
      <c r="K85" s="148">
        <f>SUM(K83:K84)</f>
        <v>0</v>
      </c>
      <c r="L85" s="148">
        <f>SUM(L83:L84)</f>
        <v>18</v>
      </c>
      <c r="M85" s="148">
        <f>SUM(M83:M84)</f>
        <v>0</v>
      </c>
      <c r="N85" s="148">
        <f>SUM(N83:N84)</f>
        <v>98</v>
      </c>
      <c r="O85" s="148">
        <f>SUM(O83:O84)</f>
        <v>4</v>
      </c>
      <c r="P85" s="148"/>
      <c r="Q85" s="148"/>
      <c r="R85" s="148">
        <f>SUM(R83:R84)</f>
        <v>0</v>
      </c>
      <c r="S85" s="147"/>
    </row>
    <row r="87" spans="1:19" ht="21.5" x14ac:dyDescent="0.55000000000000004">
      <c r="A87" s="159" t="s">
        <v>365</v>
      </c>
      <c r="B87" s="158"/>
      <c r="C87" s="158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10"/>
      <c r="O87" s="110"/>
      <c r="P87" s="104"/>
      <c r="Q87" s="104"/>
      <c r="R87" s="110"/>
      <c r="S87" s="104"/>
    </row>
    <row r="88" spans="1:19" x14ac:dyDescent="0.55000000000000004">
      <c r="A88" s="152" t="s">
        <v>230</v>
      </c>
      <c r="B88" s="151"/>
      <c r="C88" s="151"/>
      <c r="D88" s="136" t="s">
        <v>227</v>
      </c>
      <c r="E88" s="136" t="s">
        <v>226</v>
      </c>
      <c r="F88" s="136" t="s">
        <v>225</v>
      </c>
      <c r="G88" s="136" t="s">
        <v>224</v>
      </c>
      <c r="H88" s="157" t="s">
        <v>289</v>
      </c>
      <c r="I88" s="156"/>
      <c r="J88" s="155"/>
      <c r="K88" s="155"/>
      <c r="L88" s="155"/>
      <c r="M88" s="155"/>
      <c r="N88" s="131" t="s">
        <v>48</v>
      </c>
      <c r="O88" s="131" t="s">
        <v>48</v>
      </c>
      <c r="P88" s="129" t="s">
        <v>52</v>
      </c>
      <c r="Q88" s="129" t="s">
        <v>48</v>
      </c>
      <c r="R88" s="130" t="s">
        <v>288</v>
      </c>
      <c r="S88" s="129" t="s">
        <v>52</v>
      </c>
    </row>
    <row r="89" spans="1:19" x14ac:dyDescent="0.55000000000000004">
      <c r="A89" s="154" t="s">
        <v>214</v>
      </c>
      <c r="B89" s="153"/>
      <c r="C89" s="153"/>
      <c r="D89" s="127" t="s">
        <v>212</v>
      </c>
      <c r="E89" s="127" t="s">
        <v>211</v>
      </c>
      <c r="F89" s="127" t="s">
        <v>210</v>
      </c>
      <c r="G89" s="126"/>
      <c r="H89" s="126" t="s">
        <v>209</v>
      </c>
      <c r="I89" s="126">
        <v>1</v>
      </c>
      <c r="J89" s="126">
        <v>2</v>
      </c>
      <c r="K89" s="126">
        <v>8</v>
      </c>
      <c r="L89" s="126" t="s">
        <v>287</v>
      </c>
      <c r="M89" s="126" t="s">
        <v>205</v>
      </c>
      <c r="N89" s="126" t="s">
        <v>286</v>
      </c>
      <c r="O89" s="126" t="s">
        <v>285</v>
      </c>
      <c r="P89" s="125" t="s">
        <v>284</v>
      </c>
      <c r="Q89" s="125" t="s">
        <v>283</v>
      </c>
      <c r="R89" s="126" t="s">
        <v>282</v>
      </c>
      <c r="S89" s="125" t="s">
        <v>281</v>
      </c>
    </row>
    <row r="90" spans="1:19" x14ac:dyDescent="0.55000000000000004">
      <c r="A90" s="152">
        <v>43629</v>
      </c>
      <c r="B90" s="151"/>
      <c r="C90" s="151"/>
      <c r="D90" s="73">
        <v>104</v>
      </c>
      <c r="E90" s="73">
        <v>95</v>
      </c>
      <c r="F90" s="73">
        <v>89</v>
      </c>
      <c r="G90" s="73">
        <v>88</v>
      </c>
      <c r="H90" s="73">
        <v>4</v>
      </c>
      <c r="I90" s="73">
        <v>19</v>
      </c>
      <c r="J90" s="73">
        <v>49</v>
      </c>
      <c r="L90" s="73">
        <v>17</v>
      </c>
      <c r="M90" s="73">
        <v>0</v>
      </c>
      <c r="N90" s="130">
        <v>49</v>
      </c>
      <c r="O90" s="130">
        <v>2</v>
      </c>
      <c r="P90" s="129">
        <v>43630</v>
      </c>
      <c r="Q90" s="129"/>
      <c r="R90" s="130">
        <v>0</v>
      </c>
      <c r="S90" s="129"/>
    </row>
    <row r="91" spans="1:19" x14ac:dyDescent="0.55000000000000004">
      <c r="A91" s="152">
        <v>43630</v>
      </c>
      <c r="B91" s="151"/>
      <c r="C91" s="151"/>
      <c r="D91" s="73">
        <v>101</v>
      </c>
      <c r="E91" s="73">
        <v>92</v>
      </c>
      <c r="F91" s="73">
        <v>83</v>
      </c>
      <c r="G91" s="73">
        <v>81</v>
      </c>
      <c r="H91" s="73">
        <v>0</v>
      </c>
      <c r="I91" s="73">
        <v>37</v>
      </c>
      <c r="J91" s="73">
        <v>44</v>
      </c>
      <c r="L91" s="73">
        <v>2</v>
      </c>
      <c r="M91" s="73">
        <v>0</v>
      </c>
      <c r="N91" s="130">
        <v>44</v>
      </c>
      <c r="O91" s="130">
        <v>4</v>
      </c>
      <c r="P91" s="129">
        <v>43631</v>
      </c>
      <c r="Q91" s="129"/>
      <c r="R91" s="130">
        <v>0</v>
      </c>
      <c r="S91" s="129"/>
    </row>
    <row r="92" spans="1:19" x14ac:dyDescent="0.55000000000000004">
      <c r="A92" s="150" t="s">
        <v>364</v>
      </c>
      <c r="B92" s="149" t="s">
        <v>325</v>
      </c>
      <c r="C92" s="149" t="s">
        <v>167</v>
      </c>
      <c r="D92" s="148">
        <f>SUM(D90:D91)</f>
        <v>205</v>
      </c>
      <c r="E92" s="148">
        <f>SUM(E90:E91)</f>
        <v>187</v>
      </c>
      <c r="F92" s="148">
        <f>SUM(F90:F91)</f>
        <v>172</v>
      </c>
      <c r="G92" s="148">
        <f>SUM(G90:G91)</f>
        <v>169</v>
      </c>
      <c r="H92" s="148">
        <f>SUM(H90:H91)</f>
        <v>4</v>
      </c>
      <c r="I92" s="148">
        <f>SUM(I90:I91)</f>
        <v>56</v>
      </c>
      <c r="J92" s="148">
        <f>SUM(J90:J91)</f>
        <v>93</v>
      </c>
      <c r="K92" s="148">
        <f>SUM(K90:K91)</f>
        <v>0</v>
      </c>
      <c r="L92" s="148">
        <f>SUM(L90:L91)</f>
        <v>19</v>
      </c>
      <c r="M92" s="148">
        <f>SUM(M90:M91)</f>
        <v>0</v>
      </c>
      <c r="N92" s="148">
        <f>SUM(N90:N91)</f>
        <v>93</v>
      </c>
      <c r="O92" s="148">
        <f>SUM(O90:O91)</f>
        <v>6</v>
      </c>
      <c r="P92" s="148"/>
      <c r="Q92" s="148"/>
      <c r="R92" s="148">
        <f>SUM(R90:R91)</f>
        <v>0</v>
      </c>
      <c r="S92" s="147"/>
    </row>
    <row r="94" spans="1:19" ht="21.5" x14ac:dyDescent="0.55000000000000004">
      <c r="A94" s="159" t="s">
        <v>363</v>
      </c>
      <c r="B94" s="158"/>
      <c r="C94" s="158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10"/>
      <c r="O94" s="110"/>
      <c r="P94" s="104"/>
      <c r="Q94" s="104"/>
      <c r="R94" s="110"/>
      <c r="S94" s="104"/>
    </row>
    <row r="95" spans="1:19" x14ac:dyDescent="0.55000000000000004">
      <c r="A95" s="152" t="s">
        <v>230</v>
      </c>
      <c r="B95" s="151"/>
      <c r="C95" s="151"/>
      <c r="D95" s="136" t="s">
        <v>227</v>
      </c>
      <c r="E95" s="136" t="s">
        <v>226</v>
      </c>
      <c r="F95" s="136" t="s">
        <v>225</v>
      </c>
      <c r="G95" s="136" t="s">
        <v>224</v>
      </c>
      <c r="H95" s="157" t="s">
        <v>289</v>
      </c>
      <c r="I95" s="156"/>
      <c r="J95" s="155"/>
      <c r="K95" s="155"/>
      <c r="L95" s="155"/>
      <c r="M95" s="155"/>
      <c r="N95" s="131" t="s">
        <v>48</v>
      </c>
      <c r="O95" s="131" t="s">
        <v>48</v>
      </c>
      <c r="P95" s="129" t="s">
        <v>52</v>
      </c>
      <c r="Q95" s="129" t="s">
        <v>48</v>
      </c>
      <c r="R95" s="130" t="s">
        <v>288</v>
      </c>
      <c r="S95" s="129" t="s">
        <v>52</v>
      </c>
    </row>
    <row r="96" spans="1:19" x14ac:dyDescent="0.55000000000000004">
      <c r="A96" s="154" t="s">
        <v>214</v>
      </c>
      <c r="B96" s="153"/>
      <c r="C96" s="153"/>
      <c r="D96" s="127" t="s">
        <v>212</v>
      </c>
      <c r="E96" s="127" t="s">
        <v>211</v>
      </c>
      <c r="F96" s="127" t="s">
        <v>210</v>
      </c>
      <c r="G96" s="126"/>
      <c r="H96" s="126" t="s">
        <v>209</v>
      </c>
      <c r="I96" s="126">
        <v>1</v>
      </c>
      <c r="J96" s="126">
        <v>2</v>
      </c>
      <c r="K96" s="126">
        <v>8</v>
      </c>
      <c r="L96" s="126" t="s">
        <v>287</v>
      </c>
      <c r="M96" s="126" t="s">
        <v>205</v>
      </c>
      <c r="N96" s="126" t="s">
        <v>286</v>
      </c>
      <c r="O96" s="126" t="s">
        <v>285</v>
      </c>
      <c r="P96" s="125" t="s">
        <v>284</v>
      </c>
      <c r="Q96" s="125" t="s">
        <v>283</v>
      </c>
      <c r="R96" s="126" t="s">
        <v>282</v>
      </c>
      <c r="S96" s="125" t="s">
        <v>281</v>
      </c>
    </row>
    <row r="97" spans="1:19" x14ac:dyDescent="0.55000000000000004">
      <c r="A97" s="152">
        <v>43663</v>
      </c>
      <c r="B97" s="151"/>
      <c r="C97" s="151"/>
      <c r="D97" s="73">
        <v>161</v>
      </c>
      <c r="E97" s="73">
        <v>128</v>
      </c>
      <c r="F97" s="73">
        <v>117</v>
      </c>
      <c r="G97" s="73">
        <v>92</v>
      </c>
      <c r="H97" s="73">
        <v>26</v>
      </c>
      <c r="I97" s="73">
        <v>15</v>
      </c>
      <c r="J97" s="73">
        <v>55</v>
      </c>
      <c r="L97" s="73">
        <v>21</v>
      </c>
      <c r="M97" s="73">
        <v>0</v>
      </c>
      <c r="N97" s="130">
        <v>55</v>
      </c>
      <c r="O97" s="130">
        <v>3</v>
      </c>
      <c r="P97" s="129">
        <v>43664</v>
      </c>
      <c r="Q97" s="129"/>
      <c r="R97" s="130">
        <v>0</v>
      </c>
      <c r="S97" s="129"/>
    </row>
    <row r="98" spans="1:19" x14ac:dyDescent="0.55000000000000004">
      <c r="A98" s="152">
        <v>43664</v>
      </c>
      <c r="B98" s="151"/>
      <c r="C98" s="151"/>
      <c r="D98" s="73">
        <v>132</v>
      </c>
      <c r="E98" s="73">
        <v>118</v>
      </c>
      <c r="F98" s="73">
        <v>111</v>
      </c>
      <c r="G98" s="73">
        <v>107</v>
      </c>
      <c r="H98" s="73">
        <v>19</v>
      </c>
      <c r="I98" s="73">
        <v>30</v>
      </c>
      <c r="J98" s="73">
        <v>48</v>
      </c>
      <c r="L98" s="73">
        <v>14</v>
      </c>
      <c r="M98" s="73">
        <v>0</v>
      </c>
      <c r="N98" s="130">
        <v>48</v>
      </c>
      <c r="O98" s="130">
        <v>3</v>
      </c>
      <c r="P98" s="129">
        <v>43665</v>
      </c>
      <c r="Q98" s="129"/>
      <c r="R98" s="130">
        <v>0</v>
      </c>
      <c r="S98" s="129"/>
    </row>
    <row r="99" spans="1:19" x14ac:dyDescent="0.55000000000000004">
      <c r="A99" s="150" t="s">
        <v>362</v>
      </c>
      <c r="B99" s="149" t="s">
        <v>325</v>
      </c>
      <c r="C99" s="149" t="s">
        <v>167</v>
      </c>
      <c r="D99" s="148">
        <f>SUM(D97:D98)</f>
        <v>293</v>
      </c>
      <c r="E99" s="148">
        <f>SUM(E97:E98)</f>
        <v>246</v>
      </c>
      <c r="F99" s="148">
        <f>SUM(F97:F98)</f>
        <v>228</v>
      </c>
      <c r="G99" s="148">
        <f>SUM(G97:G98)</f>
        <v>199</v>
      </c>
      <c r="H99" s="148">
        <f>SUM(H97:H98)</f>
        <v>45</v>
      </c>
      <c r="I99" s="148">
        <f>SUM(I97:I98)</f>
        <v>45</v>
      </c>
      <c r="J99" s="148">
        <f>SUM(J97:J98)</f>
        <v>103</v>
      </c>
      <c r="K99" s="148">
        <f>SUM(K97:K98)</f>
        <v>0</v>
      </c>
      <c r="L99" s="148">
        <f>SUM(L97:L98)</f>
        <v>35</v>
      </c>
      <c r="M99" s="148">
        <f>SUM(M97:M98)</f>
        <v>0</v>
      </c>
      <c r="N99" s="148">
        <f>SUM(N97:N98)</f>
        <v>103</v>
      </c>
      <c r="O99" s="148">
        <f>SUM(O97:O98)</f>
        <v>6</v>
      </c>
      <c r="P99" s="148"/>
      <c r="Q99" s="148"/>
      <c r="R99" s="148">
        <f>SUM(R97:R98)</f>
        <v>0</v>
      </c>
      <c r="S99" s="147"/>
    </row>
    <row r="101" spans="1:19" ht="21.5" x14ac:dyDescent="0.55000000000000004">
      <c r="A101" s="159" t="s">
        <v>361</v>
      </c>
      <c r="B101" s="158"/>
      <c r="C101" s="158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10"/>
      <c r="O101" s="110"/>
      <c r="P101" s="104"/>
      <c r="Q101" s="104"/>
      <c r="R101" s="110"/>
      <c r="S101" s="104"/>
    </row>
    <row r="102" spans="1:19" x14ac:dyDescent="0.55000000000000004">
      <c r="A102" s="152" t="s">
        <v>230</v>
      </c>
      <c r="B102" s="151"/>
      <c r="C102" s="151"/>
      <c r="D102" s="136" t="s">
        <v>227</v>
      </c>
      <c r="E102" s="136" t="s">
        <v>226</v>
      </c>
      <c r="F102" s="136" t="s">
        <v>225</v>
      </c>
      <c r="G102" s="136" t="s">
        <v>224</v>
      </c>
      <c r="H102" s="157" t="s">
        <v>289</v>
      </c>
      <c r="I102" s="156"/>
      <c r="J102" s="155"/>
      <c r="K102" s="155"/>
      <c r="L102" s="155"/>
      <c r="M102" s="155"/>
      <c r="N102" s="131" t="s">
        <v>48</v>
      </c>
      <c r="O102" s="131" t="s">
        <v>48</v>
      </c>
      <c r="P102" s="129" t="s">
        <v>52</v>
      </c>
      <c r="Q102" s="129" t="s">
        <v>48</v>
      </c>
      <c r="R102" s="130" t="s">
        <v>288</v>
      </c>
      <c r="S102" s="129" t="s">
        <v>52</v>
      </c>
    </row>
    <row r="103" spans="1:19" x14ac:dyDescent="0.55000000000000004">
      <c r="A103" s="154" t="s">
        <v>214</v>
      </c>
      <c r="B103" s="153"/>
      <c r="C103" s="153"/>
      <c r="D103" s="127" t="s">
        <v>212</v>
      </c>
      <c r="E103" s="127" t="s">
        <v>211</v>
      </c>
      <c r="F103" s="127" t="s">
        <v>210</v>
      </c>
      <c r="G103" s="126"/>
      <c r="H103" s="126" t="s">
        <v>209</v>
      </c>
      <c r="I103" s="126">
        <v>1</v>
      </c>
      <c r="J103" s="126">
        <v>2</v>
      </c>
      <c r="K103" s="126">
        <v>8</v>
      </c>
      <c r="L103" s="126" t="s">
        <v>287</v>
      </c>
      <c r="M103" s="126" t="s">
        <v>205</v>
      </c>
      <c r="N103" s="126" t="s">
        <v>286</v>
      </c>
      <c r="O103" s="126" t="s">
        <v>285</v>
      </c>
      <c r="P103" s="125" t="s">
        <v>284</v>
      </c>
      <c r="Q103" s="125" t="s">
        <v>283</v>
      </c>
      <c r="R103" s="126" t="s">
        <v>282</v>
      </c>
      <c r="S103" s="125" t="s">
        <v>281</v>
      </c>
    </row>
    <row r="104" spans="1:19" x14ac:dyDescent="0.55000000000000004">
      <c r="A104" s="152">
        <v>43663</v>
      </c>
      <c r="B104" s="151"/>
      <c r="C104" s="151"/>
      <c r="D104" s="73">
        <v>114</v>
      </c>
      <c r="E104" s="73">
        <v>109</v>
      </c>
      <c r="F104" s="73">
        <v>101</v>
      </c>
      <c r="G104" s="73">
        <v>93</v>
      </c>
      <c r="H104" s="73">
        <v>21</v>
      </c>
      <c r="I104" s="73">
        <v>8</v>
      </c>
      <c r="J104" s="73">
        <v>54</v>
      </c>
      <c r="L104" s="73">
        <v>18</v>
      </c>
      <c r="M104" s="73">
        <v>0</v>
      </c>
      <c r="N104" s="130">
        <v>54</v>
      </c>
      <c r="O104" s="130">
        <v>3</v>
      </c>
      <c r="P104" s="129">
        <v>43664</v>
      </c>
      <c r="Q104" s="129"/>
      <c r="R104" s="130">
        <v>0</v>
      </c>
      <c r="S104" s="129"/>
    </row>
    <row r="105" spans="1:19" x14ac:dyDescent="0.55000000000000004">
      <c r="A105" s="152">
        <v>43664</v>
      </c>
      <c r="B105" s="151"/>
      <c r="C105" s="151"/>
      <c r="D105" s="73">
        <v>145</v>
      </c>
      <c r="E105" s="73">
        <v>135</v>
      </c>
      <c r="F105" s="73">
        <v>130</v>
      </c>
      <c r="G105" s="73">
        <v>123</v>
      </c>
      <c r="H105" s="73">
        <v>7</v>
      </c>
      <c r="I105" s="73">
        <v>25</v>
      </c>
      <c r="J105" s="73">
        <v>68</v>
      </c>
      <c r="L105" s="73">
        <v>30</v>
      </c>
      <c r="M105" s="73">
        <v>0</v>
      </c>
      <c r="N105" s="130">
        <v>68</v>
      </c>
      <c r="O105" s="130">
        <v>3</v>
      </c>
      <c r="P105" s="129">
        <v>43666</v>
      </c>
      <c r="Q105" s="129" t="s">
        <v>360</v>
      </c>
      <c r="R105" s="130">
        <v>0</v>
      </c>
      <c r="S105" s="129"/>
    </row>
    <row r="106" spans="1:19" x14ac:dyDescent="0.55000000000000004">
      <c r="A106" s="150" t="s">
        <v>359</v>
      </c>
      <c r="B106" s="149" t="s">
        <v>325</v>
      </c>
      <c r="C106" s="149" t="s">
        <v>167</v>
      </c>
      <c r="D106" s="148">
        <f>SUM(D104:D105)</f>
        <v>259</v>
      </c>
      <c r="E106" s="148">
        <f>SUM(E104:E105)</f>
        <v>244</v>
      </c>
      <c r="F106" s="148">
        <f>SUM(F104:F105)</f>
        <v>231</v>
      </c>
      <c r="G106" s="148">
        <f>SUM(G104:G105)</f>
        <v>216</v>
      </c>
      <c r="H106" s="148">
        <f>SUM(H104:H105)</f>
        <v>28</v>
      </c>
      <c r="I106" s="148">
        <f>SUM(I104:I105)</f>
        <v>33</v>
      </c>
      <c r="J106" s="148">
        <f>SUM(J104:J105)</f>
        <v>122</v>
      </c>
      <c r="K106" s="148">
        <f>SUM(K104:K105)</f>
        <v>0</v>
      </c>
      <c r="L106" s="148">
        <f>SUM(L104:L105)</f>
        <v>48</v>
      </c>
      <c r="M106" s="148">
        <f>SUM(M104:M105)</f>
        <v>0</v>
      </c>
      <c r="N106" s="148">
        <f>SUM(N104:N105)</f>
        <v>122</v>
      </c>
      <c r="O106" s="148">
        <f>SUM(O104:O105)</f>
        <v>6</v>
      </c>
      <c r="P106" s="148"/>
      <c r="Q106" s="148"/>
      <c r="R106" s="148">
        <f>SUM(R104:R105)</f>
        <v>0</v>
      </c>
      <c r="S106" s="147"/>
    </row>
    <row r="107" spans="1:19" x14ac:dyDescent="0.55000000000000004">
      <c r="A107" s="152"/>
      <c r="B107" s="151"/>
      <c r="C107" s="151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66"/>
    </row>
    <row r="108" spans="1:19" ht="21.5" x14ac:dyDescent="0.55000000000000004">
      <c r="A108" s="159" t="s">
        <v>358</v>
      </c>
      <c r="B108" s="158"/>
      <c r="C108" s="158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10"/>
      <c r="O108" s="110"/>
      <c r="P108" s="104"/>
      <c r="Q108" s="104"/>
      <c r="R108" s="110"/>
      <c r="S108" s="104"/>
    </row>
    <row r="109" spans="1:19" x14ac:dyDescent="0.55000000000000004">
      <c r="A109" s="152" t="s">
        <v>230</v>
      </c>
      <c r="B109" s="151"/>
      <c r="C109" s="151"/>
      <c r="D109" s="136" t="s">
        <v>227</v>
      </c>
      <c r="E109" s="136" t="s">
        <v>226</v>
      </c>
      <c r="F109" s="136" t="s">
        <v>225</v>
      </c>
      <c r="G109" s="136" t="s">
        <v>224</v>
      </c>
      <c r="H109" s="157" t="s">
        <v>289</v>
      </c>
      <c r="I109" s="156"/>
      <c r="J109" s="155"/>
      <c r="K109" s="155"/>
      <c r="L109" s="155"/>
      <c r="M109" s="155"/>
      <c r="N109" s="131" t="s">
        <v>48</v>
      </c>
      <c r="O109" s="131" t="s">
        <v>48</v>
      </c>
      <c r="P109" s="129" t="s">
        <v>52</v>
      </c>
      <c r="Q109" s="129" t="s">
        <v>48</v>
      </c>
      <c r="R109" s="130" t="s">
        <v>288</v>
      </c>
      <c r="S109" s="129" t="s">
        <v>52</v>
      </c>
    </row>
    <row r="110" spans="1:19" x14ac:dyDescent="0.55000000000000004">
      <c r="A110" s="154" t="s">
        <v>214</v>
      </c>
      <c r="B110" s="153"/>
      <c r="C110" s="153"/>
      <c r="D110" s="127" t="s">
        <v>212</v>
      </c>
      <c r="E110" s="127" t="s">
        <v>211</v>
      </c>
      <c r="F110" s="127" t="s">
        <v>210</v>
      </c>
      <c r="G110" s="126"/>
      <c r="H110" s="126" t="s">
        <v>209</v>
      </c>
      <c r="I110" s="126">
        <v>1</v>
      </c>
      <c r="J110" s="126">
        <v>2</v>
      </c>
      <c r="K110" s="126">
        <v>8</v>
      </c>
      <c r="L110" s="126" t="s">
        <v>287</v>
      </c>
      <c r="M110" s="126" t="s">
        <v>205</v>
      </c>
      <c r="N110" s="126" t="s">
        <v>286</v>
      </c>
      <c r="O110" s="126" t="s">
        <v>285</v>
      </c>
      <c r="P110" s="125" t="s">
        <v>284</v>
      </c>
      <c r="Q110" s="125" t="s">
        <v>283</v>
      </c>
      <c r="R110" s="126" t="s">
        <v>282</v>
      </c>
      <c r="S110" s="125" t="s">
        <v>281</v>
      </c>
    </row>
    <row r="111" spans="1:19" x14ac:dyDescent="0.55000000000000004">
      <c r="A111" s="152">
        <v>43782</v>
      </c>
      <c r="B111" s="151"/>
      <c r="C111" s="151"/>
      <c r="D111" s="73">
        <v>76</v>
      </c>
      <c r="E111" s="73">
        <v>72</v>
      </c>
      <c r="F111" s="73">
        <v>65</v>
      </c>
      <c r="G111" s="73">
        <v>57</v>
      </c>
      <c r="H111" s="73">
        <v>11</v>
      </c>
      <c r="I111" s="73">
        <v>8</v>
      </c>
      <c r="J111" s="73">
        <v>33</v>
      </c>
      <c r="L111" s="73">
        <v>13</v>
      </c>
      <c r="M111" s="73">
        <v>0</v>
      </c>
      <c r="N111" s="130">
        <v>33</v>
      </c>
      <c r="O111" s="130">
        <v>2</v>
      </c>
      <c r="P111" s="129">
        <v>43783</v>
      </c>
      <c r="Q111" s="129"/>
      <c r="R111" s="130">
        <v>0</v>
      </c>
      <c r="S111" s="129"/>
    </row>
    <row r="112" spans="1:19" x14ac:dyDescent="0.55000000000000004">
      <c r="A112" s="152">
        <v>43783</v>
      </c>
      <c r="B112" s="151"/>
      <c r="C112" s="151"/>
      <c r="D112" s="73">
        <v>75</v>
      </c>
      <c r="E112" s="73">
        <v>72</v>
      </c>
      <c r="F112" s="73">
        <v>70</v>
      </c>
      <c r="G112" s="73">
        <v>68</v>
      </c>
      <c r="H112" s="73">
        <v>3</v>
      </c>
      <c r="I112" s="73">
        <v>16</v>
      </c>
      <c r="J112" s="73">
        <v>41</v>
      </c>
      <c r="L112" s="73">
        <v>10</v>
      </c>
      <c r="M112" s="73">
        <v>0</v>
      </c>
      <c r="N112" s="130">
        <v>41</v>
      </c>
      <c r="O112" s="130">
        <v>2</v>
      </c>
      <c r="P112" s="129">
        <v>43784</v>
      </c>
      <c r="Q112" s="129"/>
      <c r="R112" s="130">
        <v>0</v>
      </c>
      <c r="S112" s="129"/>
    </row>
    <row r="113" spans="1:20" x14ac:dyDescent="0.55000000000000004">
      <c r="A113" s="152">
        <v>43916</v>
      </c>
      <c r="B113" s="151"/>
      <c r="C113" s="151"/>
      <c r="D113" s="73">
        <v>66</v>
      </c>
      <c r="E113" s="73">
        <v>62</v>
      </c>
      <c r="F113" s="73">
        <v>62</v>
      </c>
      <c r="G113" s="73">
        <v>58</v>
      </c>
      <c r="H113" s="73">
        <v>5</v>
      </c>
      <c r="I113" s="73">
        <v>16</v>
      </c>
      <c r="J113" s="73">
        <v>26</v>
      </c>
      <c r="L113" s="73">
        <v>16</v>
      </c>
      <c r="N113" s="130">
        <v>26</v>
      </c>
      <c r="O113" s="130">
        <v>2</v>
      </c>
      <c r="P113" s="129">
        <v>43917</v>
      </c>
      <c r="Q113" s="129"/>
      <c r="R113" s="130"/>
      <c r="S113" s="129"/>
    </row>
    <row r="114" spans="1:20" x14ac:dyDescent="0.55000000000000004">
      <c r="A114" s="150" t="s">
        <v>357</v>
      </c>
      <c r="B114" s="149" t="s">
        <v>325</v>
      </c>
      <c r="C114" s="149" t="s">
        <v>167</v>
      </c>
      <c r="D114" s="148">
        <f>SUM(D111:D113)</f>
        <v>217</v>
      </c>
      <c r="E114" s="148">
        <f>SUM(E111:E113)</f>
        <v>206</v>
      </c>
      <c r="F114" s="148">
        <f>SUM(F111:F113)</f>
        <v>197</v>
      </c>
      <c r="G114" s="148">
        <f>SUM(G111:G113)</f>
        <v>183</v>
      </c>
      <c r="H114" s="148">
        <f>SUM(H111:H113)</f>
        <v>19</v>
      </c>
      <c r="I114" s="148">
        <f>SUM(I111:I113)</f>
        <v>40</v>
      </c>
      <c r="J114" s="148">
        <f>SUM(J111:J113)</f>
        <v>100</v>
      </c>
      <c r="K114" s="148">
        <f>SUM(K111:K113)</f>
        <v>0</v>
      </c>
      <c r="L114" s="148">
        <f>SUM(L111:L113)</f>
        <v>39</v>
      </c>
      <c r="M114" s="148">
        <f>SUM(M111:M112)</f>
        <v>0</v>
      </c>
      <c r="N114" s="148">
        <f>SUM(N111:N113)</f>
        <v>100</v>
      </c>
      <c r="O114" s="148">
        <f>SUM(O111:O113)</f>
        <v>6</v>
      </c>
      <c r="P114" s="148"/>
      <c r="Q114" s="148"/>
      <c r="R114" s="148">
        <f>SUM(R111:R113)</f>
        <v>0</v>
      </c>
      <c r="S114" s="147"/>
    </row>
    <row r="116" spans="1:20" ht="21.5" x14ac:dyDescent="0.55000000000000004">
      <c r="A116" s="159" t="s">
        <v>356</v>
      </c>
      <c r="B116" s="158"/>
      <c r="C116" s="158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10"/>
      <c r="O116" s="110"/>
      <c r="P116" s="104"/>
      <c r="Q116" s="104"/>
      <c r="R116" s="110"/>
      <c r="S116" s="104"/>
    </row>
    <row r="117" spans="1:20" x14ac:dyDescent="0.55000000000000004">
      <c r="A117" s="152" t="s">
        <v>230</v>
      </c>
      <c r="B117" s="151"/>
      <c r="C117" s="151"/>
      <c r="D117" s="136" t="s">
        <v>227</v>
      </c>
      <c r="E117" s="136" t="s">
        <v>226</v>
      </c>
      <c r="F117" s="136" t="s">
        <v>225</v>
      </c>
      <c r="G117" s="136" t="s">
        <v>224</v>
      </c>
      <c r="H117" s="157" t="s">
        <v>289</v>
      </c>
      <c r="I117" s="156"/>
      <c r="J117" s="155"/>
      <c r="K117" s="155"/>
      <c r="L117" s="155"/>
      <c r="M117" s="155"/>
      <c r="N117" s="131" t="s">
        <v>48</v>
      </c>
      <c r="O117" s="131" t="s">
        <v>48</v>
      </c>
      <c r="P117" s="129" t="s">
        <v>52</v>
      </c>
      <c r="Q117" s="129" t="s">
        <v>48</v>
      </c>
      <c r="R117" s="130" t="s">
        <v>288</v>
      </c>
      <c r="S117" s="129" t="s">
        <v>52</v>
      </c>
    </row>
    <row r="118" spans="1:20" x14ac:dyDescent="0.55000000000000004">
      <c r="A118" s="154" t="s">
        <v>214</v>
      </c>
      <c r="B118" s="153"/>
      <c r="C118" s="153"/>
      <c r="D118" s="127" t="s">
        <v>212</v>
      </c>
      <c r="E118" s="127" t="s">
        <v>211</v>
      </c>
      <c r="F118" s="127" t="s">
        <v>210</v>
      </c>
      <c r="G118" s="126"/>
      <c r="H118" s="126" t="s">
        <v>209</v>
      </c>
      <c r="I118" s="126">
        <v>1</v>
      </c>
      <c r="J118" s="126">
        <v>2</v>
      </c>
      <c r="K118" s="126">
        <v>8</v>
      </c>
      <c r="L118" s="126" t="s">
        <v>287</v>
      </c>
      <c r="M118" s="126" t="s">
        <v>205</v>
      </c>
      <c r="N118" s="126" t="s">
        <v>286</v>
      </c>
      <c r="O118" s="126" t="s">
        <v>285</v>
      </c>
      <c r="P118" s="125" t="s">
        <v>284</v>
      </c>
      <c r="Q118" s="125" t="s">
        <v>283</v>
      </c>
      <c r="R118" s="126" t="s">
        <v>282</v>
      </c>
      <c r="S118" s="125" t="s">
        <v>281</v>
      </c>
    </row>
    <row r="119" spans="1:20" x14ac:dyDescent="0.55000000000000004">
      <c r="A119" s="152">
        <v>43782</v>
      </c>
      <c r="B119" s="151"/>
      <c r="C119" s="151"/>
      <c r="D119" s="73">
        <v>76</v>
      </c>
      <c r="E119" s="73">
        <v>73</v>
      </c>
      <c r="F119" s="73">
        <v>63</v>
      </c>
      <c r="G119" s="73">
        <v>61</v>
      </c>
      <c r="H119" s="73">
        <v>2</v>
      </c>
      <c r="I119" s="73">
        <v>17</v>
      </c>
      <c r="J119" s="73">
        <v>37</v>
      </c>
      <c r="L119" s="73">
        <v>7</v>
      </c>
      <c r="M119" s="73">
        <v>0</v>
      </c>
      <c r="N119" s="130">
        <v>37</v>
      </c>
      <c r="O119" s="130">
        <v>2</v>
      </c>
      <c r="P119" s="129">
        <v>43783</v>
      </c>
      <c r="Q119" s="129"/>
      <c r="R119" s="130">
        <v>0</v>
      </c>
      <c r="S119" s="129"/>
    </row>
    <row r="120" spans="1:20" x14ac:dyDescent="0.55000000000000004">
      <c r="A120" s="152">
        <v>43783</v>
      </c>
      <c r="B120" s="151"/>
      <c r="C120" s="151"/>
      <c r="D120" s="73">
        <v>75</v>
      </c>
      <c r="E120" s="73">
        <v>73</v>
      </c>
      <c r="F120" s="73">
        <v>69</v>
      </c>
      <c r="G120" s="73">
        <v>47</v>
      </c>
      <c r="H120" s="73">
        <v>22</v>
      </c>
      <c r="I120" s="73">
        <v>8</v>
      </c>
      <c r="J120" s="73">
        <v>32</v>
      </c>
      <c r="L120" s="73">
        <v>7</v>
      </c>
      <c r="N120" s="130">
        <v>32</v>
      </c>
      <c r="O120" s="130">
        <v>2</v>
      </c>
      <c r="P120" s="129">
        <v>43784</v>
      </c>
      <c r="Q120" s="129"/>
      <c r="R120" s="130"/>
      <c r="S120" s="129"/>
      <c r="T120" s="74" t="s">
        <v>355</v>
      </c>
    </row>
    <row r="121" spans="1:20" x14ac:dyDescent="0.55000000000000004">
      <c r="A121" s="152">
        <v>43916</v>
      </c>
      <c r="B121" s="151"/>
      <c r="C121" s="151"/>
      <c r="D121" s="73">
        <v>71</v>
      </c>
      <c r="E121" s="73">
        <v>64</v>
      </c>
      <c r="F121" s="73">
        <v>64</v>
      </c>
      <c r="G121" s="73">
        <v>63</v>
      </c>
      <c r="H121" s="73">
        <v>5</v>
      </c>
      <c r="I121" s="73">
        <v>11</v>
      </c>
      <c r="J121" s="73">
        <v>35</v>
      </c>
      <c r="L121" s="73">
        <v>13</v>
      </c>
      <c r="N121" s="130">
        <v>35</v>
      </c>
      <c r="O121" s="130">
        <v>2</v>
      </c>
      <c r="P121" s="129">
        <v>43917</v>
      </c>
      <c r="Q121" s="129"/>
      <c r="R121" s="130"/>
      <c r="S121" s="129"/>
    </row>
    <row r="122" spans="1:20" x14ac:dyDescent="0.55000000000000004">
      <c r="A122" s="152">
        <v>43917</v>
      </c>
      <c r="B122" s="151"/>
      <c r="C122" s="151"/>
      <c r="D122" s="73">
        <v>88</v>
      </c>
      <c r="E122" s="73">
        <v>84</v>
      </c>
      <c r="F122" s="73">
        <v>84</v>
      </c>
      <c r="G122" s="73">
        <v>73</v>
      </c>
      <c r="H122" s="73">
        <v>13</v>
      </c>
      <c r="I122" s="73">
        <v>14</v>
      </c>
      <c r="J122" s="73">
        <v>57</v>
      </c>
      <c r="M122" s="73">
        <v>0</v>
      </c>
      <c r="N122" s="130">
        <v>20</v>
      </c>
      <c r="O122" s="130">
        <v>2</v>
      </c>
      <c r="P122" s="129">
        <v>43918</v>
      </c>
      <c r="Q122" s="129"/>
      <c r="R122" s="130"/>
      <c r="S122" s="129"/>
      <c r="T122" s="74" t="s">
        <v>354</v>
      </c>
    </row>
    <row r="123" spans="1:20" x14ac:dyDescent="0.55000000000000004">
      <c r="A123" s="150" t="s">
        <v>353</v>
      </c>
      <c r="B123" s="149" t="s">
        <v>325</v>
      </c>
      <c r="C123" s="149" t="s">
        <v>167</v>
      </c>
      <c r="D123" s="148">
        <f>SUM(D119:D122)</f>
        <v>310</v>
      </c>
      <c r="E123" s="148">
        <f>SUM(E119:E122)</f>
        <v>294</v>
      </c>
      <c r="F123" s="148">
        <f>SUM(F119:F122)</f>
        <v>280</v>
      </c>
      <c r="G123" s="148">
        <f>SUM(G119:G122)</f>
        <v>244</v>
      </c>
      <c r="H123" s="148">
        <f>SUM(H119:H122)</f>
        <v>42</v>
      </c>
      <c r="I123" s="148">
        <f>SUM(I119:I122)</f>
        <v>50</v>
      </c>
      <c r="J123" s="148">
        <f>SUM(J119:J122)</f>
        <v>161</v>
      </c>
      <c r="K123" s="148">
        <f>SUM(K119:K122)</f>
        <v>0</v>
      </c>
      <c r="L123" s="148">
        <f>SUM(L119:L122)</f>
        <v>27</v>
      </c>
      <c r="M123" s="148">
        <f>SUM(M119:M122)</f>
        <v>0</v>
      </c>
      <c r="N123" s="148">
        <f>SUM(N119:N122)</f>
        <v>124</v>
      </c>
      <c r="O123" s="148">
        <f>SUM(O119:O122)</f>
        <v>8</v>
      </c>
      <c r="P123" s="148"/>
      <c r="Q123" s="148"/>
      <c r="R123" s="148">
        <f>SUM(R119:R122)</f>
        <v>0</v>
      </c>
      <c r="S123" s="147"/>
    </row>
    <row r="125" spans="1:20" ht="21.5" x14ac:dyDescent="0.55000000000000004">
      <c r="A125" s="159" t="s">
        <v>352</v>
      </c>
      <c r="B125" s="158"/>
      <c r="C125" s="158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10"/>
      <c r="O125" s="110"/>
      <c r="P125" s="104"/>
      <c r="Q125" s="104"/>
      <c r="R125" s="110"/>
      <c r="S125" s="104"/>
    </row>
    <row r="126" spans="1:20" x14ac:dyDescent="0.55000000000000004">
      <c r="A126" s="152" t="s">
        <v>230</v>
      </c>
      <c r="B126" s="151"/>
      <c r="C126" s="151"/>
      <c r="D126" s="136" t="s">
        <v>227</v>
      </c>
      <c r="E126" s="136" t="s">
        <v>226</v>
      </c>
      <c r="F126" s="136" t="s">
        <v>225</v>
      </c>
      <c r="G126" s="136" t="s">
        <v>224</v>
      </c>
      <c r="H126" s="157" t="s">
        <v>289</v>
      </c>
      <c r="I126" s="156"/>
      <c r="J126" s="155"/>
      <c r="K126" s="155"/>
      <c r="L126" s="155"/>
      <c r="M126" s="155"/>
      <c r="N126" s="131" t="s">
        <v>48</v>
      </c>
      <c r="O126" s="131" t="s">
        <v>48</v>
      </c>
      <c r="P126" s="129" t="s">
        <v>52</v>
      </c>
      <c r="Q126" s="129" t="s">
        <v>48</v>
      </c>
      <c r="R126" s="130" t="s">
        <v>288</v>
      </c>
      <c r="S126" s="129" t="s">
        <v>52</v>
      </c>
    </row>
    <row r="127" spans="1:20" x14ac:dyDescent="0.55000000000000004">
      <c r="A127" s="154" t="s">
        <v>214</v>
      </c>
      <c r="B127" s="153"/>
      <c r="C127" s="153"/>
      <c r="D127" s="127" t="s">
        <v>212</v>
      </c>
      <c r="E127" s="127" t="s">
        <v>211</v>
      </c>
      <c r="F127" s="127" t="s">
        <v>210</v>
      </c>
      <c r="G127" s="126"/>
      <c r="H127" s="126" t="s">
        <v>209</v>
      </c>
      <c r="I127" s="126">
        <v>1</v>
      </c>
      <c r="J127" s="126">
        <v>2</v>
      </c>
      <c r="K127" s="126">
        <v>8</v>
      </c>
      <c r="L127" s="126" t="s">
        <v>287</v>
      </c>
      <c r="M127" s="126" t="s">
        <v>205</v>
      </c>
      <c r="N127" s="126" t="s">
        <v>286</v>
      </c>
      <c r="O127" s="126" t="s">
        <v>285</v>
      </c>
      <c r="P127" s="125" t="s">
        <v>284</v>
      </c>
      <c r="Q127" s="125" t="s">
        <v>283</v>
      </c>
      <c r="R127" s="126" t="s">
        <v>282</v>
      </c>
      <c r="S127" s="125" t="s">
        <v>281</v>
      </c>
    </row>
    <row r="128" spans="1:20" x14ac:dyDescent="0.55000000000000004">
      <c r="A128" s="152">
        <v>44516</v>
      </c>
      <c r="B128" s="151"/>
      <c r="C128" s="151"/>
      <c r="D128" s="73">
        <v>89</v>
      </c>
      <c r="E128" s="73">
        <v>76</v>
      </c>
      <c r="F128" s="73">
        <v>76</v>
      </c>
      <c r="G128" s="73">
        <v>68</v>
      </c>
      <c r="H128" s="73">
        <v>12</v>
      </c>
      <c r="I128" s="73">
        <v>5</v>
      </c>
      <c r="J128" s="73">
        <v>49</v>
      </c>
      <c r="L128" s="73">
        <v>10</v>
      </c>
      <c r="M128" s="73">
        <v>0</v>
      </c>
      <c r="N128" s="130">
        <v>49</v>
      </c>
      <c r="O128" s="130">
        <v>2</v>
      </c>
      <c r="P128" s="129"/>
      <c r="Q128" s="129"/>
      <c r="R128" s="130">
        <v>0</v>
      </c>
      <c r="S128" s="129"/>
    </row>
    <row r="129" spans="1:19" x14ac:dyDescent="0.55000000000000004">
      <c r="A129" s="152">
        <v>44517</v>
      </c>
      <c r="B129" s="151"/>
      <c r="C129" s="151"/>
      <c r="D129" s="73">
        <v>79</v>
      </c>
      <c r="E129" s="73">
        <v>65</v>
      </c>
      <c r="F129" s="73">
        <v>65</v>
      </c>
      <c r="G129" s="73">
        <v>62</v>
      </c>
      <c r="H129" s="73">
        <v>6</v>
      </c>
      <c r="I129" s="73">
        <v>11</v>
      </c>
      <c r="J129" s="73">
        <v>43</v>
      </c>
      <c r="L129" s="73">
        <v>5</v>
      </c>
      <c r="M129" s="73">
        <v>0</v>
      </c>
      <c r="N129" s="130">
        <v>43</v>
      </c>
      <c r="O129" s="130">
        <v>5</v>
      </c>
      <c r="P129" s="129"/>
      <c r="Q129" s="129"/>
      <c r="R129" s="130">
        <v>0</v>
      </c>
      <c r="S129" s="129"/>
    </row>
    <row r="130" spans="1:19" x14ac:dyDescent="0.55000000000000004">
      <c r="A130" s="150" t="s">
        <v>350</v>
      </c>
      <c r="B130" s="149" t="s">
        <v>325</v>
      </c>
      <c r="C130" s="149" t="s">
        <v>343</v>
      </c>
      <c r="D130" s="148">
        <f>SUM(D128:D129)</f>
        <v>168</v>
      </c>
      <c r="E130" s="148">
        <f>SUM(E128:E129)</f>
        <v>141</v>
      </c>
      <c r="F130" s="148">
        <f>SUM(F128:F129)</f>
        <v>141</v>
      </c>
      <c r="G130" s="148">
        <f>SUM(G128:G129)</f>
        <v>130</v>
      </c>
      <c r="H130" s="148">
        <f>SUM(H128:H129)</f>
        <v>18</v>
      </c>
      <c r="I130" s="148">
        <f>SUM(I128:I129)</f>
        <v>16</v>
      </c>
      <c r="J130" s="148">
        <f>SUM(J128:J129)</f>
        <v>92</v>
      </c>
      <c r="K130" s="148">
        <f>SUM(K128:K129)</f>
        <v>0</v>
      </c>
      <c r="L130" s="148">
        <f>SUM(L128:L129)</f>
        <v>15</v>
      </c>
      <c r="M130" s="148">
        <f>SUM(M128:M129)</f>
        <v>0</v>
      </c>
      <c r="N130" s="148">
        <f>SUM(N128:N129)</f>
        <v>92</v>
      </c>
      <c r="O130" s="148">
        <f>SUM(O128:O129)</f>
        <v>7</v>
      </c>
      <c r="P130" s="148"/>
      <c r="Q130" s="148"/>
      <c r="R130" s="148">
        <f>SUM(R128:R129)</f>
        <v>0</v>
      </c>
      <c r="S130" s="147"/>
    </row>
    <row r="132" spans="1:19" ht="21.5" x14ac:dyDescent="0.55000000000000004">
      <c r="A132" s="159" t="s">
        <v>351</v>
      </c>
      <c r="B132" s="158"/>
      <c r="C132" s="158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10"/>
      <c r="O132" s="110"/>
      <c r="P132" s="104"/>
      <c r="Q132" s="104"/>
      <c r="R132" s="110"/>
      <c r="S132" s="104"/>
    </row>
    <row r="133" spans="1:19" x14ac:dyDescent="0.55000000000000004">
      <c r="A133" s="152" t="s">
        <v>230</v>
      </c>
      <c r="B133" s="151"/>
      <c r="C133" s="151"/>
      <c r="D133" s="136" t="s">
        <v>227</v>
      </c>
      <c r="E133" s="136" t="s">
        <v>226</v>
      </c>
      <c r="F133" s="136" t="s">
        <v>225</v>
      </c>
      <c r="G133" s="136" t="s">
        <v>224</v>
      </c>
      <c r="H133" s="157" t="s">
        <v>289</v>
      </c>
      <c r="I133" s="156"/>
      <c r="J133" s="155"/>
      <c r="K133" s="155"/>
      <c r="L133" s="155"/>
      <c r="M133" s="155"/>
      <c r="N133" s="131" t="s">
        <v>48</v>
      </c>
      <c r="O133" s="131" t="s">
        <v>48</v>
      </c>
      <c r="P133" s="129" t="s">
        <v>52</v>
      </c>
      <c r="Q133" s="129" t="s">
        <v>48</v>
      </c>
      <c r="R133" s="130" t="s">
        <v>288</v>
      </c>
      <c r="S133" s="129" t="s">
        <v>52</v>
      </c>
    </row>
    <row r="134" spans="1:19" x14ac:dyDescent="0.55000000000000004">
      <c r="A134" s="154" t="s">
        <v>214</v>
      </c>
      <c r="B134" s="153"/>
      <c r="C134" s="153"/>
      <c r="D134" s="127" t="s">
        <v>212</v>
      </c>
      <c r="E134" s="127" t="s">
        <v>211</v>
      </c>
      <c r="F134" s="127" t="s">
        <v>210</v>
      </c>
      <c r="G134" s="126"/>
      <c r="H134" s="126" t="s">
        <v>209</v>
      </c>
      <c r="I134" s="126">
        <v>1</v>
      </c>
      <c r="J134" s="126">
        <v>2</v>
      </c>
      <c r="K134" s="126">
        <v>8</v>
      </c>
      <c r="L134" s="126" t="s">
        <v>287</v>
      </c>
      <c r="M134" s="126" t="s">
        <v>205</v>
      </c>
      <c r="N134" s="126" t="s">
        <v>286</v>
      </c>
      <c r="O134" s="126" t="s">
        <v>285</v>
      </c>
      <c r="P134" s="125" t="s">
        <v>284</v>
      </c>
      <c r="Q134" s="125" t="s">
        <v>283</v>
      </c>
      <c r="R134" s="126" t="s">
        <v>282</v>
      </c>
      <c r="S134" s="125" t="s">
        <v>281</v>
      </c>
    </row>
    <row r="135" spans="1:19" x14ac:dyDescent="0.55000000000000004">
      <c r="A135" s="152">
        <v>43670</v>
      </c>
      <c r="B135" s="151"/>
      <c r="C135" s="151"/>
      <c r="D135" s="73">
        <v>88</v>
      </c>
      <c r="E135" s="73">
        <v>72</v>
      </c>
      <c r="F135" s="73">
        <v>71</v>
      </c>
      <c r="G135" s="73">
        <v>62</v>
      </c>
      <c r="H135" s="73">
        <v>14</v>
      </c>
      <c r="I135" s="73">
        <v>16</v>
      </c>
      <c r="J135" s="73">
        <v>23</v>
      </c>
      <c r="L135" s="73">
        <v>18</v>
      </c>
      <c r="M135" s="73">
        <v>0</v>
      </c>
      <c r="N135" s="130">
        <v>23</v>
      </c>
      <c r="O135" s="130">
        <v>2</v>
      </c>
      <c r="P135" s="129">
        <v>43671</v>
      </c>
      <c r="Q135" s="129"/>
      <c r="R135" s="130">
        <v>0</v>
      </c>
      <c r="S135" s="129"/>
    </row>
    <row r="136" spans="1:19" x14ac:dyDescent="0.55000000000000004">
      <c r="A136" s="152">
        <v>43671</v>
      </c>
      <c r="B136" s="151"/>
      <c r="C136" s="151"/>
      <c r="D136" s="73">
        <v>44</v>
      </c>
      <c r="E136" s="73">
        <v>43</v>
      </c>
      <c r="F136" s="73">
        <v>37</v>
      </c>
      <c r="G136" s="73">
        <v>25</v>
      </c>
      <c r="H136" s="73">
        <v>13</v>
      </c>
      <c r="I136" s="73">
        <v>2</v>
      </c>
      <c r="J136" s="73">
        <v>19</v>
      </c>
      <c r="L136" s="73">
        <v>3</v>
      </c>
      <c r="M136" s="73">
        <v>0</v>
      </c>
      <c r="N136" s="130">
        <v>19</v>
      </c>
      <c r="O136" s="130">
        <v>1</v>
      </c>
      <c r="P136" s="129">
        <v>43665</v>
      </c>
      <c r="Q136" s="129"/>
      <c r="R136" s="130">
        <v>0</v>
      </c>
      <c r="S136" s="129"/>
    </row>
    <row r="137" spans="1:19" x14ac:dyDescent="0.55000000000000004">
      <c r="A137" s="150" t="s">
        <v>350</v>
      </c>
      <c r="B137" s="149" t="s">
        <v>325</v>
      </c>
      <c r="C137" s="149" t="s">
        <v>343</v>
      </c>
      <c r="D137" s="148">
        <f>SUM(D135:D136)</f>
        <v>132</v>
      </c>
      <c r="E137" s="148">
        <f>SUM(E135:E136)</f>
        <v>115</v>
      </c>
      <c r="F137" s="148">
        <f>SUM(F135:F136)</f>
        <v>108</v>
      </c>
      <c r="G137" s="148">
        <f>SUM(G135:G136)</f>
        <v>87</v>
      </c>
      <c r="H137" s="148">
        <f>SUM(H135:H136)</f>
        <v>27</v>
      </c>
      <c r="I137" s="148">
        <f>SUM(I135:I136)</f>
        <v>18</v>
      </c>
      <c r="J137" s="148">
        <f>SUM(J135:J136)</f>
        <v>42</v>
      </c>
      <c r="K137" s="148">
        <f>SUM(K135:K136)</f>
        <v>0</v>
      </c>
      <c r="L137" s="148">
        <f>SUM(L135:L136)</f>
        <v>21</v>
      </c>
      <c r="M137" s="148">
        <f>SUM(M135:M136)</f>
        <v>0</v>
      </c>
      <c r="N137" s="148">
        <f>SUM(N135:N136)</f>
        <v>42</v>
      </c>
      <c r="O137" s="148">
        <f>SUM(O135:O136)</f>
        <v>3</v>
      </c>
      <c r="P137" s="148"/>
      <c r="Q137" s="148"/>
      <c r="R137" s="148">
        <f>SUM(R135:R136)</f>
        <v>0</v>
      </c>
      <c r="S137" s="147"/>
    </row>
    <row r="139" spans="1:19" ht="21.5" x14ac:dyDescent="0.55000000000000004">
      <c r="A139" s="159" t="s">
        <v>349</v>
      </c>
      <c r="B139" s="158"/>
      <c r="C139" s="158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10"/>
      <c r="O139" s="110"/>
      <c r="P139" s="104"/>
      <c r="Q139" s="104"/>
      <c r="R139" s="110"/>
      <c r="S139" s="104"/>
    </row>
    <row r="140" spans="1:19" x14ac:dyDescent="0.55000000000000004">
      <c r="A140" s="152" t="s">
        <v>230</v>
      </c>
      <c r="B140" s="151"/>
      <c r="C140" s="151"/>
      <c r="D140" s="136" t="s">
        <v>227</v>
      </c>
      <c r="E140" s="136" t="s">
        <v>226</v>
      </c>
      <c r="F140" s="136" t="s">
        <v>225</v>
      </c>
      <c r="G140" s="136" t="s">
        <v>224</v>
      </c>
      <c r="H140" s="157" t="s">
        <v>289</v>
      </c>
      <c r="I140" s="156"/>
      <c r="J140" s="155"/>
      <c r="K140" s="155"/>
      <c r="L140" s="155"/>
      <c r="M140" s="155"/>
      <c r="N140" s="131" t="s">
        <v>48</v>
      </c>
      <c r="O140" s="131" t="s">
        <v>48</v>
      </c>
      <c r="P140" s="129" t="s">
        <v>52</v>
      </c>
      <c r="Q140" s="129" t="s">
        <v>48</v>
      </c>
      <c r="R140" s="130" t="s">
        <v>288</v>
      </c>
      <c r="S140" s="129" t="s">
        <v>52</v>
      </c>
    </row>
    <row r="141" spans="1:19" x14ac:dyDescent="0.55000000000000004">
      <c r="A141" s="154" t="s">
        <v>214</v>
      </c>
      <c r="B141" s="153"/>
      <c r="C141" s="153"/>
      <c r="D141" s="127" t="s">
        <v>212</v>
      </c>
      <c r="E141" s="127" t="s">
        <v>211</v>
      </c>
      <c r="F141" s="127" t="s">
        <v>210</v>
      </c>
      <c r="G141" s="126"/>
      <c r="H141" s="126" t="s">
        <v>209</v>
      </c>
      <c r="I141" s="126">
        <v>1</v>
      </c>
      <c r="J141" s="126">
        <v>2</v>
      </c>
      <c r="K141" s="126">
        <v>8</v>
      </c>
      <c r="L141" s="126" t="s">
        <v>287</v>
      </c>
      <c r="M141" s="126" t="s">
        <v>205</v>
      </c>
      <c r="N141" s="126" t="s">
        <v>286</v>
      </c>
      <c r="O141" s="126" t="s">
        <v>285</v>
      </c>
      <c r="P141" s="125" t="s">
        <v>284</v>
      </c>
      <c r="Q141" s="125" t="s">
        <v>283</v>
      </c>
      <c r="R141" s="126" t="s">
        <v>282</v>
      </c>
      <c r="S141" s="125" t="s">
        <v>281</v>
      </c>
    </row>
    <row r="142" spans="1:19" x14ac:dyDescent="0.55000000000000004">
      <c r="A142" s="152">
        <v>43670</v>
      </c>
      <c r="B142" s="151"/>
      <c r="C142" s="151"/>
      <c r="D142" s="73">
        <v>176</v>
      </c>
      <c r="E142" s="73">
        <v>166</v>
      </c>
      <c r="F142" s="73">
        <v>158</v>
      </c>
      <c r="G142" s="73">
        <v>136</v>
      </c>
      <c r="H142" s="73">
        <v>24</v>
      </c>
      <c r="I142" s="73">
        <v>30</v>
      </c>
      <c r="J142" s="73">
        <v>67</v>
      </c>
      <c r="L142" s="73">
        <v>37</v>
      </c>
      <c r="M142" s="73">
        <v>0</v>
      </c>
      <c r="N142" s="130">
        <v>67</v>
      </c>
      <c r="O142" s="130">
        <v>3</v>
      </c>
      <c r="P142" s="129">
        <v>43671</v>
      </c>
      <c r="Q142" s="129"/>
      <c r="R142" s="130">
        <v>0</v>
      </c>
      <c r="S142" s="129"/>
    </row>
    <row r="143" spans="1:19" x14ac:dyDescent="0.55000000000000004">
      <c r="A143" s="152"/>
      <c r="B143" s="151"/>
      <c r="C143" s="151"/>
      <c r="M143" s="73">
        <v>0</v>
      </c>
      <c r="N143" s="130"/>
      <c r="O143" s="130"/>
      <c r="P143" s="129"/>
      <c r="Q143" s="129"/>
      <c r="R143" s="130">
        <v>0</v>
      </c>
      <c r="S143" s="129"/>
    </row>
    <row r="144" spans="1:19" x14ac:dyDescent="0.55000000000000004">
      <c r="A144" s="150" t="s">
        <v>348</v>
      </c>
      <c r="B144" s="149" t="s">
        <v>325</v>
      </c>
      <c r="C144" s="149" t="s">
        <v>343</v>
      </c>
      <c r="D144" s="148">
        <f>SUM(D142:D143)</f>
        <v>176</v>
      </c>
      <c r="E144" s="148">
        <f>SUM(E142:E143)</f>
        <v>166</v>
      </c>
      <c r="F144" s="148">
        <f>SUM(F142:F143)</f>
        <v>158</v>
      </c>
      <c r="G144" s="148">
        <f>SUM(G142:G143)</f>
        <v>136</v>
      </c>
      <c r="H144" s="148">
        <f>SUM(H142:H143)</f>
        <v>24</v>
      </c>
      <c r="I144" s="148">
        <f>SUM(I142:I143)</f>
        <v>30</v>
      </c>
      <c r="J144" s="148">
        <f>SUM(J142:J143)</f>
        <v>67</v>
      </c>
      <c r="K144" s="148">
        <f>SUM(K142:K143)</f>
        <v>0</v>
      </c>
      <c r="L144" s="148">
        <f>SUM(L142:L143)</f>
        <v>37</v>
      </c>
      <c r="M144" s="148">
        <f>SUM(M142:M143)</f>
        <v>0</v>
      </c>
      <c r="N144" s="148">
        <f>SUM(N142:N143)</f>
        <v>67</v>
      </c>
      <c r="O144" s="148">
        <f>SUM(O142:O143)</f>
        <v>3</v>
      </c>
      <c r="P144" s="148"/>
      <c r="Q144" s="148"/>
      <c r="R144" s="148">
        <f>SUM(R142:R143)</f>
        <v>0</v>
      </c>
      <c r="S144" s="147"/>
    </row>
    <row r="146" spans="1:19" ht="21.5" x14ac:dyDescent="0.55000000000000004">
      <c r="A146" s="159" t="s">
        <v>347</v>
      </c>
      <c r="B146" s="158"/>
      <c r="C146" s="158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10"/>
      <c r="O146" s="110"/>
      <c r="P146" s="104"/>
      <c r="Q146" s="104"/>
      <c r="R146" s="110"/>
      <c r="S146" s="104"/>
    </row>
    <row r="147" spans="1:19" x14ac:dyDescent="0.55000000000000004">
      <c r="A147" s="152" t="s">
        <v>230</v>
      </c>
      <c r="B147" s="151"/>
      <c r="C147" s="151"/>
      <c r="D147" s="136" t="s">
        <v>227</v>
      </c>
      <c r="E147" s="136" t="s">
        <v>226</v>
      </c>
      <c r="F147" s="136" t="s">
        <v>225</v>
      </c>
      <c r="G147" s="136" t="s">
        <v>224</v>
      </c>
      <c r="H147" s="157" t="s">
        <v>289</v>
      </c>
      <c r="I147" s="156"/>
      <c r="J147" s="155"/>
      <c r="K147" s="155"/>
      <c r="L147" s="155"/>
      <c r="M147" s="155"/>
      <c r="N147" s="131" t="s">
        <v>48</v>
      </c>
      <c r="O147" s="131" t="s">
        <v>48</v>
      </c>
      <c r="P147" s="129" t="s">
        <v>52</v>
      </c>
      <c r="Q147" s="129" t="s">
        <v>48</v>
      </c>
      <c r="R147" s="130" t="s">
        <v>288</v>
      </c>
      <c r="S147" s="129" t="s">
        <v>52</v>
      </c>
    </row>
    <row r="148" spans="1:19" x14ac:dyDescent="0.55000000000000004">
      <c r="A148" s="154" t="s">
        <v>214</v>
      </c>
      <c r="B148" s="153"/>
      <c r="C148" s="153"/>
      <c r="D148" s="127" t="s">
        <v>212</v>
      </c>
      <c r="E148" s="127" t="s">
        <v>211</v>
      </c>
      <c r="F148" s="127" t="s">
        <v>210</v>
      </c>
      <c r="G148" s="126"/>
      <c r="H148" s="126" t="s">
        <v>209</v>
      </c>
      <c r="I148" s="126">
        <v>1</v>
      </c>
      <c r="J148" s="126">
        <v>2</v>
      </c>
      <c r="K148" s="126">
        <v>8</v>
      </c>
      <c r="L148" s="126" t="s">
        <v>287</v>
      </c>
      <c r="M148" s="126" t="s">
        <v>205</v>
      </c>
      <c r="N148" s="126" t="s">
        <v>286</v>
      </c>
      <c r="O148" s="126" t="s">
        <v>285</v>
      </c>
      <c r="P148" s="125" t="s">
        <v>284</v>
      </c>
      <c r="Q148" s="125" t="s">
        <v>283</v>
      </c>
      <c r="R148" s="126" t="s">
        <v>282</v>
      </c>
      <c r="S148" s="125" t="s">
        <v>281</v>
      </c>
    </row>
    <row r="149" spans="1:19" x14ac:dyDescent="0.55000000000000004">
      <c r="A149" s="152">
        <v>43671</v>
      </c>
      <c r="B149" s="151"/>
      <c r="C149" s="151"/>
      <c r="D149" s="73">
        <v>86</v>
      </c>
      <c r="E149" s="73">
        <v>76</v>
      </c>
      <c r="F149" s="73">
        <v>67</v>
      </c>
      <c r="G149" s="73">
        <v>61</v>
      </c>
      <c r="H149" s="73">
        <v>8</v>
      </c>
      <c r="I149" s="73">
        <v>16</v>
      </c>
      <c r="J149" s="73">
        <v>36</v>
      </c>
      <c r="L149" s="73">
        <v>7</v>
      </c>
      <c r="M149" s="73">
        <v>0</v>
      </c>
      <c r="N149" s="130">
        <v>36</v>
      </c>
      <c r="O149" s="130">
        <v>2</v>
      </c>
      <c r="P149" s="129">
        <v>43672</v>
      </c>
      <c r="Q149" s="129"/>
      <c r="R149" s="130">
        <v>0</v>
      </c>
      <c r="S149" s="129"/>
    </row>
    <row r="150" spans="1:19" x14ac:dyDescent="0.55000000000000004">
      <c r="A150" s="152"/>
      <c r="B150" s="151"/>
      <c r="C150" s="151"/>
      <c r="N150" s="130"/>
      <c r="O150" s="130"/>
      <c r="P150" s="129"/>
      <c r="Q150" s="129"/>
      <c r="R150" s="130"/>
      <c r="S150" s="129"/>
    </row>
    <row r="151" spans="1:19" x14ac:dyDescent="0.55000000000000004">
      <c r="A151" s="150" t="s">
        <v>346</v>
      </c>
      <c r="B151" s="149" t="s">
        <v>325</v>
      </c>
      <c r="C151" s="149" t="s">
        <v>343</v>
      </c>
      <c r="D151" s="148">
        <f>SUM(D149:D150)</f>
        <v>86</v>
      </c>
      <c r="E151" s="148">
        <f>SUM(E149:E150)</f>
        <v>76</v>
      </c>
      <c r="F151" s="148">
        <f>SUM(F149:F150)</f>
        <v>67</v>
      </c>
      <c r="G151" s="148">
        <f>SUM(G149:G150)</f>
        <v>61</v>
      </c>
      <c r="H151" s="148">
        <f>SUM(H149:H150)</f>
        <v>8</v>
      </c>
      <c r="I151" s="148">
        <f>SUM(I149:I150)</f>
        <v>16</v>
      </c>
      <c r="J151" s="148">
        <f>SUM(J149:J150)</f>
        <v>36</v>
      </c>
      <c r="K151" s="148">
        <f>SUM(K149:K150)</f>
        <v>0</v>
      </c>
      <c r="L151" s="148">
        <f>SUM(L149:L150)</f>
        <v>7</v>
      </c>
      <c r="M151" s="148">
        <f>SUM(M149:M150)</f>
        <v>0</v>
      </c>
      <c r="N151" s="148">
        <f>SUM(N149:N150)</f>
        <v>36</v>
      </c>
      <c r="O151" s="148">
        <f>SUM(O149:O150)</f>
        <v>2</v>
      </c>
      <c r="P151" s="148"/>
      <c r="Q151" s="148"/>
      <c r="R151" s="148">
        <f>SUM(R149:R150)</f>
        <v>0</v>
      </c>
      <c r="S151" s="147"/>
    </row>
    <row r="153" spans="1:19" ht="21.5" x14ac:dyDescent="0.55000000000000004">
      <c r="A153" s="159" t="s">
        <v>345</v>
      </c>
      <c r="B153" s="158"/>
      <c r="C153" s="158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10"/>
      <c r="O153" s="110"/>
      <c r="P153" s="104"/>
      <c r="Q153" s="104"/>
      <c r="R153" s="110"/>
      <c r="S153" s="104"/>
    </row>
    <row r="154" spans="1:19" x14ac:dyDescent="0.55000000000000004">
      <c r="A154" s="152" t="s">
        <v>230</v>
      </c>
      <c r="B154" s="151"/>
      <c r="C154" s="151"/>
      <c r="D154" s="136" t="s">
        <v>227</v>
      </c>
      <c r="E154" s="136" t="s">
        <v>226</v>
      </c>
      <c r="F154" s="136" t="s">
        <v>225</v>
      </c>
      <c r="G154" s="136" t="s">
        <v>224</v>
      </c>
      <c r="H154" s="157" t="s">
        <v>289</v>
      </c>
      <c r="I154" s="156"/>
      <c r="J154" s="155"/>
      <c r="K154" s="155"/>
      <c r="L154" s="155"/>
      <c r="M154" s="155"/>
      <c r="N154" s="131" t="s">
        <v>48</v>
      </c>
      <c r="O154" s="131" t="s">
        <v>48</v>
      </c>
      <c r="P154" s="129" t="s">
        <v>52</v>
      </c>
      <c r="Q154" s="129" t="s">
        <v>48</v>
      </c>
      <c r="R154" s="130" t="s">
        <v>288</v>
      </c>
      <c r="S154" s="129" t="s">
        <v>52</v>
      </c>
    </row>
    <row r="155" spans="1:19" x14ac:dyDescent="0.55000000000000004">
      <c r="A155" s="154" t="s">
        <v>214</v>
      </c>
      <c r="B155" s="153"/>
      <c r="C155" s="153"/>
      <c r="D155" s="127" t="s">
        <v>212</v>
      </c>
      <c r="E155" s="127" t="s">
        <v>211</v>
      </c>
      <c r="F155" s="127" t="s">
        <v>210</v>
      </c>
      <c r="G155" s="126"/>
      <c r="H155" s="126" t="s">
        <v>209</v>
      </c>
      <c r="I155" s="126">
        <v>1</v>
      </c>
      <c r="J155" s="126">
        <v>2</v>
      </c>
      <c r="K155" s="126">
        <v>8</v>
      </c>
      <c r="L155" s="126" t="s">
        <v>287</v>
      </c>
      <c r="M155" s="126" t="s">
        <v>205</v>
      </c>
      <c r="N155" s="126" t="s">
        <v>286</v>
      </c>
      <c r="O155" s="126" t="s">
        <v>285</v>
      </c>
      <c r="P155" s="125" t="s">
        <v>284</v>
      </c>
      <c r="Q155" s="125" t="s">
        <v>283</v>
      </c>
      <c r="R155" s="126" t="s">
        <v>282</v>
      </c>
      <c r="S155" s="125" t="s">
        <v>281</v>
      </c>
    </row>
    <row r="156" spans="1:19" x14ac:dyDescent="0.55000000000000004">
      <c r="A156" s="152">
        <v>43671</v>
      </c>
      <c r="B156" s="151"/>
      <c r="C156" s="151"/>
      <c r="D156" s="73">
        <v>88</v>
      </c>
      <c r="E156" s="73">
        <v>84</v>
      </c>
      <c r="F156" s="73">
        <v>67</v>
      </c>
      <c r="G156" s="73">
        <v>64</v>
      </c>
      <c r="H156" s="73">
        <v>6</v>
      </c>
      <c r="I156" s="73">
        <v>19</v>
      </c>
      <c r="J156" s="73">
        <v>35</v>
      </c>
      <c r="L156" s="73">
        <v>7</v>
      </c>
      <c r="M156" s="73">
        <v>0</v>
      </c>
      <c r="N156" s="130">
        <v>35</v>
      </c>
      <c r="O156" s="130">
        <v>2</v>
      </c>
      <c r="P156" s="129">
        <v>43672</v>
      </c>
      <c r="Q156" s="129"/>
      <c r="R156" s="130">
        <v>0</v>
      </c>
      <c r="S156" s="129"/>
    </row>
    <row r="157" spans="1:19" x14ac:dyDescent="0.55000000000000004">
      <c r="A157" s="152"/>
      <c r="B157" s="151"/>
      <c r="C157" s="151"/>
      <c r="N157" s="130"/>
      <c r="O157" s="130"/>
      <c r="P157" s="129"/>
      <c r="Q157" s="129"/>
      <c r="R157" s="130"/>
      <c r="S157" s="129"/>
    </row>
    <row r="158" spans="1:19" x14ac:dyDescent="0.55000000000000004">
      <c r="A158" s="150" t="s">
        <v>344</v>
      </c>
      <c r="B158" s="149" t="s">
        <v>325</v>
      </c>
      <c r="C158" s="149" t="s">
        <v>343</v>
      </c>
      <c r="D158" s="148">
        <f>SUM(D156:D157)</f>
        <v>88</v>
      </c>
      <c r="E158" s="148">
        <f>SUM(E156:E157)</f>
        <v>84</v>
      </c>
      <c r="F158" s="148">
        <f>SUM(F156:F157)</f>
        <v>67</v>
      </c>
      <c r="G158" s="148">
        <f>SUM(G156:G157)</f>
        <v>64</v>
      </c>
      <c r="H158" s="148">
        <f>SUM(H156:H157)</f>
        <v>6</v>
      </c>
      <c r="I158" s="148">
        <f>SUM(I156:I157)</f>
        <v>19</v>
      </c>
      <c r="J158" s="148">
        <f>SUM(J156:J157)</f>
        <v>35</v>
      </c>
      <c r="K158" s="148">
        <f>SUM(K156:K157)</f>
        <v>0</v>
      </c>
      <c r="L158" s="148">
        <f>SUM(L156:L157)</f>
        <v>7</v>
      </c>
      <c r="M158" s="148">
        <f>SUM(M156:M157)</f>
        <v>0</v>
      </c>
      <c r="N158" s="148">
        <f>SUM(N156:N157)</f>
        <v>35</v>
      </c>
      <c r="O158" s="148">
        <f>SUM(O156:O157)</f>
        <v>2</v>
      </c>
      <c r="P158" s="148"/>
      <c r="Q158" s="148"/>
      <c r="R158" s="148">
        <f>SUM(R156:R157)</f>
        <v>0</v>
      </c>
      <c r="S158" s="147"/>
    </row>
    <row r="160" spans="1:19" ht="21.5" x14ac:dyDescent="0.55000000000000004">
      <c r="A160" s="159" t="s">
        <v>342</v>
      </c>
      <c r="B160" s="158"/>
      <c r="C160" s="158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10"/>
      <c r="O160" s="110"/>
      <c r="P160" s="104"/>
      <c r="Q160" s="104"/>
      <c r="R160" s="110"/>
      <c r="S160" s="104"/>
    </row>
    <row r="161" spans="1:20" x14ac:dyDescent="0.55000000000000004">
      <c r="A161" s="152" t="s">
        <v>230</v>
      </c>
      <c r="B161" s="151"/>
      <c r="C161" s="151"/>
      <c r="D161" s="136" t="s">
        <v>227</v>
      </c>
      <c r="E161" s="136" t="s">
        <v>226</v>
      </c>
      <c r="F161" s="136" t="s">
        <v>225</v>
      </c>
      <c r="G161" s="136" t="s">
        <v>224</v>
      </c>
      <c r="H161" s="157" t="s">
        <v>289</v>
      </c>
      <c r="I161" s="156"/>
      <c r="J161" s="155"/>
      <c r="K161" s="155"/>
      <c r="L161" s="155"/>
      <c r="M161" s="155"/>
      <c r="N161" s="131" t="s">
        <v>48</v>
      </c>
      <c r="O161" s="131" t="s">
        <v>48</v>
      </c>
      <c r="P161" s="129" t="s">
        <v>52</v>
      </c>
      <c r="Q161" s="129" t="s">
        <v>48</v>
      </c>
      <c r="R161" s="130" t="s">
        <v>288</v>
      </c>
      <c r="S161" s="129" t="s">
        <v>52</v>
      </c>
    </row>
    <row r="162" spans="1:20" x14ac:dyDescent="0.55000000000000004">
      <c r="A162" s="154" t="s">
        <v>214</v>
      </c>
      <c r="B162" s="153"/>
      <c r="C162" s="153"/>
      <c r="D162" s="127" t="s">
        <v>212</v>
      </c>
      <c r="E162" s="127" t="s">
        <v>211</v>
      </c>
      <c r="F162" s="127" t="s">
        <v>210</v>
      </c>
      <c r="G162" s="126"/>
      <c r="H162" s="126" t="s">
        <v>209</v>
      </c>
      <c r="I162" s="126">
        <v>1</v>
      </c>
      <c r="J162" s="126">
        <v>2</v>
      </c>
      <c r="K162" s="126">
        <v>8</v>
      </c>
      <c r="L162" s="126" t="s">
        <v>287</v>
      </c>
      <c r="M162" s="126" t="s">
        <v>205</v>
      </c>
      <c r="N162" s="126" t="s">
        <v>286</v>
      </c>
      <c r="O162" s="126" t="s">
        <v>285</v>
      </c>
      <c r="P162" s="125" t="s">
        <v>284</v>
      </c>
      <c r="Q162" s="125" t="s">
        <v>283</v>
      </c>
      <c r="R162" s="126" t="s">
        <v>282</v>
      </c>
      <c r="S162" s="125" t="s">
        <v>281</v>
      </c>
    </row>
    <row r="163" spans="1:20" x14ac:dyDescent="0.55000000000000004">
      <c r="A163" s="152">
        <v>43916</v>
      </c>
      <c r="B163" s="151"/>
      <c r="C163" s="151"/>
      <c r="D163" s="73">
        <v>107</v>
      </c>
      <c r="E163" s="73">
        <v>96</v>
      </c>
      <c r="F163" s="73">
        <v>96</v>
      </c>
      <c r="G163" s="73">
        <v>87</v>
      </c>
      <c r="H163" s="73">
        <v>13</v>
      </c>
      <c r="I163" s="73">
        <v>5</v>
      </c>
      <c r="J163" s="73">
        <v>60</v>
      </c>
      <c r="L163" s="73">
        <v>18</v>
      </c>
      <c r="M163" s="73">
        <v>0</v>
      </c>
      <c r="N163" s="130">
        <v>60</v>
      </c>
      <c r="O163" s="130">
        <v>3</v>
      </c>
      <c r="P163" s="129">
        <v>43917</v>
      </c>
      <c r="Q163" s="129"/>
      <c r="R163" s="130"/>
      <c r="S163" s="129"/>
    </row>
    <row r="164" spans="1:20" x14ac:dyDescent="0.55000000000000004">
      <c r="A164" s="152">
        <v>43917</v>
      </c>
      <c r="B164" s="151"/>
      <c r="C164" s="151"/>
      <c r="D164" s="73">
        <v>90</v>
      </c>
      <c r="E164" s="73">
        <v>84</v>
      </c>
      <c r="F164" s="73">
        <v>84</v>
      </c>
      <c r="G164" s="73">
        <v>74</v>
      </c>
      <c r="H164" s="73">
        <v>12</v>
      </c>
      <c r="I164" s="73">
        <v>25</v>
      </c>
      <c r="J164" s="73">
        <v>47</v>
      </c>
      <c r="L164" s="73">
        <v>0</v>
      </c>
      <c r="M164" s="73">
        <v>0</v>
      </c>
      <c r="N164" s="130">
        <v>11</v>
      </c>
      <c r="O164" s="130">
        <v>1</v>
      </c>
      <c r="P164" s="129">
        <v>43918</v>
      </c>
      <c r="Q164" s="129"/>
      <c r="R164" s="130"/>
      <c r="S164" s="129"/>
      <c r="T164" s="74" t="s">
        <v>341</v>
      </c>
    </row>
    <row r="165" spans="1:20" x14ac:dyDescent="0.55000000000000004">
      <c r="A165" s="152"/>
      <c r="B165" s="151"/>
      <c r="C165" s="151"/>
      <c r="N165" s="130"/>
      <c r="O165" s="130"/>
      <c r="P165" s="129"/>
      <c r="Q165" s="129"/>
      <c r="R165" s="130"/>
      <c r="S165" s="129"/>
    </row>
    <row r="166" spans="1:20" x14ac:dyDescent="0.55000000000000004">
      <c r="A166" s="150" t="s">
        <v>166</v>
      </c>
      <c r="B166" s="149" t="s">
        <v>325</v>
      </c>
      <c r="C166" s="149" t="s">
        <v>167</v>
      </c>
      <c r="D166" s="148">
        <f>SUM(D163:D165)</f>
        <v>197</v>
      </c>
      <c r="E166" s="148">
        <f>SUM(E163:E165)</f>
        <v>180</v>
      </c>
      <c r="F166" s="148">
        <f>SUM(F163:F165)</f>
        <v>180</v>
      </c>
      <c r="G166" s="148">
        <f>SUM(G163:G165)</f>
        <v>161</v>
      </c>
      <c r="H166" s="148">
        <f>SUM(H163:H165)</f>
        <v>25</v>
      </c>
      <c r="I166" s="148">
        <f>SUM(I163:I165)</f>
        <v>30</v>
      </c>
      <c r="J166" s="148">
        <f>SUM(J163:J165)</f>
        <v>107</v>
      </c>
      <c r="K166" s="148">
        <f>SUM(K163:K165)</f>
        <v>0</v>
      </c>
      <c r="L166" s="148">
        <f>SUM(L163:L165)</f>
        <v>18</v>
      </c>
      <c r="M166" s="148">
        <f>SUM(M163:M164)</f>
        <v>0</v>
      </c>
      <c r="N166" s="148">
        <f>SUM(N163:N165)</f>
        <v>71</v>
      </c>
      <c r="O166" s="148">
        <f>SUM(O163:O165)</f>
        <v>4</v>
      </c>
      <c r="P166" s="148"/>
      <c r="Q166" s="148"/>
      <c r="R166" s="148">
        <f>SUM(R163:R165)</f>
        <v>0</v>
      </c>
      <c r="S166" s="147"/>
    </row>
    <row r="168" spans="1:20" ht="21.5" x14ac:dyDescent="0.55000000000000004">
      <c r="A168" s="159" t="s">
        <v>340</v>
      </c>
      <c r="B168" s="158"/>
      <c r="C168" s="158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10"/>
      <c r="O168" s="110"/>
      <c r="P168" s="104"/>
      <c r="Q168" s="104"/>
      <c r="R168" s="110"/>
      <c r="S168" s="104"/>
    </row>
    <row r="169" spans="1:20" x14ac:dyDescent="0.55000000000000004">
      <c r="A169" s="152" t="s">
        <v>230</v>
      </c>
      <c r="B169" s="151"/>
      <c r="C169" s="151"/>
      <c r="D169" s="136" t="s">
        <v>227</v>
      </c>
      <c r="E169" s="136" t="s">
        <v>226</v>
      </c>
      <c r="F169" s="136" t="s">
        <v>225</v>
      </c>
      <c r="G169" s="136" t="s">
        <v>224</v>
      </c>
      <c r="H169" s="157" t="s">
        <v>289</v>
      </c>
      <c r="I169" s="156"/>
      <c r="J169" s="155"/>
      <c r="K169" s="155"/>
      <c r="L169" s="155"/>
      <c r="M169" s="155"/>
      <c r="N169" s="131" t="s">
        <v>48</v>
      </c>
      <c r="O169" s="131" t="s">
        <v>48</v>
      </c>
      <c r="P169" s="129" t="s">
        <v>52</v>
      </c>
      <c r="Q169" s="129" t="s">
        <v>48</v>
      </c>
      <c r="R169" s="130" t="s">
        <v>288</v>
      </c>
      <c r="S169" s="129" t="s">
        <v>52</v>
      </c>
    </row>
    <row r="170" spans="1:20" x14ac:dyDescent="0.55000000000000004">
      <c r="A170" s="154" t="s">
        <v>214</v>
      </c>
      <c r="B170" s="153"/>
      <c r="C170" s="153"/>
      <c r="D170" s="127" t="s">
        <v>212</v>
      </c>
      <c r="E170" s="127" t="s">
        <v>211</v>
      </c>
      <c r="F170" s="127" t="s">
        <v>210</v>
      </c>
      <c r="G170" s="126"/>
      <c r="H170" s="126" t="s">
        <v>209</v>
      </c>
      <c r="I170" s="126">
        <v>1</v>
      </c>
      <c r="J170" s="126">
        <v>2</v>
      </c>
      <c r="K170" s="126">
        <v>8</v>
      </c>
      <c r="L170" s="126" t="s">
        <v>287</v>
      </c>
      <c r="M170" s="126" t="s">
        <v>205</v>
      </c>
      <c r="N170" s="126" t="s">
        <v>286</v>
      </c>
      <c r="O170" s="126" t="s">
        <v>285</v>
      </c>
      <c r="P170" s="125" t="s">
        <v>284</v>
      </c>
      <c r="Q170" s="125" t="s">
        <v>283</v>
      </c>
      <c r="R170" s="126" t="s">
        <v>282</v>
      </c>
      <c r="S170" s="125" t="s">
        <v>281</v>
      </c>
    </row>
    <row r="171" spans="1:20" x14ac:dyDescent="0.55000000000000004">
      <c r="A171" s="152">
        <v>44516</v>
      </c>
      <c r="B171" s="151"/>
      <c r="C171" s="151"/>
      <c r="D171" s="73">
        <v>90</v>
      </c>
      <c r="E171" s="73">
        <v>80</v>
      </c>
      <c r="F171" s="73">
        <v>80</v>
      </c>
      <c r="G171" s="73">
        <v>75</v>
      </c>
      <c r="H171" s="73">
        <v>14</v>
      </c>
      <c r="I171" s="73">
        <v>9</v>
      </c>
      <c r="J171" s="73">
        <v>41</v>
      </c>
      <c r="L171" s="73">
        <v>16</v>
      </c>
      <c r="M171" s="73">
        <v>0</v>
      </c>
      <c r="N171" s="130">
        <v>41</v>
      </c>
      <c r="O171" s="130">
        <v>2</v>
      </c>
      <c r="P171" s="129"/>
      <c r="Q171" s="129"/>
      <c r="R171" s="130"/>
      <c r="S171" s="129"/>
    </row>
    <row r="172" spans="1:20" x14ac:dyDescent="0.55000000000000004">
      <c r="A172" s="152">
        <v>43938</v>
      </c>
      <c r="B172" s="151"/>
      <c r="C172" s="151"/>
      <c r="M172" s="73">
        <v>0</v>
      </c>
      <c r="N172" s="130"/>
      <c r="O172" s="130"/>
      <c r="P172" s="129"/>
      <c r="Q172" s="129"/>
      <c r="R172" s="130"/>
      <c r="S172" s="129"/>
    </row>
    <row r="173" spans="1:20" x14ac:dyDescent="0.55000000000000004">
      <c r="A173" s="152"/>
      <c r="B173" s="151"/>
      <c r="C173" s="151"/>
      <c r="N173" s="130"/>
      <c r="O173" s="130"/>
      <c r="P173" s="129"/>
      <c r="Q173" s="129"/>
      <c r="R173" s="130"/>
      <c r="S173" s="129"/>
    </row>
    <row r="174" spans="1:20" x14ac:dyDescent="0.55000000000000004">
      <c r="A174" s="150" t="s">
        <v>161</v>
      </c>
      <c r="B174" s="149" t="s">
        <v>325</v>
      </c>
      <c r="C174" s="149" t="s">
        <v>167</v>
      </c>
      <c r="D174" s="148">
        <f>SUM(D171:D173)</f>
        <v>90</v>
      </c>
      <c r="E174" s="148">
        <f>SUM(E171:E173)</f>
        <v>80</v>
      </c>
      <c r="F174" s="148">
        <f>SUM(F171:F173)</f>
        <v>80</v>
      </c>
      <c r="G174" s="148">
        <f>SUM(G171:G173)</f>
        <v>75</v>
      </c>
      <c r="H174" s="148">
        <f>SUM(H171:H173)</f>
        <v>14</v>
      </c>
      <c r="I174" s="148">
        <f>SUM(I171:I173)</f>
        <v>9</v>
      </c>
      <c r="J174" s="148">
        <f>SUM(J171:J173)</f>
        <v>41</v>
      </c>
      <c r="K174" s="148">
        <f>SUM(K171:K173)</f>
        <v>0</v>
      </c>
      <c r="L174" s="148">
        <f>SUM(L171:L173)</f>
        <v>16</v>
      </c>
      <c r="M174" s="148">
        <f>SUM(M171:M172)</f>
        <v>0</v>
      </c>
      <c r="N174" s="148">
        <f>SUM(N171:N173)</f>
        <v>41</v>
      </c>
      <c r="O174" s="148">
        <f>SUM(O171:O173)</f>
        <v>2</v>
      </c>
      <c r="P174" s="148"/>
      <c r="Q174" s="148"/>
      <c r="R174" s="148">
        <f>SUM(R171:R173)</f>
        <v>0</v>
      </c>
      <c r="S174" s="147"/>
    </row>
    <row r="176" spans="1:20" ht="21.5" x14ac:dyDescent="0.55000000000000004">
      <c r="A176" s="159" t="s">
        <v>339</v>
      </c>
      <c r="B176" s="158"/>
      <c r="C176" s="158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10"/>
      <c r="O176" s="110"/>
      <c r="P176" s="104"/>
      <c r="Q176" s="104"/>
      <c r="R176" s="110"/>
      <c r="S176" s="104"/>
    </row>
    <row r="177" spans="1:19" x14ac:dyDescent="0.55000000000000004">
      <c r="A177" s="152" t="s">
        <v>230</v>
      </c>
      <c r="B177" s="151"/>
      <c r="C177" s="151"/>
      <c r="D177" s="136" t="s">
        <v>227</v>
      </c>
      <c r="E177" s="136" t="s">
        <v>226</v>
      </c>
      <c r="F177" s="136" t="s">
        <v>225</v>
      </c>
      <c r="G177" s="136" t="s">
        <v>224</v>
      </c>
      <c r="H177" s="157" t="s">
        <v>289</v>
      </c>
      <c r="I177" s="156"/>
      <c r="J177" s="155"/>
      <c r="K177" s="155"/>
      <c r="L177" s="155"/>
      <c r="M177" s="155"/>
      <c r="N177" s="131" t="s">
        <v>48</v>
      </c>
      <c r="O177" s="131" t="s">
        <v>48</v>
      </c>
      <c r="P177" s="129" t="s">
        <v>52</v>
      </c>
      <c r="Q177" s="129" t="s">
        <v>48</v>
      </c>
      <c r="R177" s="130" t="s">
        <v>288</v>
      </c>
      <c r="S177" s="129" t="s">
        <v>52</v>
      </c>
    </row>
    <row r="178" spans="1:19" x14ac:dyDescent="0.55000000000000004">
      <c r="A178" s="154" t="s">
        <v>214</v>
      </c>
      <c r="B178" s="153"/>
      <c r="C178" s="153"/>
      <c r="D178" s="127" t="s">
        <v>212</v>
      </c>
      <c r="E178" s="127" t="s">
        <v>211</v>
      </c>
      <c r="F178" s="127" t="s">
        <v>210</v>
      </c>
      <c r="G178" s="126"/>
      <c r="H178" s="126" t="s">
        <v>209</v>
      </c>
      <c r="I178" s="126">
        <v>1</v>
      </c>
      <c r="J178" s="126">
        <v>2</v>
      </c>
      <c r="K178" s="126">
        <v>8</v>
      </c>
      <c r="L178" s="126" t="s">
        <v>287</v>
      </c>
      <c r="M178" s="126" t="s">
        <v>205</v>
      </c>
      <c r="N178" s="126" t="s">
        <v>286</v>
      </c>
      <c r="O178" s="126" t="s">
        <v>285</v>
      </c>
      <c r="P178" s="125" t="s">
        <v>284</v>
      </c>
      <c r="Q178" s="125" t="s">
        <v>283</v>
      </c>
      <c r="R178" s="126" t="s">
        <v>282</v>
      </c>
      <c r="S178" s="125" t="s">
        <v>281</v>
      </c>
    </row>
    <row r="179" spans="1:19" x14ac:dyDescent="0.55000000000000004">
      <c r="A179" s="152">
        <v>43937</v>
      </c>
      <c r="B179" s="151"/>
      <c r="C179" s="151"/>
      <c r="D179" s="73">
        <v>56</v>
      </c>
      <c r="E179" s="73">
        <v>50</v>
      </c>
      <c r="F179" s="73">
        <v>50</v>
      </c>
      <c r="G179" s="73">
        <v>35</v>
      </c>
      <c r="H179" s="73">
        <v>7</v>
      </c>
      <c r="I179" s="73">
        <v>24</v>
      </c>
      <c r="J179" s="73">
        <v>12</v>
      </c>
      <c r="L179" s="73">
        <v>7</v>
      </c>
      <c r="M179" s="73">
        <v>0</v>
      </c>
      <c r="N179" s="130">
        <v>12</v>
      </c>
      <c r="O179" s="130">
        <v>1</v>
      </c>
      <c r="P179" s="151">
        <v>43938</v>
      </c>
      <c r="Q179" s="129"/>
      <c r="R179" s="130"/>
      <c r="S179" s="129"/>
    </row>
    <row r="180" spans="1:19" x14ac:dyDescent="0.55000000000000004">
      <c r="A180" s="152">
        <v>43938</v>
      </c>
      <c r="B180" s="151"/>
      <c r="C180" s="151"/>
      <c r="D180" s="73">
        <v>47</v>
      </c>
      <c r="E180" s="73">
        <v>44</v>
      </c>
      <c r="F180" s="73">
        <v>44</v>
      </c>
      <c r="G180" s="73">
        <v>29</v>
      </c>
      <c r="H180" s="73">
        <v>15</v>
      </c>
      <c r="I180" s="73">
        <v>7</v>
      </c>
      <c r="J180" s="73">
        <v>22</v>
      </c>
      <c r="L180" s="73">
        <v>0</v>
      </c>
      <c r="M180" s="73">
        <v>0</v>
      </c>
      <c r="N180" s="130">
        <v>22</v>
      </c>
      <c r="O180" s="130">
        <v>1</v>
      </c>
      <c r="P180" s="129"/>
      <c r="Q180" s="129"/>
      <c r="R180" s="130"/>
      <c r="S180" s="129"/>
    </row>
    <row r="181" spans="1:19" x14ac:dyDescent="0.55000000000000004">
      <c r="A181" s="152"/>
      <c r="B181" s="151"/>
      <c r="C181" s="151"/>
      <c r="N181" s="130"/>
      <c r="O181" s="130"/>
      <c r="P181" s="129"/>
      <c r="Q181" s="129"/>
      <c r="R181" s="130"/>
      <c r="S181" s="129"/>
    </row>
    <row r="182" spans="1:19" x14ac:dyDescent="0.55000000000000004">
      <c r="A182" s="150" t="s">
        <v>162</v>
      </c>
      <c r="B182" s="149" t="s">
        <v>325</v>
      </c>
      <c r="C182" s="149" t="s">
        <v>167</v>
      </c>
      <c r="D182" s="148">
        <f>SUM(D179:D181)</f>
        <v>103</v>
      </c>
      <c r="E182" s="148">
        <f>SUM(E179:E181)</f>
        <v>94</v>
      </c>
      <c r="F182" s="148">
        <f>SUM(F179:F181)</f>
        <v>94</v>
      </c>
      <c r="G182" s="148">
        <f>SUM(G179:G181)</f>
        <v>64</v>
      </c>
      <c r="H182" s="148">
        <f>SUM(H179:H181)</f>
        <v>22</v>
      </c>
      <c r="I182" s="148">
        <f>SUM(I179:I181)</f>
        <v>31</v>
      </c>
      <c r="J182" s="148">
        <f>SUM(J179:J181)</f>
        <v>34</v>
      </c>
      <c r="K182" s="148">
        <f>SUM(K179:K181)</f>
        <v>0</v>
      </c>
      <c r="L182" s="148">
        <f>SUM(L179:L181)</f>
        <v>7</v>
      </c>
      <c r="M182" s="148">
        <f>SUM(M179:M180)</f>
        <v>0</v>
      </c>
      <c r="N182" s="148">
        <f>SUM(N179:N181)</f>
        <v>34</v>
      </c>
      <c r="O182" s="148">
        <f>SUM(O179:O181)</f>
        <v>2</v>
      </c>
      <c r="P182" s="148"/>
      <c r="Q182" s="148"/>
      <c r="R182" s="148">
        <f>SUM(R179:R181)</f>
        <v>0</v>
      </c>
      <c r="S182" s="147"/>
    </row>
    <row r="184" spans="1:19" ht="21.5" x14ac:dyDescent="0.55000000000000004">
      <c r="A184" s="159" t="s">
        <v>338</v>
      </c>
      <c r="B184" s="158"/>
      <c r="C184" s="158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10"/>
      <c r="O184" s="110"/>
      <c r="P184" s="104"/>
      <c r="Q184" s="104"/>
      <c r="R184" s="110"/>
      <c r="S184" s="104"/>
    </row>
    <row r="185" spans="1:19" x14ac:dyDescent="0.55000000000000004">
      <c r="A185" s="152" t="s">
        <v>230</v>
      </c>
      <c r="B185" s="151"/>
      <c r="C185" s="151"/>
      <c r="D185" s="136" t="s">
        <v>227</v>
      </c>
      <c r="E185" s="136" t="s">
        <v>226</v>
      </c>
      <c r="F185" s="136" t="s">
        <v>225</v>
      </c>
      <c r="G185" s="136" t="s">
        <v>224</v>
      </c>
      <c r="H185" s="157" t="s">
        <v>289</v>
      </c>
      <c r="I185" s="156"/>
      <c r="J185" s="155"/>
      <c r="K185" s="155"/>
      <c r="L185" s="155"/>
      <c r="M185" s="155"/>
      <c r="N185" s="131" t="s">
        <v>48</v>
      </c>
      <c r="O185" s="131" t="s">
        <v>48</v>
      </c>
      <c r="P185" s="129" t="s">
        <v>52</v>
      </c>
      <c r="Q185" s="129" t="s">
        <v>48</v>
      </c>
      <c r="R185" s="130" t="s">
        <v>288</v>
      </c>
      <c r="S185" s="129" t="s">
        <v>52</v>
      </c>
    </row>
    <row r="186" spans="1:19" x14ac:dyDescent="0.55000000000000004">
      <c r="A186" s="154" t="s">
        <v>214</v>
      </c>
      <c r="B186" s="153"/>
      <c r="C186" s="153"/>
      <c r="D186" s="127" t="s">
        <v>212</v>
      </c>
      <c r="E186" s="127" t="s">
        <v>211</v>
      </c>
      <c r="F186" s="127" t="s">
        <v>210</v>
      </c>
      <c r="G186" s="126"/>
      <c r="H186" s="126" t="s">
        <v>209</v>
      </c>
      <c r="I186" s="126">
        <v>1</v>
      </c>
      <c r="J186" s="126">
        <v>2</v>
      </c>
      <c r="K186" s="126">
        <v>8</v>
      </c>
      <c r="L186" s="126" t="s">
        <v>287</v>
      </c>
      <c r="M186" s="126" t="s">
        <v>205</v>
      </c>
      <c r="N186" s="126" t="s">
        <v>286</v>
      </c>
      <c r="O186" s="126" t="s">
        <v>285</v>
      </c>
      <c r="P186" s="125" t="s">
        <v>284</v>
      </c>
      <c r="Q186" s="125" t="s">
        <v>283</v>
      </c>
      <c r="R186" s="126" t="s">
        <v>282</v>
      </c>
      <c r="S186" s="125" t="s">
        <v>281</v>
      </c>
    </row>
    <row r="187" spans="1:19" x14ac:dyDescent="0.55000000000000004">
      <c r="A187" s="152">
        <v>43937</v>
      </c>
      <c r="B187" s="151"/>
      <c r="C187" s="151"/>
      <c r="D187" s="73">
        <v>56</v>
      </c>
      <c r="E187" s="73">
        <v>47</v>
      </c>
      <c r="F187" s="73">
        <v>47</v>
      </c>
      <c r="G187" s="73">
        <v>34</v>
      </c>
      <c r="H187" s="73">
        <v>8</v>
      </c>
      <c r="I187" s="73">
        <v>19</v>
      </c>
      <c r="J187" s="73">
        <v>12</v>
      </c>
      <c r="L187" s="73">
        <v>8</v>
      </c>
      <c r="M187" s="73">
        <v>0</v>
      </c>
      <c r="N187" s="130">
        <v>12</v>
      </c>
      <c r="O187" s="130">
        <v>1</v>
      </c>
      <c r="P187" s="129"/>
      <c r="Q187" s="129"/>
      <c r="R187" s="130"/>
      <c r="S187" s="129"/>
    </row>
    <row r="188" spans="1:19" x14ac:dyDescent="0.55000000000000004">
      <c r="A188" s="152">
        <v>43938</v>
      </c>
      <c r="B188" s="151"/>
      <c r="C188" s="151"/>
      <c r="D188" s="73">
        <v>48</v>
      </c>
      <c r="E188" s="73">
        <v>44</v>
      </c>
      <c r="F188" s="73">
        <v>43</v>
      </c>
      <c r="G188" s="73">
        <v>32</v>
      </c>
      <c r="H188" s="73">
        <v>11</v>
      </c>
      <c r="I188" s="73">
        <v>18</v>
      </c>
      <c r="J188" s="73">
        <v>14</v>
      </c>
      <c r="L188" s="73">
        <v>0</v>
      </c>
      <c r="M188" s="73">
        <v>0</v>
      </c>
      <c r="N188" s="130">
        <v>14</v>
      </c>
      <c r="O188" s="130">
        <v>1</v>
      </c>
      <c r="P188" s="129"/>
      <c r="Q188" s="129"/>
      <c r="R188" s="130"/>
      <c r="S188" s="129"/>
    </row>
    <row r="189" spans="1:19" x14ac:dyDescent="0.55000000000000004">
      <c r="A189" s="152"/>
      <c r="B189" s="151"/>
      <c r="C189" s="151"/>
      <c r="N189" s="130"/>
      <c r="O189" s="130"/>
      <c r="P189" s="129"/>
      <c r="Q189" s="129"/>
      <c r="R189" s="130"/>
      <c r="S189" s="129"/>
    </row>
    <row r="190" spans="1:19" x14ac:dyDescent="0.55000000000000004">
      <c r="A190" s="150" t="s">
        <v>161</v>
      </c>
      <c r="B190" s="149" t="s">
        <v>325</v>
      </c>
      <c r="C190" s="149" t="s">
        <v>167</v>
      </c>
      <c r="D190" s="148">
        <f>SUM(D187:D189)</f>
        <v>104</v>
      </c>
      <c r="E190" s="148">
        <f>SUM(E187:E189)</f>
        <v>91</v>
      </c>
      <c r="F190" s="148">
        <f>SUM(F187:F189)</f>
        <v>90</v>
      </c>
      <c r="G190" s="148">
        <f>SUM(G187:G189)</f>
        <v>66</v>
      </c>
      <c r="H190" s="148">
        <f>SUM(H187:H189)</f>
        <v>19</v>
      </c>
      <c r="I190" s="148">
        <f>SUM(I187:I189)</f>
        <v>37</v>
      </c>
      <c r="J190" s="148">
        <f>SUM(J187:J189)</f>
        <v>26</v>
      </c>
      <c r="K190" s="148">
        <f>SUM(K187:K189)</f>
        <v>0</v>
      </c>
      <c r="L190" s="148">
        <f>SUM(L187:L189)</f>
        <v>8</v>
      </c>
      <c r="M190" s="148">
        <f>SUM(M187:M188)</f>
        <v>0</v>
      </c>
      <c r="N190" s="148">
        <f>SUM(N187:N189)</f>
        <v>26</v>
      </c>
      <c r="O190" s="148">
        <f>SUM(O187:O189)</f>
        <v>2</v>
      </c>
      <c r="P190" s="148"/>
      <c r="Q190" s="148"/>
      <c r="R190" s="148">
        <f>SUM(R187:R189)</f>
        <v>0</v>
      </c>
      <c r="S190" s="147"/>
    </row>
    <row r="192" spans="1:19" ht="21.5" x14ac:dyDescent="0.55000000000000004">
      <c r="A192" s="159" t="s">
        <v>337</v>
      </c>
      <c r="B192" s="158"/>
      <c r="C192" s="158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10"/>
      <c r="O192" s="110"/>
      <c r="P192" s="104"/>
      <c r="Q192" s="104"/>
      <c r="R192" s="110"/>
      <c r="S192" s="104"/>
    </row>
    <row r="193" spans="1:19" x14ac:dyDescent="0.55000000000000004">
      <c r="A193" s="152" t="s">
        <v>230</v>
      </c>
      <c r="B193" s="151"/>
      <c r="C193" s="151"/>
      <c r="D193" s="136" t="s">
        <v>227</v>
      </c>
      <c r="E193" s="136" t="s">
        <v>226</v>
      </c>
      <c r="F193" s="136" t="s">
        <v>225</v>
      </c>
      <c r="G193" s="136" t="s">
        <v>224</v>
      </c>
      <c r="H193" s="157" t="s">
        <v>289</v>
      </c>
      <c r="I193" s="156"/>
      <c r="J193" s="155"/>
      <c r="K193" s="155"/>
      <c r="L193" s="155"/>
      <c r="M193" s="155"/>
      <c r="N193" s="131" t="s">
        <v>48</v>
      </c>
      <c r="O193" s="131" t="s">
        <v>48</v>
      </c>
      <c r="P193" s="129" t="s">
        <v>52</v>
      </c>
      <c r="Q193" s="129" t="s">
        <v>48</v>
      </c>
      <c r="R193" s="130" t="s">
        <v>288</v>
      </c>
      <c r="S193" s="129" t="s">
        <v>52</v>
      </c>
    </row>
    <row r="194" spans="1:19" x14ac:dyDescent="0.55000000000000004">
      <c r="A194" s="154" t="s">
        <v>214</v>
      </c>
      <c r="B194" s="153"/>
      <c r="C194" s="153"/>
      <c r="D194" s="127" t="s">
        <v>212</v>
      </c>
      <c r="E194" s="127" t="s">
        <v>211</v>
      </c>
      <c r="F194" s="127" t="s">
        <v>210</v>
      </c>
      <c r="G194" s="126"/>
      <c r="H194" s="126" t="s">
        <v>209</v>
      </c>
      <c r="I194" s="126">
        <v>1</v>
      </c>
      <c r="J194" s="126">
        <v>2</v>
      </c>
      <c r="K194" s="126">
        <v>8</v>
      </c>
      <c r="L194" s="126" t="s">
        <v>287</v>
      </c>
      <c r="M194" s="126" t="s">
        <v>205</v>
      </c>
      <c r="N194" s="126" t="s">
        <v>286</v>
      </c>
      <c r="O194" s="126" t="s">
        <v>285</v>
      </c>
      <c r="P194" s="125" t="s">
        <v>284</v>
      </c>
      <c r="Q194" s="125" t="s">
        <v>283</v>
      </c>
      <c r="R194" s="126" t="s">
        <v>282</v>
      </c>
      <c r="S194" s="125" t="s">
        <v>281</v>
      </c>
    </row>
    <row r="195" spans="1:19" x14ac:dyDescent="0.55000000000000004">
      <c r="A195" s="152">
        <v>43937</v>
      </c>
      <c r="B195" s="151"/>
      <c r="C195" s="151"/>
      <c r="D195" s="73">
        <v>59</v>
      </c>
      <c r="E195" s="73">
        <v>49</v>
      </c>
      <c r="F195" s="73">
        <v>49</v>
      </c>
      <c r="G195" s="73">
        <v>47</v>
      </c>
      <c r="H195" s="73">
        <v>1</v>
      </c>
      <c r="I195" s="73">
        <v>21</v>
      </c>
      <c r="J195" s="73">
        <v>20</v>
      </c>
      <c r="L195" s="73">
        <v>7</v>
      </c>
      <c r="M195" s="73">
        <v>0</v>
      </c>
      <c r="N195" s="130">
        <v>20</v>
      </c>
      <c r="O195" s="130">
        <v>1</v>
      </c>
      <c r="P195" s="129"/>
      <c r="Q195" s="129"/>
      <c r="R195" s="130"/>
      <c r="S195" s="129"/>
    </row>
    <row r="196" spans="1:19" x14ac:dyDescent="0.55000000000000004">
      <c r="A196" s="152">
        <v>43938</v>
      </c>
      <c r="B196" s="151"/>
      <c r="C196" s="151"/>
      <c r="D196" s="73">
        <v>48</v>
      </c>
      <c r="E196" s="73">
        <v>46</v>
      </c>
      <c r="F196" s="73">
        <v>46</v>
      </c>
      <c r="G196" s="73">
        <v>26</v>
      </c>
      <c r="H196" s="73">
        <v>20</v>
      </c>
      <c r="I196" s="73">
        <v>6</v>
      </c>
      <c r="J196" s="73">
        <v>20</v>
      </c>
      <c r="L196" s="73">
        <v>0</v>
      </c>
      <c r="M196" s="73">
        <v>0</v>
      </c>
      <c r="N196" s="130">
        <v>20</v>
      </c>
      <c r="O196" s="130">
        <v>1</v>
      </c>
      <c r="P196" s="129"/>
      <c r="Q196" s="129"/>
      <c r="R196" s="130"/>
      <c r="S196" s="129"/>
    </row>
    <row r="197" spans="1:19" x14ac:dyDescent="0.55000000000000004">
      <c r="A197" s="152"/>
      <c r="B197" s="151"/>
      <c r="C197" s="151"/>
      <c r="N197" s="130"/>
      <c r="O197" s="130"/>
      <c r="P197" s="129"/>
      <c r="Q197" s="129"/>
      <c r="R197" s="130"/>
      <c r="S197" s="129"/>
    </row>
    <row r="198" spans="1:19" x14ac:dyDescent="0.55000000000000004">
      <c r="A198" s="150" t="s">
        <v>160</v>
      </c>
      <c r="B198" s="149" t="s">
        <v>325</v>
      </c>
      <c r="C198" s="149" t="s">
        <v>167</v>
      </c>
      <c r="D198" s="148">
        <f>SUM(D195:D197)</f>
        <v>107</v>
      </c>
      <c r="E198" s="148">
        <f>SUM(E195:E197)</f>
        <v>95</v>
      </c>
      <c r="F198" s="148">
        <f>SUM(F195:F197)</f>
        <v>95</v>
      </c>
      <c r="G198" s="148">
        <f>SUM(G195:G197)</f>
        <v>73</v>
      </c>
      <c r="H198" s="148">
        <f>SUM(H195:H197)</f>
        <v>21</v>
      </c>
      <c r="I198" s="148">
        <f>SUM(I195:I197)</f>
        <v>27</v>
      </c>
      <c r="J198" s="148">
        <f>SUM(J195:J197)</f>
        <v>40</v>
      </c>
      <c r="K198" s="148">
        <f>SUM(K195:K197)</f>
        <v>0</v>
      </c>
      <c r="L198" s="148">
        <f>SUM(L195:L197)</f>
        <v>7</v>
      </c>
      <c r="M198" s="148">
        <f>SUM(M195:M196)</f>
        <v>0</v>
      </c>
      <c r="N198" s="148">
        <f>SUM(N195:N197)</f>
        <v>40</v>
      </c>
      <c r="O198" s="148">
        <f>SUM(O195:O197)</f>
        <v>2</v>
      </c>
      <c r="P198" s="148"/>
      <c r="Q198" s="148"/>
      <c r="R198" s="148">
        <f>SUM(R195:R197)</f>
        <v>0</v>
      </c>
      <c r="S198" s="147"/>
    </row>
    <row r="200" spans="1:19" ht="21.5" x14ac:dyDescent="0.55000000000000004">
      <c r="A200" s="159" t="s">
        <v>336</v>
      </c>
      <c r="B200" s="158"/>
      <c r="C200" s="158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10"/>
      <c r="O200" s="110"/>
      <c r="P200" s="104"/>
      <c r="Q200" s="104"/>
      <c r="R200" s="110"/>
      <c r="S200" s="104"/>
    </row>
    <row r="201" spans="1:19" x14ac:dyDescent="0.55000000000000004">
      <c r="A201" s="152" t="s">
        <v>230</v>
      </c>
      <c r="B201" s="151"/>
      <c r="C201" s="151"/>
      <c r="D201" s="136" t="s">
        <v>227</v>
      </c>
      <c r="E201" s="136" t="s">
        <v>226</v>
      </c>
      <c r="F201" s="136" t="s">
        <v>225</v>
      </c>
      <c r="G201" s="136" t="s">
        <v>224</v>
      </c>
      <c r="H201" s="157" t="s">
        <v>289</v>
      </c>
      <c r="I201" s="156"/>
      <c r="J201" s="155"/>
      <c r="K201" s="155"/>
      <c r="L201" s="155"/>
      <c r="M201" s="155"/>
      <c r="N201" s="131" t="s">
        <v>48</v>
      </c>
      <c r="O201" s="131" t="s">
        <v>48</v>
      </c>
      <c r="P201" s="129" t="s">
        <v>52</v>
      </c>
      <c r="Q201" s="129" t="s">
        <v>48</v>
      </c>
      <c r="R201" s="130" t="s">
        <v>288</v>
      </c>
      <c r="S201" s="129" t="s">
        <v>52</v>
      </c>
    </row>
    <row r="202" spans="1:19" x14ac:dyDescent="0.55000000000000004">
      <c r="A202" s="154" t="s">
        <v>214</v>
      </c>
      <c r="B202" s="153"/>
      <c r="C202" s="153"/>
      <c r="D202" s="127" t="s">
        <v>212</v>
      </c>
      <c r="E202" s="127" t="s">
        <v>211</v>
      </c>
      <c r="F202" s="127" t="s">
        <v>210</v>
      </c>
      <c r="G202" s="126"/>
      <c r="H202" s="126" t="s">
        <v>209</v>
      </c>
      <c r="I202" s="126">
        <v>1</v>
      </c>
      <c r="J202" s="126">
        <v>2</v>
      </c>
      <c r="K202" s="126">
        <v>8</v>
      </c>
      <c r="L202" s="126" t="s">
        <v>287</v>
      </c>
      <c r="M202" s="126" t="s">
        <v>205</v>
      </c>
      <c r="N202" s="126" t="s">
        <v>286</v>
      </c>
      <c r="O202" s="126" t="s">
        <v>285</v>
      </c>
      <c r="P202" s="125" t="s">
        <v>284</v>
      </c>
      <c r="Q202" s="125" t="s">
        <v>283</v>
      </c>
      <c r="R202" s="126" t="s">
        <v>282</v>
      </c>
      <c r="S202" s="125" t="s">
        <v>281</v>
      </c>
    </row>
    <row r="203" spans="1:19" x14ac:dyDescent="0.55000000000000004">
      <c r="A203" s="152">
        <v>43937</v>
      </c>
      <c r="B203" s="151"/>
      <c r="C203" s="151"/>
      <c r="D203" s="73">
        <v>59</v>
      </c>
      <c r="E203" s="73">
        <v>50</v>
      </c>
      <c r="F203" s="73">
        <v>49</v>
      </c>
      <c r="G203" s="73">
        <v>40</v>
      </c>
      <c r="H203" s="73">
        <v>5</v>
      </c>
      <c r="I203" s="73">
        <v>16</v>
      </c>
      <c r="J203" s="73">
        <v>22</v>
      </c>
      <c r="L203" s="73">
        <v>6</v>
      </c>
      <c r="M203" s="73">
        <v>0</v>
      </c>
      <c r="N203" s="130">
        <v>22</v>
      </c>
      <c r="O203" s="130">
        <v>1</v>
      </c>
      <c r="P203" s="129"/>
      <c r="Q203" s="129"/>
      <c r="R203" s="130"/>
      <c r="S203" s="129"/>
    </row>
    <row r="204" spans="1:19" x14ac:dyDescent="0.55000000000000004">
      <c r="A204" s="152">
        <v>43938</v>
      </c>
      <c r="B204" s="151"/>
      <c r="C204" s="151"/>
      <c r="D204" s="73">
        <v>48</v>
      </c>
      <c r="E204" s="73">
        <v>45</v>
      </c>
      <c r="F204" s="73">
        <v>45</v>
      </c>
      <c r="G204" s="73">
        <v>29</v>
      </c>
      <c r="H204" s="73">
        <v>16</v>
      </c>
      <c r="I204" s="73">
        <v>15</v>
      </c>
      <c r="J204" s="73">
        <v>14</v>
      </c>
      <c r="L204" s="73">
        <v>0</v>
      </c>
      <c r="M204" s="73">
        <v>0</v>
      </c>
      <c r="N204" s="130">
        <v>14</v>
      </c>
      <c r="O204" s="130">
        <v>1</v>
      </c>
      <c r="P204" s="129"/>
      <c r="Q204" s="129"/>
      <c r="R204" s="130"/>
      <c r="S204" s="129"/>
    </row>
    <row r="205" spans="1:19" x14ac:dyDescent="0.55000000000000004">
      <c r="A205" s="152"/>
      <c r="B205" s="151"/>
      <c r="C205" s="151"/>
      <c r="N205" s="130"/>
      <c r="O205" s="130"/>
      <c r="P205" s="129"/>
      <c r="Q205" s="129"/>
      <c r="R205" s="130"/>
      <c r="S205" s="129"/>
    </row>
    <row r="206" spans="1:19" x14ac:dyDescent="0.55000000000000004">
      <c r="A206" s="150" t="s">
        <v>163</v>
      </c>
      <c r="B206" s="149" t="s">
        <v>325</v>
      </c>
      <c r="C206" s="149" t="s">
        <v>167</v>
      </c>
      <c r="D206" s="148">
        <f>SUM(D203:D205)</f>
        <v>107</v>
      </c>
      <c r="E206" s="148">
        <f>SUM(E203:E205)</f>
        <v>95</v>
      </c>
      <c r="F206" s="148">
        <f>SUM(F203:F205)</f>
        <v>94</v>
      </c>
      <c r="G206" s="148">
        <f>SUM(G203:G205)</f>
        <v>69</v>
      </c>
      <c r="H206" s="148">
        <f>SUM(H203:H205)</f>
        <v>21</v>
      </c>
      <c r="I206" s="148">
        <f>SUM(I203:I205)</f>
        <v>31</v>
      </c>
      <c r="J206" s="148">
        <f>SUM(J203:J205)</f>
        <v>36</v>
      </c>
      <c r="K206" s="148">
        <f>SUM(K203:K205)</f>
        <v>0</v>
      </c>
      <c r="L206" s="148">
        <f>SUM(L203:L205)</f>
        <v>6</v>
      </c>
      <c r="M206" s="148">
        <f>SUM(M203:M204)</f>
        <v>0</v>
      </c>
      <c r="N206" s="148">
        <f>SUM(N203:N205)</f>
        <v>36</v>
      </c>
      <c r="O206" s="148">
        <f>SUM(O203:O205)</f>
        <v>2</v>
      </c>
      <c r="P206" s="148"/>
      <c r="Q206" s="148"/>
      <c r="R206" s="148">
        <f>SUM(R203:R205)</f>
        <v>0</v>
      </c>
      <c r="S206" s="147"/>
    </row>
    <row r="208" spans="1:19" ht="21.5" x14ac:dyDescent="0.55000000000000004">
      <c r="A208" s="159" t="s">
        <v>335</v>
      </c>
      <c r="B208" s="158"/>
      <c r="C208" s="158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10"/>
      <c r="O208" s="110"/>
      <c r="P208" s="104"/>
      <c r="Q208" s="104"/>
      <c r="R208" s="110"/>
      <c r="S208" s="104"/>
    </row>
    <row r="209" spans="1:21" x14ac:dyDescent="0.55000000000000004">
      <c r="A209" s="152" t="s">
        <v>230</v>
      </c>
      <c r="B209" s="151"/>
      <c r="C209" s="151"/>
      <c r="D209" s="136" t="s">
        <v>227</v>
      </c>
      <c r="E209" s="136" t="s">
        <v>226</v>
      </c>
      <c r="F209" s="136" t="s">
        <v>225</v>
      </c>
      <c r="G209" s="136" t="s">
        <v>224</v>
      </c>
      <c r="H209" s="157" t="s">
        <v>289</v>
      </c>
      <c r="I209" s="156"/>
      <c r="J209" s="155"/>
      <c r="K209" s="155"/>
      <c r="L209" s="155"/>
      <c r="M209" s="155"/>
      <c r="N209" s="131" t="s">
        <v>48</v>
      </c>
      <c r="O209" s="131" t="s">
        <v>48</v>
      </c>
      <c r="P209" s="129" t="s">
        <v>52</v>
      </c>
      <c r="Q209" s="129" t="s">
        <v>48</v>
      </c>
      <c r="R209" s="130" t="s">
        <v>288</v>
      </c>
      <c r="S209" s="129" t="s">
        <v>52</v>
      </c>
    </row>
    <row r="210" spans="1:21" x14ac:dyDescent="0.55000000000000004">
      <c r="A210" s="154" t="s">
        <v>214</v>
      </c>
      <c r="B210" s="153"/>
      <c r="C210" s="153"/>
      <c r="D210" s="127" t="s">
        <v>212</v>
      </c>
      <c r="E210" s="127" t="s">
        <v>211</v>
      </c>
      <c r="F210" s="127" t="s">
        <v>210</v>
      </c>
      <c r="G210" s="126"/>
      <c r="H210" s="126" t="s">
        <v>209</v>
      </c>
      <c r="I210" s="126">
        <v>1</v>
      </c>
      <c r="J210" s="126">
        <v>2</v>
      </c>
      <c r="K210" s="126">
        <v>8</v>
      </c>
      <c r="L210" s="126" t="s">
        <v>287</v>
      </c>
      <c r="M210" s="126" t="s">
        <v>205</v>
      </c>
      <c r="N210" s="126" t="s">
        <v>286</v>
      </c>
      <c r="O210" s="126" t="s">
        <v>285</v>
      </c>
      <c r="P210" s="125" t="s">
        <v>284</v>
      </c>
      <c r="Q210" s="125" t="s">
        <v>283</v>
      </c>
      <c r="R210" s="126" t="s">
        <v>282</v>
      </c>
      <c r="S210" s="125" t="s">
        <v>281</v>
      </c>
    </row>
    <row r="211" spans="1:21" x14ac:dyDescent="0.55000000000000004">
      <c r="A211" s="152">
        <v>44516</v>
      </c>
      <c r="B211" s="151"/>
      <c r="C211" s="151"/>
      <c r="D211" s="73">
        <v>90</v>
      </c>
      <c r="E211" s="73">
        <v>82</v>
      </c>
      <c r="F211" s="73">
        <v>81</v>
      </c>
      <c r="G211" s="73">
        <v>77</v>
      </c>
      <c r="H211" s="73">
        <v>13</v>
      </c>
      <c r="I211" s="73">
        <v>19</v>
      </c>
      <c r="J211" s="73">
        <v>43</v>
      </c>
      <c r="L211" s="73">
        <v>6</v>
      </c>
      <c r="M211" s="73">
        <v>0</v>
      </c>
      <c r="N211" s="130">
        <v>43</v>
      </c>
      <c r="O211" s="130">
        <v>2</v>
      </c>
      <c r="P211" s="129"/>
      <c r="Q211" s="129"/>
      <c r="R211" s="130"/>
      <c r="S211" s="129"/>
    </row>
    <row r="212" spans="1:21" x14ac:dyDescent="0.55000000000000004">
      <c r="A212" s="152">
        <v>44517</v>
      </c>
      <c r="B212" s="151"/>
      <c r="C212" s="151"/>
      <c r="D212" s="73">
        <v>80</v>
      </c>
      <c r="E212" s="73">
        <v>68</v>
      </c>
      <c r="F212" s="73">
        <v>68</v>
      </c>
      <c r="G212" s="73">
        <v>66</v>
      </c>
      <c r="H212" s="73">
        <v>5</v>
      </c>
      <c r="I212" s="73">
        <v>10</v>
      </c>
      <c r="J212" s="73">
        <v>47</v>
      </c>
      <c r="L212" s="73">
        <v>6</v>
      </c>
      <c r="M212" s="73">
        <v>0</v>
      </c>
      <c r="N212" s="130">
        <v>47</v>
      </c>
      <c r="O212" s="130">
        <v>2</v>
      </c>
      <c r="P212" s="129"/>
      <c r="Q212" s="129"/>
      <c r="R212" s="130">
        <v>1</v>
      </c>
      <c r="S212" s="129"/>
      <c r="T212" s="74">
        <v>3.06</v>
      </c>
      <c r="U212" s="74">
        <v>0.56999999999999995</v>
      </c>
    </row>
    <row r="213" spans="1:21" x14ac:dyDescent="0.55000000000000004">
      <c r="A213" s="152">
        <v>44551</v>
      </c>
      <c r="B213" s="151"/>
      <c r="C213" s="151"/>
      <c r="D213" s="77">
        <v>96</v>
      </c>
      <c r="E213" s="77">
        <v>91</v>
      </c>
      <c r="F213" s="130">
        <v>86</v>
      </c>
      <c r="G213" s="130">
        <v>53</v>
      </c>
      <c r="H213" s="130">
        <v>40</v>
      </c>
      <c r="I213" s="130">
        <v>13</v>
      </c>
      <c r="J213" s="130">
        <v>30</v>
      </c>
      <c r="K213" s="77"/>
      <c r="L213" s="77">
        <v>3</v>
      </c>
      <c r="M213" s="77"/>
      <c r="N213" s="130">
        <v>30</v>
      </c>
      <c r="O213" s="130"/>
      <c r="P213" s="130"/>
      <c r="Q213" s="130"/>
      <c r="R213" s="130"/>
      <c r="S213" s="130"/>
    </row>
    <row r="214" spans="1:21" x14ac:dyDescent="0.55000000000000004">
      <c r="A214" s="152">
        <v>44552</v>
      </c>
      <c r="B214" s="151"/>
      <c r="C214" s="151"/>
      <c r="D214" s="77">
        <v>100</v>
      </c>
      <c r="E214" s="77">
        <v>80</v>
      </c>
      <c r="F214" s="77">
        <v>80</v>
      </c>
      <c r="G214" s="77">
        <v>75</v>
      </c>
      <c r="H214" s="77">
        <v>26</v>
      </c>
      <c r="I214" s="77">
        <v>12</v>
      </c>
      <c r="J214" s="77">
        <v>21</v>
      </c>
      <c r="K214" s="77"/>
      <c r="L214" s="77">
        <v>21</v>
      </c>
      <c r="M214" s="77"/>
      <c r="N214" s="130">
        <v>21</v>
      </c>
      <c r="O214" s="130"/>
      <c r="P214" s="130"/>
      <c r="Q214" s="130"/>
      <c r="R214" s="130"/>
      <c r="S214" s="130"/>
    </row>
    <row r="215" spans="1:21" x14ac:dyDescent="0.55000000000000004">
      <c r="A215" s="152"/>
      <c r="B215" s="151"/>
      <c r="C215" s="151"/>
      <c r="N215" s="130"/>
      <c r="O215" s="130"/>
      <c r="P215" s="129"/>
      <c r="Q215" s="129"/>
      <c r="R215" s="130"/>
      <c r="S215" s="129" t="s">
        <v>297</v>
      </c>
      <c r="T215" s="74" t="s">
        <v>286</v>
      </c>
    </row>
    <row r="216" spans="1:21" x14ac:dyDescent="0.55000000000000004">
      <c r="A216" s="150" t="s">
        <v>163</v>
      </c>
      <c r="B216" s="149" t="s">
        <v>325</v>
      </c>
      <c r="C216" s="149" t="s">
        <v>167</v>
      </c>
      <c r="D216" s="148">
        <f>SUM(D211:D215)</f>
        <v>366</v>
      </c>
      <c r="E216" s="148">
        <f>SUM(E211:E215)</f>
        <v>321</v>
      </c>
      <c r="F216" s="148">
        <f>SUM(F211:F215)</f>
        <v>315</v>
      </c>
      <c r="G216" s="148">
        <f>SUM(G211:G215)</f>
        <v>271</v>
      </c>
      <c r="H216" s="148">
        <f>SUM(H211:H215)</f>
        <v>84</v>
      </c>
      <c r="I216" s="148">
        <f>SUM(I211:I215)</f>
        <v>54</v>
      </c>
      <c r="J216" s="148">
        <f>SUM(J211:J215)</f>
        <v>141</v>
      </c>
      <c r="K216" s="148">
        <f>SUM(K211:K215)</f>
        <v>0</v>
      </c>
      <c r="L216" s="148">
        <f>SUM(L211:L215)</f>
        <v>36</v>
      </c>
      <c r="M216" s="148">
        <f>SUM(M211:M212)</f>
        <v>0</v>
      </c>
      <c r="N216" s="148">
        <f>SUM(N211:N215)</f>
        <v>141</v>
      </c>
      <c r="O216" s="148">
        <f>SUM(O211:O215)</f>
        <v>4</v>
      </c>
      <c r="P216" s="148"/>
      <c r="Q216" s="148"/>
      <c r="R216" s="148">
        <f>SUM(R211:R215)</f>
        <v>1</v>
      </c>
      <c r="S216" s="147">
        <f>(R216/G216)*100</f>
        <v>0.36900369003690037</v>
      </c>
      <c r="T216" s="147">
        <f>(R216/N216)*100</f>
        <v>0.70921985815602839</v>
      </c>
    </row>
    <row r="217" spans="1:21" x14ac:dyDescent="0.55000000000000004">
      <c r="A217" s="152"/>
      <c r="B217" s="151"/>
      <c r="C217" s="151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66"/>
    </row>
    <row r="218" spans="1:21" ht="21.5" x14ac:dyDescent="0.55000000000000004">
      <c r="A218" s="159" t="s">
        <v>334</v>
      </c>
      <c r="B218" s="158"/>
      <c r="C218" s="158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10"/>
      <c r="O218" s="110"/>
      <c r="P218" s="104"/>
      <c r="Q218" s="104"/>
      <c r="R218" s="110"/>
      <c r="S218" s="104"/>
    </row>
    <row r="219" spans="1:21" x14ac:dyDescent="0.55000000000000004">
      <c r="A219" s="152" t="s">
        <v>230</v>
      </c>
      <c r="B219" s="151"/>
      <c r="C219" s="151"/>
      <c r="D219" s="136" t="s">
        <v>227</v>
      </c>
      <c r="E219" s="136" t="s">
        <v>226</v>
      </c>
      <c r="F219" s="136" t="s">
        <v>225</v>
      </c>
      <c r="G219" s="136" t="s">
        <v>224</v>
      </c>
      <c r="H219" s="157" t="s">
        <v>289</v>
      </c>
      <c r="I219" s="156"/>
      <c r="J219" s="155"/>
      <c r="K219" s="155"/>
      <c r="L219" s="155"/>
      <c r="M219" s="155"/>
      <c r="N219" s="131" t="s">
        <v>48</v>
      </c>
      <c r="O219" s="131" t="s">
        <v>48</v>
      </c>
      <c r="P219" s="129" t="s">
        <v>52</v>
      </c>
      <c r="Q219" s="129" t="s">
        <v>48</v>
      </c>
      <c r="R219" s="130" t="s">
        <v>288</v>
      </c>
      <c r="S219" s="129" t="s">
        <v>52</v>
      </c>
    </row>
    <row r="220" spans="1:21" x14ac:dyDescent="0.55000000000000004">
      <c r="A220" s="154" t="s">
        <v>214</v>
      </c>
      <c r="B220" s="153"/>
      <c r="C220" s="153"/>
      <c r="D220" s="127" t="s">
        <v>212</v>
      </c>
      <c r="E220" s="127" t="s">
        <v>211</v>
      </c>
      <c r="F220" s="127" t="s">
        <v>210</v>
      </c>
      <c r="G220" s="126"/>
      <c r="H220" s="126" t="s">
        <v>209</v>
      </c>
      <c r="I220" s="126">
        <v>1</v>
      </c>
      <c r="J220" s="126">
        <v>2</v>
      </c>
      <c r="K220" s="126">
        <v>8</v>
      </c>
      <c r="L220" s="126" t="s">
        <v>287</v>
      </c>
      <c r="M220" s="126" t="s">
        <v>205</v>
      </c>
      <c r="N220" s="126" t="s">
        <v>286</v>
      </c>
      <c r="O220" s="126" t="s">
        <v>285</v>
      </c>
      <c r="P220" s="125" t="s">
        <v>284</v>
      </c>
      <c r="Q220" s="125" t="s">
        <v>283</v>
      </c>
      <c r="R220" s="126" t="s">
        <v>282</v>
      </c>
      <c r="S220" s="125" t="s">
        <v>281</v>
      </c>
    </row>
    <row r="221" spans="1:21" x14ac:dyDescent="0.55000000000000004">
      <c r="A221" s="152">
        <v>44517</v>
      </c>
      <c r="B221" s="151"/>
      <c r="C221" s="151"/>
      <c r="D221" s="73">
        <v>79</v>
      </c>
      <c r="E221" s="73">
        <v>65</v>
      </c>
      <c r="F221" s="73">
        <v>65</v>
      </c>
      <c r="G221" s="73">
        <v>61</v>
      </c>
      <c r="H221" s="73">
        <v>7</v>
      </c>
      <c r="I221" s="73">
        <v>15</v>
      </c>
      <c r="J221" s="73">
        <v>35</v>
      </c>
      <c r="L221" s="73">
        <v>8</v>
      </c>
      <c r="M221" s="73">
        <v>0</v>
      </c>
      <c r="N221" s="130">
        <v>35</v>
      </c>
      <c r="O221" s="130">
        <v>2</v>
      </c>
      <c r="P221" s="129"/>
      <c r="Q221" s="129"/>
      <c r="R221" s="130"/>
      <c r="S221" s="129"/>
    </row>
    <row r="222" spans="1:21" x14ac:dyDescent="0.55000000000000004">
      <c r="A222" s="152">
        <v>44518</v>
      </c>
      <c r="B222" s="151"/>
      <c r="C222" s="151"/>
      <c r="D222" s="73">
        <v>90</v>
      </c>
      <c r="E222" s="73">
        <v>85</v>
      </c>
      <c r="F222" s="73">
        <v>82</v>
      </c>
      <c r="G222" s="73">
        <v>75</v>
      </c>
      <c r="H222" s="73">
        <v>15</v>
      </c>
      <c r="I222" s="73">
        <v>26</v>
      </c>
      <c r="J222" s="73">
        <v>37</v>
      </c>
      <c r="L222" s="73">
        <v>4</v>
      </c>
      <c r="M222" s="73">
        <v>0</v>
      </c>
      <c r="N222" s="130">
        <v>37</v>
      </c>
      <c r="O222" s="130"/>
      <c r="P222" s="129"/>
      <c r="Q222" s="129"/>
      <c r="R222" s="130"/>
      <c r="S222" s="129"/>
    </row>
    <row r="223" spans="1:21" x14ac:dyDescent="0.55000000000000004">
      <c r="A223" s="152"/>
      <c r="B223" s="151"/>
      <c r="C223" s="151"/>
      <c r="N223" s="130"/>
      <c r="O223" s="130"/>
      <c r="P223" s="129"/>
      <c r="Q223" s="129"/>
      <c r="R223" s="130"/>
      <c r="S223" s="129"/>
    </row>
    <row r="224" spans="1:21" x14ac:dyDescent="0.55000000000000004">
      <c r="A224" s="150" t="s">
        <v>163</v>
      </c>
      <c r="B224" s="149" t="s">
        <v>325</v>
      </c>
      <c r="C224" s="149" t="s">
        <v>167</v>
      </c>
      <c r="D224" s="148">
        <f>SUM(D221:D223)</f>
        <v>169</v>
      </c>
      <c r="E224" s="148">
        <f>SUM(E221:E223)</f>
        <v>150</v>
      </c>
      <c r="F224" s="148">
        <f>SUM(F221:F223)</f>
        <v>147</v>
      </c>
      <c r="G224" s="148">
        <f>SUM(G221:G223)</f>
        <v>136</v>
      </c>
      <c r="H224" s="148">
        <f>SUM(H221:H223)</f>
        <v>22</v>
      </c>
      <c r="I224" s="148">
        <f>SUM(I221:I223)</f>
        <v>41</v>
      </c>
      <c r="J224" s="148">
        <f>SUM(J221:J223)</f>
        <v>72</v>
      </c>
      <c r="K224" s="148">
        <f>SUM(K221:K223)</f>
        <v>0</v>
      </c>
      <c r="L224" s="148">
        <f>SUM(L221:L223)</f>
        <v>12</v>
      </c>
      <c r="M224" s="148">
        <f>SUM(M221:M222)</f>
        <v>0</v>
      </c>
      <c r="N224" s="148">
        <f>SUM(N221:N223)</f>
        <v>72</v>
      </c>
      <c r="O224" s="148">
        <f>SUM(O221:O223)</f>
        <v>2</v>
      </c>
      <c r="P224" s="148"/>
      <c r="Q224" s="148"/>
      <c r="R224" s="148">
        <f>SUM(R221:R223)</f>
        <v>0</v>
      </c>
      <c r="S224" s="147"/>
    </row>
    <row r="226" spans="1:19" ht="21.5" x14ac:dyDescent="0.55000000000000004">
      <c r="A226" s="159" t="s">
        <v>333</v>
      </c>
      <c r="B226" s="158"/>
      <c r="C226" s="158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10"/>
      <c r="O226" s="110"/>
      <c r="P226" s="104"/>
      <c r="Q226" s="104"/>
      <c r="R226" s="110"/>
      <c r="S226" s="104"/>
    </row>
    <row r="227" spans="1:19" x14ac:dyDescent="0.55000000000000004">
      <c r="A227" s="152" t="s">
        <v>230</v>
      </c>
      <c r="B227" s="151"/>
      <c r="C227" s="151"/>
      <c r="D227" s="136" t="s">
        <v>227</v>
      </c>
      <c r="E227" s="136" t="s">
        <v>226</v>
      </c>
      <c r="F227" s="136" t="s">
        <v>225</v>
      </c>
      <c r="G227" s="136" t="s">
        <v>224</v>
      </c>
      <c r="H227" s="157" t="s">
        <v>289</v>
      </c>
      <c r="I227" s="156"/>
      <c r="J227" s="155"/>
      <c r="K227" s="155"/>
      <c r="L227" s="155"/>
      <c r="M227" s="155"/>
      <c r="N227" s="131" t="s">
        <v>48</v>
      </c>
      <c r="O227" s="131" t="s">
        <v>48</v>
      </c>
      <c r="P227" s="129" t="s">
        <v>52</v>
      </c>
      <c r="Q227" s="129" t="s">
        <v>48</v>
      </c>
      <c r="R227" s="130" t="s">
        <v>288</v>
      </c>
      <c r="S227" s="129" t="s">
        <v>52</v>
      </c>
    </row>
    <row r="228" spans="1:19" x14ac:dyDescent="0.55000000000000004">
      <c r="A228" s="154" t="s">
        <v>214</v>
      </c>
      <c r="B228" s="153"/>
      <c r="C228" s="153"/>
      <c r="D228" s="127" t="s">
        <v>212</v>
      </c>
      <c r="E228" s="127" t="s">
        <v>211</v>
      </c>
      <c r="F228" s="127" t="s">
        <v>210</v>
      </c>
      <c r="G228" s="126"/>
      <c r="H228" s="126" t="s">
        <v>209</v>
      </c>
      <c r="I228" s="126">
        <v>1</v>
      </c>
      <c r="J228" s="126">
        <v>2</v>
      </c>
      <c r="K228" s="126">
        <v>8</v>
      </c>
      <c r="L228" s="126" t="s">
        <v>287</v>
      </c>
      <c r="M228" s="126" t="s">
        <v>205</v>
      </c>
      <c r="N228" s="126" t="s">
        <v>286</v>
      </c>
      <c r="O228" s="126" t="s">
        <v>285</v>
      </c>
      <c r="P228" s="125" t="s">
        <v>284</v>
      </c>
      <c r="Q228" s="125" t="s">
        <v>283</v>
      </c>
      <c r="R228" s="126" t="s">
        <v>282</v>
      </c>
      <c r="S228" s="125" t="s">
        <v>281</v>
      </c>
    </row>
    <row r="229" spans="1:19" x14ac:dyDescent="0.55000000000000004">
      <c r="A229" s="152">
        <v>43992</v>
      </c>
      <c r="B229" s="151"/>
      <c r="C229" s="151"/>
      <c r="D229" s="73">
        <v>104</v>
      </c>
      <c r="E229" s="73">
        <v>99</v>
      </c>
      <c r="F229" s="73">
        <v>99</v>
      </c>
      <c r="G229" s="73">
        <v>94</v>
      </c>
      <c r="H229" s="73">
        <v>19</v>
      </c>
      <c r="I229" s="73">
        <v>19</v>
      </c>
      <c r="J229" s="73">
        <v>43</v>
      </c>
      <c r="L229" s="73">
        <v>18</v>
      </c>
      <c r="M229" s="73">
        <v>0</v>
      </c>
      <c r="N229" s="130">
        <v>43</v>
      </c>
      <c r="O229" s="130">
        <v>2</v>
      </c>
      <c r="P229" s="129"/>
      <c r="Q229" s="129"/>
      <c r="R229" s="130"/>
      <c r="S229" s="129"/>
    </row>
    <row r="230" spans="1:19" x14ac:dyDescent="0.55000000000000004">
      <c r="A230" s="152">
        <v>43993</v>
      </c>
      <c r="B230" s="151"/>
      <c r="C230" s="151"/>
      <c r="D230" s="73">
        <v>48</v>
      </c>
      <c r="E230" s="73">
        <v>45</v>
      </c>
      <c r="F230" s="73">
        <v>45</v>
      </c>
      <c r="G230" s="73">
        <v>45</v>
      </c>
      <c r="H230" s="73">
        <v>3</v>
      </c>
      <c r="I230" s="73">
        <v>15</v>
      </c>
      <c r="J230" s="73">
        <v>16</v>
      </c>
      <c r="L230" s="73">
        <v>11</v>
      </c>
      <c r="M230" s="73">
        <v>0</v>
      </c>
      <c r="N230" s="130">
        <v>16</v>
      </c>
      <c r="O230" s="130">
        <v>1</v>
      </c>
      <c r="P230" s="129"/>
      <c r="Q230" s="129"/>
      <c r="R230" s="130"/>
      <c r="S230" s="129"/>
    </row>
    <row r="231" spans="1:19" x14ac:dyDescent="0.55000000000000004">
      <c r="A231" s="152"/>
      <c r="B231" s="151"/>
      <c r="C231" s="151"/>
      <c r="N231" s="130"/>
      <c r="O231" s="130"/>
      <c r="P231" s="129"/>
      <c r="Q231" s="129"/>
      <c r="R231" s="130"/>
      <c r="S231" s="129"/>
    </row>
    <row r="232" spans="1:19" x14ac:dyDescent="0.55000000000000004">
      <c r="A232" s="150" t="s">
        <v>155</v>
      </c>
      <c r="B232" s="149" t="s">
        <v>325</v>
      </c>
      <c r="C232" s="149" t="s">
        <v>167</v>
      </c>
      <c r="D232" s="148">
        <f>SUM(D229:D231)</f>
        <v>152</v>
      </c>
      <c r="E232" s="148">
        <f>SUM(E229:E231)</f>
        <v>144</v>
      </c>
      <c r="F232" s="148">
        <f>SUM(F229:F231)</f>
        <v>144</v>
      </c>
      <c r="G232" s="148">
        <f>SUM(G229:G231)</f>
        <v>139</v>
      </c>
      <c r="H232" s="148">
        <f>SUM(H229:H231)</f>
        <v>22</v>
      </c>
      <c r="I232" s="148">
        <f>SUM(I229:I231)</f>
        <v>34</v>
      </c>
      <c r="J232" s="148">
        <f>SUM(J229:J231)</f>
        <v>59</v>
      </c>
      <c r="K232" s="148">
        <f>SUM(K229:K231)</f>
        <v>0</v>
      </c>
      <c r="L232" s="148">
        <f>SUM(L229:L231)</f>
        <v>29</v>
      </c>
      <c r="M232" s="148">
        <f>SUM(M229:M230)</f>
        <v>0</v>
      </c>
      <c r="N232" s="148">
        <f>SUM(N229:N231)</f>
        <v>59</v>
      </c>
      <c r="O232" s="148">
        <f>SUM(O229:O231)</f>
        <v>3</v>
      </c>
      <c r="P232" s="148"/>
      <c r="Q232" s="148"/>
      <c r="R232" s="148">
        <f>SUM(R229:R231)</f>
        <v>0</v>
      </c>
      <c r="S232" s="147"/>
    </row>
    <row r="234" spans="1:19" ht="21.5" x14ac:dyDescent="0.55000000000000004">
      <c r="A234" s="159" t="s">
        <v>332</v>
      </c>
      <c r="B234" s="158"/>
      <c r="C234" s="158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10"/>
      <c r="O234" s="110"/>
      <c r="P234" s="104"/>
      <c r="Q234" s="104"/>
      <c r="R234" s="110"/>
      <c r="S234" s="104"/>
    </row>
    <row r="235" spans="1:19" x14ac:dyDescent="0.55000000000000004">
      <c r="A235" s="152" t="s">
        <v>230</v>
      </c>
      <c r="B235" s="151"/>
      <c r="C235" s="151"/>
      <c r="D235" s="136" t="s">
        <v>227</v>
      </c>
      <c r="E235" s="136" t="s">
        <v>226</v>
      </c>
      <c r="F235" s="136" t="s">
        <v>225</v>
      </c>
      <c r="G235" s="136" t="s">
        <v>224</v>
      </c>
      <c r="H235" s="157" t="s">
        <v>289</v>
      </c>
      <c r="I235" s="156"/>
      <c r="J235" s="155"/>
      <c r="K235" s="155"/>
      <c r="L235" s="155"/>
      <c r="M235" s="155"/>
      <c r="N235" s="131" t="s">
        <v>48</v>
      </c>
      <c r="O235" s="131" t="s">
        <v>48</v>
      </c>
      <c r="P235" s="129" t="s">
        <v>52</v>
      </c>
      <c r="Q235" s="129" t="s">
        <v>48</v>
      </c>
      <c r="R235" s="130" t="s">
        <v>288</v>
      </c>
      <c r="S235" s="129" t="s">
        <v>52</v>
      </c>
    </row>
    <row r="236" spans="1:19" x14ac:dyDescent="0.55000000000000004">
      <c r="A236" s="154" t="s">
        <v>214</v>
      </c>
      <c r="B236" s="153"/>
      <c r="C236" s="153"/>
      <c r="D236" s="127" t="s">
        <v>212</v>
      </c>
      <c r="E236" s="127" t="s">
        <v>211</v>
      </c>
      <c r="F236" s="127" t="s">
        <v>210</v>
      </c>
      <c r="G236" s="126"/>
      <c r="H236" s="126" t="s">
        <v>209</v>
      </c>
      <c r="I236" s="126">
        <v>1</v>
      </c>
      <c r="J236" s="126">
        <v>2</v>
      </c>
      <c r="K236" s="126">
        <v>8</v>
      </c>
      <c r="L236" s="126" t="s">
        <v>287</v>
      </c>
      <c r="M236" s="126" t="s">
        <v>205</v>
      </c>
      <c r="N236" s="126" t="s">
        <v>286</v>
      </c>
      <c r="O236" s="126" t="s">
        <v>285</v>
      </c>
      <c r="P236" s="125" t="s">
        <v>284</v>
      </c>
      <c r="Q236" s="125" t="s">
        <v>283</v>
      </c>
      <c r="R236" s="126" t="s">
        <v>282</v>
      </c>
      <c r="S236" s="125" t="s">
        <v>281</v>
      </c>
    </row>
    <row r="237" spans="1:19" x14ac:dyDescent="0.55000000000000004">
      <c r="A237" s="152">
        <v>43993</v>
      </c>
      <c r="B237" s="151"/>
      <c r="C237" s="151"/>
      <c r="D237" s="73">
        <v>151</v>
      </c>
      <c r="E237" s="73">
        <v>131</v>
      </c>
      <c r="F237" s="73">
        <v>131</v>
      </c>
      <c r="G237" s="73">
        <v>128</v>
      </c>
      <c r="H237" s="73">
        <v>11</v>
      </c>
      <c r="I237" s="73">
        <v>32</v>
      </c>
      <c r="J237" s="73">
        <v>67</v>
      </c>
      <c r="L237" s="73">
        <v>21</v>
      </c>
      <c r="M237" s="73">
        <v>0</v>
      </c>
      <c r="N237" s="130">
        <v>67</v>
      </c>
      <c r="O237" s="130">
        <v>3</v>
      </c>
      <c r="P237" s="129"/>
      <c r="Q237" s="129"/>
      <c r="R237" s="130"/>
      <c r="S237" s="129"/>
    </row>
    <row r="238" spans="1:19" x14ac:dyDescent="0.55000000000000004">
      <c r="A238" s="152"/>
      <c r="B238" s="151"/>
      <c r="C238" s="151"/>
      <c r="M238" s="73">
        <v>0</v>
      </c>
      <c r="N238" s="130"/>
      <c r="O238" s="130"/>
      <c r="P238" s="129"/>
      <c r="Q238" s="129"/>
      <c r="R238" s="130"/>
      <c r="S238" s="129"/>
    </row>
    <row r="239" spans="1:19" x14ac:dyDescent="0.55000000000000004">
      <c r="A239" s="152"/>
      <c r="B239" s="151"/>
      <c r="C239" s="151"/>
      <c r="N239" s="130"/>
      <c r="O239" s="130"/>
      <c r="P239" s="129"/>
      <c r="Q239" s="129"/>
      <c r="R239" s="130"/>
      <c r="S239" s="129"/>
    </row>
    <row r="240" spans="1:19" x14ac:dyDescent="0.55000000000000004">
      <c r="A240" s="150" t="s">
        <v>153</v>
      </c>
      <c r="B240" s="149" t="s">
        <v>325</v>
      </c>
      <c r="C240" s="149" t="s">
        <v>167</v>
      </c>
      <c r="D240" s="148">
        <f>SUM(D237:D239)</f>
        <v>151</v>
      </c>
      <c r="E240" s="148">
        <f>SUM(E237:E239)</f>
        <v>131</v>
      </c>
      <c r="F240" s="148">
        <f>SUM(F237:F239)</f>
        <v>131</v>
      </c>
      <c r="G240" s="148">
        <f>SUM(G237:G239)</f>
        <v>128</v>
      </c>
      <c r="H240" s="148">
        <f>SUM(H237:H239)</f>
        <v>11</v>
      </c>
      <c r="I240" s="148">
        <f>SUM(I237:I239)</f>
        <v>32</v>
      </c>
      <c r="J240" s="148">
        <f>SUM(J237:J239)</f>
        <v>67</v>
      </c>
      <c r="K240" s="148">
        <f>SUM(K237:K239)</f>
        <v>0</v>
      </c>
      <c r="L240" s="148">
        <f>SUM(L237:L239)</f>
        <v>21</v>
      </c>
      <c r="M240" s="148">
        <f>SUM(M237:M238)</f>
        <v>0</v>
      </c>
      <c r="N240" s="148">
        <f>SUM(N237:N239)</f>
        <v>67</v>
      </c>
      <c r="O240" s="148">
        <f>SUM(O237:O239)</f>
        <v>3</v>
      </c>
      <c r="P240" s="148"/>
      <c r="Q240" s="148"/>
      <c r="R240" s="148">
        <f>SUM(R237:R239)</f>
        <v>0</v>
      </c>
      <c r="S240" s="147"/>
    </row>
    <row r="241" spans="1:33" x14ac:dyDescent="0.55000000000000004">
      <c r="A241" s="152"/>
      <c r="B241" s="151"/>
      <c r="C241" s="151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66"/>
    </row>
    <row r="242" spans="1:33" ht="21.5" x14ac:dyDescent="0.55000000000000004">
      <c r="A242" s="159" t="s">
        <v>331</v>
      </c>
      <c r="B242" s="158"/>
      <c r="C242" s="158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10"/>
      <c r="O242" s="110"/>
      <c r="P242" s="104"/>
      <c r="Q242" s="104"/>
      <c r="R242" s="110"/>
      <c r="S242" s="104"/>
      <c r="T242" s="112"/>
      <c r="U242" s="112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60"/>
    </row>
    <row r="243" spans="1:33" x14ac:dyDescent="0.55000000000000004">
      <c r="A243" s="152" t="s">
        <v>230</v>
      </c>
      <c r="B243" s="151"/>
      <c r="C243" s="151"/>
      <c r="D243" s="136" t="s">
        <v>227</v>
      </c>
      <c r="E243" s="136" t="s">
        <v>226</v>
      </c>
      <c r="F243" s="136" t="s">
        <v>225</v>
      </c>
      <c r="G243" s="136" t="s">
        <v>224</v>
      </c>
      <c r="H243" s="157" t="s">
        <v>289</v>
      </c>
      <c r="I243" s="156"/>
      <c r="J243" s="155"/>
      <c r="K243" s="155"/>
      <c r="L243" s="155"/>
      <c r="M243" s="155"/>
      <c r="N243" s="131" t="s">
        <v>48</v>
      </c>
      <c r="O243" s="131" t="s">
        <v>48</v>
      </c>
      <c r="P243" s="129" t="s">
        <v>52</v>
      </c>
      <c r="Q243" s="129" t="s">
        <v>48</v>
      </c>
      <c r="R243" s="130" t="s">
        <v>288</v>
      </c>
      <c r="S243" s="129" t="s">
        <v>52</v>
      </c>
      <c r="T243" s="74" t="s">
        <v>308</v>
      </c>
      <c r="U243" s="74" t="s">
        <v>307</v>
      </c>
      <c r="V243" s="73" t="s">
        <v>205</v>
      </c>
      <c r="W243" s="73" t="s">
        <v>306</v>
      </c>
      <c r="X243" s="73" t="s">
        <v>205</v>
      </c>
      <c r="Y243" s="73" t="s">
        <v>306</v>
      </c>
      <c r="AE243" s="162" t="s">
        <v>47</v>
      </c>
      <c r="AF243" s="162" t="s">
        <v>305</v>
      </c>
      <c r="AG243" s="145" t="s">
        <v>304</v>
      </c>
    </row>
    <row r="244" spans="1:33" x14ac:dyDescent="0.55000000000000004">
      <c r="A244" s="154" t="s">
        <v>214</v>
      </c>
      <c r="B244" s="153"/>
      <c r="C244" s="153"/>
      <c r="D244" s="127" t="s">
        <v>212</v>
      </c>
      <c r="E244" s="127" t="s">
        <v>211</v>
      </c>
      <c r="F244" s="127" t="s">
        <v>210</v>
      </c>
      <c r="G244" s="126"/>
      <c r="H244" s="126" t="s">
        <v>209</v>
      </c>
      <c r="I244" s="126">
        <v>1</v>
      </c>
      <c r="J244" s="126">
        <v>2</v>
      </c>
      <c r="K244" s="126">
        <v>8</v>
      </c>
      <c r="L244" s="126" t="s">
        <v>287</v>
      </c>
      <c r="M244" s="126" t="s">
        <v>205</v>
      </c>
      <c r="N244" s="126" t="s">
        <v>286</v>
      </c>
      <c r="O244" s="126" t="s">
        <v>285</v>
      </c>
      <c r="P244" s="125" t="s">
        <v>284</v>
      </c>
      <c r="Q244" s="125" t="s">
        <v>283</v>
      </c>
      <c r="R244" s="126" t="s">
        <v>282</v>
      </c>
      <c r="S244" s="125" t="s">
        <v>281</v>
      </c>
      <c r="T244" s="112" t="s">
        <v>303</v>
      </c>
      <c r="U244" s="112" t="s">
        <v>303</v>
      </c>
      <c r="V244" s="104"/>
      <c r="W244" s="104"/>
      <c r="X244" s="104"/>
      <c r="Y244" s="104"/>
      <c r="Z244" s="104"/>
      <c r="AA244" s="104" t="s">
        <v>302</v>
      </c>
      <c r="AB244" s="104" t="s">
        <v>213</v>
      </c>
      <c r="AC244" s="104" t="s">
        <v>301</v>
      </c>
      <c r="AE244" s="161" t="s">
        <v>300</v>
      </c>
      <c r="AF244" s="161"/>
      <c r="AG244" s="160"/>
    </row>
    <row r="245" spans="1:33" x14ac:dyDescent="0.55000000000000004">
      <c r="A245" s="152">
        <v>44013</v>
      </c>
      <c r="B245" s="151"/>
      <c r="C245" s="151"/>
      <c r="D245" s="73">
        <v>55</v>
      </c>
      <c r="E245" s="73">
        <v>53</v>
      </c>
      <c r="F245" s="73">
        <v>53</v>
      </c>
      <c r="G245" s="73">
        <v>49</v>
      </c>
      <c r="H245" s="73">
        <v>10</v>
      </c>
      <c r="I245" s="73">
        <v>9</v>
      </c>
      <c r="J245" s="73">
        <v>27</v>
      </c>
      <c r="L245" s="73">
        <v>7</v>
      </c>
      <c r="M245" s="73">
        <v>0</v>
      </c>
      <c r="N245" s="130">
        <v>27</v>
      </c>
      <c r="O245" s="130">
        <v>1</v>
      </c>
      <c r="P245" s="129"/>
      <c r="Q245" s="129"/>
      <c r="R245" s="130">
        <v>2</v>
      </c>
      <c r="S245" s="129"/>
      <c r="T245" s="74">
        <v>1.95</v>
      </c>
      <c r="U245" s="74">
        <v>0.21</v>
      </c>
      <c r="V245" s="73">
        <v>2.0299999999999998</v>
      </c>
      <c r="W245" s="73">
        <v>0.32</v>
      </c>
    </row>
    <row r="246" spans="1:33" x14ac:dyDescent="0.55000000000000004">
      <c r="A246" s="152">
        <v>44014</v>
      </c>
      <c r="B246" s="151"/>
      <c r="C246" s="151"/>
      <c r="D246" s="73">
        <v>65</v>
      </c>
      <c r="E246" s="73">
        <v>61</v>
      </c>
      <c r="F246" s="73">
        <v>60</v>
      </c>
      <c r="G246" s="73">
        <v>55</v>
      </c>
      <c r="H246" s="73">
        <v>5</v>
      </c>
      <c r="I246" s="73">
        <v>25</v>
      </c>
      <c r="J246" s="73">
        <v>24</v>
      </c>
      <c r="L246" s="73">
        <v>6</v>
      </c>
      <c r="M246" s="73">
        <v>0</v>
      </c>
      <c r="N246" s="130">
        <v>24</v>
      </c>
      <c r="O246" s="130">
        <v>2</v>
      </c>
      <c r="P246" s="129"/>
      <c r="Q246" s="129"/>
      <c r="R246" s="130">
        <v>1</v>
      </c>
      <c r="S246" s="129"/>
      <c r="T246" s="74">
        <v>1.63</v>
      </c>
      <c r="U246" s="74">
        <v>0.33</v>
      </c>
    </row>
    <row r="247" spans="1:33" x14ac:dyDescent="0.55000000000000004">
      <c r="A247" s="152">
        <v>44047</v>
      </c>
      <c r="B247" s="151"/>
      <c r="C247" s="151"/>
      <c r="D247" s="73">
        <v>123</v>
      </c>
      <c r="E247" s="73">
        <v>117</v>
      </c>
      <c r="F247" s="73">
        <v>115</v>
      </c>
      <c r="G247" s="73">
        <v>115</v>
      </c>
      <c r="H247" s="73">
        <v>5</v>
      </c>
      <c r="I247" s="73">
        <v>34</v>
      </c>
      <c r="J247" s="73">
        <v>64</v>
      </c>
      <c r="L247" s="73">
        <v>12</v>
      </c>
      <c r="N247" s="130">
        <v>64</v>
      </c>
      <c r="O247" s="130">
        <v>2</v>
      </c>
      <c r="P247" s="129"/>
      <c r="Q247" s="129"/>
      <c r="R247" s="130">
        <v>3</v>
      </c>
      <c r="S247" s="129"/>
      <c r="T247" s="74">
        <v>1.4</v>
      </c>
      <c r="U247" s="74">
        <v>0.42</v>
      </c>
      <c r="V247" s="73">
        <v>1.95</v>
      </c>
      <c r="W247" s="73">
        <v>0.2</v>
      </c>
      <c r="X247" s="73">
        <v>1.68</v>
      </c>
      <c r="Y247" s="73">
        <v>0.24</v>
      </c>
      <c r="AE247" s="88">
        <v>1</v>
      </c>
      <c r="AF247" s="73" t="s">
        <v>330</v>
      </c>
      <c r="AG247" s="145" t="s">
        <v>310</v>
      </c>
    </row>
    <row r="248" spans="1:33" x14ac:dyDescent="0.55000000000000004">
      <c r="A248" s="152">
        <v>44048</v>
      </c>
      <c r="B248" s="151"/>
      <c r="C248" s="151"/>
      <c r="D248" s="73">
        <v>88</v>
      </c>
      <c r="E248" s="73">
        <v>85</v>
      </c>
      <c r="F248" s="73">
        <v>82</v>
      </c>
      <c r="G248" s="73">
        <v>71</v>
      </c>
      <c r="H248" s="73">
        <v>12</v>
      </c>
      <c r="I248" s="73">
        <v>7</v>
      </c>
      <c r="J248" s="73">
        <v>56</v>
      </c>
      <c r="L248" s="73">
        <v>7</v>
      </c>
      <c r="N248" s="130">
        <v>56</v>
      </c>
      <c r="O248" s="130">
        <v>3</v>
      </c>
      <c r="P248" s="129"/>
      <c r="Q248" s="129"/>
      <c r="R248" s="130">
        <v>8</v>
      </c>
      <c r="S248" s="129"/>
      <c r="T248" s="74">
        <v>1.45</v>
      </c>
      <c r="U248" s="74">
        <v>0.41</v>
      </c>
      <c r="V248" s="73">
        <v>2.02</v>
      </c>
      <c r="W248" s="73">
        <v>0.33</v>
      </c>
      <c r="X248" s="73">
        <v>2.0699999999999998</v>
      </c>
      <c r="Y248" s="73">
        <v>0.26</v>
      </c>
    </row>
    <row r="249" spans="1:33" x14ac:dyDescent="0.55000000000000004">
      <c r="A249" s="152">
        <v>44049</v>
      </c>
      <c r="B249" s="151"/>
      <c r="C249" s="151"/>
      <c r="D249" s="73">
        <v>128</v>
      </c>
      <c r="E249" s="73">
        <v>98</v>
      </c>
      <c r="F249" s="73">
        <v>93</v>
      </c>
      <c r="G249" s="73">
        <v>83</v>
      </c>
      <c r="H249" s="73">
        <v>14</v>
      </c>
      <c r="I249" s="73">
        <v>17</v>
      </c>
      <c r="J249" s="73">
        <v>55</v>
      </c>
      <c r="L249" s="73">
        <v>7</v>
      </c>
      <c r="N249" s="130">
        <v>55</v>
      </c>
      <c r="O249" s="130">
        <v>2</v>
      </c>
      <c r="P249" s="129"/>
      <c r="Q249" s="129"/>
      <c r="R249" s="130">
        <v>1</v>
      </c>
      <c r="S249" s="129"/>
      <c r="T249" s="74">
        <v>2.2599999999999998</v>
      </c>
      <c r="U249" s="74">
        <v>0.25</v>
      </c>
      <c r="V249" s="73">
        <v>1.79</v>
      </c>
      <c r="W249" s="73">
        <v>0.27</v>
      </c>
      <c r="X249" s="73">
        <v>2.15</v>
      </c>
      <c r="Y249" s="73">
        <v>0.41</v>
      </c>
      <c r="Z249" s="73">
        <v>2.12</v>
      </c>
      <c r="AA249" s="73">
        <v>0.36</v>
      </c>
    </row>
    <row r="250" spans="1:33" x14ac:dyDescent="0.55000000000000004">
      <c r="A250" s="152"/>
      <c r="B250" s="151"/>
      <c r="C250" s="151"/>
      <c r="N250" s="130"/>
      <c r="O250" s="130"/>
      <c r="P250" s="129"/>
      <c r="Q250" s="129"/>
      <c r="R250" s="130"/>
      <c r="S250" s="129"/>
      <c r="T250" s="74">
        <v>1.95</v>
      </c>
      <c r="U250" s="74">
        <v>0.78</v>
      </c>
    </row>
    <row r="251" spans="1:33" x14ac:dyDescent="0.55000000000000004">
      <c r="A251" s="152"/>
      <c r="B251" s="151"/>
      <c r="C251" s="151"/>
      <c r="N251" s="130"/>
      <c r="O251" s="130"/>
      <c r="P251" s="129"/>
      <c r="Q251" s="129"/>
      <c r="R251" s="130"/>
      <c r="S251" s="129"/>
      <c r="T251" s="74">
        <v>1.74</v>
      </c>
      <c r="U251" s="74">
        <v>0.42</v>
      </c>
    </row>
    <row r="252" spans="1:33" x14ac:dyDescent="0.55000000000000004">
      <c r="A252" s="152"/>
      <c r="B252" s="151"/>
      <c r="C252" s="151"/>
      <c r="N252" s="130"/>
      <c r="O252" s="130"/>
      <c r="P252" s="129"/>
      <c r="Q252" s="129"/>
      <c r="R252" s="130"/>
      <c r="S252" s="129" t="s">
        <v>297</v>
      </c>
      <c r="T252" s="74" t="s">
        <v>286</v>
      </c>
    </row>
    <row r="253" spans="1:33" x14ac:dyDescent="0.55000000000000004">
      <c r="A253" s="150" t="s">
        <v>154</v>
      </c>
      <c r="B253" s="149" t="s">
        <v>325</v>
      </c>
      <c r="C253" s="149" t="s">
        <v>167</v>
      </c>
      <c r="D253" s="148">
        <f>SUM(D245:D250)</f>
        <v>459</v>
      </c>
      <c r="E253" s="148">
        <f>SUM(E245:E250)</f>
        <v>414</v>
      </c>
      <c r="F253" s="148">
        <f>SUM(F245:F250)</f>
        <v>403</v>
      </c>
      <c r="G253" s="148">
        <f>SUM(G245:G250)</f>
        <v>373</v>
      </c>
      <c r="H253" s="148">
        <f>SUM(H245:H250)</f>
        <v>46</v>
      </c>
      <c r="I253" s="148">
        <f>SUM(I245:I250)</f>
        <v>92</v>
      </c>
      <c r="J253" s="148">
        <f>SUM(J245:J250)</f>
        <v>226</v>
      </c>
      <c r="K253" s="148">
        <f>SUM(K245:K250)</f>
        <v>0</v>
      </c>
      <c r="L253" s="148">
        <f>SUM(L245:L250)</f>
        <v>39</v>
      </c>
      <c r="M253" s="148">
        <f>SUM(M245:M246)</f>
        <v>0</v>
      </c>
      <c r="N253" s="148">
        <f>SUM(N245:N250)</f>
        <v>226</v>
      </c>
      <c r="O253" s="148">
        <f>SUM(O245:O250)</f>
        <v>10</v>
      </c>
      <c r="P253" s="148"/>
      <c r="Q253" s="148"/>
      <c r="R253" s="148">
        <f>SUM(R245:R250)</f>
        <v>15</v>
      </c>
      <c r="S253" s="147">
        <f>(R253/G253)*100</f>
        <v>4.0214477211796247</v>
      </c>
      <c r="T253" s="147">
        <f>(R253/N253)*100</f>
        <v>6.6371681415929213</v>
      </c>
      <c r="U253" s="73"/>
    </row>
    <row r="254" spans="1:33" x14ac:dyDescent="0.55000000000000004">
      <c r="A254" s="152"/>
      <c r="B254" s="151"/>
      <c r="C254" s="151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66"/>
    </row>
    <row r="255" spans="1:33" ht="21.5" x14ac:dyDescent="0.55000000000000004">
      <c r="A255" s="159" t="s">
        <v>329</v>
      </c>
      <c r="B255" s="158"/>
      <c r="C255" s="158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10"/>
      <c r="O255" s="110"/>
      <c r="P255" s="104"/>
      <c r="Q255" s="104"/>
      <c r="R255" s="110"/>
      <c r="S255" s="104"/>
    </row>
    <row r="256" spans="1:33" x14ac:dyDescent="0.55000000000000004">
      <c r="A256" s="152" t="s">
        <v>230</v>
      </c>
      <c r="B256" s="151"/>
      <c r="C256" s="151"/>
      <c r="D256" s="136" t="s">
        <v>227</v>
      </c>
      <c r="E256" s="136" t="s">
        <v>226</v>
      </c>
      <c r="F256" s="136" t="s">
        <v>225</v>
      </c>
      <c r="G256" s="136" t="s">
        <v>224</v>
      </c>
      <c r="H256" s="157" t="s">
        <v>289</v>
      </c>
      <c r="I256" s="156"/>
      <c r="J256" s="155"/>
      <c r="K256" s="155"/>
      <c r="L256" s="155"/>
      <c r="M256" s="155"/>
      <c r="N256" s="131" t="s">
        <v>48</v>
      </c>
      <c r="O256" s="131" t="s">
        <v>48</v>
      </c>
      <c r="P256" s="129" t="s">
        <v>52</v>
      </c>
      <c r="Q256" s="129" t="s">
        <v>48</v>
      </c>
      <c r="R256" s="130" t="s">
        <v>288</v>
      </c>
      <c r="S256" s="129" t="s">
        <v>52</v>
      </c>
    </row>
    <row r="257" spans="1:19" x14ac:dyDescent="0.55000000000000004">
      <c r="A257" s="154" t="s">
        <v>214</v>
      </c>
      <c r="B257" s="153"/>
      <c r="C257" s="153"/>
      <c r="D257" s="127" t="s">
        <v>212</v>
      </c>
      <c r="E257" s="127" t="s">
        <v>211</v>
      </c>
      <c r="F257" s="127" t="s">
        <v>210</v>
      </c>
      <c r="G257" s="126"/>
      <c r="H257" s="126" t="s">
        <v>209</v>
      </c>
      <c r="I257" s="126">
        <v>1</v>
      </c>
      <c r="J257" s="126">
        <v>2</v>
      </c>
      <c r="K257" s="126">
        <v>8</v>
      </c>
      <c r="L257" s="126" t="s">
        <v>287</v>
      </c>
      <c r="M257" s="126" t="s">
        <v>205</v>
      </c>
      <c r="N257" s="126" t="s">
        <v>286</v>
      </c>
      <c r="O257" s="126" t="s">
        <v>285</v>
      </c>
      <c r="P257" s="125" t="s">
        <v>284</v>
      </c>
      <c r="Q257" s="125" t="s">
        <v>283</v>
      </c>
      <c r="R257" s="126" t="s">
        <v>282</v>
      </c>
      <c r="S257" s="125" t="s">
        <v>281</v>
      </c>
    </row>
    <row r="258" spans="1:19" x14ac:dyDescent="0.55000000000000004">
      <c r="A258" s="152">
        <v>44013</v>
      </c>
      <c r="B258" s="151"/>
      <c r="C258" s="151"/>
      <c r="D258" s="73">
        <v>56</v>
      </c>
      <c r="E258" s="73">
        <v>48</v>
      </c>
      <c r="F258" s="73">
        <v>48</v>
      </c>
      <c r="G258" s="73">
        <v>47</v>
      </c>
      <c r="H258" s="73">
        <v>3</v>
      </c>
      <c r="I258" s="73">
        <v>14</v>
      </c>
      <c r="J258" s="73">
        <v>23</v>
      </c>
      <c r="L258" s="73">
        <v>8</v>
      </c>
      <c r="M258" s="73">
        <v>0</v>
      </c>
      <c r="N258" s="130">
        <v>23</v>
      </c>
      <c r="O258" s="130">
        <v>1</v>
      </c>
      <c r="P258" s="129"/>
      <c r="Q258" s="129"/>
      <c r="R258" s="130">
        <v>0</v>
      </c>
      <c r="S258" s="129"/>
    </row>
    <row r="259" spans="1:19" x14ac:dyDescent="0.55000000000000004">
      <c r="A259" s="152">
        <v>44014</v>
      </c>
      <c r="B259" s="151"/>
      <c r="C259" s="151"/>
      <c r="D259" s="73">
        <v>64</v>
      </c>
      <c r="E259" s="73">
        <v>60</v>
      </c>
      <c r="F259" s="73">
        <v>59</v>
      </c>
      <c r="G259" s="73">
        <v>56</v>
      </c>
      <c r="H259" s="73">
        <v>4</v>
      </c>
      <c r="I259" s="73">
        <v>20</v>
      </c>
      <c r="J259" s="73">
        <v>28</v>
      </c>
      <c r="L259" s="73">
        <v>7</v>
      </c>
      <c r="M259" s="73">
        <v>0</v>
      </c>
      <c r="N259" s="130">
        <v>28</v>
      </c>
      <c r="O259" s="130">
        <v>2</v>
      </c>
      <c r="P259" s="129"/>
      <c r="Q259" s="129"/>
      <c r="R259" s="130"/>
      <c r="S259" s="129"/>
    </row>
    <row r="260" spans="1:19" x14ac:dyDescent="0.55000000000000004">
      <c r="A260" s="152"/>
      <c r="B260" s="151"/>
      <c r="C260" s="151"/>
      <c r="N260" s="130"/>
      <c r="O260" s="130"/>
      <c r="P260" s="129"/>
      <c r="Q260" s="129"/>
      <c r="R260" s="130"/>
      <c r="S260" s="129"/>
    </row>
    <row r="261" spans="1:19" x14ac:dyDescent="0.55000000000000004">
      <c r="A261" s="150" t="s">
        <v>152</v>
      </c>
      <c r="B261" s="149" t="s">
        <v>325</v>
      </c>
      <c r="C261" s="149" t="s">
        <v>167</v>
      </c>
      <c r="D261" s="148">
        <f>SUM(D258:D260)</f>
        <v>120</v>
      </c>
      <c r="E261" s="148">
        <f>SUM(E258:E260)</f>
        <v>108</v>
      </c>
      <c r="F261" s="148">
        <f>SUM(F258:F260)</f>
        <v>107</v>
      </c>
      <c r="G261" s="148">
        <f>SUM(G258:G260)</f>
        <v>103</v>
      </c>
      <c r="H261" s="148">
        <f>SUM(H258:H260)</f>
        <v>7</v>
      </c>
      <c r="I261" s="148">
        <f>SUM(I258:I260)</f>
        <v>34</v>
      </c>
      <c r="J261" s="148">
        <f>SUM(J258:J260)</f>
        <v>51</v>
      </c>
      <c r="K261" s="148">
        <f>SUM(K258:K260)</f>
        <v>0</v>
      </c>
      <c r="L261" s="148">
        <f>SUM(L258:L260)</f>
        <v>15</v>
      </c>
      <c r="M261" s="148">
        <f>SUM(M258:M259)</f>
        <v>0</v>
      </c>
      <c r="N261" s="148">
        <f>SUM(N258:N260)</f>
        <v>51</v>
      </c>
      <c r="O261" s="148">
        <f>SUM(O258:O260)</f>
        <v>3</v>
      </c>
      <c r="P261" s="148"/>
      <c r="Q261" s="148"/>
      <c r="R261" s="148">
        <f>SUM(R258:R260)</f>
        <v>0</v>
      </c>
      <c r="S261" s="147"/>
    </row>
    <row r="263" spans="1:19" ht="21.5" x14ac:dyDescent="0.55000000000000004">
      <c r="A263" s="159" t="s">
        <v>328</v>
      </c>
      <c r="B263" s="158"/>
      <c r="C263" s="158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10"/>
      <c r="O263" s="110"/>
      <c r="P263" s="104"/>
      <c r="Q263" s="104"/>
      <c r="R263" s="110"/>
      <c r="S263" s="104"/>
    </row>
    <row r="264" spans="1:19" x14ac:dyDescent="0.55000000000000004">
      <c r="A264" s="152" t="s">
        <v>230</v>
      </c>
      <c r="B264" s="151"/>
      <c r="C264" s="151"/>
      <c r="D264" s="136" t="s">
        <v>227</v>
      </c>
      <c r="E264" s="136" t="s">
        <v>226</v>
      </c>
      <c r="F264" s="136" t="s">
        <v>225</v>
      </c>
      <c r="G264" s="136" t="s">
        <v>224</v>
      </c>
      <c r="H264" s="157" t="s">
        <v>289</v>
      </c>
      <c r="I264" s="156"/>
      <c r="J264" s="155"/>
      <c r="K264" s="155"/>
      <c r="L264" s="155"/>
      <c r="M264" s="155"/>
      <c r="N264" s="131" t="s">
        <v>48</v>
      </c>
      <c r="O264" s="131" t="s">
        <v>48</v>
      </c>
      <c r="P264" s="129" t="s">
        <v>52</v>
      </c>
      <c r="Q264" s="129" t="s">
        <v>48</v>
      </c>
      <c r="R264" s="130" t="s">
        <v>288</v>
      </c>
      <c r="S264" s="129" t="s">
        <v>52</v>
      </c>
    </row>
    <row r="265" spans="1:19" x14ac:dyDescent="0.55000000000000004">
      <c r="A265" s="154" t="s">
        <v>214</v>
      </c>
      <c r="B265" s="153"/>
      <c r="C265" s="153"/>
      <c r="D265" s="127" t="s">
        <v>212</v>
      </c>
      <c r="E265" s="127" t="s">
        <v>211</v>
      </c>
      <c r="F265" s="127" t="s">
        <v>210</v>
      </c>
      <c r="G265" s="126"/>
      <c r="H265" s="126" t="s">
        <v>209</v>
      </c>
      <c r="I265" s="126">
        <v>1</v>
      </c>
      <c r="J265" s="126">
        <v>2</v>
      </c>
      <c r="K265" s="126">
        <v>8</v>
      </c>
      <c r="L265" s="126" t="s">
        <v>287</v>
      </c>
      <c r="M265" s="126" t="s">
        <v>205</v>
      </c>
      <c r="N265" s="126" t="s">
        <v>286</v>
      </c>
      <c r="O265" s="126" t="s">
        <v>285</v>
      </c>
      <c r="P265" s="125" t="s">
        <v>284</v>
      </c>
      <c r="Q265" s="125" t="s">
        <v>283</v>
      </c>
      <c r="R265" s="126" t="s">
        <v>282</v>
      </c>
      <c r="S265" s="125" t="s">
        <v>281</v>
      </c>
    </row>
    <row r="266" spans="1:19" x14ac:dyDescent="0.55000000000000004">
      <c r="A266" s="152">
        <v>44509</v>
      </c>
      <c r="B266" s="151"/>
      <c r="C266" s="151"/>
      <c r="D266" s="73">
        <v>73</v>
      </c>
      <c r="E266" s="73">
        <v>69</v>
      </c>
      <c r="F266" s="73">
        <v>69</v>
      </c>
      <c r="G266" s="73">
        <v>59</v>
      </c>
      <c r="H266" s="73">
        <v>18</v>
      </c>
      <c r="I266" s="73">
        <v>2</v>
      </c>
      <c r="J266" s="73">
        <v>42</v>
      </c>
      <c r="L266" s="73">
        <v>7</v>
      </c>
      <c r="M266" s="73">
        <v>0</v>
      </c>
      <c r="N266" s="130">
        <v>42</v>
      </c>
      <c r="O266" s="130">
        <v>2</v>
      </c>
      <c r="P266" s="129"/>
      <c r="Q266" s="129"/>
      <c r="R266" s="130">
        <v>0</v>
      </c>
      <c r="S266" s="129"/>
    </row>
    <row r="267" spans="1:19" x14ac:dyDescent="0.55000000000000004">
      <c r="A267" s="152">
        <v>44510</v>
      </c>
      <c r="B267" s="151"/>
      <c r="C267" s="151"/>
      <c r="D267" s="73">
        <v>74</v>
      </c>
      <c r="E267" s="73">
        <v>72</v>
      </c>
      <c r="F267" s="73">
        <v>72</v>
      </c>
      <c r="G267" s="73">
        <v>68</v>
      </c>
      <c r="H267" s="73">
        <v>16</v>
      </c>
      <c r="I267" s="73">
        <v>9</v>
      </c>
      <c r="J267" s="73">
        <v>41</v>
      </c>
      <c r="L267" s="73">
        <v>6</v>
      </c>
      <c r="M267" s="73">
        <v>0</v>
      </c>
      <c r="N267" s="130">
        <v>41</v>
      </c>
      <c r="O267" s="130">
        <v>2</v>
      </c>
      <c r="P267" s="129"/>
      <c r="Q267" s="129"/>
      <c r="R267" s="130"/>
      <c r="S267" s="129"/>
    </row>
    <row r="268" spans="1:19" x14ac:dyDescent="0.55000000000000004">
      <c r="A268" s="152"/>
      <c r="B268" s="151"/>
      <c r="C268" s="151"/>
      <c r="N268" s="130"/>
      <c r="O268" s="130"/>
      <c r="P268" s="129"/>
      <c r="Q268" s="129"/>
      <c r="R268" s="130"/>
      <c r="S268" s="129"/>
    </row>
    <row r="269" spans="1:19" x14ac:dyDescent="0.55000000000000004">
      <c r="A269" s="150" t="s">
        <v>152</v>
      </c>
      <c r="B269" s="149" t="s">
        <v>325</v>
      </c>
      <c r="C269" s="149" t="s">
        <v>167</v>
      </c>
      <c r="D269" s="148">
        <f>SUM(D266:D268)</f>
        <v>147</v>
      </c>
      <c r="E269" s="148">
        <f>SUM(E266:E268)</f>
        <v>141</v>
      </c>
      <c r="F269" s="148">
        <f>SUM(F266:F268)</f>
        <v>141</v>
      </c>
      <c r="G269" s="148">
        <f>SUM(G266:G268)</f>
        <v>127</v>
      </c>
      <c r="H269" s="148">
        <f>SUM(H266:H268)</f>
        <v>34</v>
      </c>
      <c r="I269" s="148">
        <f>SUM(I266:I268)</f>
        <v>11</v>
      </c>
      <c r="J269" s="148">
        <f>SUM(J266:J268)</f>
        <v>83</v>
      </c>
      <c r="K269" s="148">
        <f>SUM(K266:K268)</f>
        <v>0</v>
      </c>
      <c r="L269" s="148">
        <f>SUM(L266:L268)</f>
        <v>13</v>
      </c>
      <c r="M269" s="148">
        <f>SUM(M266:M267)</f>
        <v>0</v>
      </c>
      <c r="N269" s="148">
        <f>SUM(N266:N268)</f>
        <v>83</v>
      </c>
      <c r="O269" s="148">
        <f>SUM(O266:O268)</f>
        <v>4</v>
      </c>
      <c r="P269" s="148"/>
      <c r="Q269" s="148"/>
      <c r="R269" s="148">
        <f>SUM(R266:R268)</f>
        <v>0</v>
      </c>
      <c r="S269" s="147"/>
    </row>
    <row r="271" spans="1:19" ht="21.5" x14ac:dyDescent="0.55000000000000004">
      <c r="A271" s="159" t="s">
        <v>327</v>
      </c>
      <c r="B271" s="158"/>
      <c r="C271" s="158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10"/>
      <c r="O271" s="110"/>
      <c r="P271" s="104"/>
      <c r="Q271" s="104"/>
      <c r="R271" s="110"/>
      <c r="S271" s="104"/>
    </row>
    <row r="272" spans="1:19" x14ac:dyDescent="0.55000000000000004">
      <c r="A272" s="152" t="s">
        <v>230</v>
      </c>
      <c r="B272" s="151"/>
      <c r="C272" s="151"/>
      <c r="D272" s="136" t="s">
        <v>227</v>
      </c>
      <c r="E272" s="136" t="s">
        <v>226</v>
      </c>
      <c r="F272" s="136" t="s">
        <v>225</v>
      </c>
      <c r="G272" s="136" t="s">
        <v>224</v>
      </c>
      <c r="H272" s="157" t="s">
        <v>289</v>
      </c>
      <c r="I272" s="156"/>
      <c r="J272" s="155"/>
      <c r="K272" s="155"/>
      <c r="L272" s="155"/>
      <c r="M272" s="155"/>
      <c r="N272" s="131" t="s">
        <v>48</v>
      </c>
      <c r="O272" s="131" t="s">
        <v>48</v>
      </c>
      <c r="P272" s="129" t="s">
        <v>52</v>
      </c>
      <c r="Q272" s="129" t="s">
        <v>48</v>
      </c>
      <c r="R272" s="130" t="s">
        <v>288</v>
      </c>
      <c r="S272" s="129" t="s">
        <v>52</v>
      </c>
    </row>
    <row r="273" spans="1:19" x14ac:dyDescent="0.55000000000000004">
      <c r="A273" s="154" t="s">
        <v>214</v>
      </c>
      <c r="B273" s="153"/>
      <c r="C273" s="153"/>
      <c r="D273" s="127" t="s">
        <v>212</v>
      </c>
      <c r="E273" s="127" t="s">
        <v>211</v>
      </c>
      <c r="F273" s="127" t="s">
        <v>210</v>
      </c>
      <c r="G273" s="126"/>
      <c r="H273" s="126" t="s">
        <v>209</v>
      </c>
      <c r="I273" s="126">
        <v>1</v>
      </c>
      <c r="J273" s="126">
        <v>2</v>
      </c>
      <c r="K273" s="126">
        <v>8</v>
      </c>
      <c r="L273" s="126" t="s">
        <v>287</v>
      </c>
      <c r="M273" s="126" t="s">
        <v>205</v>
      </c>
      <c r="N273" s="126" t="s">
        <v>286</v>
      </c>
      <c r="O273" s="126" t="s">
        <v>285</v>
      </c>
      <c r="P273" s="125" t="s">
        <v>284</v>
      </c>
      <c r="Q273" s="125" t="s">
        <v>283</v>
      </c>
      <c r="R273" s="126" t="s">
        <v>282</v>
      </c>
      <c r="S273" s="125" t="s">
        <v>281</v>
      </c>
    </row>
    <row r="274" spans="1:19" x14ac:dyDescent="0.55000000000000004">
      <c r="A274" s="152">
        <v>44509</v>
      </c>
      <c r="B274" s="151"/>
      <c r="C274" s="151"/>
      <c r="D274" s="73">
        <v>72</v>
      </c>
      <c r="E274" s="73">
        <v>66</v>
      </c>
      <c r="F274" s="73">
        <v>66</v>
      </c>
      <c r="G274" s="73">
        <v>61</v>
      </c>
      <c r="H274" s="73">
        <v>19</v>
      </c>
      <c r="I274" s="73">
        <v>6</v>
      </c>
      <c r="J274" s="73">
        <v>29</v>
      </c>
      <c r="L274" s="73">
        <v>12</v>
      </c>
      <c r="M274" s="73">
        <v>0</v>
      </c>
      <c r="N274" s="130">
        <v>29</v>
      </c>
      <c r="O274" s="130">
        <v>2</v>
      </c>
      <c r="P274" s="129"/>
      <c r="Q274" s="129"/>
      <c r="R274" s="130">
        <v>0</v>
      </c>
      <c r="S274" s="129"/>
    </row>
    <row r="275" spans="1:19" x14ac:dyDescent="0.55000000000000004">
      <c r="A275" s="152">
        <v>44510</v>
      </c>
      <c r="B275" s="151"/>
      <c r="C275" s="151"/>
      <c r="D275" s="73">
        <v>76</v>
      </c>
      <c r="E275" s="73">
        <v>71</v>
      </c>
      <c r="F275" s="73">
        <v>71</v>
      </c>
      <c r="G275" s="73">
        <v>68</v>
      </c>
      <c r="H275" s="73">
        <v>12</v>
      </c>
      <c r="I275" s="73">
        <v>8</v>
      </c>
      <c r="J275" s="73">
        <v>42</v>
      </c>
      <c r="L275" s="73">
        <v>9</v>
      </c>
      <c r="M275" s="73">
        <v>0</v>
      </c>
      <c r="N275" s="130">
        <v>42</v>
      </c>
      <c r="O275" s="130">
        <v>2</v>
      </c>
      <c r="P275" s="129"/>
      <c r="Q275" s="129"/>
      <c r="R275" s="130"/>
      <c r="S275" s="129"/>
    </row>
    <row r="276" spans="1:19" x14ac:dyDescent="0.55000000000000004">
      <c r="A276" s="152"/>
      <c r="B276" s="151"/>
      <c r="C276" s="151"/>
      <c r="N276" s="130"/>
      <c r="O276" s="130"/>
      <c r="P276" s="129"/>
      <c r="Q276" s="129"/>
      <c r="R276" s="130"/>
      <c r="S276" s="129"/>
    </row>
    <row r="277" spans="1:19" x14ac:dyDescent="0.55000000000000004">
      <c r="A277" s="150" t="s">
        <v>152</v>
      </c>
      <c r="B277" s="149" t="s">
        <v>325</v>
      </c>
      <c r="C277" s="149" t="s">
        <v>167</v>
      </c>
      <c r="D277" s="148">
        <f>SUM(D274:D276)</f>
        <v>148</v>
      </c>
      <c r="E277" s="148">
        <f>SUM(E274:E276)</f>
        <v>137</v>
      </c>
      <c r="F277" s="148">
        <f>SUM(F274:F276)</f>
        <v>137</v>
      </c>
      <c r="G277" s="148">
        <f>SUM(G274:G276)</f>
        <v>129</v>
      </c>
      <c r="H277" s="148">
        <f>SUM(H274:H276)</f>
        <v>31</v>
      </c>
      <c r="I277" s="148">
        <f>SUM(I274:I276)</f>
        <v>14</v>
      </c>
      <c r="J277" s="148">
        <f>SUM(J274:J276)</f>
        <v>71</v>
      </c>
      <c r="K277" s="148">
        <f>SUM(K274:K276)</f>
        <v>0</v>
      </c>
      <c r="L277" s="148">
        <f>SUM(L274:L276)</f>
        <v>21</v>
      </c>
      <c r="M277" s="148">
        <f>SUM(M274:M275)</f>
        <v>0</v>
      </c>
      <c r="N277" s="148">
        <f>SUM(N274:N276)</f>
        <v>71</v>
      </c>
      <c r="O277" s="148">
        <f>SUM(O274:O276)</f>
        <v>4</v>
      </c>
      <c r="P277" s="148"/>
      <c r="Q277" s="148"/>
      <c r="R277" s="148">
        <f>SUM(R274:R276)</f>
        <v>0</v>
      </c>
      <c r="S277" s="147"/>
    </row>
    <row r="279" spans="1:19" ht="21.5" x14ac:dyDescent="0.55000000000000004">
      <c r="A279" s="159" t="s">
        <v>326</v>
      </c>
      <c r="B279" s="158"/>
      <c r="C279" s="158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10"/>
      <c r="O279" s="110"/>
      <c r="P279" s="104"/>
      <c r="Q279" s="104"/>
      <c r="R279" s="110"/>
      <c r="S279" s="104"/>
    </row>
    <row r="280" spans="1:19" x14ac:dyDescent="0.55000000000000004">
      <c r="A280" s="152" t="s">
        <v>230</v>
      </c>
      <c r="B280" s="151"/>
      <c r="C280" s="151"/>
      <c r="D280" s="136" t="s">
        <v>227</v>
      </c>
      <c r="E280" s="136" t="s">
        <v>226</v>
      </c>
      <c r="F280" s="136" t="s">
        <v>225</v>
      </c>
      <c r="G280" s="136" t="s">
        <v>224</v>
      </c>
      <c r="H280" s="157" t="s">
        <v>289</v>
      </c>
      <c r="I280" s="156"/>
      <c r="J280" s="155"/>
      <c r="K280" s="155"/>
      <c r="L280" s="155"/>
      <c r="M280" s="155"/>
      <c r="N280" s="131" t="s">
        <v>48</v>
      </c>
      <c r="O280" s="131" t="s">
        <v>48</v>
      </c>
      <c r="P280" s="129" t="s">
        <v>52</v>
      </c>
      <c r="Q280" s="129" t="s">
        <v>48</v>
      </c>
      <c r="R280" s="130" t="s">
        <v>288</v>
      </c>
      <c r="S280" s="129" t="s">
        <v>52</v>
      </c>
    </row>
    <row r="281" spans="1:19" x14ac:dyDescent="0.55000000000000004">
      <c r="A281" s="154" t="s">
        <v>214</v>
      </c>
      <c r="B281" s="153"/>
      <c r="C281" s="153"/>
      <c r="D281" s="127" t="s">
        <v>212</v>
      </c>
      <c r="E281" s="127" t="s">
        <v>211</v>
      </c>
      <c r="F281" s="127" t="s">
        <v>210</v>
      </c>
      <c r="G281" s="126"/>
      <c r="H281" s="126" t="s">
        <v>209</v>
      </c>
      <c r="I281" s="126">
        <v>1</v>
      </c>
      <c r="J281" s="126">
        <v>2</v>
      </c>
      <c r="K281" s="126">
        <v>8</v>
      </c>
      <c r="L281" s="126" t="s">
        <v>287</v>
      </c>
      <c r="M281" s="126" t="s">
        <v>205</v>
      </c>
      <c r="N281" s="126" t="s">
        <v>286</v>
      </c>
      <c r="O281" s="126" t="s">
        <v>285</v>
      </c>
      <c r="P281" s="125" t="s">
        <v>284</v>
      </c>
      <c r="Q281" s="125" t="s">
        <v>283</v>
      </c>
      <c r="R281" s="126" t="s">
        <v>282</v>
      </c>
      <c r="S281" s="125" t="s">
        <v>281</v>
      </c>
    </row>
    <row r="282" spans="1:19" x14ac:dyDescent="0.55000000000000004">
      <c r="A282" s="152">
        <v>44509</v>
      </c>
      <c r="B282" s="151"/>
      <c r="C282" s="151"/>
      <c r="D282" s="73">
        <v>71</v>
      </c>
      <c r="E282" s="73">
        <v>69</v>
      </c>
      <c r="F282" s="73">
        <v>69</v>
      </c>
      <c r="G282" s="73">
        <v>65</v>
      </c>
      <c r="H282" s="73">
        <v>20</v>
      </c>
      <c r="I282" s="73">
        <v>7</v>
      </c>
      <c r="J282" s="73">
        <v>37</v>
      </c>
      <c r="L282" s="73">
        <v>5</v>
      </c>
      <c r="M282" s="73">
        <v>0</v>
      </c>
      <c r="N282" s="130">
        <v>37</v>
      </c>
      <c r="O282" s="130">
        <v>2</v>
      </c>
      <c r="P282" s="129"/>
      <c r="Q282" s="129"/>
      <c r="R282" s="130">
        <v>0</v>
      </c>
      <c r="S282" s="129"/>
    </row>
    <row r="283" spans="1:19" x14ac:dyDescent="0.55000000000000004">
      <c r="A283" s="152">
        <v>44510</v>
      </c>
      <c r="B283" s="151"/>
      <c r="C283" s="151"/>
      <c r="D283" s="73">
        <v>75</v>
      </c>
      <c r="E283" s="73">
        <v>69</v>
      </c>
      <c r="F283" s="73">
        <v>69</v>
      </c>
      <c r="G283" s="73">
        <v>57</v>
      </c>
      <c r="H283" s="73">
        <v>22</v>
      </c>
      <c r="I283" s="73">
        <v>6</v>
      </c>
      <c r="J283" s="73">
        <v>32</v>
      </c>
      <c r="L283" s="73">
        <v>9</v>
      </c>
      <c r="M283" s="73">
        <v>0</v>
      </c>
      <c r="N283" s="130">
        <v>32</v>
      </c>
      <c r="O283" s="130">
        <v>2</v>
      </c>
      <c r="P283" s="129"/>
      <c r="Q283" s="129"/>
      <c r="R283" s="130"/>
      <c r="S283" s="129"/>
    </row>
    <row r="284" spans="1:19" x14ac:dyDescent="0.55000000000000004">
      <c r="A284" s="152"/>
      <c r="B284" s="151"/>
      <c r="C284" s="151"/>
      <c r="N284" s="130"/>
      <c r="O284" s="130"/>
      <c r="P284" s="129"/>
      <c r="Q284" s="129"/>
      <c r="R284" s="130"/>
      <c r="S284" s="129"/>
    </row>
    <row r="285" spans="1:19" x14ac:dyDescent="0.55000000000000004">
      <c r="A285" s="150" t="s">
        <v>152</v>
      </c>
      <c r="B285" s="149" t="s">
        <v>325</v>
      </c>
      <c r="C285" s="149" t="s">
        <v>167</v>
      </c>
      <c r="D285" s="148">
        <f>SUM(D282:D284)</f>
        <v>146</v>
      </c>
      <c r="E285" s="148">
        <f>SUM(E282:E284)</f>
        <v>138</v>
      </c>
      <c r="F285" s="148">
        <f>SUM(F282:F284)</f>
        <v>138</v>
      </c>
      <c r="G285" s="148">
        <f>SUM(G282:G284)</f>
        <v>122</v>
      </c>
      <c r="H285" s="148">
        <f>SUM(H282:H284)</f>
        <v>42</v>
      </c>
      <c r="I285" s="148">
        <f>SUM(I282:I284)</f>
        <v>13</v>
      </c>
      <c r="J285" s="148">
        <f>SUM(J282:J284)</f>
        <v>69</v>
      </c>
      <c r="K285" s="148">
        <f>SUM(K282:K284)</f>
        <v>0</v>
      </c>
      <c r="L285" s="148">
        <f>SUM(L282:L284)</f>
        <v>14</v>
      </c>
      <c r="M285" s="148">
        <f>SUM(M282:M283)</f>
        <v>0</v>
      </c>
      <c r="N285" s="148">
        <f>SUM(N282:N284)</f>
        <v>69</v>
      </c>
      <c r="O285" s="148">
        <f>SUM(O282:O284)</f>
        <v>4</v>
      </c>
      <c r="P285" s="148"/>
      <c r="Q285" s="148"/>
      <c r="R285" s="148">
        <f>SUM(R282:R284)</f>
        <v>0</v>
      </c>
      <c r="S285" s="147"/>
    </row>
    <row r="287" spans="1:19" ht="21.5" x14ac:dyDescent="0.55000000000000004">
      <c r="A287" s="159" t="s">
        <v>324</v>
      </c>
      <c r="B287" s="158"/>
      <c r="C287" s="158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10"/>
      <c r="O287" s="110"/>
      <c r="P287" s="104"/>
      <c r="Q287" s="104"/>
      <c r="R287" s="110"/>
      <c r="S287" s="104"/>
    </row>
    <row r="288" spans="1:19" x14ac:dyDescent="0.55000000000000004">
      <c r="A288" s="152" t="s">
        <v>230</v>
      </c>
      <c r="B288" s="151"/>
      <c r="C288" s="151"/>
      <c r="D288" s="136" t="s">
        <v>227</v>
      </c>
      <c r="E288" s="136" t="s">
        <v>226</v>
      </c>
      <c r="F288" s="136" t="s">
        <v>225</v>
      </c>
      <c r="G288" s="136" t="s">
        <v>224</v>
      </c>
      <c r="H288" s="157" t="s">
        <v>289</v>
      </c>
      <c r="I288" s="156"/>
      <c r="J288" s="155"/>
      <c r="K288" s="155"/>
      <c r="L288" s="155"/>
      <c r="M288" s="155"/>
      <c r="N288" s="131" t="s">
        <v>48</v>
      </c>
      <c r="O288" s="131" t="s">
        <v>48</v>
      </c>
      <c r="P288" s="129" t="s">
        <v>52</v>
      </c>
      <c r="Q288" s="129" t="s">
        <v>48</v>
      </c>
      <c r="R288" s="130" t="s">
        <v>288</v>
      </c>
      <c r="S288" s="129" t="s">
        <v>52</v>
      </c>
    </row>
    <row r="289" spans="1:33" x14ac:dyDescent="0.55000000000000004">
      <c r="A289" s="154" t="s">
        <v>214</v>
      </c>
      <c r="B289" s="153"/>
      <c r="C289" s="153"/>
      <c r="D289" s="127" t="s">
        <v>212</v>
      </c>
      <c r="E289" s="127" t="s">
        <v>211</v>
      </c>
      <c r="F289" s="127" t="s">
        <v>210</v>
      </c>
      <c r="G289" s="126"/>
      <c r="H289" s="126" t="s">
        <v>209</v>
      </c>
      <c r="I289" s="126">
        <v>1</v>
      </c>
      <c r="J289" s="126">
        <v>2</v>
      </c>
      <c r="K289" s="126">
        <v>8</v>
      </c>
      <c r="L289" s="126" t="s">
        <v>287</v>
      </c>
      <c r="M289" s="126" t="s">
        <v>205</v>
      </c>
      <c r="N289" s="126" t="s">
        <v>286</v>
      </c>
      <c r="O289" s="126" t="s">
        <v>285</v>
      </c>
      <c r="P289" s="125" t="s">
        <v>284</v>
      </c>
      <c r="Q289" s="125" t="s">
        <v>283</v>
      </c>
      <c r="R289" s="126" t="s">
        <v>282</v>
      </c>
      <c r="S289" s="125" t="s">
        <v>281</v>
      </c>
    </row>
    <row r="290" spans="1:33" x14ac:dyDescent="0.55000000000000004">
      <c r="A290" s="152">
        <v>44012</v>
      </c>
      <c r="B290" s="151"/>
      <c r="C290" s="151"/>
      <c r="D290" s="73">
        <v>64</v>
      </c>
      <c r="E290" s="73">
        <v>60</v>
      </c>
      <c r="F290" s="73">
        <v>60</v>
      </c>
      <c r="G290" s="73">
        <v>56</v>
      </c>
      <c r="H290" s="73">
        <v>4</v>
      </c>
      <c r="I290" s="73">
        <v>16</v>
      </c>
      <c r="J290" s="73">
        <v>33</v>
      </c>
      <c r="L290" s="73">
        <v>7</v>
      </c>
      <c r="M290" s="73">
        <v>0</v>
      </c>
      <c r="N290" s="130">
        <v>33</v>
      </c>
      <c r="O290" s="130">
        <v>2</v>
      </c>
      <c r="P290" s="129"/>
      <c r="Q290" s="129"/>
      <c r="R290" s="130"/>
      <c r="S290" s="129"/>
    </row>
    <row r="291" spans="1:33" x14ac:dyDescent="0.55000000000000004">
      <c r="A291" s="152">
        <v>44013</v>
      </c>
      <c r="B291" s="151"/>
      <c r="C291" s="151"/>
      <c r="D291" s="73">
        <v>54</v>
      </c>
      <c r="E291" s="73">
        <v>52</v>
      </c>
      <c r="F291" s="73">
        <v>52</v>
      </c>
      <c r="G291" s="73">
        <v>46</v>
      </c>
      <c r="H291" s="73">
        <v>7</v>
      </c>
      <c r="I291" s="73">
        <v>13</v>
      </c>
      <c r="J291" s="73">
        <v>26</v>
      </c>
      <c r="L291" s="73">
        <v>6</v>
      </c>
      <c r="M291" s="73">
        <v>0</v>
      </c>
      <c r="N291" s="130">
        <v>26</v>
      </c>
      <c r="O291" s="130">
        <v>1</v>
      </c>
      <c r="P291" s="129"/>
      <c r="Q291" s="129"/>
      <c r="R291" s="130"/>
      <c r="S291" s="129"/>
    </row>
    <row r="292" spans="1:33" x14ac:dyDescent="0.55000000000000004">
      <c r="A292" s="152"/>
      <c r="B292" s="151"/>
      <c r="C292" s="151"/>
      <c r="N292" s="130"/>
      <c r="O292" s="130"/>
      <c r="P292" s="129"/>
      <c r="Q292" s="129"/>
      <c r="R292" s="130"/>
      <c r="S292" s="129"/>
    </row>
    <row r="293" spans="1:33" x14ac:dyDescent="0.55000000000000004">
      <c r="A293" s="150" t="s">
        <v>277</v>
      </c>
      <c r="B293" s="149" t="s">
        <v>280</v>
      </c>
      <c r="C293" s="149" t="s">
        <v>167</v>
      </c>
      <c r="D293" s="148">
        <f>SUM(D290:D292)</f>
        <v>118</v>
      </c>
      <c r="E293" s="148">
        <f>SUM(E290:E292)</f>
        <v>112</v>
      </c>
      <c r="F293" s="148">
        <f>SUM(F290:F292)</f>
        <v>112</v>
      </c>
      <c r="G293" s="148">
        <f>SUM(G290:G292)</f>
        <v>102</v>
      </c>
      <c r="H293" s="148">
        <f>SUM(H290:H292)</f>
        <v>11</v>
      </c>
      <c r="I293" s="148">
        <f>SUM(I290:I292)</f>
        <v>29</v>
      </c>
      <c r="J293" s="148">
        <f>SUM(J290:J292)</f>
        <v>59</v>
      </c>
      <c r="K293" s="148">
        <f>SUM(K290:K292)</f>
        <v>0</v>
      </c>
      <c r="L293" s="148">
        <f>SUM(L290:L292)</f>
        <v>13</v>
      </c>
      <c r="M293" s="148">
        <f>SUM(M290:M291)</f>
        <v>0</v>
      </c>
      <c r="N293" s="148">
        <f>SUM(N290:N292)</f>
        <v>59</v>
      </c>
      <c r="O293" s="148">
        <f>SUM(O290:O292)</f>
        <v>3</v>
      </c>
      <c r="P293" s="148"/>
      <c r="Q293" s="148"/>
      <c r="R293" s="148">
        <f>SUM(R290:R292)</f>
        <v>0</v>
      </c>
      <c r="S293" s="147"/>
    </row>
    <row r="295" spans="1:33" ht="21.5" x14ac:dyDescent="0.55000000000000004">
      <c r="A295" s="159" t="s">
        <v>323</v>
      </c>
      <c r="B295" s="158"/>
      <c r="C295" s="158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10"/>
      <c r="O295" s="110"/>
      <c r="P295" s="104"/>
      <c r="Q295" s="104"/>
      <c r="R295" s="110"/>
      <c r="S295" s="104"/>
    </row>
    <row r="296" spans="1:33" x14ac:dyDescent="0.55000000000000004">
      <c r="A296" s="152" t="s">
        <v>230</v>
      </c>
      <c r="B296" s="151"/>
      <c r="C296" s="151"/>
      <c r="D296" s="136" t="s">
        <v>227</v>
      </c>
      <c r="E296" s="136" t="s">
        <v>226</v>
      </c>
      <c r="F296" s="136" t="s">
        <v>225</v>
      </c>
      <c r="G296" s="136" t="s">
        <v>224</v>
      </c>
      <c r="H296" s="157" t="s">
        <v>289</v>
      </c>
      <c r="I296" s="156"/>
      <c r="J296" s="155"/>
      <c r="K296" s="155"/>
      <c r="L296" s="155"/>
      <c r="M296" s="155"/>
      <c r="N296" s="131" t="s">
        <v>48</v>
      </c>
      <c r="O296" s="131" t="s">
        <v>48</v>
      </c>
      <c r="P296" s="129" t="s">
        <v>52</v>
      </c>
      <c r="Q296" s="129" t="s">
        <v>48</v>
      </c>
      <c r="R296" s="130" t="s">
        <v>288</v>
      </c>
      <c r="S296" s="129" t="s">
        <v>52</v>
      </c>
    </row>
    <row r="297" spans="1:33" x14ac:dyDescent="0.55000000000000004">
      <c r="A297" s="154" t="s">
        <v>214</v>
      </c>
      <c r="B297" s="153"/>
      <c r="C297" s="153"/>
      <c r="D297" s="127" t="s">
        <v>212</v>
      </c>
      <c r="E297" s="127" t="s">
        <v>211</v>
      </c>
      <c r="F297" s="127" t="s">
        <v>210</v>
      </c>
      <c r="G297" s="126"/>
      <c r="H297" s="126" t="s">
        <v>209</v>
      </c>
      <c r="I297" s="126">
        <v>1</v>
      </c>
      <c r="J297" s="126">
        <v>2</v>
      </c>
      <c r="K297" s="126">
        <v>8</v>
      </c>
      <c r="L297" s="126" t="s">
        <v>287</v>
      </c>
      <c r="M297" s="126" t="s">
        <v>205</v>
      </c>
      <c r="N297" s="126" t="s">
        <v>286</v>
      </c>
      <c r="O297" s="126" t="s">
        <v>285</v>
      </c>
      <c r="P297" s="125" t="s">
        <v>284</v>
      </c>
      <c r="Q297" s="125" t="s">
        <v>283</v>
      </c>
      <c r="R297" s="126" t="s">
        <v>282</v>
      </c>
      <c r="S297" s="125" t="s">
        <v>281</v>
      </c>
    </row>
    <row r="298" spans="1:33" x14ac:dyDescent="0.55000000000000004">
      <c r="A298" s="152">
        <v>44012</v>
      </c>
      <c r="B298" s="151"/>
      <c r="C298" s="151"/>
      <c r="D298" s="73">
        <v>64</v>
      </c>
      <c r="E298" s="73">
        <v>61</v>
      </c>
      <c r="F298" s="73">
        <v>60</v>
      </c>
      <c r="G298" s="73">
        <v>57</v>
      </c>
      <c r="H298" s="73">
        <v>7</v>
      </c>
      <c r="I298" s="73">
        <v>12</v>
      </c>
      <c r="J298" s="73">
        <v>30</v>
      </c>
      <c r="L298" s="73">
        <v>11</v>
      </c>
      <c r="M298" s="73">
        <v>0</v>
      </c>
      <c r="N298" s="130">
        <v>30</v>
      </c>
      <c r="O298" s="130">
        <v>2</v>
      </c>
      <c r="P298" s="129"/>
      <c r="Q298" s="129"/>
      <c r="R298" s="130"/>
      <c r="S298" s="129"/>
    </row>
    <row r="299" spans="1:33" x14ac:dyDescent="0.55000000000000004">
      <c r="A299" s="152">
        <v>44013</v>
      </c>
      <c r="B299" s="151"/>
      <c r="C299" s="151"/>
      <c r="D299" s="73">
        <v>54</v>
      </c>
      <c r="E299" s="73">
        <v>50</v>
      </c>
      <c r="F299" s="73">
        <v>50</v>
      </c>
      <c r="G299" s="73">
        <v>46</v>
      </c>
      <c r="H299" s="73">
        <v>5</v>
      </c>
      <c r="I299" s="73">
        <v>6</v>
      </c>
      <c r="J299" s="73">
        <v>29</v>
      </c>
      <c r="L299" s="73">
        <v>10</v>
      </c>
      <c r="M299" s="73">
        <v>0</v>
      </c>
      <c r="N299" s="130">
        <v>26</v>
      </c>
      <c r="O299" s="130">
        <v>2</v>
      </c>
      <c r="P299" s="129"/>
      <c r="Q299" s="129"/>
      <c r="R299" s="130"/>
      <c r="S299" s="129"/>
    </row>
    <row r="300" spans="1:33" x14ac:dyDescent="0.55000000000000004">
      <c r="A300" s="152"/>
      <c r="B300" s="151"/>
      <c r="C300" s="151"/>
      <c r="N300" s="130"/>
      <c r="O300" s="130"/>
      <c r="P300" s="129"/>
      <c r="Q300" s="129"/>
      <c r="R300" s="130"/>
      <c r="S300" s="129"/>
    </row>
    <row r="301" spans="1:33" x14ac:dyDescent="0.55000000000000004">
      <c r="A301" s="150" t="s">
        <v>276</v>
      </c>
      <c r="B301" s="149" t="s">
        <v>280</v>
      </c>
      <c r="C301" s="149" t="s">
        <v>167</v>
      </c>
      <c r="D301" s="148">
        <f>SUM(D298:D300)</f>
        <v>118</v>
      </c>
      <c r="E301" s="148">
        <f>SUM(E298:E300)</f>
        <v>111</v>
      </c>
      <c r="F301" s="148">
        <f>SUM(F298:F300)</f>
        <v>110</v>
      </c>
      <c r="G301" s="148">
        <f>SUM(G298:G300)</f>
        <v>103</v>
      </c>
      <c r="H301" s="148">
        <f>SUM(H298:H300)</f>
        <v>12</v>
      </c>
      <c r="I301" s="148">
        <f>SUM(I298:I300)</f>
        <v>18</v>
      </c>
      <c r="J301" s="148">
        <f>SUM(J298:J300)</f>
        <v>59</v>
      </c>
      <c r="K301" s="148">
        <f>SUM(K298:K300)</f>
        <v>0</v>
      </c>
      <c r="L301" s="148">
        <f>SUM(L298:L300)</f>
        <v>21</v>
      </c>
      <c r="M301" s="148">
        <f>SUM(M298:M299)</f>
        <v>0</v>
      </c>
      <c r="N301" s="148">
        <f>SUM(N298:N300)</f>
        <v>56</v>
      </c>
      <c r="O301" s="148">
        <f>SUM(O298:O300)</f>
        <v>4</v>
      </c>
      <c r="P301" s="148"/>
      <c r="Q301" s="148"/>
      <c r="R301" s="148">
        <f>SUM(R298:R300)</f>
        <v>0</v>
      </c>
      <c r="S301" s="147"/>
    </row>
    <row r="304" spans="1:33" ht="21.5" x14ac:dyDescent="0.55000000000000004">
      <c r="A304" s="159" t="s">
        <v>322</v>
      </c>
      <c r="B304" s="158"/>
      <c r="C304" s="158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10"/>
      <c r="O304" s="110"/>
      <c r="P304" s="104"/>
      <c r="Q304" s="104"/>
      <c r="R304" s="110"/>
      <c r="S304" s="104"/>
      <c r="T304" s="112"/>
      <c r="U304" s="112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60"/>
    </row>
    <row r="305" spans="1:33" x14ac:dyDescent="0.55000000000000004">
      <c r="A305" s="152" t="s">
        <v>230</v>
      </c>
      <c r="B305" s="151"/>
      <c r="C305" s="151"/>
      <c r="D305" s="136" t="s">
        <v>227</v>
      </c>
      <c r="E305" s="136" t="s">
        <v>226</v>
      </c>
      <c r="F305" s="136" t="s">
        <v>225</v>
      </c>
      <c r="G305" s="136" t="s">
        <v>224</v>
      </c>
      <c r="H305" s="157" t="s">
        <v>289</v>
      </c>
      <c r="I305" s="156"/>
      <c r="J305" s="155"/>
      <c r="K305" s="155"/>
      <c r="L305" s="155"/>
      <c r="M305" s="155"/>
      <c r="N305" s="131" t="s">
        <v>48</v>
      </c>
      <c r="O305" s="131" t="s">
        <v>48</v>
      </c>
      <c r="P305" s="129" t="s">
        <v>52</v>
      </c>
      <c r="Q305" s="129" t="s">
        <v>48</v>
      </c>
      <c r="R305" s="130" t="s">
        <v>288</v>
      </c>
      <c r="S305" s="129" t="s">
        <v>52</v>
      </c>
      <c r="T305" s="74" t="s">
        <v>308</v>
      </c>
      <c r="U305" s="74" t="s">
        <v>307</v>
      </c>
      <c r="V305" s="73" t="s">
        <v>205</v>
      </c>
      <c r="W305" s="73" t="s">
        <v>306</v>
      </c>
      <c r="X305" s="73" t="s">
        <v>205</v>
      </c>
      <c r="Y305" s="73" t="s">
        <v>306</v>
      </c>
      <c r="AE305" s="162" t="s">
        <v>47</v>
      </c>
      <c r="AF305" s="162" t="s">
        <v>305</v>
      </c>
      <c r="AG305" s="145" t="s">
        <v>304</v>
      </c>
    </row>
    <row r="306" spans="1:33" x14ac:dyDescent="0.55000000000000004">
      <c r="A306" s="154" t="s">
        <v>214</v>
      </c>
      <c r="B306" s="153"/>
      <c r="C306" s="153"/>
      <c r="D306" s="127" t="s">
        <v>212</v>
      </c>
      <c r="E306" s="127" t="s">
        <v>211</v>
      </c>
      <c r="F306" s="127" t="s">
        <v>210</v>
      </c>
      <c r="G306" s="126"/>
      <c r="H306" s="126" t="s">
        <v>209</v>
      </c>
      <c r="I306" s="126">
        <v>1</v>
      </c>
      <c r="J306" s="126">
        <v>2</v>
      </c>
      <c r="K306" s="126">
        <v>8</v>
      </c>
      <c r="L306" s="126" t="s">
        <v>287</v>
      </c>
      <c r="M306" s="126" t="s">
        <v>205</v>
      </c>
      <c r="N306" s="126" t="s">
        <v>286</v>
      </c>
      <c r="O306" s="126" t="s">
        <v>285</v>
      </c>
      <c r="P306" s="125" t="s">
        <v>284</v>
      </c>
      <c r="Q306" s="125" t="s">
        <v>283</v>
      </c>
      <c r="R306" s="126" t="s">
        <v>282</v>
      </c>
      <c r="S306" s="125" t="s">
        <v>281</v>
      </c>
      <c r="T306" s="112" t="s">
        <v>303</v>
      </c>
      <c r="U306" s="112" t="s">
        <v>303</v>
      </c>
      <c r="V306" s="104"/>
      <c r="W306" s="104"/>
      <c r="X306" s="104"/>
      <c r="Y306" s="104"/>
      <c r="Z306" s="104"/>
      <c r="AA306" s="104" t="s">
        <v>302</v>
      </c>
      <c r="AB306" s="104" t="s">
        <v>213</v>
      </c>
      <c r="AC306" s="104" t="s">
        <v>301</v>
      </c>
      <c r="AE306" s="161" t="s">
        <v>300</v>
      </c>
      <c r="AF306" s="161"/>
      <c r="AG306" s="160"/>
    </row>
    <row r="307" spans="1:33" x14ac:dyDescent="0.55000000000000004">
      <c r="A307" s="152">
        <v>44012</v>
      </c>
      <c r="B307" s="151"/>
      <c r="C307" s="151"/>
      <c r="D307" s="73">
        <v>65</v>
      </c>
      <c r="E307" s="73">
        <v>61</v>
      </c>
      <c r="F307" s="73">
        <v>59</v>
      </c>
      <c r="G307" s="73">
        <v>53</v>
      </c>
      <c r="H307" s="73">
        <v>9</v>
      </c>
      <c r="I307" s="73">
        <v>7</v>
      </c>
      <c r="J307" s="73">
        <v>31</v>
      </c>
      <c r="L307" s="73">
        <v>12</v>
      </c>
      <c r="M307" s="73">
        <v>0</v>
      </c>
      <c r="N307" s="130">
        <v>31</v>
      </c>
      <c r="O307" s="130">
        <v>2</v>
      </c>
      <c r="P307" s="129"/>
      <c r="Q307" s="129"/>
      <c r="R307" s="130"/>
      <c r="S307" s="129"/>
      <c r="AE307" s="145"/>
    </row>
    <row r="308" spans="1:33" x14ac:dyDescent="0.55000000000000004">
      <c r="A308" s="152">
        <v>44014</v>
      </c>
      <c r="B308" s="151"/>
      <c r="C308" s="151"/>
      <c r="D308" s="73">
        <v>65</v>
      </c>
      <c r="E308" s="73">
        <v>61</v>
      </c>
      <c r="F308" s="73">
        <v>61</v>
      </c>
      <c r="G308" s="73">
        <v>58</v>
      </c>
      <c r="H308" s="73">
        <v>5</v>
      </c>
      <c r="I308" s="73">
        <v>18</v>
      </c>
      <c r="J308" s="73">
        <v>33</v>
      </c>
      <c r="L308" s="73">
        <v>5</v>
      </c>
      <c r="M308" s="73">
        <v>0</v>
      </c>
      <c r="N308" s="130">
        <v>33</v>
      </c>
      <c r="O308" s="130">
        <v>2</v>
      </c>
      <c r="P308" s="129"/>
      <c r="Q308" s="129"/>
      <c r="R308" s="130">
        <v>5</v>
      </c>
      <c r="S308" s="129"/>
      <c r="T308" s="74">
        <v>1.22</v>
      </c>
      <c r="U308" s="74">
        <v>0.32</v>
      </c>
      <c r="V308" s="73">
        <v>1.21</v>
      </c>
      <c r="W308" s="73">
        <v>0.25</v>
      </c>
      <c r="X308" s="73">
        <v>1.46</v>
      </c>
      <c r="Y308" s="73">
        <v>0.48</v>
      </c>
      <c r="Z308" s="73">
        <v>1.67</v>
      </c>
      <c r="AA308" s="73">
        <v>0.33</v>
      </c>
      <c r="AB308" s="73">
        <v>0.96</v>
      </c>
      <c r="AC308" s="73">
        <v>0.14000000000000001</v>
      </c>
      <c r="AF308" s="138"/>
    </row>
    <row r="309" spans="1:33" x14ac:dyDescent="0.55000000000000004">
      <c r="A309" s="152">
        <v>44047</v>
      </c>
      <c r="B309" s="151"/>
      <c r="C309" s="151"/>
      <c r="D309" s="73">
        <v>106</v>
      </c>
      <c r="E309" s="73">
        <v>97</v>
      </c>
      <c r="F309" s="73">
        <v>97</v>
      </c>
      <c r="G309" s="73">
        <v>91</v>
      </c>
      <c r="H309" s="73">
        <v>6</v>
      </c>
      <c r="I309" s="73">
        <v>19</v>
      </c>
      <c r="J309" s="73">
        <v>62</v>
      </c>
      <c r="L309" s="73">
        <v>10</v>
      </c>
      <c r="N309" s="130">
        <v>62</v>
      </c>
      <c r="O309" s="130">
        <v>3</v>
      </c>
      <c r="P309" s="129"/>
      <c r="Q309" s="129"/>
      <c r="R309" s="130">
        <v>4</v>
      </c>
      <c r="S309" s="129"/>
      <c r="T309" s="74">
        <v>1.62</v>
      </c>
      <c r="U309" s="74">
        <v>0.22</v>
      </c>
      <c r="V309" s="73">
        <v>2.1</v>
      </c>
      <c r="W309" s="73">
        <v>0.4</v>
      </c>
      <c r="X309" s="73">
        <v>1.89</v>
      </c>
      <c r="Y309" s="73">
        <v>0.56000000000000005</v>
      </c>
      <c r="Z309" s="73">
        <v>1.92</v>
      </c>
      <c r="AA309" s="73">
        <v>0.33</v>
      </c>
      <c r="AF309" s="138"/>
    </row>
    <row r="310" spans="1:33" x14ac:dyDescent="0.55000000000000004">
      <c r="A310" s="152">
        <v>44048</v>
      </c>
      <c r="B310" s="151"/>
      <c r="C310" s="151"/>
      <c r="D310" s="73">
        <v>96</v>
      </c>
      <c r="E310" s="73">
        <v>94</v>
      </c>
      <c r="F310" s="73">
        <v>90</v>
      </c>
      <c r="G310" s="73">
        <v>82</v>
      </c>
      <c r="H310" s="73">
        <v>8</v>
      </c>
      <c r="I310" s="73">
        <v>13</v>
      </c>
      <c r="J310" s="73">
        <v>59</v>
      </c>
      <c r="L310" s="73">
        <v>10</v>
      </c>
      <c r="N310" s="130">
        <v>59</v>
      </c>
      <c r="O310" s="130">
        <v>3</v>
      </c>
      <c r="P310" s="129"/>
      <c r="Q310" s="129"/>
      <c r="R310" s="130">
        <v>1</v>
      </c>
      <c r="S310" s="129"/>
      <c r="T310" s="74">
        <v>2.0699999999999998</v>
      </c>
      <c r="U310" s="74">
        <v>0.26</v>
      </c>
    </row>
    <row r="311" spans="1:33" x14ac:dyDescent="0.55000000000000004">
      <c r="A311" s="152">
        <v>44049</v>
      </c>
      <c r="B311" s="151"/>
      <c r="C311" s="151"/>
      <c r="D311" s="73">
        <v>130</v>
      </c>
      <c r="E311" s="73">
        <v>125</v>
      </c>
      <c r="F311" s="73">
        <v>125</v>
      </c>
      <c r="G311" s="73">
        <v>110</v>
      </c>
      <c r="H311" s="73">
        <v>13</v>
      </c>
      <c r="I311" s="73">
        <v>13</v>
      </c>
      <c r="J311" s="73">
        <v>81</v>
      </c>
      <c r="L311" s="73">
        <v>18</v>
      </c>
      <c r="N311" s="130">
        <v>81</v>
      </c>
      <c r="O311" s="130">
        <v>3</v>
      </c>
      <c r="P311" s="129"/>
      <c r="Q311" s="129"/>
      <c r="R311" s="130">
        <v>2</v>
      </c>
      <c r="S311" s="129"/>
      <c r="T311" s="74">
        <v>1.73</v>
      </c>
      <c r="U311" s="74">
        <v>0.34</v>
      </c>
      <c r="V311" s="73">
        <v>2.0099999999999998</v>
      </c>
      <c r="W311" s="73">
        <v>0.79</v>
      </c>
    </row>
    <row r="312" spans="1:33" x14ac:dyDescent="0.55000000000000004">
      <c r="A312" s="152">
        <v>44551</v>
      </c>
      <c r="B312" s="151"/>
      <c r="C312" s="151"/>
      <c r="D312" s="77">
        <v>95</v>
      </c>
      <c r="E312" s="77">
        <v>87</v>
      </c>
      <c r="F312" s="130">
        <v>79</v>
      </c>
      <c r="G312" s="130">
        <v>58</v>
      </c>
      <c r="H312" s="130">
        <v>21</v>
      </c>
      <c r="I312" s="130">
        <v>16</v>
      </c>
      <c r="J312" s="130">
        <v>36</v>
      </c>
      <c r="K312" s="77"/>
      <c r="L312" s="77">
        <v>6</v>
      </c>
      <c r="M312" s="77"/>
      <c r="N312" s="130">
        <v>36</v>
      </c>
      <c r="O312" s="130">
        <v>2</v>
      </c>
      <c r="P312" s="130"/>
      <c r="Q312" s="130"/>
      <c r="R312" s="130">
        <v>1</v>
      </c>
      <c r="S312" s="129"/>
      <c r="T312" s="74">
        <v>1.77</v>
      </c>
      <c r="U312" s="74">
        <v>0.22</v>
      </c>
    </row>
    <row r="313" spans="1:33" x14ac:dyDescent="0.55000000000000004">
      <c r="A313" s="152">
        <v>44552</v>
      </c>
      <c r="B313" s="151"/>
      <c r="C313" s="151"/>
      <c r="D313" s="77">
        <v>100</v>
      </c>
      <c r="E313" s="77">
        <v>84</v>
      </c>
      <c r="F313" s="77">
        <v>83</v>
      </c>
      <c r="G313" s="77">
        <v>63</v>
      </c>
      <c r="H313" s="77">
        <v>40</v>
      </c>
      <c r="I313" s="77">
        <v>1</v>
      </c>
      <c r="J313" s="77">
        <v>28</v>
      </c>
      <c r="K313" s="77"/>
      <c r="L313" s="77">
        <v>14</v>
      </c>
      <c r="M313" s="77"/>
      <c r="N313" s="130">
        <v>28</v>
      </c>
      <c r="O313" s="130">
        <v>2</v>
      </c>
      <c r="P313" s="130"/>
      <c r="Q313" s="130"/>
      <c r="R313" s="130">
        <v>1</v>
      </c>
      <c r="S313" s="129"/>
      <c r="T313" s="74">
        <v>2.27</v>
      </c>
      <c r="U313" s="74">
        <v>0.56000000000000005</v>
      </c>
    </row>
    <row r="314" spans="1:33" x14ac:dyDescent="0.55000000000000004">
      <c r="A314" s="152">
        <v>44579</v>
      </c>
      <c r="B314" s="151"/>
      <c r="C314" s="151"/>
      <c r="D314" s="77">
        <v>270</v>
      </c>
      <c r="E314" s="77">
        <v>235</v>
      </c>
      <c r="F314" s="77">
        <v>231</v>
      </c>
      <c r="G314" s="77">
        <v>178</v>
      </c>
      <c r="H314" s="77">
        <v>51</v>
      </c>
      <c r="I314" s="77">
        <v>59</v>
      </c>
      <c r="J314" s="77">
        <v>112</v>
      </c>
      <c r="K314" s="77"/>
      <c r="L314" s="77">
        <v>9</v>
      </c>
      <c r="M314" s="77"/>
      <c r="N314" s="130">
        <v>112</v>
      </c>
      <c r="O314" s="130">
        <v>5</v>
      </c>
      <c r="P314" s="130"/>
      <c r="Q314" s="130"/>
      <c r="R314" s="130">
        <v>14</v>
      </c>
      <c r="S314" s="130"/>
      <c r="T314" s="164">
        <v>2.23</v>
      </c>
      <c r="U314" s="163">
        <v>0.33</v>
      </c>
      <c r="V314" s="164">
        <v>2.17</v>
      </c>
      <c r="W314" s="163">
        <v>0.4</v>
      </c>
      <c r="X314" s="164">
        <v>2.29</v>
      </c>
      <c r="Y314" s="163">
        <v>0.34</v>
      </c>
      <c r="Z314" s="163">
        <v>1.68</v>
      </c>
      <c r="AA314" s="163">
        <v>0.24</v>
      </c>
      <c r="AB314" s="163">
        <v>1.62</v>
      </c>
      <c r="AC314" s="163">
        <v>0.39</v>
      </c>
      <c r="AE314" s="73">
        <v>6</v>
      </c>
      <c r="AF314" s="73" t="s">
        <v>321</v>
      </c>
      <c r="AG314" s="145" t="s">
        <v>310</v>
      </c>
    </row>
    <row r="315" spans="1:33" x14ac:dyDescent="0.55000000000000004">
      <c r="A315" s="152">
        <v>44580</v>
      </c>
      <c r="B315" s="151"/>
      <c r="C315" s="151"/>
      <c r="D315" s="77">
        <v>281</v>
      </c>
      <c r="E315" s="77">
        <v>237</v>
      </c>
      <c r="F315" s="77">
        <v>233</v>
      </c>
      <c r="G315" s="77">
        <v>217</v>
      </c>
      <c r="H315" s="77">
        <v>16</v>
      </c>
      <c r="I315" s="77">
        <v>65</v>
      </c>
      <c r="J315" s="77">
        <v>132</v>
      </c>
      <c r="K315" s="77"/>
      <c r="L315" s="77">
        <v>20</v>
      </c>
      <c r="M315" s="77"/>
      <c r="N315" s="130">
        <v>132</v>
      </c>
      <c r="O315" s="130">
        <v>5</v>
      </c>
      <c r="P315" s="130"/>
      <c r="Q315" s="130"/>
      <c r="R315" s="130">
        <v>7</v>
      </c>
      <c r="S315" s="130"/>
      <c r="T315" s="163">
        <v>1.53</v>
      </c>
      <c r="U315" s="163">
        <v>0.28999999999999998</v>
      </c>
      <c r="V315" s="163">
        <v>1.28</v>
      </c>
      <c r="W315" s="163">
        <v>0.28000000000000003</v>
      </c>
      <c r="X315" s="163">
        <v>1.58</v>
      </c>
      <c r="Y315" s="163">
        <v>0.19</v>
      </c>
      <c r="Z315" s="163">
        <v>1.48</v>
      </c>
      <c r="AA315" s="163">
        <v>0.31</v>
      </c>
      <c r="AB315" s="163">
        <v>1.54</v>
      </c>
      <c r="AC315" s="163">
        <v>0.2</v>
      </c>
      <c r="AF315" s="73" t="s">
        <v>320</v>
      </c>
      <c r="AG315" s="145" t="s">
        <v>310</v>
      </c>
    </row>
    <row r="316" spans="1:33" x14ac:dyDescent="0.55000000000000004">
      <c r="A316" s="152">
        <v>44581</v>
      </c>
      <c r="B316" s="151"/>
      <c r="C316" s="151"/>
      <c r="D316" s="77">
        <v>286</v>
      </c>
      <c r="E316" s="77">
        <v>256</v>
      </c>
      <c r="F316" s="77">
        <v>240</v>
      </c>
      <c r="G316" s="77">
        <v>226</v>
      </c>
      <c r="H316" s="77">
        <v>16</v>
      </c>
      <c r="I316" s="77">
        <v>119</v>
      </c>
      <c r="J316" s="77">
        <v>102</v>
      </c>
      <c r="K316" s="77"/>
      <c r="L316" s="77">
        <v>3</v>
      </c>
      <c r="M316" s="77"/>
      <c r="N316" s="130">
        <v>102</v>
      </c>
      <c r="O316" s="130">
        <v>5</v>
      </c>
      <c r="P316" s="130"/>
      <c r="Q316" s="130"/>
      <c r="R316" s="130">
        <v>12</v>
      </c>
      <c r="S316" s="130"/>
      <c r="T316" s="163">
        <v>1.39</v>
      </c>
      <c r="U316" s="163">
        <v>0.16</v>
      </c>
      <c r="V316" s="163">
        <v>1.93</v>
      </c>
      <c r="W316" s="163">
        <v>0.31</v>
      </c>
      <c r="X316" s="163">
        <v>1.54</v>
      </c>
      <c r="Y316" s="163">
        <v>0.31</v>
      </c>
      <c r="Z316" s="164">
        <v>1.96</v>
      </c>
      <c r="AA316" s="163">
        <v>0.32</v>
      </c>
      <c r="AB316" s="164">
        <v>2.46</v>
      </c>
      <c r="AC316" s="163">
        <v>0.71</v>
      </c>
      <c r="AF316" s="73" t="s">
        <v>319</v>
      </c>
      <c r="AG316" s="145" t="s">
        <v>310</v>
      </c>
    </row>
    <row r="317" spans="1:33" x14ac:dyDescent="0.55000000000000004">
      <c r="A317" s="152"/>
      <c r="B317" s="151"/>
      <c r="C317" s="151"/>
      <c r="N317" s="130"/>
      <c r="O317" s="130"/>
      <c r="P317" s="129"/>
      <c r="Q317" s="129"/>
      <c r="R317" s="130"/>
      <c r="S317" s="129"/>
      <c r="T317" s="164">
        <v>2.02</v>
      </c>
      <c r="U317" s="164">
        <v>0.47</v>
      </c>
      <c r="V317" s="164">
        <v>1.91</v>
      </c>
      <c r="W317" s="163">
        <v>0.38</v>
      </c>
      <c r="X317" s="164">
        <v>2.23</v>
      </c>
      <c r="Y317" s="163">
        <v>0.48</v>
      </c>
      <c r="Z317" s="163">
        <v>1.56</v>
      </c>
      <c r="AA317" s="163">
        <v>0.31</v>
      </c>
      <c r="AB317" s="163">
        <v>1.6</v>
      </c>
      <c r="AC317" s="163">
        <v>0.32</v>
      </c>
      <c r="AF317" s="73" t="s">
        <v>318</v>
      </c>
      <c r="AG317" s="145" t="s">
        <v>310</v>
      </c>
    </row>
    <row r="318" spans="1:33" x14ac:dyDescent="0.55000000000000004">
      <c r="A318" s="150" t="s">
        <v>278</v>
      </c>
      <c r="B318" s="149" t="s">
        <v>280</v>
      </c>
      <c r="C318" s="149" t="s">
        <v>167</v>
      </c>
      <c r="D318" s="148">
        <f>SUM(D307:D317)</f>
        <v>1494</v>
      </c>
      <c r="E318" s="148">
        <f>SUM(E307:E317)</f>
        <v>1337</v>
      </c>
      <c r="F318" s="148">
        <f>SUM(F307:F317)</f>
        <v>1298</v>
      </c>
      <c r="G318" s="148">
        <f>SUM(G307:G317)</f>
        <v>1136</v>
      </c>
      <c r="H318" s="148">
        <f>SUM(H307:H317)</f>
        <v>185</v>
      </c>
      <c r="I318" s="148">
        <f>SUM(I307:I317)</f>
        <v>330</v>
      </c>
      <c r="J318" s="148">
        <f>SUM(J307:J317)</f>
        <v>676</v>
      </c>
      <c r="K318" s="148">
        <f>SUM(K307:K317)</f>
        <v>0</v>
      </c>
      <c r="L318" s="148">
        <f>SUM(L307:L317)</f>
        <v>107</v>
      </c>
      <c r="M318" s="148">
        <f>SUM(M307:M308)</f>
        <v>0</v>
      </c>
      <c r="N318" s="148">
        <f>SUM(N307:N317)</f>
        <v>676</v>
      </c>
      <c r="O318" s="148">
        <f>SUM(O307:O317)</f>
        <v>32</v>
      </c>
      <c r="P318" s="148"/>
      <c r="Q318" s="148"/>
      <c r="R318" s="148">
        <f>SUM(R307:R317)</f>
        <v>47</v>
      </c>
      <c r="S318" s="147"/>
      <c r="T318" s="164">
        <v>2.3199999999999998</v>
      </c>
      <c r="U318" s="163">
        <v>0.72</v>
      </c>
      <c r="V318" s="163">
        <v>1.51</v>
      </c>
      <c r="W318" s="163">
        <v>0.19</v>
      </c>
      <c r="X318" s="164">
        <v>2.35</v>
      </c>
      <c r="Y318" s="163">
        <v>0.48</v>
      </c>
      <c r="Z318" s="164">
        <v>2.52</v>
      </c>
      <c r="AA318" s="163">
        <v>0.41</v>
      </c>
      <c r="AB318" s="164">
        <v>2.4500000000000002</v>
      </c>
      <c r="AC318" s="163">
        <v>0.51</v>
      </c>
      <c r="AF318" s="73" t="s">
        <v>317</v>
      </c>
      <c r="AG318" s="145" t="s">
        <v>310</v>
      </c>
    </row>
    <row r="319" spans="1:33" x14ac:dyDescent="0.55000000000000004">
      <c r="T319" s="165">
        <v>1.42</v>
      </c>
      <c r="U319" s="163">
        <v>0.22</v>
      </c>
      <c r="V319" s="163">
        <v>1.96</v>
      </c>
      <c r="W319" s="163">
        <v>0.19</v>
      </c>
      <c r="X319" s="163">
        <v>1.64</v>
      </c>
      <c r="Y319" s="163">
        <v>0.23</v>
      </c>
      <c r="Z319" s="164">
        <v>2.0299999999999998</v>
      </c>
      <c r="AA319" s="163">
        <v>0.3</v>
      </c>
      <c r="AB319" s="163">
        <v>1.71</v>
      </c>
      <c r="AC319" s="163">
        <v>0.18</v>
      </c>
      <c r="AF319" s="73" t="s">
        <v>316</v>
      </c>
    </row>
    <row r="320" spans="1:33" ht="21.5" x14ac:dyDescent="0.55000000000000004">
      <c r="A320" s="159" t="s">
        <v>315</v>
      </c>
      <c r="B320" s="158"/>
      <c r="C320" s="158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10"/>
      <c r="O320" s="110"/>
      <c r="P320" s="104"/>
      <c r="Q320" s="104"/>
      <c r="R320" s="110"/>
      <c r="S320" s="104"/>
      <c r="T320" s="164">
        <v>2.13</v>
      </c>
      <c r="U320" s="163">
        <v>0.39</v>
      </c>
      <c r="V320" s="163">
        <v>1.74</v>
      </c>
      <c r="W320" s="163">
        <v>0.27</v>
      </c>
      <c r="X320" s="163">
        <v>1.65</v>
      </c>
      <c r="Y320" s="163">
        <v>0.37</v>
      </c>
      <c r="Z320" s="163"/>
      <c r="AA320" s="163"/>
      <c r="AB320" s="163"/>
      <c r="AC320" s="163"/>
    </row>
    <row r="321" spans="1:19" x14ac:dyDescent="0.55000000000000004">
      <c r="A321" s="152" t="s">
        <v>230</v>
      </c>
      <c r="B321" s="151"/>
      <c r="C321" s="151"/>
      <c r="D321" s="136" t="s">
        <v>227</v>
      </c>
      <c r="E321" s="136" t="s">
        <v>226</v>
      </c>
      <c r="F321" s="136" t="s">
        <v>225</v>
      </c>
      <c r="G321" s="136" t="s">
        <v>224</v>
      </c>
      <c r="H321" s="157" t="s">
        <v>289</v>
      </c>
      <c r="I321" s="156"/>
      <c r="J321" s="155"/>
      <c r="K321" s="155"/>
      <c r="L321" s="155"/>
      <c r="M321" s="155"/>
      <c r="N321" s="131" t="s">
        <v>48</v>
      </c>
      <c r="O321" s="131" t="s">
        <v>48</v>
      </c>
      <c r="P321" s="129" t="s">
        <v>52</v>
      </c>
      <c r="Q321" s="129" t="s">
        <v>48</v>
      </c>
      <c r="R321" s="130" t="s">
        <v>288</v>
      </c>
      <c r="S321" s="129" t="s">
        <v>52</v>
      </c>
    </row>
    <row r="322" spans="1:19" x14ac:dyDescent="0.55000000000000004">
      <c r="A322" s="154" t="s">
        <v>214</v>
      </c>
      <c r="B322" s="153"/>
      <c r="C322" s="153"/>
      <c r="D322" s="127" t="s">
        <v>212</v>
      </c>
      <c r="E322" s="127" t="s">
        <v>211</v>
      </c>
      <c r="F322" s="127" t="s">
        <v>210</v>
      </c>
      <c r="G322" s="126"/>
      <c r="H322" s="126" t="s">
        <v>209</v>
      </c>
      <c r="I322" s="126">
        <v>1</v>
      </c>
      <c r="J322" s="126">
        <v>2</v>
      </c>
      <c r="K322" s="126">
        <v>8</v>
      </c>
      <c r="L322" s="126" t="s">
        <v>287</v>
      </c>
      <c r="M322" s="126" t="s">
        <v>205</v>
      </c>
      <c r="N322" s="126" t="s">
        <v>286</v>
      </c>
      <c r="O322" s="126" t="s">
        <v>285</v>
      </c>
      <c r="P322" s="125" t="s">
        <v>284</v>
      </c>
      <c r="Q322" s="125" t="s">
        <v>283</v>
      </c>
      <c r="R322" s="126" t="s">
        <v>282</v>
      </c>
      <c r="S322" s="125" t="s">
        <v>281</v>
      </c>
    </row>
    <row r="323" spans="1:19" x14ac:dyDescent="0.55000000000000004">
      <c r="A323" s="152">
        <v>44511</v>
      </c>
      <c r="B323" s="151"/>
      <c r="C323" s="151"/>
      <c r="D323" s="73">
        <v>138</v>
      </c>
      <c r="E323" s="73">
        <v>127</v>
      </c>
      <c r="F323" s="73">
        <v>127</v>
      </c>
      <c r="G323" s="73">
        <v>119</v>
      </c>
      <c r="H323" s="73">
        <v>23</v>
      </c>
      <c r="I323" s="73">
        <v>2</v>
      </c>
      <c r="J323" s="73">
        <v>73</v>
      </c>
      <c r="L323" s="73">
        <v>29</v>
      </c>
      <c r="M323" s="73">
        <v>0</v>
      </c>
      <c r="N323" s="130">
        <v>73</v>
      </c>
      <c r="O323" s="130">
        <v>3</v>
      </c>
      <c r="P323" s="129"/>
      <c r="Q323" s="129"/>
      <c r="R323" s="130"/>
      <c r="S323" s="129"/>
    </row>
    <row r="324" spans="1:19" x14ac:dyDescent="0.55000000000000004">
      <c r="A324" s="152"/>
      <c r="B324" s="151"/>
      <c r="C324" s="151"/>
      <c r="M324" s="73">
        <v>0</v>
      </c>
      <c r="N324" s="130"/>
      <c r="O324" s="130"/>
      <c r="P324" s="129"/>
      <c r="Q324" s="129"/>
      <c r="R324" s="130"/>
      <c r="S324" s="129"/>
    </row>
    <row r="325" spans="1:19" x14ac:dyDescent="0.55000000000000004">
      <c r="A325" s="152"/>
      <c r="B325" s="151"/>
      <c r="C325" s="151"/>
      <c r="N325" s="130"/>
      <c r="O325" s="130"/>
      <c r="P325" s="129"/>
      <c r="Q325" s="129"/>
      <c r="R325" s="130"/>
      <c r="S325" s="129"/>
    </row>
    <row r="326" spans="1:19" x14ac:dyDescent="0.55000000000000004">
      <c r="A326" s="150" t="s">
        <v>276</v>
      </c>
      <c r="B326" s="149" t="s">
        <v>280</v>
      </c>
      <c r="C326" s="149" t="s">
        <v>167</v>
      </c>
      <c r="D326" s="148">
        <f>SUM(D323:D325)</f>
        <v>138</v>
      </c>
      <c r="E326" s="148">
        <f>SUM(E323:E325)</f>
        <v>127</v>
      </c>
      <c r="F326" s="148">
        <f>SUM(F323:F325)</f>
        <v>127</v>
      </c>
      <c r="G326" s="148">
        <f>SUM(G323:G325)</f>
        <v>119</v>
      </c>
      <c r="H326" s="148">
        <f>SUM(H323:H325)</f>
        <v>23</v>
      </c>
      <c r="I326" s="148">
        <f>SUM(I323:I325)</f>
        <v>2</v>
      </c>
      <c r="J326" s="148">
        <f>SUM(J323:J325)</f>
        <v>73</v>
      </c>
      <c r="K326" s="148">
        <f>SUM(K323:K325)</f>
        <v>0</v>
      </c>
      <c r="L326" s="148">
        <f>SUM(L323:L325)</f>
        <v>29</v>
      </c>
      <c r="M326" s="148">
        <f>SUM(M323:M324)</f>
        <v>0</v>
      </c>
      <c r="N326" s="148">
        <f>SUM(N323:N325)</f>
        <v>73</v>
      </c>
      <c r="O326" s="148">
        <f>SUM(O323:O325)</f>
        <v>3</v>
      </c>
      <c r="P326" s="148"/>
      <c r="Q326" s="148"/>
      <c r="R326" s="148">
        <f>SUM(R323:R325)</f>
        <v>0</v>
      </c>
      <c r="S326" s="147"/>
    </row>
    <row r="328" spans="1:19" ht="21.5" x14ac:dyDescent="0.55000000000000004">
      <c r="A328" s="159" t="s">
        <v>314</v>
      </c>
      <c r="B328" s="158"/>
      <c r="C328" s="158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10"/>
      <c r="O328" s="110"/>
      <c r="P328" s="104"/>
      <c r="Q328" s="104"/>
      <c r="R328" s="110"/>
      <c r="S328" s="104"/>
    </row>
    <row r="329" spans="1:19" x14ac:dyDescent="0.55000000000000004">
      <c r="A329" s="152" t="s">
        <v>230</v>
      </c>
      <c r="B329" s="151"/>
      <c r="C329" s="151"/>
      <c r="D329" s="136" t="s">
        <v>227</v>
      </c>
      <c r="E329" s="136" t="s">
        <v>226</v>
      </c>
      <c r="F329" s="136" t="s">
        <v>225</v>
      </c>
      <c r="G329" s="136" t="s">
        <v>224</v>
      </c>
      <c r="H329" s="157" t="s">
        <v>289</v>
      </c>
      <c r="I329" s="156"/>
      <c r="J329" s="155"/>
      <c r="K329" s="155"/>
      <c r="L329" s="155"/>
      <c r="M329" s="155"/>
      <c r="N329" s="131" t="s">
        <v>48</v>
      </c>
      <c r="O329" s="131" t="s">
        <v>48</v>
      </c>
      <c r="P329" s="129" t="s">
        <v>52</v>
      </c>
      <c r="Q329" s="129" t="s">
        <v>48</v>
      </c>
      <c r="R329" s="130" t="s">
        <v>288</v>
      </c>
      <c r="S329" s="129" t="s">
        <v>52</v>
      </c>
    </row>
    <row r="330" spans="1:19" x14ac:dyDescent="0.55000000000000004">
      <c r="A330" s="154" t="s">
        <v>214</v>
      </c>
      <c r="B330" s="153"/>
      <c r="C330" s="153"/>
      <c r="D330" s="127" t="s">
        <v>212</v>
      </c>
      <c r="E330" s="127" t="s">
        <v>211</v>
      </c>
      <c r="F330" s="127" t="s">
        <v>210</v>
      </c>
      <c r="G330" s="126"/>
      <c r="H330" s="126" t="s">
        <v>209</v>
      </c>
      <c r="I330" s="126">
        <v>1</v>
      </c>
      <c r="J330" s="126">
        <v>2</v>
      </c>
      <c r="K330" s="126">
        <v>8</v>
      </c>
      <c r="L330" s="126" t="s">
        <v>287</v>
      </c>
      <c r="M330" s="126" t="s">
        <v>205</v>
      </c>
      <c r="N330" s="126" t="s">
        <v>286</v>
      </c>
      <c r="O330" s="126" t="s">
        <v>285</v>
      </c>
      <c r="P330" s="125" t="s">
        <v>284</v>
      </c>
      <c r="Q330" s="125" t="s">
        <v>283</v>
      </c>
      <c r="R330" s="126" t="s">
        <v>282</v>
      </c>
      <c r="S330" s="125" t="s">
        <v>281</v>
      </c>
    </row>
    <row r="331" spans="1:19" x14ac:dyDescent="0.55000000000000004">
      <c r="A331" s="152">
        <v>44511</v>
      </c>
      <c r="B331" s="151"/>
      <c r="C331" s="151"/>
      <c r="D331" s="73">
        <v>140</v>
      </c>
      <c r="E331" s="73">
        <v>121</v>
      </c>
      <c r="F331" s="73">
        <v>121</v>
      </c>
      <c r="G331" s="73">
        <v>117</v>
      </c>
      <c r="H331" s="73">
        <v>25</v>
      </c>
      <c r="I331" s="73">
        <v>9</v>
      </c>
      <c r="J331" s="73">
        <v>65</v>
      </c>
      <c r="L331" s="73">
        <v>22</v>
      </c>
      <c r="M331" s="73">
        <v>0</v>
      </c>
      <c r="N331" s="130">
        <v>65</v>
      </c>
      <c r="O331" s="130">
        <v>3</v>
      </c>
      <c r="P331" s="129"/>
      <c r="Q331" s="129"/>
      <c r="R331" s="130"/>
      <c r="S331" s="129"/>
    </row>
    <row r="332" spans="1:19" x14ac:dyDescent="0.55000000000000004">
      <c r="A332" s="152">
        <v>44551</v>
      </c>
      <c r="B332" s="151"/>
      <c r="C332" s="151"/>
      <c r="D332" s="77">
        <v>96</v>
      </c>
      <c r="E332" s="77">
        <v>89</v>
      </c>
      <c r="F332" s="130">
        <v>67</v>
      </c>
      <c r="G332" s="77">
        <v>54</v>
      </c>
      <c r="H332" s="77">
        <v>13</v>
      </c>
      <c r="I332" s="77">
        <v>24</v>
      </c>
      <c r="J332" s="77">
        <v>25</v>
      </c>
      <c r="K332" s="77"/>
      <c r="L332" s="77">
        <v>5</v>
      </c>
      <c r="M332" s="77">
        <v>0</v>
      </c>
      <c r="N332" s="130">
        <v>25</v>
      </c>
      <c r="O332" s="130">
        <v>2</v>
      </c>
      <c r="P332" s="130"/>
      <c r="Q332" s="130"/>
      <c r="R332" s="130"/>
      <c r="S332" s="130"/>
    </row>
    <row r="333" spans="1:19" x14ac:dyDescent="0.55000000000000004">
      <c r="A333" s="152">
        <v>44552</v>
      </c>
      <c r="B333" s="151"/>
      <c r="C333" s="151"/>
      <c r="D333" s="77">
        <v>100</v>
      </c>
      <c r="E333" s="77">
        <v>87</v>
      </c>
      <c r="F333" s="77">
        <v>87</v>
      </c>
      <c r="G333" s="77">
        <v>78</v>
      </c>
      <c r="H333" s="77">
        <v>34</v>
      </c>
      <c r="I333" s="77">
        <v>1</v>
      </c>
      <c r="J333" s="77">
        <v>24</v>
      </c>
      <c r="K333" s="77"/>
      <c r="L333" s="77">
        <v>28</v>
      </c>
      <c r="M333" s="77"/>
      <c r="N333" s="130">
        <v>24</v>
      </c>
      <c r="O333" s="130">
        <v>2</v>
      </c>
      <c r="P333" s="130"/>
      <c r="Q333" s="130"/>
      <c r="R333" s="130"/>
      <c r="S333" s="130"/>
    </row>
    <row r="334" spans="1:19" x14ac:dyDescent="0.55000000000000004">
      <c r="A334" s="152"/>
      <c r="B334" s="151"/>
      <c r="C334" s="151"/>
      <c r="N334" s="130"/>
      <c r="O334" s="130"/>
      <c r="P334" s="129"/>
      <c r="Q334" s="129"/>
      <c r="R334" s="130"/>
      <c r="S334" s="129"/>
    </row>
    <row r="335" spans="1:19" x14ac:dyDescent="0.55000000000000004">
      <c r="A335" s="152"/>
      <c r="B335" s="151"/>
      <c r="C335" s="151"/>
      <c r="N335" s="130"/>
      <c r="O335" s="130"/>
      <c r="P335" s="129"/>
      <c r="Q335" s="129"/>
      <c r="R335" s="130"/>
      <c r="S335" s="129"/>
    </row>
    <row r="336" spans="1:19" x14ac:dyDescent="0.55000000000000004">
      <c r="A336" s="150" t="s">
        <v>276</v>
      </c>
      <c r="B336" s="149" t="s">
        <v>280</v>
      </c>
      <c r="C336" s="149" t="s">
        <v>167</v>
      </c>
      <c r="D336" s="148">
        <f>SUM(D331:D335)</f>
        <v>336</v>
      </c>
      <c r="E336" s="148">
        <f>SUM(E331:E335)</f>
        <v>297</v>
      </c>
      <c r="F336" s="148">
        <f>SUM(F331:F335)</f>
        <v>275</v>
      </c>
      <c r="G336" s="148">
        <f>SUM(G331:G335)</f>
        <v>249</v>
      </c>
      <c r="H336" s="148">
        <f>SUM(H331:H335)</f>
        <v>72</v>
      </c>
      <c r="I336" s="148">
        <f>SUM(I331:I335)</f>
        <v>34</v>
      </c>
      <c r="J336" s="148">
        <f>SUM(J331:J335)</f>
        <v>114</v>
      </c>
      <c r="K336" s="148">
        <f>SUM(K331:K335)</f>
        <v>0</v>
      </c>
      <c r="L336" s="148">
        <f>SUM(L331:L335)</f>
        <v>55</v>
      </c>
      <c r="M336" s="148">
        <f>SUM(M331:M332)</f>
        <v>0</v>
      </c>
      <c r="N336" s="148">
        <f>SUM(N331:N335)</f>
        <v>114</v>
      </c>
      <c r="O336" s="148">
        <f>SUM(O331:O335)</f>
        <v>7</v>
      </c>
      <c r="P336" s="148"/>
      <c r="Q336" s="148"/>
      <c r="R336" s="148">
        <f>SUM(R331:R335)</f>
        <v>0</v>
      </c>
      <c r="S336" s="147"/>
    </row>
    <row r="338" spans="1:33" ht="21.5" x14ac:dyDescent="0.55000000000000004">
      <c r="A338" s="159" t="s">
        <v>313</v>
      </c>
      <c r="B338" s="158"/>
      <c r="C338" s="158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10"/>
      <c r="O338" s="110"/>
      <c r="P338" s="104"/>
      <c r="Q338" s="104"/>
      <c r="R338" s="110"/>
      <c r="S338" s="104"/>
    </row>
    <row r="339" spans="1:33" x14ac:dyDescent="0.55000000000000004">
      <c r="A339" s="152" t="s">
        <v>230</v>
      </c>
      <c r="B339" s="151"/>
      <c r="C339" s="151"/>
      <c r="D339" s="136" t="s">
        <v>227</v>
      </c>
      <c r="E339" s="136" t="s">
        <v>226</v>
      </c>
      <c r="F339" s="136" t="s">
        <v>225</v>
      </c>
      <c r="G339" s="136" t="s">
        <v>224</v>
      </c>
      <c r="H339" s="157" t="s">
        <v>289</v>
      </c>
      <c r="I339" s="156"/>
      <c r="J339" s="155"/>
      <c r="K339" s="155"/>
      <c r="L339" s="155"/>
      <c r="M339" s="155"/>
      <c r="N339" s="131" t="s">
        <v>48</v>
      </c>
      <c r="O339" s="131" t="s">
        <v>48</v>
      </c>
      <c r="P339" s="129" t="s">
        <v>52</v>
      </c>
      <c r="Q339" s="129" t="s">
        <v>48</v>
      </c>
      <c r="R339" s="130" t="s">
        <v>288</v>
      </c>
      <c r="S339" s="129" t="s">
        <v>52</v>
      </c>
    </row>
    <row r="340" spans="1:33" x14ac:dyDescent="0.55000000000000004">
      <c r="A340" s="154" t="s">
        <v>214</v>
      </c>
      <c r="B340" s="153"/>
      <c r="C340" s="153"/>
      <c r="D340" s="127" t="s">
        <v>212</v>
      </c>
      <c r="E340" s="127" t="s">
        <v>211</v>
      </c>
      <c r="F340" s="127" t="s">
        <v>210</v>
      </c>
      <c r="G340" s="126"/>
      <c r="H340" s="126" t="s">
        <v>209</v>
      </c>
      <c r="I340" s="126">
        <v>1</v>
      </c>
      <c r="J340" s="126">
        <v>2</v>
      </c>
      <c r="K340" s="126">
        <v>8</v>
      </c>
      <c r="L340" s="126" t="s">
        <v>287</v>
      </c>
      <c r="M340" s="126" t="s">
        <v>205</v>
      </c>
      <c r="N340" s="126" t="s">
        <v>286</v>
      </c>
      <c r="O340" s="126" t="s">
        <v>285</v>
      </c>
      <c r="P340" s="125" t="s">
        <v>284</v>
      </c>
      <c r="Q340" s="125" t="s">
        <v>283</v>
      </c>
      <c r="R340" s="126" t="s">
        <v>282</v>
      </c>
      <c r="S340" s="125" t="s">
        <v>281</v>
      </c>
    </row>
    <row r="341" spans="1:33" x14ac:dyDescent="0.55000000000000004">
      <c r="A341" s="152">
        <v>44166</v>
      </c>
      <c r="B341" s="151"/>
      <c r="C341" s="151"/>
      <c r="D341" s="73">
        <v>75</v>
      </c>
      <c r="E341" s="73">
        <v>62</v>
      </c>
      <c r="F341" s="73">
        <v>62</v>
      </c>
      <c r="G341" s="73">
        <v>54</v>
      </c>
      <c r="H341" s="73">
        <v>11</v>
      </c>
      <c r="I341" s="73">
        <v>14</v>
      </c>
      <c r="J341" s="73">
        <v>29</v>
      </c>
      <c r="L341" s="73">
        <v>8</v>
      </c>
      <c r="M341" s="73">
        <v>0</v>
      </c>
      <c r="N341" s="130">
        <v>29</v>
      </c>
      <c r="O341" s="130">
        <v>2</v>
      </c>
      <c r="P341" s="129"/>
      <c r="Q341" s="129"/>
      <c r="R341" s="130"/>
      <c r="S341" s="129"/>
    </row>
    <row r="342" spans="1:33" x14ac:dyDescent="0.55000000000000004">
      <c r="A342" s="152">
        <v>44168</v>
      </c>
      <c r="B342" s="151"/>
      <c r="C342" s="151"/>
      <c r="D342" s="73">
        <v>59</v>
      </c>
      <c r="E342" s="73">
        <v>50</v>
      </c>
      <c r="F342" s="73">
        <v>50</v>
      </c>
      <c r="G342" s="73">
        <v>46</v>
      </c>
      <c r="H342" s="73">
        <v>14</v>
      </c>
      <c r="I342" s="73">
        <v>4</v>
      </c>
      <c r="J342" s="73">
        <v>20</v>
      </c>
      <c r="L342" s="73">
        <v>12</v>
      </c>
      <c r="M342" s="73">
        <v>0</v>
      </c>
      <c r="N342" s="130">
        <v>20</v>
      </c>
      <c r="O342" s="130">
        <v>1</v>
      </c>
      <c r="P342" s="129"/>
      <c r="Q342" s="129"/>
      <c r="R342" s="130"/>
      <c r="S342" s="129"/>
    </row>
    <row r="343" spans="1:33" x14ac:dyDescent="0.55000000000000004">
      <c r="A343" s="152"/>
      <c r="B343" s="151"/>
      <c r="C343" s="151"/>
      <c r="N343" s="130"/>
      <c r="O343" s="130"/>
      <c r="P343" s="129"/>
      <c r="Q343" s="129"/>
      <c r="R343" s="130"/>
      <c r="S343" s="129"/>
    </row>
    <row r="344" spans="1:33" x14ac:dyDescent="0.55000000000000004">
      <c r="A344" s="150" t="s">
        <v>270</v>
      </c>
      <c r="B344" s="149" t="s">
        <v>280</v>
      </c>
      <c r="C344" s="149" t="s">
        <v>296</v>
      </c>
      <c r="D344" s="148">
        <f>SUM(D341:D343)</f>
        <v>134</v>
      </c>
      <c r="E344" s="148">
        <f>SUM(E341:E343)</f>
        <v>112</v>
      </c>
      <c r="F344" s="148">
        <f>SUM(F341:F343)</f>
        <v>112</v>
      </c>
      <c r="G344" s="148">
        <f>SUM(G341:G343)</f>
        <v>100</v>
      </c>
      <c r="H344" s="148">
        <f>SUM(H341:H343)</f>
        <v>25</v>
      </c>
      <c r="I344" s="148">
        <f>SUM(I341:I343)</f>
        <v>18</v>
      </c>
      <c r="J344" s="148">
        <f>SUM(J341:J343)</f>
        <v>49</v>
      </c>
      <c r="K344" s="148">
        <f>SUM(K341:K343)</f>
        <v>0</v>
      </c>
      <c r="L344" s="148">
        <f>SUM(L341:L343)</f>
        <v>20</v>
      </c>
      <c r="M344" s="148">
        <f>SUM(M341:M342)</f>
        <v>0</v>
      </c>
      <c r="N344" s="148">
        <f>SUM(N341:N343)</f>
        <v>49</v>
      </c>
      <c r="O344" s="148">
        <f>SUM(O341:O343)</f>
        <v>3</v>
      </c>
      <c r="P344" s="148"/>
      <c r="Q344" s="148"/>
      <c r="R344" s="148">
        <f>SUM(R341:R343)</f>
        <v>0</v>
      </c>
      <c r="S344" s="147"/>
    </row>
    <row r="347" spans="1:33" ht="21.5" x14ac:dyDescent="0.55000000000000004">
      <c r="A347" s="159" t="s">
        <v>312</v>
      </c>
      <c r="B347" s="158"/>
      <c r="C347" s="158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10"/>
      <c r="O347" s="110"/>
      <c r="P347" s="104"/>
      <c r="Q347" s="104"/>
      <c r="R347" s="110"/>
      <c r="S347" s="104"/>
      <c r="T347" s="112"/>
      <c r="U347" s="112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60"/>
    </row>
    <row r="348" spans="1:33" x14ac:dyDescent="0.55000000000000004">
      <c r="A348" s="152" t="s">
        <v>230</v>
      </c>
      <c r="B348" s="151"/>
      <c r="C348" s="151"/>
      <c r="D348" s="136" t="s">
        <v>227</v>
      </c>
      <c r="E348" s="136" t="s">
        <v>226</v>
      </c>
      <c r="F348" s="136" t="s">
        <v>225</v>
      </c>
      <c r="G348" s="136" t="s">
        <v>224</v>
      </c>
      <c r="H348" s="157" t="s">
        <v>289</v>
      </c>
      <c r="I348" s="156"/>
      <c r="J348" s="155"/>
      <c r="K348" s="155"/>
      <c r="L348" s="155"/>
      <c r="M348" s="155"/>
      <c r="N348" s="131" t="s">
        <v>48</v>
      </c>
      <c r="O348" s="131" t="s">
        <v>48</v>
      </c>
      <c r="P348" s="129" t="s">
        <v>52</v>
      </c>
      <c r="Q348" s="129" t="s">
        <v>48</v>
      </c>
      <c r="R348" s="130" t="s">
        <v>288</v>
      </c>
      <c r="S348" s="129" t="s">
        <v>52</v>
      </c>
      <c r="T348" s="74" t="s">
        <v>308</v>
      </c>
      <c r="U348" s="74" t="s">
        <v>307</v>
      </c>
      <c r="V348" s="73" t="s">
        <v>205</v>
      </c>
      <c r="W348" s="73" t="s">
        <v>306</v>
      </c>
      <c r="X348" s="73" t="s">
        <v>205</v>
      </c>
      <c r="Y348" s="73" t="s">
        <v>306</v>
      </c>
      <c r="AE348" s="162" t="s">
        <v>47</v>
      </c>
      <c r="AF348" s="162" t="s">
        <v>305</v>
      </c>
      <c r="AG348" s="145" t="s">
        <v>304</v>
      </c>
    </row>
    <row r="349" spans="1:33" x14ac:dyDescent="0.55000000000000004">
      <c r="A349" s="154" t="s">
        <v>214</v>
      </c>
      <c r="B349" s="153"/>
      <c r="C349" s="153"/>
      <c r="D349" s="127" t="s">
        <v>212</v>
      </c>
      <c r="E349" s="127" t="s">
        <v>211</v>
      </c>
      <c r="F349" s="127" t="s">
        <v>210</v>
      </c>
      <c r="G349" s="126"/>
      <c r="H349" s="126" t="s">
        <v>209</v>
      </c>
      <c r="I349" s="126">
        <v>1</v>
      </c>
      <c r="J349" s="126">
        <v>2</v>
      </c>
      <c r="K349" s="126">
        <v>8</v>
      </c>
      <c r="L349" s="126" t="s">
        <v>287</v>
      </c>
      <c r="M349" s="126" t="s">
        <v>205</v>
      </c>
      <c r="N349" s="126" t="s">
        <v>286</v>
      </c>
      <c r="O349" s="126" t="s">
        <v>285</v>
      </c>
      <c r="P349" s="125" t="s">
        <v>284</v>
      </c>
      <c r="Q349" s="125" t="s">
        <v>283</v>
      </c>
      <c r="R349" s="126" t="s">
        <v>282</v>
      </c>
      <c r="S349" s="125" t="s">
        <v>281</v>
      </c>
      <c r="T349" s="112" t="s">
        <v>303</v>
      </c>
      <c r="U349" s="112" t="s">
        <v>303</v>
      </c>
      <c r="V349" s="104"/>
      <c r="W349" s="104"/>
      <c r="X349" s="104"/>
      <c r="Y349" s="104"/>
      <c r="Z349" s="104"/>
      <c r="AA349" s="104" t="s">
        <v>302</v>
      </c>
      <c r="AB349" s="104" t="s">
        <v>213</v>
      </c>
      <c r="AC349" s="104" t="s">
        <v>301</v>
      </c>
      <c r="AE349" s="161" t="s">
        <v>300</v>
      </c>
      <c r="AF349" s="161"/>
      <c r="AG349" s="160"/>
    </row>
    <row r="350" spans="1:33" x14ac:dyDescent="0.55000000000000004">
      <c r="A350" s="152">
        <v>44166</v>
      </c>
      <c r="B350" s="151"/>
      <c r="C350" s="151"/>
      <c r="D350" s="73">
        <v>75</v>
      </c>
      <c r="E350" s="73">
        <v>60</v>
      </c>
      <c r="F350" s="73">
        <v>59</v>
      </c>
      <c r="G350" s="73">
        <v>49</v>
      </c>
      <c r="H350" s="73">
        <v>10</v>
      </c>
      <c r="I350" s="73">
        <v>10</v>
      </c>
      <c r="J350" s="73">
        <v>30</v>
      </c>
      <c r="L350" s="73">
        <v>9</v>
      </c>
      <c r="M350" s="73">
        <v>0</v>
      </c>
      <c r="N350" s="130">
        <v>30</v>
      </c>
      <c r="O350" s="130">
        <v>2</v>
      </c>
      <c r="P350" s="129"/>
      <c r="Q350" s="129"/>
      <c r="R350" s="130">
        <v>3</v>
      </c>
      <c r="S350" s="129"/>
      <c r="T350" s="74">
        <v>2.52</v>
      </c>
      <c r="U350" s="74">
        <v>0.44</v>
      </c>
      <c r="V350" s="73">
        <v>0.9</v>
      </c>
      <c r="W350" s="73">
        <v>0.12</v>
      </c>
      <c r="X350" s="73">
        <v>2.39</v>
      </c>
      <c r="Y350" s="73">
        <v>0.39</v>
      </c>
      <c r="AE350" s="73">
        <v>1</v>
      </c>
      <c r="AF350" s="73" t="s">
        <v>311</v>
      </c>
      <c r="AG350" s="145" t="s">
        <v>310</v>
      </c>
    </row>
    <row r="351" spans="1:33" x14ac:dyDescent="0.55000000000000004">
      <c r="A351" s="152">
        <v>44168</v>
      </c>
      <c r="B351" s="151"/>
      <c r="C351" s="151"/>
      <c r="D351" s="73">
        <v>59</v>
      </c>
      <c r="E351" s="73">
        <v>57</v>
      </c>
      <c r="F351" s="73">
        <v>57</v>
      </c>
      <c r="G351" s="73">
        <v>49</v>
      </c>
      <c r="H351" s="73">
        <v>14</v>
      </c>
      <c r="I351" s="73">
        <v>5</v>
      </c>
      <c r="J351" s="73">
        <v>26</v>
      </c>
      <c r="L351" s="73">
        <v>12</v>
      </c>
      <c r="M351" s="73">
        <v>0</v>
      </c>
      <c r="N351" s="130">
        <v>26</v>
      </c>
      <c r="O351" s="130">
        <v>2</v>
      </c>
      <c r="P351" s="129"/>
      <c r="Q351" s="129"/>
      <c r="R351" s="130"/>
      <c r="S351" s="129"/>
    </row>
    <row r="352" spans="1:33" x14ac:dyDescent="0.55000000000000004">
      <c r="A352" s="152">
        <v>44370</v>
      </c>
      <c r="B352" s="151"/>
      <c r="C352" s="151"/>
      <c r="D352" s="73">
        <v>159</v>
      </c>
      <c r="E352" s="73">
        <v>131</v>
      </c>
      <c r="F352" s="130">
        <v>126</v>
      </c>
      <c r="G352" s="73">
        <v>107</v>
      </c>
      <c r="H352" s="73">
        <v>20</v>
      </c>
      <c r="I352" s="73">
        <v>21</v>
      </c>
      <c r="J352" s="73">
        <v>74</v>
      </c>
      <c r="L352" s="73">
        <v>11</v>
      </c>
      <c r="N352" s="130">
        <v>74</v>
      </c>
      <c r="O352" s="130">
        <v>3</v>
      </c>
      <c r="P352" s="129"/>
      <c r="Q352" s="129"/>
      <c r="R352" s="130">
        <v>1</v>
      </c>
      <c r="S352" s="129"/>
      <c r="T352" s="74">
        <v>1.74</v>
      </c>
      <c r="U352" s="74">
        <v>0.28999999999999998</v>
      </c>
    </row>
    <row r="353" spans="1:33" x14ac:dyDescent="0.55000000000000004">
      <c r="A353" s="152">
        <v>44371</v>
      </c>
      <c r="B353" s="151"/>
      <c r="C353" s="151"/>
      <c r="D353" s="73">
        <v>140</v>
      </c>
      <c r="E353" s="73">
        <v>113</v>
      </c>
      <c r="F353" s="77">
        <v>110</v>
      </c>
      <c r="G353" s="73">
        <v>102</v>
      </c>
      <c r="H353" s="73">
        <v>12</v>
      </c>
      <c r="I353" s="73">
        <v>35</v>
      </c>
      <c r="J353" s="73">
        <v>53</v>
      </c>
      <c r="L353" s="73">
        <v>10</v>
      </c>
      <c r="N353" s="130">
        <v>53</v>
      </c>
      <c r="O353" s="130">
        <v>3</v>
      </c>
      <c r="P353" s="129"/>
      <c r="Q353" s="129"/>
      <c r="R353" s="130">
        <v>0</v>
      </c>
      <c r="S353" s="129"/>
    </row>
    <row r="354" spans="1:33" x14ac:dyDescent="0.55000000000000004">
      <c r="A354" s="152"/>
      <c r="B354" s="151"/>
      <c r="C354" s="151"/>
      <c r="N354" s="130"/>
      <c r="O354" s="130"/>
      <c r="P354" s="129"/>
      <c r="Q354" s="129"/>
      <c r="R354" s="130"/>
      <c r="S354" s="129"/>
    </row>
    <row r="355" spans="1:33" x14ac:dyDescent="0.55000000000000004">
      <c r="A355" s="152"/>
      <c r="B355" s="151"/>
      <c r="C355" s="151"/>
      <c r="N355" s="130"/>
      <c r="O355" s="130"/>
      <c r="P355" s="129"/>
      <c r="Q355" s="129"/>
      <c r="R355" s="130"/>
      <c r="S355" s="129" t="s">
        <v>297</v>
      </c>
      <c r="T355" s="74" t="s">
        <v>286</v>
      </c>
    </row>
    <row r="356" spans="1:33" x14ac:dyDescent="0.55000000000000004">
      <c r="A356" s="150" t="s">
        <v>264</v>
      </c>
      <c r="B356" s="149" t="s">
        <v>280</v>
      </c>
      <c r="C356" s="149" t="s">
        <v>296</v>
      </c>
      <c r="D356" s="148">
        <f>SUM(D350:D355)</f>
        <v>433</v>
      </c>
      <c r="E356" s="148">
        <f>SUM(E350:E355)</f>
        <v>361</v>
      </c>
      <c r="F356" s="148">
        <f>SUM(F350:F355)</f>
        <v>352</v>
      </c>
      <c r="G356" s="148">
        <f>SUM(G350:G355)</f>
        <v>307</v>
      </c>
      <c r="H356" s="148">
        <f>SUM(H350:H355)</f>
        <v>56</v>
      </c>
      <c r="I356" s="148">
        <f>SUM(I350:I355)</f>
        <v>71</v>
      </c>
      <c r="J356" s="148">
        <f>SUM(J350:J355)</f>
        <v>183</v>
      </c>
      <c r="K356" s="148">
        <f>SUM(K350:K355)</f>
        <v>0</v>
      </c>
      <c r="L356" s="148">
        <f>SUM(L350:L355)</f>
        <v>42</v>
      </c>
      <c r="M356" s="148">
        <f>SUM(M350:M351)</f>
        <v>0</v>
      </c>
      <c r="N356" s="148">
        <f>SUM(N350:N355)</f>
        <v>183</v>
      </c>
      <c r="O356" s="148">
        <f>SUM(O350:O355)</f>
        <v>10</v>
      </c>
      <c r="P356" s="148"/>
      <c r="Q356" s="148"/>
      <c r="R356" s="148">
        <f>SUM(R350:R355)</f>
        <v>4</v>
      </c>
      <c r="S356" s="147">
        <f>(R356/G356)*100</f>
        <v>1.3029315960912053</v>
      </c>
      <c r="T356" s="147">
        <f>(R356/N356)*100</f>
        <v>2.1857923497267762</v>
      </c>
    </row>
    <row r="359" spans="1:33" ht="21.5" x14ac:dyDescent="0.55000000000000004">
      <c r="A359" s="159" t="s">
        <v>309</v>
      </c>
      <c r="B359" s="158"/>
      <c r="C359" s="158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10"/>
      <c r="O359" s="110"/>
      <c r="P359" s="104"/>
      <c r="Q359" s="104"/>
      <c r="R359" s="110"/>
      <c r="S359" s="104"/>
      <c r="T359" s="112"/>
      <c r="U359" s="112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60"/>
    </row>
    <row r="360" spans="1:33" x14ac:dyDescent="0.55000000000000004">
      <c r="A360" s="152" t="s">
        <v>230</v>
      </c>
      <c r="B360" s="151"/>
      <c r="C360" s="151"/>
      <c r="D360" s="136" t="s">
        <v>227</v>
      </c>
      <c r="E360" s="136" t="s">
        <v>226</v>
      </c>
      <c r="F360" s="136" t="s">
        <v>225</v>
      </c>
      <c r="G360" s="136" t="s">
        <v>224</v>
      </c>
      <c r="H360" s="157" t="s">
        <v>289</v>
      </c>
      <c r="I360" s="156"/>
      <c r="J360" s="155"/>
      <c r="K360" s="155"/>
      <c r="L360" s="155"/>
      <c r="M360" s="155"/>
      <c r="N360" s="131" t="s">
        <v>48</v>
      </c>
      <c r="O360" s="131" t="s">
        <v>48</v>
      </c>
      <c r="P360" s="129" t="s">
        <v>52</v>
      </c>
      <c r="Q360" s="129" t="s">
        <v>48</v>
      </c>
      <c r="R360" s="130" t="s">
        <v>288</v>
      </c>
      <c r="S360" s="129" t="s">
        <v>52</v>
      </c>
      <c r="T360" s="74" t="s">
        <v>308</v>
      </c>
      <c r="U360" s="74" t="s">
        <v>307</v>
      </c>
      <c r="V360" s="73" t="s">
        <v>205</v>
      </c>
      <c r="W360" s="73" t="s">
        <v>306</v>
      </c>
      <c r="X360" s="73" t="s">
        <v>205</v>
      </c>
      <c r="Y360" s="73" t="s">
        <v>306</v>
      </c>
      <c r="AE360" s="162" t="s">
        <v>47</v>
      </c>
      <c r="AF360" s="162" t="s">
        <v>305</v>
      </c>
      <c r="AG360" s="145" t="s">
        <v>304</v>
      </c>
    </row>
    <row r="361" spans="1:33" x14ac:dyDescent="0.55000000000000004">
      <c r="A361" s="154" t="s">
        <v>214</v>
      </c>
      <c r="B361" s="153"/>
      <c r="C361" s="153"/>
      <c r="D361" s="127" t="s">
        <v>212</v>
      </c>
      <c r="E361" s="127" t="s">
        <v>211</v>
      </c>
      <c r="F361" s="127" t="s">
        <v>210</v>
      </c>
      <c r="G361" s="126"/>
      <c r="H361" s="126" t="s">
        <v>209</v>
      </c>
      <c r="I361" s="126">
        <v>1</v>
      </c>
      <c r="J361" s="126">
        <v>2</v>
      </c>
      <c r="K361" s="126">
        <v>8</v>
      </c>
      <c r="L361" s="126" t="s">
        <v>287</v>
      </c>
      <c r="M361" s="126" t="s">
        <v>205</v>
      </c>
      <c r="N361" s="126" t="s">
        <v>286</v>
      </c>
      <c r="O361" s="126" t="s">
        <v>285</v>
      </c>
      <c r="P361" s="125" t="s">
        <v>284</v>
      </c>
      <c r="Q361" s="125" t="s">
        <v>283</v>
      </c>
      <c r="R361" s="126" t="s">
        <v>282</v>
      </c>
      <c r="S361" s="125" t="s">
        <v>281</v>
      </c>
      <c r="T361" s="112" t="s">
        <v>303</v>
      </c>
      <c r="U361" s="112" t="s">
        <v>303</v>
      </c>
      <c r="V361" s="104"/>
      <c r="W361" s="104"/>
      <c r="X361" s="104"/>
      <c r="Y361" s="104"/>
      <c r="Z361" s="104"/>
      <c r="AA361" s="104" t="s">
        <v>302</v>
      </c>
      <c r="AB361" s="104" t="s">
        <v>213</v>
      </c>
      <c r="AC361" s="104" t="s">
        <v>301</v>
      </c>
      <c r="AE361" s="161" t="s">
        <v>300</v>
      </c>
      <c r="AF361" s="161"/>
      <c r="AG361" s="160"/>
    </row>
    <row r="362" spans="1:33" x14ac:dyDescent="0.55000000000000004">
      <c r="A362" s="152">
        <v>44166</v>
      </c>
      <c r="B362" s="151"/>
      <c r="C362" s="151"/>
      <c r="D362" s="73">
        <v>74</v>
      </c>
      <c r="E362" s="73">
        <v>67</v>
      </c>
      <c r="F362" s="73">
        <v>67</v>
      </c>
      <c r="G362" s="73">
        <v>59</v>
      </c>
      <c r="H362" s="73">
        <v>12</v>
      </c>
      <c r="I362" s="73">
        <v>17</v>
      </c>
      <c r="J362" s="73">
        <v>34</v>
      </c>
      <c r="L362" s="73">
        <v>4</v>
      </c>
      <c r="M362" s="73">
        <v>0</v>
      </c>
      <c r="N362" s="130">
        <v>34</v>
      </c>
      <c r="O362" s="130">
        <v>2</v>
      </c>
      <c r="P362" s="129"/>
      <c r="Q362" s="129"/>
      <c r="R362" s="130">
        <v>1</v>
      </c>
      <c r="S362" s="129"/>
      <c r="T362" s="74">
        <v>2.27</v>
      </c>
      <c r="U362" s="74">
        <v>0.34</v>
      </c>
    </row>
    <row r="363" spans="1:33" x14ac:dyDescent="0.55000000000000004">
      <c r="A363" s="152">
        <v>44168</v>
      </c>
      <c r="B363" s="151"/>
      <c r="C363" s="151"/>
      <c r="D363" s="73">
        <v>59</v>
      </c>
      <c r="E363" s="73">
        <v>53</v>
      </c>
      <c r="F363" s="73">
        <v>53</v>
      </c>
      <c r="G363" s="73">
        <v>46</v>
      </c>
      <c r="H363" s="73">
        <v>12</v>
      </c>
      <c r="I363" s="73">
        <v>7</v>
      </c>
      <c r="J363" s="73">
        <v>24</v>
      </c>
      <c r="L363" s="73">
        <v>10</v>
      </c>
      <c r="M363" s="73">
        <v>0</v>
      </c>
      <c r="N363" s="130">
        <v>24</v>
      </c>
      <c r="O363" s="130">
        <v>1</v>
      </c>
      <c r="P363" s="129"/>
      <c r="Q363" s="129"/>
      <c r="R363" s="130">
        <v>1</v>
      </c>
      <c r="S363" s="129"/>
      <c r="T363" s="74">
        <v>2.27</v>
      </c>
      <c r="U363" s="74">
        <v>0.54</v>
      </c>
      <c r="AF363" s="138"/>
    </row>
    <row r="364" spans="1:33" x14ac:dyDescent="0.55000000000000004">
      <c r="A364" s="152">
        <v>44370</v>
      </c>
      <c r="B364" s="151"/>
      <c r="C364" s="151"/>
      <c r="D364" s="73">
        <v>159</v>
      </c>
      <c r="E364" s="73">
        <v>141</v>
      </c>
      <c r="F364" s="130">
        <v>126</v>
      </c>
      <c r="G364" s="130">
        <v>111</v>
      </c>
      <c r="H364" s="130">
        <v>18</v>
      </c>
      <c r="I364" s="130">
        <v>34</v>
      </c>
      <c r="J364" s="130">
        <v>66</v>
      </c>
      <c r="K364" s="77"/>
      <c r="L364" s="130">
        <v>8</v>
      </c>
      <c r="N364" s="130">
        <v>66</v>
      </c>
      <c r="O364" s="130">
        <v>3</v>
      </c>
      <c r="P364" s="129"/>
      <c r="Q364" s="129"/>
      <c r="R364" s="130">
        <v>1</v>
      </c>
      <c r="S364" s="129"/>
      <c r="T364" s="74">
        <v>1.27</v>
      </c>
      <c r="U364" s="74">
        <v>0.45</v>
      </c>
      <c r="AF364" s="138"/>
    </row>
    <row r="365" spans="1:33" x14ac:dyDescent="0.55000000000000004">
      <c r="A365" s="152">
        <v>44371</v>
      </c>
      <c r="B365" s="151"/>
      <c r="C365" s="151"/>
      <c r="D365" s="73">
        <v>152</v>
      </c>
      <c r="E365" s="73">
        <v>136</v>
      </c>
      <c r="F365" s="77">
        <v>135</v>
      </c>
      <c r="G365" s="77">
        <v>114</v>
      </c>
      <c r="H365" s="77">
        <v>27</v>
      </c>
      <c r="I365" s="77">
        <v>22</v>
      </c>
      <c r="J365" s="77">
        <v>72</v>
      </c>
      <c r="K365" s="77"/>
      <c r="L365" s="77">
        <v>14</v>
      </c>
      <c r="N365" s="130">
        <v>72</v>
      </c>
      <c r="O365" s="130">
        <v>3</v>
      </c>
      <c r="P365" s="129"/>
      <c r="Q365" s="129"/>
      <c r="R365" s="130">
        <v>2</v>
      </c>
      <c r="S365" s="129"/>
      <c r="T365" s="74">
        <v>1.91</v>
      </c>
      <c r="U365" s="74">
        <v>0.3</v>
      </c>
      <c r="V365" s="73">
        <v>2.4500000000000002</v>
      </c>
      <c r="W365" s="73">
        <v>0.62</v>
      </c>
      <c r="Y365" s="138"/>
      <c r="AE365" s="73">
        <v>2</v>
      </c>
      <c r="AF365" s="73" t="s">
        <v>299</v>
      </c>
      <c r="AG365" s="145" t="s">
        <v>298</v>
      </c>
    </row>
    <row r="366" spans="1:33" x14ac:dyDescent="0.55000000000000004">
      <c r="A366" s="152"/>
      <c r="B366" s="151"/>
      <c r="C366" s="151"/>
      <c r="N366" s="130"/>
      <c r="O366" s="130"/>
      <c r="P366" s="129"/>
      <c r="Q366" s="129"/>
      <c r="R366" s="130"/>
      <c r="S366" s="129"/>
    </row>
    <row r="367" spans="1:33" x14ac:dyDescent="0.55000000000000004">
      <c r="A367" s="152"/>
      <c r="B367" s="151"/>
      <c r="C367" s="151"/>
      <c r="N367" s="130"/>
      <c r="O367" s="130"/>
      <c r="P367" s="129"/>
      <c r="Q367" s="129"/>
      <c r="R367" s="130"/>
      <c r="S367" s="129" t="s">
        <v>297</v>
      </c>
      <c r="T367" s="74" t="s">
        <v>286</v>
      </c>
    </row>
    <row r="368" spans="1:33" x14ac:dyDescent="0.55000000000000004">
      <c r="A368" s="150" t="s">
        <v>267</v>
      </c>
      <c r="B368" s="149" t="s">
        <v>280</v>
      </c>
      <c r="C368" s="149" t="s">
        <v>296</v>
      </c>
      <c r="D368" s="148">
        <f>SUM(D362:D367)</f>
        <v>444</v>
      </c>
      <c r="E368" s="148">
        <f>SUM(E362:E367)</f>
        <v>397</v>
      </c>
      <c r="F368" s="148">
        <f>SUM(F362:F367)</f>
        <v>381</v>
      </c>
      <c r="G368" s="148">
        <f>SUM(G362:G367)</f>
        <v>330</v>
      </c>
      <c r="H368" s="148">
        <f>SUM(H362:H367)</f>
        <v>69</v>
      </c>
      <c r="I368" s="148">
        <f>SUM(I362:I367)</f>
        <v>80</v>
      </c>
      <c r="J368" s="148">
        <f>SUM(J362:J367)</f>
        <v>196</v>
      </c>
      <c r="K368" s="148">
        <f>SUM(K362:K367)</f>
        <v>0</v>
      </c>
      <c r="L368" s="148">
        <f>SUM(L362:L367)</f>
        <v>36</v>
      </c>
      <c r="M368" s="148">
        <f>SUM(M362:M363)</f>
        <v>0</v>
      </c>
      <c r="N368" s="148">
        <f>SUM(N362:N367)</f>
        <v>196</v>
      </c>
      <c r="O368" s="148">
        <f>SUM(O362:O367)</f>
        <v>9</v>
      </c>
      <c r="P368" s="148"/>
      <c r="Q368" s="148"/>
      <c r="R368" s="148">
        <f>SUM(R362:R367)</f>
        <v>5</v>
      </c>
      <c r="S368" s="147">
        <f>(R368/G368)*100</f>
        <v>1.5151515151515151</v>
      </c>
      <c r="T368" s="147">
        <f>(R368/N368)*100</f>
        <v>2.5510204081632653</v>
      </c>
    </row>
    <row r="370" spans="1:19" ht="21.5" x14ac:dyDescent="0.55000000000000004">
      <c r="A370" s="159" t="s">
        <v>295</v>
      </c>
      <c r="B370" s="158"/>
      <c r="C370" s="158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10"/>
      <c r="O370" s="110"/>
      <c r="P370" s="104"/>
      <c r="Q370" s="104"/>
      <c r="R370" s="110"/>
      <c r="S370" s="104"/>
    </row>
    <row r="371" spans="1:19" x14ac:dyDescent="0.55000000000000004">
      <c r="A371" s="152" t="s">
        <v>230</v>
      </c>
      <c r="B371" s="151"/>
      <c r="C371" s="151"/>
      <c r="D371" s="136" t="s">
        <v>227</v>
      </c>
      <c r="E371" s="136" t="s">
        <v>226</v>
      </c>
      <c r="F371" s="136" t="s">
        <v>225</v>
      </c>
      <c r="G371" s="136" t="s">
        <v>224</v>
      </c>
      <c r="H371" s="157" t="s">
        <v>289</v>
      </c>
      <c r="I371" s="156"/>
      <c r="J371" s="155"/>
      <c r="K371" s="155"/>
      <c r="L371" s="155"/>
      <c r="M371" s="155"/>
      <c r="N371" s="131" t="s">
        <v>48</v>
      </c>
      <c r="O371" s="131" t="s">
        <v>48</v>
      </c>
      <c r="P371" s="129" t="s">
        <v>52</v>
      </c>
      <c r="Q371" s="129" t="s">
        <v>48</v>
      </c>
      <c r="R371" s="130" t="s">
        <v>288</v>
      </c>
      <c r="S371" s="129" t="s">
        <v>52</v>
      </c>
    </row>
    <row r="372" spans="1:19" x14ac:dyDescent="0.55000000000000004">
      <c r="A372" s="154" t="s">
        <v>214</v>
      </c>
      <c r="B372" s="153"/>
      <c r="C372" s="153"/>
      <c r="D372" s="127" t="s">
        <v>212</v>
      </c>
      <c r="E372" s="127" t="s">
        <v>211</v>
      </c>
      <c r="F372" s="127" t="s">
        <v>210</v>
      </c>
      <c r="G372" s="126"/>
      <c r="H372" s="126" t="s">
        <v>209</v>
      </c>
      <c r="I372" s="126">
        <v>1</v>
      </c>
      <c r="J372" s="126">
        <v>2</v>
      </c>
      <c r="K372" s="126">
        <v>8</v>
      </c>
      <c r="L372" s="126" t="s">
        <v>287</v>
      </c>
      <c r="M372" s="126" t="s">
        <v>205</v>
      </c>
      <c r="N372" s="126" t="s">
        <v>286</v>
      </c>
      <c r="O372" s="126" t="s">
        <v>285</v>
      </c>
      <c r="P372" s="125" t="s">
        <v>284</v>
      </c>
      <c r="Q372" s="125" t="s">
        <v>283</v>
      </c>
      <c r="R372" s="126" t="s">
        <v>282</v>
      </c>
      <c r="S372" s="125" t="s">
        <v>281</v>
      </c>
    </row>
    <row r="373" spans="1:19" x14ac:dyDescent="0.55000000000000004">
      <c r="A373" s="152">
        <v>44517</v>
      </c>
      <c r="B373" s="151"/>
      <c r="C373" s="151"/>
      <c r="D373" s="73">
        <v>78</v>
      </c>
      <c r="E373" s="73">
        <v>68</v>
      </c>
      <c r="F373" s="73">
        <v>68</v>
      </c>
      <c r="G373" s="73">
        <v>61</v>
      </c>
      <c r="H373" s="73">
        <v>9</v>
      </c>
      <c r="I373" s="73">
        <v>6</v>
      </c>
      <c r="J373" s="73">
        <v>44</v>
      </c>
      <c r="L373" s="73">
        <v>9</v>
      </c>
      <c r="M373" s="73">
        <v>0</v>
      </c>
      <c r="N373" s="130">
        <v>44</v>
      </c>
      <c r="O373" s="130">
        <v>2</v>
      </c>
      <c r="P373" s="129"/>
      <c r="Q373" s="129"/>
      <c r="R373" s="130"/>
      <c r="S373" s="129"/>
    </row>
    <row r="374" spans="1:19" x14ac:dyDescent="0.55000000000000004">
      <c r="A374" s="152">
        <v>44518</v>
      </c>
      <c r="B374" s="151"/>
      <c r="C374" s="151"/>
      <c r="D374" s="73">
        <v>111</v>
      </c>
      <c r="E374" s="73">
        <v>102</v>
      </c>
      <c r="F374" s="73">
        <v>99</v>
      </c>
      <c r="G374" s="73">
        <v>86</v>
      </c>
      <c r="H374" s="73">
        <v>19</v>
      </c>
      <c r="I374" s="73">
        <v>21</v>
      </c>
      <c r="J374" s="73">
        <v>48</v>
      </c>
      <c r="L374" s="73">
        <v>11</v>
      </c>
      <c r="M374" s="73">
        <v>0</v>
      </c>
      <c r="N374" s="130">
        <v>48</v>
      </c>
      <c r="O374" s="130">
        <v>2</v>
      </c>
      <c r="P374" s="129"/>
      <c r="Q374" s="129"/>
      <c r="R374" s="130"/>
      <c r="S374" s="129"/>
    </row>
    <row r="375" spans="1:19" x14ac:dyDescent="0.55000000000000004">
      <c r="A375" s="152"/>
      <c r="B375" s="151"/>
      <c r="C375" s="151"/>
      <c r="N375" s="130"/>
      <c r="O375" s="130"/>
      <c r="P375" s="129"/>
      <c r="Q375" s="129"/>
      <c r="R375" s="130"/>
      <c r="S375" s="129"/>
    </row>
    <row r="376" spans="1:19" x14ac:dyDescent="0.55000000000000004">
      <c r="A376" s="150" t="s">
        <v>276</v>
      </c>
      <c r="B376" s="149" t="s">
        <v>280</v>
      </c>
      <c r="C376" s="149" t="s">
        <v>167</v>
      </c>
      <c r="D376" s="148">
        <f>SUM(D373:D375)</f>
        <v>189</v>
      </c>
      <c r="E376" s="148">
        <f>SUM(E373:E375)</f>
        <v>170</v>
      </c>
      <c r="F376" s="148">
        <f>SUM(F373:F375)</f>
        <v>167</v>
      </c>
      <c r="G376" s="148">
        <f>SUM(G373:G375)</f>
        <v>147</v>
      </c>
      <c r="H376" s="148">
        <f>SUM(H373:H375)</f>
        <v>28</v>
      </c>
      <c r="I376" s="148">
        <f>SUM(I373:I375)</f>
        <v>27</v>
      </c>
      <c r="J376" s="148">
        <f>SUM(J373:J375)</f>
        <v>92</v>
      </c>
      <c r="K376" s="148">
        <f>SUM(K373:K375)</f>
        <v>0</v>
      </c>
      <c r="L376" s="148">
        <f>SUM(L373:L375)</f>
        <v>20</v>
      </c>
      <c r="M376" s="148">
        <f>SUM(M373:M374)</f>
        <v>0</v>
      </c>
      <c r="N376" s="148">
        <f>SUM(N373:N375)</f>
        <v>92</v>
      </c>
      <c r="O376" s="148">
        <f>SUM(O373:O375)</f>
        <v>4</v>
      </c>
      <c r="P376" s="148"/>
      <c r="Q376" s="148"/>
      <c r="R376" s="148">
        <f>SUM(R373:R375)</f>
        <v>0</v>
      </c>
      <c r="S376" s="147"/>
    </row>
    <row r="378" spans="1:19" ht="21.5" x14ac:dyDescent="0.55000000000000004">
      <c r="A378" s="159" t="s">
        <v>294</v>
      </c>
      <c r="B378" s="158"/>
      <c r="C378" s="158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10"/>
      <c r="O378" s="110"/>
      <c r="P378" s="104"/>
      <c r="Q378" s="104"/>
      <c r="R378" s="110"/>
      <c r="S378" s="104"/>
    </row>
    <row r="379" spans="1:19" x14ac:dyDescent="0.55000000000000004">
      <c r="A379" s="152" t="s">
        <v>230</v>
      </c>
      <c r="B379" s="151"/>
      <c r="C379" s="151"/>
      <c r="D379" s="136" t="s">
        <v>227</v>
      </c>
      <c r="E379" s="136" t="s">
        <v>226</v>
      </c>
      <c r="F379" s="136" t="s">
        <v>225</v>
      </c>
      <c r="G379" s="136" t="s">
        <v>224</v>
      </c>
      <c r="H379" s="157" t="s">
        <v>289</v>
      </c>
      <c r="I379" s="156"/>
      <c r="J379" s="155"/>
      <c r="K379" s="155"/>
      <c r="L379" s="155"/>
      <c r="M379" s="155"/>
      <c r="N379" s="131" t="s">
        <v>48</v>
      </c>
      <c r="O379" s="131" t="s">
        <v>48</v>
      </c>
      <c r="P379" s="129" t="s">
        <v>52</v>
      </c>
      <c r="Q379" s="129" t="s">
        <v>48</v>
      </c>
      <c r="R379" s="130" t="s">
        <v>288</v>
      </c>
      <c r="S379" s="129" t="s">
        <v>52</v>
      </c>
    </row>
    <row r="380" spans="1:19" x14ac:dyDescent="0.55000000000000004">
      <c r="A380" s="154" t="s">
        <v>214</v>
      </c>
      <c r="B380" s="153"/>
      <c r="C380" s="153"/>
      <c r="D380" s="127" t="s">
        <v>212</v>
      </c>
      <c r="E380" s="127" t="s">
        <v>211</v>
      </c>
      <c r="F380" s="127" t="s">
        <v>210</v>
      </c>
      <c r="G380" s="126"/>
      <c r="H380" s="126" t="s">
        <v>209</v>
      </c>
      <c r="I380" s="126">
        <v>1</v>
      </c>
      <c r="J380" s="126">
        <v>2</v>
      </c>
      <c r="K380" s="126">
        <v>8</v>
      </c>
      <c r="L380" s="126" t="s">
        <v>287</v>
      </c>
      <c r="M380" s="126" t="s">
        <v>205</v>
      </c>
      <c r="N380" s="126" t="s">
        <v>286</v>
      </c>
      <c r="O380" s="126" t="s">
        <v>285</v>
      </c>
      <c r="P380" s="125" t="s">
        <v>284</v>
      </c>
      <c r="Q380" s="125" t="s">
        <v>283</v>
      </c>
      <c r="R380" s="126" t="s">
        <v>282</v>
      </c>
      <c r="S380" s="125" t="s">
        <v>281</v>
      </c>
    </row>
    <row r="381" spans="1:19" x14ac:dyDescent="0.55000000000000004">
      <c r="A381" s="152">
        <v>44376</v>
      </c>
      <c r="B381" s="151"/>
      <c r="C381" s="151"/>
      <c r="D381" s="73">
        <v>142</v>
      </c>
      <c r="E381" s="73">
        <v>117</v>
      </c>
      <c r="F381" s="73">
        <v>104</v>
      </c>
      <c r="G381" s="73">
        <v>95</v>
      </c>
      <c r="H381" s="73">
        <v>11</v>
      </c>
      <c r="I381" s="73">
        <v>25</v>
      </c>
      <c r="J381" s="73">
        <v>66</v>
      </c>
      <c r="L381" s="73">
        <v>2</v>
      </c>
      <c r="M381" s="73">
        <v>0</v>
      </c>
      <c r="N381" s="130">
        <v>66</v>
      </c>
      <c r="O381" s="130">
        <v>3</v>
      </c>
      <c r="P381" s="129"/>
      <c r="Q381" s="129"/>
      <c r="R381" s="130">
        <v>0</v>
      </c>
      <c r="S381" s="129"/>
    </row>
    <row r="382" spans="1:19" x14ac:dyDescent="0.55000000000000004">
      <c r="A382" s="152">
        <v>44378</v>
      </c>
      <c r="B382" s="151"/>
      <c r="C382" s="151"/>
      <c r="D382" s="73">
        <v>145</v>
      </c>
      <c r="E382" s="73">
        <v>131</v>
      </c>
      <c r="F382" s="73">
        <v>125</v>
      </c>
      <c r="G382" s="73">
        <v>105</v>
      </c>
      <c r="H382" s="73">
        <v>23</v>
      </c>
      <c r="I382" s="73">
        <v>13</v>
      </c>
      <c r="J382" s="73">
        <v>79</v>
      </c>
      <c r="L382" s="73">
        <v>10</v>
      </c>
      <c r="M382" s="73">
        <v>0</v>
      </c>
      <c r="N382" s="130">
        <v>79</v>
      </c>
      <c r="O382" s="130">
        <v>3</v>
      </c>
      <c r="P382" s="129"/>
      <c r="Q382" s="129"/>
      <c r="R382" s="130">
        <v>0</v>
      </c>
      <c r="S382" s="129"/>
    </row>
    <row r="383" spans="1:19" x14ac:dyDescent="0.55000000000000004">
      <c r="A383" s="152"/>
      <c r="B383" s="151"/>
      <c r="C383" s="151"/>
      <c r="N383" s="130"/>
      <c r="O383" s="130"/>
      <c r="P383" s="129"/>
      <c r="Q383" s="129"/>
      <c r="R383" s="130"/>
      <c r="S383" s="129"/>
    </row>
    <row r="384" spans="1:19" x14ac:dyDescent="0.55000000000000004">
      <c r="A384" s="150" t="s">
        <v>276</v>
      </c>
      <c r="B384" s="149" t="s">
        <v>280</v>
      </c>
      <c r="C384" s="149" t="s">
        <v>167</v>
      </c>
      <c r="D384" s="148">
        <f>SUM(D381:D383)</f>
        <v>287</v>
      </c>
      <c r="E384" s="148">
        <f>SUM(E381:E383)</f>
        <v>248</v>
      </c>
      <c r="F384" s="148">
        <f>SUM(F381:F383)</f>
        <v>229</v>
      </c>
      <c r="G384" s="148">
        <f>SUM(G381:G383)</f>
        <v>200</v>
      </c>
      <c r="H384" s="148">
        <f>SUM(H381:H383)</f>
        <v>34</v>
      </c>
      <c r="I384" s="148">
        <f>SUM(I381:I383)</f>
        <v>38</v>
      </c>
      <c r="J384" s="148">
        <f>SUM(J381:J383)</f>
        <v>145</v>
      </c>
      <c r="K384" s="148">
        <f>SUM(K381:K383)</f>
        <v>0</v>
      </c>
      <c r="L384" s="148">
        <f>SUM(L381:L383)</f>
        <v>12</v>
      </c>
      <c r="M384" s="148">
        <f>SUM(M381:M382)</f>
        <v>0</v>
      </c>
      <c r="N384" s="148">
        <f>SUM(N381:N383)</f>
        <v>145</v>
      </c>
      <c r="O384" s="148">
        <f>SUM(O381:O383)</f>
        <v>6</v>
      </c>
      <c r="P384" s="148"/>
      <c r="Q384" s="148"/>
      <c r="R384" s="148">
        <f>SUM(R381:R383)</f>
        <v>0</v>
      </c>
      <c r="S384" s="147"/>
    </row>
    <row r="387" spans="1:19" ht="21.5" x14ac:dyDescent="0.55000000000000004">
      <c r="A387" s="159" t="s">
        <v>293</v>
      </c>
      <c r="B387" s="158"/>
      <c r="C387" s="158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10"/>
      <c r="O387" s="110"/>
      <c r="P387" s="104"/>
      <c r="Q387" s="104"/>
      <c r="R387" s="110"/>
      <c r="S387" s="104"/>
    </row>
    <row r="388" spans="1:19" x14ac:dyDescent="0.55000000000000004">
      <c r="A388" s="152" t="s">
        <v>230</v>
      </c>
      <c r="B388" s="151"/>
      <c r="C388" s="151"/>
      <c r="D388" s="136" t="s">
        <v>227</v>
      </c>
      <c r="E388" s="136" t="s">
        <v>226</v>
      </c>
      <c r="F388" s="136" t="s">
        <v>225</v>
      </c>
      <c r="G388" s="136" t="s">
        <v>224</v>
      </c>
      <c r="H388" s="157" t="s">
        <v>289</v>
      </c>
      <c r="I388" s="156"/>
      <c r="J388" s="155"/>
      <c r="K388" s="155"/>
      <c r="L388" s="155"/>
      <c r="M388" s="155"/>
      <c r="N388" s="131" t="s">
        <v>48</v>
      </c>
      <c r="O388" s="131" t="s">
        <v>48</v>
      </c>
      <c r="P388" s="129" t="s">
        <v>52</v>
      </c>
      <c r="Q388" s="129" t="s">
        <v>48</v>
      </c>
      <c r="R388" s="130" t="s">
        <v>288</v>
      </c>
      <c r="S388" s="129" t="s">
        <v>52</v>
      </c>
    </row>
    <row r="389" spans="1:19" x14ac:dyDescent="0.55000000000000004">
      <c r="A389" s="154" t="s">
        <v>214</v>
      </c>
      <c r="B389" s="153"/>
      <c r="C389" s="153"/>
      <c r="D389" s="127" t="s">
        <v>212</v>
      </c>
      <c r="E389" s="127" t="s">
        <v>211</v>
      </c>
      <c r="F389" s="127" t="s">
        <v>210</v>
      </c>
      <c r="G389" s="126"/>
      <c r="H389" s="126" t="s">
        <v>209</v>
      </c>
      <c r="I389" s="126">
        <v>1</v>
      </c>
      <c r="J389" s="126">
        <v>2</v>
      </c>
      <c r="K389" s="126">
        <v>8</v>
      </c>
      <c r="L389" s="126" t="s">
        <v>287</v>
      </c>
      <c r="M389" s="126" t="s">
        <v>205</v>
      </c>
      <c r="N389" s="126" t="s">
        <v>286</v>
      </c>
      <c r="O389" s="126" t="s">
        <v>285</v>
      </c>
      <c r="P389" s="125" t="s">
        <v>284</v>
      </c>
      <c r="Q389" s="125" t="s">
        <v>283</v>
      </c>
      <c r="R389" s="126" t="s">
        <v>282</v>
      </c>
      <c r="S389" s="125" t="s">
        <v>281</v>
      </c>
    </row>
    <row r="390" spans="1:19" x14ac:dyDescent="0.55000000000000004">
      <c r="A390" s="152">
        <v>44376</v>
      </c>
      <c r="B390" s="151"/>
      <c r="C390" s="151"/>
      <c r="D390" s="73">
        <v>140</v>
      </c>
      <c r="E390" s="73">
        <v>120</v>
      </c>
      <c r="F390" s="73">
        <v>94</v>
      </c>
      <c r="G390" s="73">
        <v>93</v>
      </c>
      <c r="H390" s="73">
        <v>1</v>
      </c>
      <c r="I390" s="73">
        <v>42</v>
      </c>
      <c r="J390" s="73">
        <v>45</v>
      </c>
      <c r="L390" s="73">
        <v>6</v>
      </c>
      <c r="M390" s="73">
        <v>0</v>
      </c>
      <c r="N390" s="130">
        <v>45</v>
      </c>
      <c r="O390" s="130">
        <v>3</v>
      </c>
      <c r="P390" s="129"/>
      <c r="Q390" s="129"/>
      <c r="R390" s="130">
        <v>0</v>
      </c>
      <c r="S390" s="129"/>
    </row>
    <row r="391" spans="1:19" x14ac:dyDescent="0.55000000000000004">
      <c r="A391" s="152">
        <v>44378</v>
      </c>
      <c r="B391" s="151"/>
      <c r="C391" s="151"/>
      <c r="D391" s="73">
        <v>205</v>
      </c>
      <c r="E391" s="73">
        <v>172</v>
      </c>
      <c r="F391" s="73">
        <v>169</v>
      </c>
      <c r="G391" s="73">
        <v>135</v>
      </c>
      <c r="H391" s="73">
        <v>33</v>
      </c>
      <c r="I391" s="73">
        <v>23</v>
      </c>
      <c r="J391" s="73">
        <v>96</v>
      </c>
      <c r="L391" s="73">
        <v>17</v>
      </c>
      <c r="M391" s="73">
        <v>0</v>
      </c>
      <c r="N391" s="130">
        <v>96</v>
      </c>
      <c r="O391" s="130">
        <v>4</v>
      </c>
      <c r="P391" s="129"/>
      <c r="Q391" s="129"/>
      <c r="R391" s="130">
        <v>0</v>
      </c>
      <c r="S391" s="129"/>
    </row>
    <row r="392" spans="1:19" x14ac:dyDescent="0.55000000000000004">
      <c r="A392" s="152"/>
      <c r="B392" s="151"/>
      <c r="C392" s="151"/>
      <c r="N392" s="130"/>
      <c r="O392" s="130"/>
      <c r="P392" s="129"/>
      <c r="Q392" s="129"/>
      <c r="R392" s="130"/>
      <c r="S392" s="129"/>
    </row>
    <row r="393" spans="1:19" x14ac:dyDescent="0.55000000000000004">
      <c r="A393" s="150" t="s">
        <v>276</v>
      </c>
      <c r="B393" s="149" t="s">
        <v>280</v>
      </c>
      <c r="C393" s="149" t="s">
        <v>167</v>
      </c>
      <c r="D393" s="148">
        <f>SUM(D390:D392)</f>
        <v>345</v>
      </c>
      <c r="E393" s="148">
        <f>SUM(E390:E392)</f>
        <v>292</v>
      </c>
      <c r="F393" s="148">
        <f>SUM(F390:F392)</f>
        <v>263</v>
      </c>
      <c r="G393" s="148">
        <f>SUM(G390:G392)</f>
        <v>228</v>
      </c>
      <c r="H393" s="148">
        <f>SUM(H390:H392)</f>
        <v>34</v>
      </c>
      <c r="I393" s="148">
        <f>SUM(I390:I392)</f>
        <v>65</v>
      </c>
      <c r="J393" s="148">
        <f>SUM(J390:J392)</f>
        <v>141</v>
      </c>
      <c r="K393" s="148">
        <f>SUM(K390:K392)</f>
        <v>0</v>
      </c>
      <c r="L393" s="148">
        <f>SUM(L390:L392)</f>
        <v>23</v>
      </c>
      <c r="M393" s="148">
        <f>SUM(M390:M391)</f>
        <v>0</v>
      </c>
      <c r="N393" s="148">
        <f>SUM(N390:N392)</f>
        <v>141</v>
      </c>
      <c r="O393" s="148">
        <f>SUM(O390:O392)</f>
        <v>7</v>
      </c>
      <c r="P393" s="148"/>
      <c r="Q393" s="148"/>
      <c r="R393" s="148">
        <f>SUM(R390:R392)</f>
        <v>0</v>
      </c>
      <c r="S393" s="147"/>
    </row>
    <row r="396" spans="1:19" ht="21.5" x14ac:dyDescent="0.55000000000000004">
      <c r="A396" s="159" t="s">
        <v>292</v>
      </c>
      <c r="B396" s="158"/>
      <c r="C396" s="158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10"/>
      <c r="O396" s="110"/>
      <c r="P396" s="104"/>
      <c r="Q396" s="104"/>
      <c r="R396" s="110"/>
      <c r="S396" s="104"/>
    </row>
    <row r="397" spans="1:19" x14ac:dyDescent="0.55000000000000004">
      <c r="A397" s="152" t="s">
        <v>230</v>
      </c>
      <c r="B397" s="151"/>
      <c r="C397" s="151"/>
      <c r="D397" s="136" t="s">
        <v>227</v>
      </c>
      <c r="E397" s="136" t="s">
        <v>226</v>
      </c>
      <c r="F397" s="136" t="s">
        <v>225</v>
      </c>
      <c r="G397" s="136" t="s">
        <v>224</v>
      </c>
      <c r="H397" s="157" t="s">
        <v>289</v>
      </c>
      <c r="I397" s="156"/>
      <c r="J397" s="155"/>
      <c r="K397" s="155"/>
      <c r="L397" s="155"/>
      <c r="M397" s="155"/>
      <c r="N397" s="131" t="s">
        <v>48</v>
      </c>
      <c r="O397" s="131" t="s">
        <v>48</v>
      </c>
      <c r="P397" s="129" t="s">
        <v>52</v>
      </c>
      <c r="Q397" s="129" t="s">
        <v>48</v>
      </c>
      <c r="R397" s="130" t="s">
        <v>288</v>
      </c>
      <c r="S397" s="129" t="s">
        <v>52</v>
      </c>
    </row>
    <row r="398" spans="1:19" x14ac:dyDescent="0.55000000000000004">
      <c r="A398" s="154" t="s">
        <v>214</v>
      </c>
      <c r="B398" s="153"/>
      <c r="C398" s="153"/>
      <c r="D398" s="127" t="s">
        <v>212</v>
      </c>
      <c r="E398" s="127" t="s">
        <v>211</v>
      </c>
      <c r="F398" s="127" t="s">
        <v>210</v>
      </c>
      <c r="G398" s="126"/>
      <c r="H398" s="126" t="s">
        <v>209</v>
      </c>
      <c r="I398" s="126">
        <v>1</v>
      </c>
      <c r="J398" s="126">
        <v>2</v>
      </c>
      <c r="K398" s="126">
        <v>8</v>
      </c>
      <c r="L398" s="126" t="s">
        <v>287</v>
      </c>
      <c r="M398" s="126" t="s">
        <v>205</v>
      </c>
      <c r="N398" s="126" t="s">
        <v>286</v>
      </c>
      <c r="O398" s="126" t="s">
        <v>285</v>
      </c>
      <c r="P398" s="125" t="s">
        <v>284</v>
      </c>
      <c r="Q398" s="125" t="s">
        <v>283</v>
      </c>
      <c r="R398" s="126" t="s">
        <v>282</v>
      </c>
      <c r="S398" s="125" t="s">
        <v>281</v>
      </c>
    </row>
    <row r="399" spans="1:19" x14ac:dyDescent="0.55000000000000004">
      <c r="A399" s="152">
        <v>44391</v>
      </c>
      <c r="B399" s="151"/>
      <c r="C399" s="151"/>
      <c r="D399" s="73">
        <v>71</v>
      </c>
      <c r="E399" s="73">
        <v>68</v>
      </c>
      <c r="F399" s="73">
        <v>68</v>
      </c>
      <c r="G399" s="73">
        <v>56</v>
      </c>
      <c r="H399" s="73">
        <v>12</v>
      </c>
      <c r="I399" s="73">
        <v>6</v>
      </c>
      <c r="J399" s="73">
        <v>40</v>
      </c>
      <c r="L399" s="73">
        <v>10</v>
      </c>
      <c r="M399" s="73">
        <v>0</v>
      </c>
      <c r="N399" s="130">
        <v>40</v>
      </c>
      <c r="O399" s="130">
        <v>2</v>
      </c>
      <c r="P399" s="129"/>
      <c r="Q399" s="129"/>
      <c r="R399" s="130">
        <v>0</v>
      </c>
      <c r="S399" s="129"/>
    </row>
    <row r="400" spans="1:19" x14ac:dyDescent="0.55000000000000004">
      <c r="A400" s="152"/>
      <c r="B400" s="151"/>
      <c r="C400" s="151"/>
      <c r="N400" s="130"/>
      <c r="O400" s="130"/>
      <c r="P400" s="129"/>
      <c r="Q400" s="129"/>
      <c r="R400" s="130"/>
      <c r="S400" s="129"/>
    </row>
    <row r="401" spans="1:19" x14ac:dyDescent="0.55000000000000004">
      <c r="A401" s="152"/>
      <c r="B401" s="151"/>
      <c r="C401" s="151"/>
      <c r="N401" s="130"/>
      <c r="O401" s="130"/>
      <c r="P401" s="129"/>
      <c r="Q401" s="129"/>
      <c r="R401" s="130"/>
      <c r="S401" s="129"/>
    </row>
    <row r="402" spans="1:19" x14ac:dyDescent="0.55000000000000004">
      <c r="A402" s="150" t="s">
        <v>276</v>
      </c>
      <c r="B402" s="149" t="s">
        <v>280</v>
      </c>
      <c r="C402" s="149" t="s">
        <v>167</v>
      </c>
      <c r="D402" s="148">
        <f>SUM(D399:D401)</f>
        <v>71</v>
      </c>
      <c r="E402" s="148">
        <f>SUM(E399:E401)</f>
        <v>68</v>
      </c>
      <c r="F402" s="148">
        <f>SUM(F399:F401)</f>
        <v>68</v>
      </c>
      <c r="G402" s="148">
        <f>SUM(G399:G401)</f>
        <v>56</v>
      </c>
      <c r="H402" s="148">
        <f>SUM(H399:H401)</f>
        <v>12</v>
      </c>
      <c r="I402" s="148">
        <f>SUM(I399:I401)</f>
        <v>6</v>
      </c>
      <c r="J402" s="148">
        <f>SUM(J399:J401)</f>
        <v>40</v>
      </c>
      <c r="K402" s="148">
        <f>SUM(K399:K401)</f>
        <v>0</v>
      </c>
      <c r="L402" s="148">
        <f>SUM(L399:L401)</f>
        <v>10</v>
      </c>
      <c r="M402" s="148">
        <f>SUM(M399:M400)</f>
        <v>0</v>
      </c>
      <c r="N402" s="148">
        <f>SUM(N399:N401)</f>
        <v>40</v>
      </c>
      <c r="O402" s="148">
        <f>SUM(O399:O401)</f>
        <v>2</v>
      </c>
      <c r="P402" s="148"/>
      <c r="Q402" s="148"/>
      <c r="R402" s="148">
        <f>SUM(R399:R401)</f>
        <v>0</v>
      </c>
      <c r="S402" s="147"/>
    </row>
    <row r="405" spans="1:19" ht="21.5" x14ac:dyDescent="0.55000000000000004">
      <c r="A405" s="159" t="s">
        <v>291</v>
      </c>
      <c r="B405" s="158"/>
      <c r="C405" s="158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10"/>
      <c r="O405" s="110"/>
      <c r="P405" s="104"/>
      <c r="Q405" s="104"/>
      <c r="R405" s="110"/>
      <c r="S405" s="104"/>
    </row>
    <row r="406" spans="1:19" x14ac:dyDescent="0.55000000000000004">
      <c r="A406" s="152" t="s">
        <v>230</v>
      </c>
      <c r="B406" s="151"/>
      <c r="C406" s="151"/>
      <c r="D406" s="136" t="s">
        <v>227</v>
      </c>
      <c r="E406" s="136" t="s">
        <v>226</v>
      </c>
      <c r="F406" s="136" t="s">
        <v>225</v>
      </c>
      <c r="G406" s="136" t="s">
        <v>224</v>
      </c>
      <c r="H406" s="157" t="s">
        <v>289</v>
      </c>
      <c r="I406" s="156"/>
      <c r="J406" s="155"/>
      <c r="K406" s="155"/>
      <c r="L406" s="155"/>
      <c r="M406" s="155"/>
      <c r="N406" s="131" t="s">
        <v>48</v>
      </c>
      <c r="O406" s="131" t="s">
        <v>48</v>
      </c>
      <c r="P406" s="129" t="s">
        <v>52</v>
      </c>
      <c r="Q406" s="129" t="s">
        <v>48</v>
      </c>
      <c r="R406" s="130" t="s">
        <v>288</v>
      </c>
      <c r="S406" s="129" t="s">
        <v>52</v>
      </c>
    </row>
    <row r="407" spans="1:19" x14ac:dyDescent="0.55000000000000004">
      <c r="A407" s="154" t="s">
        <v>214</v>
      </c>
      <c r="B407" s="153"/>
      <c r="C407" s="153"/>
      <c r="D407" s="127" t="s">
        <v>212</v>
      </c>
      <c r="E407" s="127" t="s">
        <v>211</v>
      </c>
      <c r="F407" s="127" t="s">
        <v>210</v>
      </c>
      <c r="G407" s="126"/>
      <c r="H407" s="126" t="s">
        <v>209</v>
      </c>
      <c r="I407" s="126">
        <v>1</v>
      </c>
      <c r="J407" s="126">
        <v>2</v>
      </c>
      <c r="K407" s="126">
        <v>8</v>
      </c>
      <c r="L407" s="126" t="s">
        <v>287</v>
      </c>
      <c r="M407" s="126" t="s">
        <v>205</v>
      </c>
      <c r="N407" s="126" t="s">
        <v>286</v>
      </c>
      <c r="O407" s="126" t="s">
        <v>285</v>
      </c>
      <c r="P407" s="125" t="s">
        <v>284</v>
      </c>
      <c r="Q407" s="125" t="s">
        <v>283</v>
      </c>
      <c r="R407" s="126" t="s">
        <v>282</v>
      </c>
      <c r="S407" s="125" t="s">
        <v>281</v>
      </c>
    </row>
    <row r="408" spans="1:19" x14ac:dyDescent="0.55000000000000004">
      <c r="A408" s="152">
        <v>44391</v>
      </c>
      <c r="B408" s="151"/>
      <c r="C408" s="151"/>
      <c r="D408" s="73">
        <v>72</v>
      </c>
      <c r="E408" s="73">
        <v>59</v>
      </c>
      <c r="F408" s="73">
        <v>58</v>
      </c>
      <c r="G408" s="73">
        <v>54</v>
      </c>
      <c r="H408" s="73">
        <v>4</v>
      </c>
      <c r="I408" s="73">
        <v>14</v>
      </c>
      <c r="J408" s="73">
        <v>30</v>
      </c>
      <c r="L408" s="73">
        <v>10</v>
      </c>
      <c r="M408" s="73">
        <v>0</v>
      </c>
      <c r="N408" s="130">
        <v>30</v>
      </c>
      <c r="O408" s="130">
        <v>2</v>
      </c>
      <c r="P408" s="129"/>
      <c r="Q408" s="129"/>
      <c r="R408" s="130">
        <v>0</v>
      </c>
      <c r="S408" s="129"/>
    </row>
    <row r="409" spans="1:19" x14ac:dyDescent="0.55000000000000004">
      <c r="A409" s="152"/>
      <c r="B409" s="151"/>
      <c r="C409" s="151"/>
      <c r="N409" s="130"/>
      <c r="O409" s="130"/>
      <c r="P409" s="129"/>
      <c r="Q409" s="129"/>
      <c r="R409" s="130"/>
      <c r="S409" s="129"/>
    </row>
    <row r="410" spans="1:19" x14ac:dyDescent="0.55000000000000004">
      <c r="A410" s="152"/>
      <c r="B410" s="151"/>
      <c r="C410" s="151"/>
      <c r="N410" s="130"/>
      <c r="O410" s="130"/>
      <c r="P410" s="129"/>
      <c r="Q410" s="129"/>
      <c r="R410" s="130"/>
      <c r="S410" s="129"/>
    </row>
    <row r="411" spans="1:19" x14ac:dyDescent="0.55000000000000004">
      <c r="A411" s="150" t="s">
        <v>276</v>
      </c>
      <c r="B411" s="149" t="s">
        <v>280</v>
      </c>
      <c r="C411" s="149" t="s">
        <v>167</v>
      </c>
      <c r="D411" s="148">
        <f>SUM(D408:D410)</f>
        <v>72</v>
      </c>
      <c r="E411" s="148">
        <f>SUM(E408:E410)</f>
        <v>59</v>
      </c>
      <c r="F411" s="148">
        <f>SUM(F408:F410)</f>
        <v>58</v>
      </c>
      <c r="G411" s="148">
        <f>SUM(G408:G410)</f>
        <v>54</v>
      </c>
      <c r="H411" s="148">
        <f>SUM(H408:H410)</f>
        <v>4</v>
      </c>
      <c r="I411" s="148">
        <f>SUM(I408:I410)</f>
        <v>14</v>
      </c>
      <c r="J411" s="148">
        <f>SUM(J408:J410)</f>
        <v>30</v>
      </c>
      <c r="K411" s="148">
        <f>SUM(K408:K410)</f>
        <v>0</v>
      </c>
      <c r="L411" s="148">
        <f>SUM(L408:L410)</f>
        <v>10</v>
      </c>
      <c r="M411" s="148">
        <f>SUM(M408:M409)</f>
        <v>0</v>
      </c>
      <c r="N411" s="148">
        <f>SUM(N408:N410)</f>
        <v>30</v>
      </c>
      <c r="O411" s="148">
        <f>SUM(O408:O410)</f>
        <v>2</v>
      </c>
      <c r="P411" s="148"/>
      <c r="Q411" s="148"/>
      <c r="R411" s="148">
        <f>SUM(R408:R410)</f>
        <v>0</v>
      </c>
      <c r="S411" s="147"/>
    </row>
    <row r="414" spans="1:19" ht="21.5" x14ac:dyDescent="0.55000000000000004">
      <c r="A414" s="159" t="s">
        <v>290</v>
      </c>
      <c r="B414" s="158"/>
      <c r="C414" s="158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10"/>
      <c r="O414" s="110"/>
      <c r="P414" s="104"/>
      <c r="Q414" s="104"/>
      <c r="R414" s="110"/>
      <c r="S414" s="104"/>
    </row>
    <row r="415" spans="1:19" x14ac:dyDescent="0.55000000000000004">
      <c r="A415" s="152" t="s">
        <v>230</v>
      </c>
      <c r="B415" s="151"/>
      <c r="C415" s="151"/>
      <c r="D415" s="136" t="s">
        <v>227</v>
      </c>
      <c r="E415" s="136" t="s">
        <v>226</v>
      </c>
      <c r="F415" s="136" t="s">
        <v>225</v>
      </c>
      <c r="G415" s="136" t="s">
        <v>224</v>
      </c>
      <c r="H415" s="157" t="s">
        <v>289</v>
      </c>
      <c r="I415" s="156"/>
      <c r="J415" s="155"/>
      <c r="K415" s="155"/>
      <c r="L415" s="155"/>
      <c r="M415" s="155"/>
      <c r="N415" s="131" t="s">
        <v>48</v>
      </c>
      <c r="O415" s="131" t="s">
        <v>48</v>
      </c>
      <c r="P415" s="129" t="s">
        <v>52</v>
      </c>
      <c r="Q415" s="129" t="s">
        <v>48</v>
      </c>
      <c r="R415" s="130" t="s">
        <v>288</v>
      </c>
      <c r="S415" s="129" t="s">
        <v>52</v>
      </c>
    </row>
    <row r="416" spans="1:19" x14ac:dyDescent="0.55000000000000004">
      <c r="A416" s="154" t="s">
        <v>214</v>
      </c>
      <c r="B416" s="153"/>
      <c r="C416" s="153"/>
      <c r="D416" s="127" t="s">
        <v>212</v>
      </c>
      <c r="E416" s="127" t="s">
        <v>211</v>
      </c>
      <c r="F416" s="127" t="s">
        <v>210</v>
      </c>
      <c r="G416" s="126"/>
      <c r="H416" s="126" t="s">
        <v>209</v>
      </c>
      <c r="I416" s="126">
        <v>1</v>
      </c>
      <c r="J416" s="126">
        <v>2</v>
      </c>
      <c r="K416" s="126">
        <v>8</v>
      </c>
      <c r="L416" s="126" t="s">
        <v>287</v>
      </c>
      <c r="M416" s="126" t="s">
        <v>205</v>
      </c>
      <c r="N416" s="126" t="s">
        <v>286</v>
      </c>
      <c r="O416" s="126" t="s">
        <v>285</v>
      </c>
      <c r="P416" s="125" t="s">
        <v>284</v>
      </c>
      <c r="Q416" s="125" t="s">
        <v>283</v>
      </c>
      <c r="R416" s="126" t="s">
        <v>282</v>
      </c>
      <c r="S416" s="125" t="s">
        <v>281</v>
      </c>
    </row>
    <row r="417" spans="1:19" x14ac:dyDescent="0.55000000000000004">
      <c r="A417" s="152">
        <v>44391</v>
      </c>
      <c r="B417" s="151"/>
      <c r="C417" s="151"/>
      <c r="D417" s="73">
        <v>72</v>
      </c>
      <c r="E417" s="73">
        <v>61</v>
      </c>
      <c r="F417" s="73">
        <v>60</v>
      </c>
      <c r="G417" s="73">
        <v>59</v>
      </c>
      <c r="H417" s="73">
        <v>3</v>
      </c>
      <c r="I417" s="73">
        <v>17</v>
      </c>
      <c r="J417" s="73">
        <v>36</v>
      </c>
      <c r="L417" s="73">
        <v>4</v>
      </c>
      <c r="M417" s="73">
        <v>0</v>
      </c>
      <c r="N417" s="130">
        <v>36</v>
      </c>
      <c r="O417" s="130">
        <v>2</v>
      </c>
      <c r="P417" s="129"/>
      <c r="Q417" s="129"/>
      <c r="R417" s="130">
        <v>0</v>
      </c>
      <c r="S417" s="129"/>
    </row>
    <row r="418" spans="1:19" x14ac:dyDescent="0.55000000000000004">
      <c r="A418" s="152"/>
      <c r="B418" s="151"/>
      <c r="C418" s="151"/>
      <c r="N418" s="130"/>
      <c r="O418" s="130"/>
      <c r="P418" s="129"/>
      <c r="Q418" s="129"/>
      <c r="R418" s="130"/>
      <c r="S418" s="129"/>
    </row>
    <row r="419" spans="1:19" x14ac:dyDescent="0.55000000000000004">
      <c r="A419" s="152"/>
      <c r="B419" s="151"/>
      <c r="C419" s="151"/>
      <c r="N419" s="130"/>
      <c r="O419" s="130"/>
      <c r="P419" s="129"/>
      <c r="Q419" s="129"/>
      <c r="R419" s="130"/>
      <c r="S419" s="129"/>
    </row>
    <row r="420" spans="1:19" x14ac:dyDescent="0.55000000000000004">
      <c r="A420" s="150" t="s">
        <v>276</v>
      </c>
      <c r="B420" s="149" t="s">
        <v>280</v>
      </c>
      <c r="C420" s="149" t="s">
        <v>167</v>
      </c>
      <c r="D420" s="148">
        <f>SUM(D417:D419)</f>
        <v>72</v>
      </c>
      <c r="E420" s="148">
        <f>SUM(E417:E419)</f>
        <v>61</v>
      </c>
      <c r="F420" s="148">
        <f>SUM(F417:F419)</f>
        <v>60</v>
      </c>
      <c r="G420" s="148">
        <f>SUM(G417:G419)</f>
        <v>59</v>
      </c>
      <c r="H420" s="148">
        <f>SUM(H417:H419)</f>
        <v>3</v>
      </c>
      <c r="I420" s="148">
        <f>SUM(I417:I419)</f>
        <v>17</v>
      </c>
      <c r="J420" s="148">
        <f>SUM(J417:J419)</f>
        <v>36</v>
      </c>
      <c r="K420" s="148">
        <f>SUM(K417:K419)</f>
        <v>0</v>
      </c>
      <c r="L420" s="148">
        <f>SUM(L417:L419)</f>
        <v>4</v>
      </c>
      <c r="M420" s="148">
        <f>SUM(M417:M418)</f>
        <v>0</v>
      </c>
      <c r="N420" s="148">
        <f>SUM(N417:N419)</f>
        <v>36</v>
      </c>
      <c r="O420" s="148">
        <f>SUM(O417:O419)</f>
        <v>2</v>
      </c>
      <c r="P420" s="148"/>
      <c r="Q420" s="148"/>
      <c r="R420" s="148">
        <f>SUM(R417:R419)</f>
        <v>0</v>
      </c>
      <c r="S420" s="147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7F34-2B4E-4AA6-ACF6-91B29C0F6BE7}">
  <dimension ref="A1:AS58"/>
  <sheetViews>
    <sheetView topLeftCell="A19" workbookViewId="0">
      <selection activeCell="AP44" sqref="AP44"/>
    </sheetView>
  </sheetViews>
  <sheetFormatPr defaultColWidth="8.25" defaultRowHeight="18" x14ac:dyDescent="0.55000000000000004"/>
  <cols>
    <col min="1" max="1" width="3.83203125" style="73" customWidth="1"/>
    <col min="2" max="2" width="8.1640625" style="79" customWidth="1"/>
    <col min="3" max="3" width="7.5" style="73" customWidth="1"/>
    <col min="4" max="4" width="6.83203125" style="73" hidden="1" customWidth="1"/>
    <col min="5" max="5" width="6.83203125" style="77" hidden="1" customWidth="1"/>
    <col min="6" max="6" width="6.83203125" style="73" customWidth="1"/>
    <col min="7" max="7" width="5.58203125" style="73" customWidth="1"/>
    <col min="8" max="8" width="6.08203125" style="73" customWidth="1"/>
    <col min="9" max="9" width="5.9140625" style="73" customWidth="1"/>
    <col min="10" max="10" width="5.33203125" style="73" customWidth="1"/>
    <col min="11" max="11" width="4.9140625" style="73" customWidth="1"/>
    <col min="12" max="12" width="5.58203125" style="73" customWidth="1"/>
    <col min="13" max="13" width="4.75" style="73" hidden="1" customWidth="1"/>
    <col min="14" max="14" width="5.5" style="78" customWidth="1"/>
    <col min="15" max="15" width="3.33203125" style="73" hidden="1" customWidth="1"/>
    <col min="16" max="16" width="8.203125E-2" style="73" customWidth="1"/>
    <col min="17" max="17" width="4.58203125" style="73" customWidth="1"/>
    <col min="18" max="18" width="5.5" style="73" customWidth="1"/>
    <col min="19" max="19" width="3.83203125" style="73" hidden="1" customWidth="1"/>
    <col min="20" max="20" width="4.25" style="73" hidden="1" customWidth="1"/>
    <col min="21" max="21" width="4.58203125" style="73" hidden="1" customWidth="1"/>
    <col min="22" max="22" width="4.58203125" style="73" customWidth="1"/>
    <col min="23" max="23" width="4" style="78" hidden="1" customWidth="1"/>
    <col min="24" max="24" width="2.9140625" style="78" customWidth="1"/>
    <col min="25" max="25" width="2.9140625" style="73" hidden="1" customWidth="1"/>
    <col min="26" max="26" width="4.25" style="73" hidden="1" customWidth="1"/>
    <col min="27" max="27" width="5.5" style="73" hidden="1" customWidth="1"/>
    <col min="28" max="28" width="2.9140625" style="73" hidden="1" customWidth="1"/>
    <col min="29" max="29" width="3.83203125" style="73" hidden="1" customWidth="1"/>
    <col min="30" max="30" width="4.25" style="77" hidden="1" customWidth="1"/>
    <col min="31" max="31" width="4.75" style="73" hidden="1" customWidth="1"/>
    <col min="32" max="32" width="4.9140625" style="162" customWidth="1"/>
    <col min="33" max="33" width="5.33203125" style="162" customWidth="1"/>
    <col min="34" max="34" width="10.08203125" style="145" customWidth="1"/>
    <col min="35" max="36" width="8.25" style="73"/>
    <col min="37" max="37" width="9.4140625" style="73" bestFit="1" customWidth="1"/>
    <col min="38" max="16384" width="8.25" style="73"/>
  </cols>
  <sheetData>
    <row r="1" spans="1:38" ht="26.5" x14ac:dyDescent="0.8">
      <c r="A1" s="96" t="s">
        <v>438</v>
      </c>
      <c r="B1" s="158"/>
      <c r="C1" s="158"/>
      <c r="D1" s="158"/>
      <c r="E1" s="214"/>
      <c r="F1" s="212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213"/>
      <c r="R1" s="110"/>
      <c r="S1" s="110"/>
      <c r="T1" s="110"/>
      <c r="U1" s="110"/>
      <c r="V1" s="212"/>
      <c r="AF1" s="161"/>
      <c r="AG1" s="161"/>
      <c r="AH1" s="160"/>
      <c r="AI1" s="104"/>
      <c r="AJ1" s="104"/>
      <c r="AK1" s="104"/>
      <c r="AL1" s="104"/>
    </row>
    <row r="2" spans="1:38" x14ac:dyDescent="0.55000000000000004">
      <c r="A2" s="73" t="s">
        <v>437</v>
      </c>
      <c r="B2" s="185" t="s">
        <v>436</v>
      </c>
      <c r="C2" s="151" t="s">
        <v>435</v>
      </c>
      <c r="D2" s="151" t="s">
        <v>434</v>
      </c>
      <c r="E2" s="130" t="s">
        <v>229</v>
      </c>
      <c r="F2" s="201" t="s">
        <v>227</v>
      </c>
      <c r="G2" s="136" t="s">
        <v>226</v>
      </c>
      <c r="H2" s="136" t="s">
        <v>225</v>
      </c>
      <c r="I2" s="136" t="s">
        <v>224</v>
      </c>
      <c r="J2" s="157" t="s">
        <v>289</v>
      </c>
      <c r="K2" s="156"/>
      <c r="L2" s="155"/>
      <c r="M2" s="155"/>
      <c r="N2" s="155"/>
      <c r="O2" s="155"/>
      <c r="P2" s="211"/>
      <c r="Q2" s="210"/>
      <c r="R2" s="131" t="s">
        <v>218</v>
      </c>
      <c r="S2" s="131" t="s">
        <v>218</v>
      </c>
      <c r="T2" s="130" t="s">
        <v>220</v>
      </c>
      <c r="U2" s="130" t="s">
        <v>218</v>
      </c>
      <c r="V2" s="201" t="s">
        <v>433</v>
      </c>
      <c r="AF2" s="162" t="s">
        <v>47</v>
      </c>
      <c r="AG2" s="162" t="s">
        <v>305</v>
      </c>
      <c r="AH2" s="145" t="s">
        <v>410</v>
      </c>
      <c r="AI2" s="73" t="s">
        <v>48</v>
      </c>
      <c r="AJ2" s="162" t="s">
        <v>305</v>
      </c>
      <c r="AK2" s="145" t="s">
        <v>410</v>
      </c>
      <c r="AL2" s="73" t="s">
        <v>48</v>
      </c>
    </row>
    <row r="3" spans="1:38" x14ac:dyDescent="0.55000000000000004">
      <c r="A3" s="73" t="s">
        <v>305</v>
      </c>
      <c r="B3" s="209" t="s">
        <v>432</v>
      </c>
      <c r="C3" s="208"/>
      <c r="D3" s="208"/>
      <c r="E3" s="128" t="s">
        <v>213</v>
      </c>
      <c r="F3" s="206" t="s">
        <v>212</v>
      </c>
      <c r="G3" s="127" t="s">
        <v>211</v>
      </c>
      <c r="H3" s="127" t="s">
        <v>210</v>
      </c>
      <c r="I3" s="126"/>
      <c r="J3" s="126" t="s">
        <v>209</v>
      </c>
      <c r="K3" s="126">
        <v>1</v>
      </c>
      <c r="L3" s="126">
        <v>2</v>
      </c>
      <c r="M3" s="126">
        <v>8</v>
      </c>
      <c r="N3" s="126" t="s">
        <v>431</v>
      </c>
      <c r="O3" s="126" t="s">
        <v>430</v>
      </c>
      <c r="P3" s="127" t="s">
        <v>203</v>
      </c>
      <c r="Q3" s="207"/>
      <c r="R3" s="126" t="s">
        <v>429</v>
      </c>
      <c r="S3" s="126" t="s">
        <v>428</v>
      </c>
      <c r="T3" s="126" t="s">
        <v>427</v>
      </c>
      <c r="U3" s="126" t="s">
        <v>426</v>
      </c>
      <c r="V3" s="206" t="s">
        <v>425</v>
      </c>
      <c r="AF3" s="161" t="s">
        <v>300</v>
      </c>
      <c r="AG3" s="161"/>
      <c r="AH3" s="160"/>
      <c r="AI3" s="104" t="s">
        <v>282</v>
      </c>
      <c r="AJ3" s="161"/>
      <c r="AK3" s="160"/>
      <c r="AL3" s="104" t="s">
        <v>282</v>
      </c>
    </row>
    <row r="4" spans="1:38" ht="22.5" x14ac:dyDescent="0.65">
      <c r="A4" s="205" t="s">
        <v>424</v>
      </c>
      <c r="B4" s="199"/>
      <c r="C4" s="204"/>
      <c r="D4" s="204"/>
      <c r="E4" s="203"/>
      <c r="F4" s="201"/>
      <c r="G4" s="136"/>
      <c r="H4" s="136"/>
      <c r="I4" s="130"/>
      <c r="J4" s="130"/>
      <c r="K4" s="130"/>
      <c r="L4" s="130"/>
      <c r="M4" s="130"/>
      <c r="N4" s="130"/>
      <c r="O4" s="130"/>
      <c r="P4" s="136"/>
      <c r="Q4" s="202"/>
      <c r="R4" s="130"/>
      <c r="S4" s="130"/>
      <c r="T4" s="130"/>
      <c r="U4" s="130"/>
      <c r="V4" s="201"/>
    </row>
    <row r="5" spans="1:38" x14ac:dyDescent="0.55000000000000004">
      <c r="A5" s="73">
        <v>1</v>
      </c>
      <c r="B5" s="197" t="s">
        <v>195</v>
      </c>
      <c r="C5" s="184" t="s">
        <v>412</v>
      </c>
      <c r="D5" s="184" t="s">
        <v>404</v>
      </c>
      <c r="E5" s="172">
        <v>21</v>
      </c>
      <c r="F5" s="183">
        <v>171</v>
      </c>
      <c r="G5" s="176">
        <v>134</v>
      </c>
      <c r="H5" s="176">
        <v>126</v>
      </c>
      <c r="I5" s="176">
        <v>109</v>
      </c>
      <c r="J5" s="176">
        <v>18</v>
      </c>
      <c r="K5" s="176">
        <v>35</v>
      </c>
      <c r="L5" s="176">
        <v>67</v>
      </c>
      <c r="M5" s="176">
        <v>0</v>
      </c>
      <c r="N5" s="176">
        <v>6</v>
      </c>
      <c r="O5" s="176">
        <v>0</v>
      </c>
      <c r="P5" s="176">
        <v>0</v>
      </c>
      <c r="Q5" s="176">
        <v>0</v>
      </c>
      <c r="R5" s="175">
        <v>67</v>
      </c>
      <c r="S5" s="175">
        <v>4</v>
      </c>
      <c r="T5" s="175">
        <v>0</v>
      </c>
      <c r="U5" s="175">
        <v>0</v>
      </c>
      <c r="V5" s="174">
        <v>0</v>
      </c>
    </row>
    <row r="6" spans="1:38" x14ac:dyDescent="0.55000000000000004">
      <c r="A6" s="73">
        <v>1</v>
      </c>
      <c r="B6" s="197" t="s">
        <v>194</v>
      </c>
      <c r="C6" s="184" t="s">
        <v>412</v>
      </c>
      <c r="D6" s="184" t="s">
        <v>404</v>
      </c>
      <c r="E6" s="172">
        <v>21</v>
      </c>
      <c r="F6" s="183">
        <v>170</v>
      </c>
      <c r="G6" s="200">
        <v>140</v>
      </c>
      <c r="H6" s="200">
        <v>132</v>
      </c>
      <c r="I6" s="200">
        <v>118</v>
      </c>
      <c r="J6" s="200">
        <v>16</v>
      </c>
      <c r="K6" s="200">
        <v>49</v>
      </c>
      <c r="L6" s="200">
        <v>66</v>
      </c>
      <c r="M6" s="200">
        <v>0</v>
      </c>
      <c r="N6" s="200">
        <v>1</v>
      </c>
      <c r="O6" s="200">
        <v>0</v>
      </c>
      <c r="P6" s="200">
        <v>0</v>
      </c>
      <c r="Q6" s="200">
        <v>0</v>
      </c>
      <c r="R6" s="174">
        <v>66</v>
      </c>
      <c r="S6" s="175">
        <v>3</v>
      </c>
      <c r="T6" s="175">
        <v>0</v>
      </c>
      <c r="U6" s="175">
        <v>0</v>
      </c>
      <c r="V6" s="174">
        <v>0</v>
      </c>
    </row>
    <row r="7" spans="1:38" x14ac:dyDescent="0.55000000000000004">
      <c r="A7" s="73">
        <v>1</v>
      </c>
      <c r="B7" s="197" t="s">
        <v>193</v>
      </c>
      <c r="C7" s="184" t="s">
        <v>412</v>
      </c>
      <c r="D7" s="184" t="s">
        <v>404</v>
      </c>
      <c r="E7" s="172">
        <v>21</v>
      </c>
      <c r="F7" s="183">
        <v>170</v>
      </c>
      <c r="G7" s="176">
        <v>143</v>
      </c>
      <c r="H7" s="176">
        <v>134</v>
      </c>
      <c r="I7" s="176">
        <v>126</v>
      </c>
      <c r="J7" s="176">
        <v>8</v>
      </c>
      <c r="K7" s="176">
        <v>46</v>
      </c>
      <c r="L7" s="176">
        <v>74</v>
      </c>
      <c r="M7" s="176">
        <v>0</v>
      </c>
      <c r="N7" s="176">
        <v>6</v>
      </c>
      <c r="O7" s="176">
        <v>0</v>
      </c>
      <c r="P7" s="176">
        <v>0</v>
      </c>
      <c r="Q7" s="176">
        <v>0</v>
      </c>
      <c r="R7" s="175">
        <v>74</v>
      </c>
      <c r="S7" s="175">
        <v>3</v>
      </c>
      <c r="T7" s="175">
        <v>0</v>
      </c>
      <c r="U7" s="175">
        <v>0</v>
      </c>
      <c r="V7" s="174">
        <v>0</v>
      </c>
    </row>
    <row r="8" spans="1:38" x14ac:dyDescent="0.55000000000000004">
      <c r="A8" s="73">
        <v>2</v>
      </c>
      <c r="B8" s="197" t="s">
        <v>189</v>
      </c>
      <c r="C8" s="184" t="s">
        <v>412</v>
      </c>
      <c r="D8" s="184" t="s">
        <v>404</v>
      </c>
      <c r="E8" s="172">
        <v>33</v>
      </c>
      <c r="F8" s="177">
        <v>295</v>
      </c>
      <c r="G8" s="173">
        <v>275</v>
      </c>
      <c r="H8" s="173">
        <v>245</v>
      </c>
      <c r="I8" s="173">
        <v>225</v>
      </c>
      <c r="J8" s="173">
        <v>21</v>
      </c>
      <c r="K8" s="173">
        <v>88</v>
      </c>
      <c r="L8" s="173">
        <v>127</v>
      </c>
      <c r="M8" s="173">
        <v>0</v>
      </c>
      <c r="N8" s="173">
        <v>9</v>
      </c>
      <c r="O8" s="173">
        <v>0</v>
      </c>
      <c r="P8" s="173">
        <v>0</v>
      </c>
      <c r="Q8" s="173">
        <v>0</v>
      </c>
      <c r="R8" s="172">
        <v>127</v>
      </c>
      <c r="S8" s="172">
        <v>6</v>
      </c>
      <c r="T8" s="172">
        <v>0</v>
      </c>
      <c r="U8" s="172">
        <v>0</v>
      </c>
      <c r="V8" s="172">
        <v>3</v>
      </c>
      <c r="AF8" s="162">
        <v>2</v>
      </c>
      <c r="AG8" s="162">
        <v>1</v>
      </c>
      <c r="AH8" s="145">
        <v>43613</v>
      </c>
      <c r="AI8" s="73">
        <v>6</v>
      </c>
      <c r="AJ8" s="73">
        <v>2</v>
      </c>
      <c r="AK8" s="145">
        <v>43631</v>
      </c>
      <c r="AL8" s="73" t="s">
        <v>423</v>
      </c>
    </row>
    <row r="9" spans="1:38" x14ac:dyDescent="0.55000000000000004">
      <c r="A9" s="73">
        <v>2</v>
      </c>
      <c r="B9" s="197" t="s">
        <v>188</v>
      </c>
      <c r="C9" s="184" t="s">
        <v>412</v>
      </c>
      <c r="D9" s="184" t="s">
        <v>404</v>
      </c>
      <c r="E9" s="172">
        <v>33</v>
      </c>
      <c r="F9" s="183">
        <v>94</v>
      </c>
      <c r="G9" s="176">
        <v>92</v>
      </c>
      <c r="H9" s="176">
        <v>92</v>
      </c>
      <c r="I9" s="176">
        <v>84</v>
      </c>
      <c r="J9" s="176">
        <v>8</v>
      </c>
      <c r="K9" s="176">
        <v>20</v>
      </c>
      <c r="L9" s="176">
        <v>64</v>
      </c>
      <c r="M9" s="176">
        <v>0</v>
      </c>
      <c r="N9" s="176">
        <v>0</v>
      </c>
      <c r="O9" s="176">
        <v>0</v>
      </c>
      <c r="P9" s="176">
        <v>0</v>
      </c>
      <c r="Q9" s="176">
        <v>0</v>
      </c>
      <c r="R9" s="175">
        <v>64</v>
      </c>
      <c r="S9" s="175">
        <v>2</v>
      </c>
      <c r="T9" s="175">
        <v>0</v>
      </c>
      <c r="U9" s="175">
        <v>0</v>
      </c>
      <c r="V9" s="174">
        <v>0</v>
      </c>
    </row>
    <row r="10" spans="1:38" x14ac:dyDescent="0.55000000000000004">
      <c r="A10" s="73">
        <v>3</v>
      </c>
      <c r="B10" s="197" t="s">
        <v>183</v>
      </c>
      <c r="C10" s="184" t="s">
        <v>412</v>
      </c>
      <c r="D10" s="184" t="s">
        <v>404</v>
      </c>
      <c r="E10" s="172">
        <v>33</v>
      </c>
      <c r="F10" s="183">
        <v>410</v>
      </c>
      <c r="G10" s="176">
        <v>390</v>
      </c>
      <c r="H10" s="176">
        <v>379</v>
      </c>
      <c r="I10" s="176">
        <v>257</v>
      </c>
      <c r="J10" s="176">
        <v>85</v>
      </c>
      <c r="K10" s="176">
        <v>104</v>
      </c>
      <c r="L10" s="176">
        <v>156</v>
      </c>
      <c r="M10" s="176">
        <v>0</v>
      </c>
      <c r="N10" s="176">
        <v>34</v>
      </c>
      <c r="O10" s="176">
        <v>0</v>
      </c>
      <c r="P10" s="176">
        <v>0</v>
      </c>
      <c r="Q10" s="176">
        <v>0</v>
      </c>
      <c r="R10" s="175">
        <v>156</v>
      </c>
      <c r="S10" s="175">
        <v>8</v>
      </c>
      <c r="T10" s="175">
        <v>0</v>
      </c>
      <c r="U10" s="175">
        <v>0</v>
      </c>
      <c r="V10" s="174">
        <v>0</v>
      </c>
    </row>
    <row r="11" spans="1:38" x14ac:dyDescent="0.55000000000000004">
      <c r="A11" s="73">
        <v>4</v>
      </c>
      <c r="B11" s="197" t="s">
        <v>180</v>
      </c>
      <c r="C11" s="184" t="s">
        <v>412</v>
      </c>
      <c r="D11" s="184" t="s">
        <v>404</v>
      </c>
      <c r="E11" s="172">
        <v>39</v>
      </c>
      <c r="F11" s="183">
        <v>153</v>
      </c>
      <c r="G11" s="176">
        <v>132</v>
      </c>
      <c r="H11" s="176">
        <v>125</v>
      </c>
      <c r="I11" s="176">
        <v>98</v>
      </c>
      <c r="J11" s="176">
        <v>31</v>
      </c>
      <c r="K11" s="176">
        <v>26</v>
      </c>
      <c r="L11" s="176">
        <v>62</v>
      </c>
      <c r="M11" s="176">
        <v>0</v>
      </c>
      <c r="N11" s="176">
        <v>6</v>
      </c>
      <c r="O11" s="176">
        <v>0</v>
      </c>
      <c r="P11" s="176">
        <v>0</v>
      </c>
      <c r="Q11" s="176">
        <v>0</v>
      </c>
      <c r="R11" s="175">
        <v>62</v>
      </c>
      <c r="S11" s="175">
        <v>4</v>
      </c>
      <c r="T11" s="175">
        <v>0</v>
      </c>
      <c r="U11" s="175">
        <v>0</v>
      </c>
      <c r="V11" s="174">
        <v>0</v>
      </c>
    </row>
    <row r="12" spans="1:38" x14ac:dyDescent="0.55000000000000004">
      <c r="A12" s="73">
        <v>5</v>
      </c>
      <c r="B12" s="197" t="s">
        <v>177</v>
      </c>
      <c r="C12" s="184" t="s">
        <v>412</v>
      </c>
      <c r="D12" s="184" t="s">
        <v>404</v>
      </c>
      <c r="E12" s="172">
        <v>166</v>
      </c>
      <c r="F12" s="183">
        <v>202</v>
      </c>
      <c r="G12" s="176">
        <v>186</v>
      </c>
      <c r="H12" s="176">
        <v>174</v>
      </c>
      <c r="I12" s="176">
        <v>167</v>
      </c>
      <c r="J12" s="176">
        <v>17</v>
      </c>
      <c r="K12" s="176">
        <v>41</v>
      </c>
      <c r="L12" s="176">
        <v>98</v>
      </c>
      <c r="M12" s="176">
        <v>0</v>
      </c>
      <c r="N12" s="176">
        <v>18</v>
      </c>
      <c r="O12" s="176">
        <v>0</v>
      </c>
      <c r="P12" s="176">
        <v>0</v>
      </c>
      <c r="Q12" s="176">
        <v>0</v>
      </c>
      <c r="R12" s="175">
        <v>98</v>
      </c>
      <c r="S12" s="175">
        <v>4</v>
      </c>
      <c r="T12" s="175">
        <v>0</v>
      </c>
      <c r="U12" s="175">
        <v>0</v>
      </c>
      <c r="V12" s="174">
        <v>0</v>
      </c>
    </row>
    <row r="13" spans="1:38" x14ac:dyDescent="0.55000000000000004">
      <c r="A13" s="73">
        <v>5</v>
      </c>
      <c r="B13" s="197" t="s">
        <v>176</v>
      </c>
      <c r="C13" s="184" t="s">
        <v>412</v>
      </c>
      <c r="D13" s="184" t="s">
        <v>404</v>
      </c>
      <c r="E13" s="172">
        <v>166</v>
      </c>
      <c r="F13" s="183">
        <v>205</v>
      </c>
      <c r="G13" s="176">
        <v>187</v>
      </c>
      <c r="H13" s="176">
        <v>172</v>
      </c>
      <c r="I13" s="176">
        <v>169</v>
      </c>
      <c r="J13" s="176">
        <v>4</v>
      </c>
      <c r="K13" s="176">
        <v>56</v>
      </c>
      <c r="L13" s="176">
        <v>93</v>
      </c>
      <c r="M13" s="176">
        <v>0</v>
      </c>
      <c r="N13" s="176">
        <v>19</v>
      </c>
      <c r="O13" s="176">
        <v>0</v>
      </c>
      <c r="P13" s="176">
        <v>0</v>
      </c>
      <c r="Q13" s="176">
        <v>0</v>
      </c>
      <c r="R13" s="175">
        <v>93</v>
      </c>
      <c r="S13" s="175">
        <v>6</v>
      </c>
      <c r="T13" s="175">
        <v>0</v>
      </c>
      <c r="U13" s="175">
        <v>0</v>
      </c>
      <c r="V13" s="174">
        <v>0</v>
      </c>
    </row>
    <row r="14" spans="1:38" x14ac:dyDescent="0.55000000000000004">
      <c r="A14" s="73">
        <v>6</v>
      </c>
      <c r="B14" s="197" t="s">
        <v>170</v>
      </c>
      <c r="C14" s="184" t="s">
        <v>412</v>
      </c>
      <c r="D14" s="184" t="s">
        <v>404</v>
      </c>
      <c r="E14" s="172">
        <v>5</v>
      </c>
      <c r="F14" s="183">
        <v>293</v>
      </c>
      <c r="G14" s="176">
        <v>246</v>
      </c>
      <c r="H14" s="176">
        <v>228</v>
      </c>
      <c r="I14" s="176">
        <v>199</v>
      </c>
      <c r="J14" s="176">
        <v>45</v>
      </c>
      <c r="K14" s="176">
        <v>45</v>
      </c>
      <c r="L14" s="176">
        <v>103</v>
      </c>
      <c r="M14" s="176">
        <v>0</v>
      </c>
      <c r="N14" s="176">
        <v>35</v>
      </c>
      <c r="O14" s="176">
        <v>0</v>
      </c>
      <c r="P14" s="176">
        <v>0</v>
      </c>
      <c r="Q14" s="176">
        <v>0</v>
      </c>
      <c r="R14" s="175">
        <v>103</v>
      </c>
      <c r="S14" s="175">
        <v>6</v>
      </c>
      <c r="T14" s="175">
        <v>0</v>
      </c>
      <c r="U14" s="175">
        <v>0</v>
      </c>
      <c r="V14" s="174">
        <v>0</v>
      </c>
    </row>
    <row r="15" spans="1:38" x14ac:dyDescent="0.55000000000000004">
      <c r="A15" s="73">
        <v>6</v>
      </c>
      <c r="B15" s="197" t="s">
        <v>169</v>
      </c>
      <c r="C15" s="184" t="s">
        <v>412</v>
      </c>
      <c r="D15" s="184" t="s">
        <v>404</v>
      </c>
      <c r="E15" s="172">
        <v>5</v>
      </c>
      <c r="F15" s="183">
        <v>259</v>
      </c>
      <c r="G15" s="176">
        <v>244</v>
      </c>
      <c r="H15" s="176">
        <v>231</v>
      </c>
      <c r="I15" s="176">
        <v>216</v>
      </c>
      <c r="J15" s="176">
        <v>28</v>
      </c>
      <c r="K15" s="176">
        <v>33</v>
      </c>
      <c r="L15" s="176">
        <v>122</v>
      </c>
      <c r="M15" s="176">
        <v>0</v>
      </c>
      <c r="N15" s="176">
        <v>48</v>
      </c>
      <c r="O15" s="176">
        <v>0</v>
      </c>
      <c r="P15" s="176">
        <v>0</v>
      </c>
      <c r="Q15" s="176">
        <v>0</v>
      </c>
      <c r="R15" s="175">
        <v>122</v>
      </c>
      <c r="S15" s="175">
        <v>6</v>
      </c>
      <c r="T15" s="175">
        <v>0</v>
      </c>
      <c r="U15" s="175">
        <v>0</v>
      </c>
      <c r="V15" s="174">
        <v>0</v>
      </c>
    </row>
    <row r="16" spans="1:38" x14ac:dyDescent="0.55000000000000004">
      <c r="A16" s="73">
        <v>7</v>
      </c>
      <c r="B16" s="197" t="s">
        <v>173</v>
      </c>
      <c r="C16" s="184" t="s">
        <v>412</v>
      </c>
      <c r="D16" s="184" t="s">
        <v>404</v>
      </c>
      <c r="E16" s="172">
        <v>86</v>
      </c>
      <c r="F16" s="183">
        <v>217</v>
      </c>
      <c r="G16" s="176">
        <v>206</v>
      </c>
      <c r="H16" s="176">
        <v>197</v>
      </c>
      <c r="I16" s="176">
        <v>183</v>
      </c>
      <c r="J16" s="176">
        <v>19</v>
      </c>
      <c r="K16" s="176">
        <v>40</v>
      </c>
      <c r="L16" s="176">
        <v>100</v>
      </c>
      <c r="M16" s="176">
        <v>0</v>
      </c>
      <c r="N16" s="176">
        <v>39</v>
      </c>
      <c r="O16" s="176">
        <v>0</v>
      </c>
      <c r="P16" s="176">
        <v>1</v>
      </c>
      <c r="Q16" s="176">
        <v>0</v>
      </c>
      <c r="R16" s="175">
        <v>100</v>
      </c>
      <c r="S16" s="175">
        <v>6</v>
      </c>
      <c r="T16" s="175">
        <v>0</v>
      </c>
      <c r="U16" s="175">
        <v>0</v>
      </c>
      <c r="V16" s="174">
        <v>0</v>
      </c>
    </row>
    <row r="17" spans="1:38" x14ac:dyDescent="0.55000000000000004">
      <c r="A17" s="73">
        <v>7</v>
      </c>
      <c r="B17" s="197" t="s">
        <v>172</v>
      </c>
      <c r="C17" s="184" t="s">
        <v>412</v>
      </c>
      <c r="D17" s="184" t="s">
        <v>404</v>
      </c>
      <c r="E17" s="172">
        <v>86</v>
      </c>
      <c r="F17" s="183">
        <v>310</v>
      </c>
      <c r="G17" s="176">
        <v>294</v>
      </c>
      <c r="H17" s="176">
        <v>280</v>
      </c>
      <c r="I17" s="176">
        <v>244</v>
      </c>
      <c r="J17" s="176">
        <v>42</v>
      </c>
      <c r="K17" s="176">
        <v>50</v>
      </c>
      <c r="L17" s="176">
        <v>161</v>
      </c>
      <c r="M17" s="176">
        <v>0</v>
      </c>
      <c r="N17" s="176">
        <v>27</v>
      </c>
      <c r="O17" s="176">
        <v>0</v>
      </c>
      <c r="P17" s="176">
        <v>0</v>
      </c>
      <c r="Q17" s="176">
        <v>0</v>
      </c>
      <c r="R17" s="175">
        <v>124</v>
      </c>
      <c r="S17" s="175">
        <v>8</v>
      </c>
      <c r="T17" s="175">
        <v>0</v>
      </c>
      <c r="U17" s="175">
        <v>0</v>
      </c>
      <c r="V17" s="174">
        <v>0</v>
      </c>
    </row>
    <row r="18" spans="1:38" x14ac:dyDescent="0.55000000000000004">
      <c r="A18" s="73">
        <v>8</v>
      </c>
      <c r="B18" s="197" t="s">
        <v>422</v>
      </c>
      <c r="C18" s="184" t="s">
        <v>412</v>
      </c>
      <c r="D18" s="184" t="s">
        <v>404</v>
      </c>
      <c r="E18" s="172">
        <v>6</v>
      </c>
      <c r="F18" s="183">
        <v>197</v>
      </c>
      <c r="G18" s="176">
        <v>180</v>
      </c>
      <c r="H18" s="176">
        <v>180</v>
      </c>
      <c r="I18" s="176">
        <v>161</v>
      </c>
      <c r="J18" s="176">
        <v>25</v>
      </c>
      <c r="K18" s="176">
        <v>30</v>
      </c>
      <c r="L18" s="176">
        <v>107</v>
      </c>
      <c r="M18" s="176">
        <v>0</v>
      </c>
      <c r="N18" s="176">
        <v>18</v>
      </c>
      <c r="O18" s="176">
        <v>0</v>
      </c>
      <c r="P18" s="176">
        <v>0</v>
      </c>
      <c r="Q18" s="176">
        <v>0</v>
      </c>
      <c r="R18" s="175">
        <v>71</v>
      </c>
      <c r="S18" s="175">
        <v>4</v>
      </c>
      <c r="T18" s="175">
        <v>0</v>
      </c>
      <c r="U18" s="175">
        <v>0</v>
      </c>
      <c r="V18" s="174">
        <v>0</v>
      </c>
    </row>
    <row r="19" spans="1:38" x14ac:dyDescent="0.55000000000000004">
      <c r="B19" s="197" t="s">
        <v>197</v>
      </c>
      <c r="C19" s="184"/>
      <c r="D19" s="184" t="s">
        <v>404</v>
      </c>
      <c r="E19" s="172"/>
      <c r="F19" s="196">
        <f>SUM(F5:F18)</f>
        <v>3146</v>
      </c>
      <c r="G19" s="196">
        <f>SUM(G5:G18)</f>
        <v>2849</v>
      </c>
      <c r="H19" s="196">
        <f>SUM(H5:H18)</f>
        <v>2695</v>
      </c>
      <c r="I19" s="196">
        <f>SUM(I5:I18)</f>
        <v>2356</v>
      </c>
      <c r="J19" s="196">
        <f>SUM(J5:J18)</f>
        <v>367</v>
      </c>
      <c r="K19" s="196">
        <f>SUM(K5:K18)</f>
        <v>663</v>
      </c>
      <c r="L19" s="196">
        <f>SUM(L5:L18)</f>
        <v>1400</v>
      </c>
      <c r="M19" s="196">
        <f>SUM(M5:M18)</f>
        <v>0</v>
      </c>
      <c r="N19" s="196">
        <f>SUM(N5:N18)</f>
        <v>266</v>
      </c>
      <c r="O19" s="196">
        <f>SUM(O5:O18)</f>
        <v>0</v>
      </c>
      <c r="P19" s="196">
        <f>SUM(P5:P18)</f>
        <v>1</v>
      </c>
      <c r="Q19" s="196">
        <f>SUM(Q5:Q18)</f>
        <v>0</v>
      </c>
      <c r="R19" s="196">
        <f>SUM(R5:R18)</f>
        <v>1327</v>
      </c>
      <c r="S19" s="196">
        <f>SUM(S5:S18)</f>
        <v>70</v>
      </c>
      <c r="T19" s="196">
        <f>SUM(T5:T18)</f>
        <v>0</v>
      </c>
      <c r="U19" s="196">
        <f>SUM(U5:U18)</f>
        <v>0</v>
      </c>
      <c r="V19" s="196">
        <f>SUM(V5:V18)</f>
        <v>3</v>
      </c>
    </row>
    <row r="20" spans="1:38" x14ac:dyDescent="0.55000000000000004">
      <c r="B20" s="199"/>
      <c r="C20" s="184"/>
      <c r="D20" s="184"/>
      <c r="E20" s="172"/>
      <c r="F20" s="183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5"/>
      <c r="S20" s="175"/>
      <c r="T20" s="175"/>
      <c r="U20" s="175"/>
      <c r="V20" s="174"/>
      <c r="AF20" s="162" t="s">
        <v>47</v>
      </c>
      <c r="AG20" s="162" t="s">
        <v>305</v>
      </c>
      <c r="AH20" s="145" t="s">
        <v>410</v>
      </c>
      <c r="AI20" s="73" t="s">
        <v>48</v>
      </c>
      <c r="AJ20" s="162" t="s">
        <v>305</v>
      </c>
      <c r="AK20" s="145" t="s">
        <v>410</v>
      </c>
      <c r="AL20" s="73" t="s">
        <v>48</v>
      </c>
    </row>
    <row r="21" spans="1:38" ht="26.5" x14ac:dyDescent="0.8">
      <c r="A21" s="198" t="s">
        <v>411</v>
      </c>
      <c r="B21" s="197"/>
      <c r="C21" s="184"/>
      <c r="D21" s="184"/>
      <c r="E21" s="172"/>
      <c r="F21" s="183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5"/>
      <c r="S21" s="175"/>
      <c r="T21" s="175"/>
      <c r="U21" s="175"/>
      <c r="V21" s="174"/>
      <c r="AF21" s="161" t="s">
        <v>300</v>
      </c>
      <c r="AG21" s="161"/>
      <c r="AH21" s="160"/>
      <c r="AI21" s="104" t="s">
        <v>282</v>
      </c>
      <c r="AJ21" s="161"/>
      <c r="AK21" s="160"/>
      <c r="AL21" s="104" t="s">
        <v>282</v>
      </c>
    </row>
    <row r="22" spans="1:38" x14ac:dyDescent="0.55000000000000004">
      <c r="A22" s="73">
        <v>1</v>
      </c>
      <c r="B22" s="197" t="s">
        <v>164</v>
      </c>
      <c r="C22" s="184" t="s">
        <v>412</v>
      </c>
      <c r="D22" s="184" t="s">
        <v>404</v>
      </c>
      <c r="E22" s="172">
        <v>2</v>
      </c>
      <c r="F22" s="183">
        <v>90</v>
      </c>
      <c r="G22" s="176">
        <v>80</v>
      </c>
      <c r="H22" s="176">
        <v>80</v>
      </c>
      <c r="I22" s="176">
        <v>75</v>
      </c>
      <c r="J22" s="176">
        <v>14</v>
      </c>
      <c r="K22" s="176">
        <v>9</v>
      </c>
      <c r="L22" s="176">
        <v>41</v>
      </c>
      <c r="M22" s="176">
        <v>0</v>
      </c>
      <c r="N22" s="176">
        <v>16</v>
      </c>
      <c r="O22" s="176">
        <v>0</v>
      </c>
      <c r="P22" s="176">
        <v>0</v>
      </c>
      <c r="Q22" s="176"/>
      <c r="R22" s="175">
        <v>41</v>
      </c>
      <c r="S22" s="175">
        <v>2</v>
      </c>
      <c r="T22" s="175"/>
      <c r="U22" s="175"/>
      <c r="V22" s="174"/>
    </row>
    <row r="23" spans="1:38" x14ac:dyDescent="0.55000000000000004">
      <c r="A23" s="73">
        <v>2</v>
      </c>
      <c r="B23" s="185" t="s">
        <v>421</v>
      </c>
      <c r="C23" s="184" t="s">
        <v>412</v>
      </c>
      <c r="D23" s="184" t="s">
        <v>404</v>
      </c>
      <c r="E23" s="172">
        <v>13</v>
      </c>
      <c r="F23" s="183">
        <v>103</v>
      </c>
      <c r="G23" s="176">
        <v>94</v>
      </c>
      <c r="H23" s="176">
        <v>94</v>
      </c>
      <c r="I23" s="176">
        <v>64</v>
      </c>
      <c r="J23" s="176">
        <v>22</v>
      </c>
      <c r="K23" s="176">
        <v>31</v>
      </c>
      <c r="L23" s="176">
        <v>34</v>
      </c>
      <c r="M23" s="176">
        <v>0</v>
      </c>
      <c r="N23" s="176">
        <v>7</v>
      </c>
      <c r="O23" s="176">
        <v>0</v>
      </c>
      <c r="P23" s="176">
        <v>0</v>
      </c>
      <c r="Q23" s="176"/>
      <c r="R23" s="175">
        <v>34</v>
      </c>
      <c r="S23" s="175">
        <v>2</v>
      </c>
      <c r="T23" s="175">
        <v>0</v>
      </c>
      <c r="U23" s="175">
        <v>0</v>
      </c>
      <c r="V23" s="174">
        <v>0</v>
      </c>
    </row>
    <row r="24" spans="1:38" x14ac:dyDescent="0.55000000000000004">
      <c r="A24" s="73">
        <v>2</v>
      </c>
      <c r="B24" s="185" t="s">
        <v>420</v>
      </c>
      <c r="C24" s="184" t="s">
        <v>412</v>
      </c>
      <c r="D24" s="184" t="s">
        <v>404</v>
      </c>
      <c r="E24" s="172">
        <v>13</v>
      </c>
      <c r="F24" s="183">
        <v>104</v>
      </c>
      <c r="G24" s="176">
        <v>91</v>
      </c>
      <c r="H24" s="176">
        <v>90</v>
      </c>
      <c r="I24" s="176">
        <v>66</v>
      </c>
      <c r="J24" s="176">
        <v>19</v>
      </c>
      <c r="K24" s="176">
        <v>37</v>
      </c>
      <c r="L24" s="176">
        <v>26</v>
      </c>
      <c r="M24" s="176">
        <v>0</v>
      </c>
      <c r="N24" s="176">
        <v>8</v>
      </c>
      <c r="O24" s="176">
        <v>0</v>
      </c>
      <c r="P24" s="176">
        <v>0</v>
      </c>
      <c r="Q24" s="176"/>
      <c r="R24" s="175">
        <v>26</v>
      </c>
      <c r="S24" s="175">
        <v>2</v>
      </c>
      <c r="T24" s="175">
        <v>0</v>
      </c>
      <c r="U24" s="175">
        <v>0</v>
      </c>
      <c r="V24" s="174">
        <v>0</v>
      </c>
    </row>
    <row r="25" spans="1:38" x14ac:dyDescent="0.55000000000000004">
      <c r="A25" s="73">
        <v>2</v>
      </c>
      <c r="B25" s="185" t="s">
        <v>419</v>
      </c>
      <c r="C25" s="184" t="s">
        <v>412</v>
      </c>
      <c r="D25" s="184" t="s">
        <v>404</v>
      </c>
      <c r="E25" s="172">
        <v>13</v>
      </c>
      <c r="F25" s="183">
        <v>107</v>
      </c>
      <c r="G25" s="176">
        <v>95</v>
      </c>
      <c r="H25" s="176">
        <v>95</v>
      </c>
      <c r="I25" s="176">
        <v>73</v>
      </c>
      <c r="J25" s="176">
        <v>21</v>
      </c>
      <c r="K25" s="176">
        <v>27</v>
      </c>
      <c r="L25" s="176">
        <v>40</v>
      </c>
      <c r="M25" s="176">
        <v>0</v>
      </c>
      <c r="N25" s="176">
        <v>7</v>
      </c>
      <c r="O25" s="176">
        <v>0</v>
      </c>
      <c r="P25" s="176">
        <v>0</v>
      </c>
      <c r="Q25" s="176"/>
      <c r="R25" s="175">
        <v>40</v>
      </c>
      <c r="S25" s="175">
        <v>2</v>
      </c>
      <c r="T25" s="175">
        <v>0</v>
      </c>
      <c r="U25" s="175">
        <v>0</v>
      </c>
      <c r="V25" s="174">
        <v>0</v>
      </c>
    </row>
    <row r="26" spans="1:38" x14ac:dyDescent="0.55000000000000004">
      <c r="A26" s="73">
        <v>3</v>
      </c>
      <c r="B26" s="185" t="s">
        <v>418</v>
      </c>
      <c r="C26" s="184" t="s">
        <v>412</v>
      </c>
      <c r="D26" s="184" t="s">
        <v>404</v>
      </c>
      <c r="E26" s="172">
        <v>6</v>
      </c>
      <c r="F26" s="183">
        <v>107</v>
      </c>
      <c r="G26" s="176">
        <v>95</v>
      </c>
      <c r="H26" s="176">
        <v>94</v>
      </c>
      <c r="I26" s="176">
        <v>69</v>
      </c>
      <c r="J26" s="176">
        <v>21</v>
      </c>
      <c r="K26" s="176">
        <v>31</v>
      </c>
      <c r="L26" s="176">
        <v>36</v>
      </c>
      <c r="M26" s="176">
        <v>0</v>
      </c>
      <c r="N26" s="176">
        <v>6</v>
      </c>
      <c r="O26" s="176">
        <v>0</v>
      </c>
      <c r="P26" s="176">
        <v>0</v>
      </c>
      <c r="Q26" s="176"/>
      <c r="R26" s="175">
        <v>36</v>
      </c>
      <c r="S26" s="175">
        <v>2</v>
      </c>
      <c r="T26" s="175">
        <v>0</v>
      </c>
      <c r="U26" s="175">
        <v>0</v>
      </c>
      <c r="V26" s="174">
        <v>0</v>
      </c>
    </row>
    <row r="27" spans="1:38" x14ac:dyDescent="0.55000000000000004">
      <c r="A27" s="73">
        <v>4</v>
      </c>
      <c r="B27" s="185" t="s">
        <v>157</v>
      </c>
      <c r="C27" s="184" t="s">
        <v>412</v>
      </c>
      <c r="D27" s="184" t="s">
        <v>404</v>
      </c>
      <c r="E27" s="172">
        <v>4</v>
      </c>
      <c r="F27" s="183">
        <v>366</v>
      </c>
      <c r="G27" s="176">
        <v>321</v>
      </c>
      <c r="H27" s="176">
        <v>315</v>
      </c>
      <c r="I27" s="176">
        <v>271</v>
      </c>
      <c r="J27" s="176">
        <v>84</v>
      </c>
      <c r="K27" s="176">
        <v>54</v>
      </c>
      <c r="L27" s="176">
        <v>141</v>
      </c>
      <c r="M27" s="176">
        <v>0</v>
      </c>
      <c r="N27" s="176">
        <v>36</v>
      </c>
      <c r="O27" s="176">
        <v>0</v>
      </c>
      <c r="P27" s="176">
        <v>0</v>
      </c>
      <c r="Q27" s="176"/>
      <c r="R27" s="175">
        <v>141</v>
      </c>
      <c r="S27" s="175"/>
      <c r="T27" s="175"/>
      <c r="U27" s="175"/>
      <c r="V27" s="174">
        <v>1</v>
      </c>
    </row>
    <row r="28" spans="1:38" x14ac:dyDescent="0.55000000000000004">
      <c r="A28" s="73">
        <v>4</v>
      </c>
      <c r="B28" s="185" t="s">
        <v>156</v>
      </c>
      <c r="C28" s="184" t="s">
        <v>412</v>
      </c>
      <c r="D28" s="184" t="s">
        <v>404</v>
      </c>
      <c r="E28" s="172">
        <v>4</v>
      </c>
      <c r="F28" s="183">
        <v>169</v>
      </c>
      <c r="G28" s="176">
        <v>150</v>
      </c>
      <c r="H28" s="176">
        <v>147</v>
      </c>
      <c r="I28" s="176">
        <v>136</v>
      </c>
      <c r="J28" s="176">
        <v>22</v>
      </c>
      <c r="K28" s="176">
        <v>41</v>
      </c>
      <c r="L28" s="176">
        <v>72</v>
      </c>
      <c r="M28" s="176">
        <v>0</v>
      </c>
      <c r="N28" s="176">
        <v>12</v>
      </c>
      <c r="O28" s="176">
        <v>0</v>
      </c>
      <c r="P28" s="176">
        <v>0</v>
      </c>
      <c r="Q28" s="176"/>
      <c r="R28" s="175">
        <v>72</v>
      </c>
      <c r="S28" s="175">
        <v>2</v>
      </c>
      <c r="T28" s="175"/>
      <c r="U28" s="175"/>
      <c r="V28" s="174"/>
    </row>
    <row r="29" spans="1:38" x14ac:dyDescent="0.55000000000000004">
      <c r="A29" s="73">
        <v>5</v>
      </c>
      <c r="B29" s="185" t="s">
        <v>417</v>
      </c>
      <c r="C29" s="184" t="s">
        <v>412</v>
      </c>
      <c r="D29" s="184" t="s">
        <v>404</v>
      </c>
      <c r="E29" s="172">
        <v>32</v>
      </c>
      <c r="F29" s="183">
        <v>152</v>
      </c>
      <c r="G29" s="176">
        <v>144</v>
      </c>
      <c r="H29" s="176">
        <v>144</v>
      </c>
      <c r="I29" s="176">
        <v>139</v>
      </c>
      <c r="J29" s="176">
        <v>22</v>
      </c>
      <c r="K29" s="176">
        <v>34</v>
      </c>
      <c r="L29" s="176">
        <v>59</v>
      </c>
      <c r="M29" s="176">
        <v>0</v>
      </c>
      <c r="N29" s="176">
        <v>29</v>
      </c>
      <c r="O29" s="176">
        <v>0</v>
      </c>
      <c r="P29" s="176">
        <v>0</v>
      </c>
      <c r="Q29" s="176">
        <v>0</v>
      </c>
      <c r="R29" s="175">
        <v>59</v>
      </c>
      <c r="S29" s="175">
        <v>3</v>
      </c>
      <c r="T29" s="175">
        <v>0</v>
      </c>
      <c r="U29" s="175">
        <v>0</v>
      </c>
      <c r="V29" s="174">
        <v>0</v>
      </c>
    </row>
    <row r="30" spans="1:38" x14ac:dyDescent="0.55000000000000004">
      <c r="A30" s="73">
        <v>6</v>
      </c>
      <c r="B30" s="185" t="s">
        <v>416</v>
      </c>
      <c r="C30" s="184" t="s">
        <v>412</v>
      </c>
      <c r="D30" s="184" t="s">
        <v>404</v>
      </c>
      <c r="E30" s="172">
        <v>56</v>
      </c>
      <c r="F30" s="183">
        <v>151</v>
      </c>
      <c r="G30" s="176">
        <v>131</v>
      </c>
      <c r="H30" s="176">
        <v>131</v>
      </c>
      <c r="I30" s="176">
        <v>128</v>
      </c>
      <c r="J30" s="176">
        <v>11</v>
      </c>
      <c r="K30" s="176">
        <v>32</v>
      </c>
      <c r="L30" s="176">
        <v>67</v>
      </c>
      <c r="M30" s="176">
        <v>0</v>
      </c>
      <c r="N30" s="176">
        <v>21</v>
      </c>
      <c r="O30" s="176">
        <v>0</v>
      </c>
      <c r="P30" s="176">
        <v>0</v>
      </c>
      <c r="Q30" s="176">
        <v>0</v>
      </c>
      <c r="R30" s="175">
        <v>67</v>
      </c>
      <c r="S30" s="175">
        <v>3</v>
      </c>
      <c r="T30" s="175">
        <v>0</v>
      </c>
      <c r="U30" s="175">
        <v>0</v>
      </c>
      <c r="V30" s="174">
        <v>0</v>
      </c>
    </row>
    <row r="31" spans="1:38" x14ac:dyDescent="0.55000000000000004">
      <c r="A31" s="73">
        <v>7</v>
      </c>
      <c r="B31" s="185" t="s">
        <v>415</v>
      </c>
      <c r="C31" s="184" t="s">
        <v>412</v>
      </c>
      <c r="D31" s="184" t="s">
        <v>404</v>
      </c>
      <c r="E31" s="172">
        <v>22</v>
      </c>
      <c r="F31" s="177">
        <v>459</v>
      </c>
      <c r="G31" s="173">
        <v>414</v>
      </c>
      <c r="H31" s="173">
        <v>403</v>
      </c>
      <c r="I31" s="173">
        <v>373</v>
      </c>
      <c r="J31" s="173">
        <v>46</v>
      </c>
      <c r="K31" s="173">
        <v>92</v>
      </c>
      <c r="L31" s="173">
        <v>226</v>
      </c>
      <c r="M31" s="173">
        <v>0</v>
      </c>
      <c r="N31" s="173">
        <v>39</v>
      </c>
      <c r="O31" s="173">
        <v>0</v>
      </c>
      <c r="P31" s="173">
        <v>0</v>
      </c>
      <c r="Q31" s="173">
        <v>0</v>
      </c>
      <c r="R31" s="172">
        <v>226</v>
      </c>
      <c r="S31" s="172">
        <v>10</v>
      </c>
      <c r="T31" s="172">
        <v>0</v>
      </c>
      <c r="U31" s="172">
        <v>0</v>
      </c>
      <c r="V31" s="172">
        <v>15</v>
      </c>
      <c r="AF31" s="162">
        <v>1</v>
      </c>
      <c r="AG31" s="162">
        <v>1</v>
      </c>
      <c r="AH31" s="145" t="s">
        <v>400</v>
      </c>
      <c r="AI31" s="73" t="s">
        <v>414</v>
      </c>
    </row>
    <row r="32" spans="1:38" x14ac:dyDescent="0.55000000000000004">
      <c r="A32" s="73">
        <v>8</v>
      </c>
      <c r="B32" s="185" t="s">
        <v>413</v>
      </c>
      <c r="C32" s="184" t="s">
        <v>412</v>
      </c>
      <c r="D32" s="184" t="s">
        <v>404</v>
      </c>
      <c r="E32" s="172">
        <v>56</v>
      </c>
      <c r="F32" s="183">
        <v>120</v>
      </c>
      <c r="G32" s="176">
        <v>108</v>
      </c>
      <c r="H32" s="176">
        <v>107</v>
      </c>
      <c r="I32" s="176">
        <v>103</v>
      </c>
      <c r="J32" s="176">
        <v>7</v>
      </c>
      <c r="K32" s="176">
        <v>34</v>
      </c>
      <c r="L32" s="176">
        <v>51</v>
      </c>
      <c r="M32" s="176">
        <v>0</v>
      </c>
      <c r="N32" s="176">
        <v>15</v>
      </c>
      <c r="O32" s="176">
        <v>0</v>
      </c>
      <c r="P32" s="176">
        <v>0</v>
      </c>
      <c r="Q32" s="176">
        <v>0</v>
      </c>
      <c r="R32" s="175">
        <v>51</v>
      </c>
      <c r="S32" s="175">
        <v>3</v>
      </c>
      <c r="T32" s="175">
        <v>0</v>
      </c>
      <c r="U32" s="175">
        <v>0</v>
      </c>
      <c r="V32" s="174">
        <v>0</v>
      </c>
    </row>
    <row r="33" spans="1:45" x14ac:dyDescent="0.55000000000000004">
      <c r="A33" s="73">
        <v>9</v>
      </c>
      <c r="B33" s="185" t="s">
        <v>151</v>
      </c>
      <c r="C33" s="184" t="s">
        <v>412</v>
      </c>
      <c r="D33" s="184" t="s">
        <v>404</v>
      </c>
      <c r="E33" s="172">
        <v>6</v>
      </c>
      <c r="F33" s="183">
        <v>147</v>
      </c>
      <c r="G33" s="176">
        <v>141</v>
      </c>
      <c r="H33" s="176">
        <v>141</v>
      </c>
      <c r="I33" s="176">
        <v>127</v>
      </c>
      <c r="J33" s="176">
        <v>34</v>
      </c>
      <c r="K33" s="176">
        <v>11</v>
      </c>
      <c r="L33" s="176">
        <v>83</v>
      </c>
      <c r="M33" s="176">
        <v>0</v>
      </c>
      <c r="N33" s="176">
        <v>13</v>
      </c>
      <c r="O33" s="176">
        <v>0</v>
      </c>
      <c r="P33" s="176">
        <v>0</v>
      </c>
      <c r="Q33" s="176"/>
      <c r="R33" s="175">
        <v>83</v>
      </c>
      <c r="S33" s="175">
        <v>4</v>
      </c>
      <c r="T33" s="175"/>
      <c r="U33" s="175"/>
      <c r="V33" s="174"/>
    </row>
    <row r="34" spans="1:45" x14ac:dyDescent="0.55000000000000004">
      <c r="A34" s="73">
        <v>9</v>
      </c>
      <c r="B34" s="185" t="s">
        <v>150</v>
      </c>
      <c r="C34" s="184" t="s">
        <v>412</v>
      </c>
      <c r="D34" s="184" t="s">
        <v>404</v>
      </c>
      <c r="E34" s="172">
        <v>6</v>
      </c>
      <c r="F34" s="183">
        <v>148</v>
      </c>
      <c r="G34" s="176">
        <v>137</v>
      </c>
      <c r="H34" s="176">
        <v>137</v>
      </c>
      <c r="I34" s="176">
        <v>129</v>
      </c>
      <c r="J34" s="176">
        <v>31</v>
      </c>
      <c r="K34" s="176">
        <v>14</v>
      </c>
      <c r="L34" s="176">
        <v>71</v>
      </c>
      <c r="M34" s="176">
        <v>0</v>
      </c>
      <c r="N34" s="176">
        <v>21</v>
      </c>
      <c r="O34" s="176">
        <v>0</v>
      </c>
      <c r="P34" s="176">
        <v>0</v>
      </c>
      <c r="Q34" s="176"/>
      <c r="R34" s="175">
        <v>71</v>
      </c>
      <c r="S34" s="175">
        <v>4</v>
      </c>
      <c r="T34" s="175"/>
      <c r="U34" s="175"/>
      <c r="V34" s="174"/>
    </row>
    <row r="35" spans="1:45" x14ac:dyDescent="0.55000000000000004">
      <c r="A35" s="73">
        <v>10</v>
      </c>
      <c r="B35" s="185" t="s">
        <v>149</v>
      </c>
      <c r="C35" s="184" t="s">
        <v>412</v>
      </c>
      <c r="D35" s="184" t="s">
        <v>404</v>
      </c>
      <c r="E35" s="172">
        <v>4</v>
      </c>
      <c r="F35" s="183">
        <v>146</v>
      </c>
      <c r="G35" s="176">
        <v>138</v>
      </c>
      <c r="H35" s="176">
        <v>138</v>
      </c>
      <c r="I35" s="176">
        <v>122</v>
      </c>
      <c r="J35" s="176">
        <v>42</v>
      </c>
      <c r="K35" s="176">
        <v>13</v>
      </c>
      <c r="L35" s="176">
        <v>69</v>
      </c>
      <c r="M35" s="176">
        <v>0</v>
      </c>
      <c r="N35" s="176">
        <v>14</v>
      </c>
      <c r="O35" s="176">
        <v>0</v>
      </c>
      <c r="P35" s="176">
        <v>0</v>
      </c>
      <c r="Q35" s="176"/>
      <c r="R35" s="175">
        <v>69</v>
      </c>
      <c r="S35" s="175">
        <v>4</v>
      </c>
      <c r="T35" s="175"/>
      <c r="U35" s="175"/>
      <c r="V35" s="174"/>
    </row>
    <row r="36" spans="1:45" x14ac:dyDescent="0.55000000000000004">
      <c r="B36" s="185" t="s">
        <v>411</v>
      </c>
      <c r="C36" s="184"/>
      <c r="D36" s="184" t="s">
        <v>404</v>
      </c>
      <c r="E36" s="172"/>
      <c r="F36" s="196">
        <f>SUM(F22:F35)</f>
        <v>2369</v>
      </c>
      <c r="G36" s="196">
        <f>SUM(G22:G35)</f>
        <v>2139</v>
      </c>
      <c r="H36" s="196">
        <f>SUM(H22:H35)</f>
        <v>2116</v>
      </c>
      <c r="I36" s="196">
        <f>SUM(I22:I35)</f>
        <v>1875</v>
      </c>
      <c r="J36" s="196">
        <f>SUM(J22:J35)</f>
        <v>396</v>
      </c>
      <c r="K36" s="196">
        <f>SUM(K22:K35)</f>
        <v>460</v>
      </c>
      <c r="L36" s="196">
        <f>SUM(L22:L35)</f>
        <v>1016</v>
      </c>
      <c r="M36" s="196">
        <f>SUM(M22:M35)</f>
        <v>0</v>
      </c>
      <c r="N36" s="196">
        <f>SUM(N22:N35)</f>
        <v>244</v>
      </c>
      <c r="O36" s="196">
        <f>SUM(O22:O35)</f>
        <v>0</v>
      </c>
      <c r="P36" s="196">
        <f>SUM(P22:P35)</f>
        <v>0</v>
      </c>
      <c r="Q36" s="196">
        <f>SUM(Q22:Q35)</f>
        <v>0</v>
      </c>
      <c r="R36" s="196">
        <f>SUM(R22:R35)</f>
        <v>1016</v>
      </c>
      <c r="S36" s="196">
        <f>SUM(S22:S35)</f>
        <v>43</v>
      </c>
      <c r="T36" s="196">
        <f>SUM(T22:T35)</f>
        <v>0</v>
      </c>
      <c r="U36" s="196">
        <f>SUM(U22:U35)</f>
        <v>0</v>
      </c>
      <c r="V36" s="196">
        <f>SUM(V22:V35)</f>
        <v>16</v>
      </c>
    </row>
    <row r="37" spans="1:45" x14ac:dyDescent="0.55000000000000004">
      <c r="B37" s="185"/>
      <c r="C37" s="184"/>
      <c r="D37" s="184"/>
      <c r="E37" s="172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</row>
    <row r="38" spans="1:45" x14ac:dyDescent="0.55000000000000004">
      <c r="B38" s="185"/>
      <c r="C38" s="184"/>
      <c r="D38" s="184"/>
      <c r="E38" s="172"/>
      <c r="F38" s="183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5"/>
      <c r="S38" s="175"/>
      <c r="T38" s="175"/>
      <c r="U38" s="175"/>
      <c r="V38" s="174"/>
    </row>
    <row r="39" spans="1:45" x14ac:dyDescent="0.55000000000000004">
      <c r="B39" s="185"/>
      <c r="C39" s="184"/>
      <c r="D39" s="184"/>
      <c r="E39" s="172"/>
      <c r="F39" s="183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5"/>
      <c r="S39" s="175"/>
      <c r="T39" s="175"/>
      <c r="U39" s="175"/>
      <c r="V39" s="174"/>
      <c r="AF39" s="162" t="s">
        <v>47</v>
      </c>
      <c r="AG39" s="162" t="s">
        <v>305</v>
      </c>
      <c r="AH39" s="145" t="s">
        <v>410</v>
      </c>
      <c r="AI39" s="73" t="s">
        <v>48</v>
      </c>
      <c r="AJ39" s="162" t="s">
        <v>305</v>
      </c>
      <c r="AK39" s="145" t="s">
        <v>410</v>
      </c>
      <c r="AL39" s="73" t="s">
        <v>48</v>
      </c>
      <c r="AM39" s="162" t="s">
        <v>47</v>
      </c>
      <c r="AN39" s="162" t="s">
        <v>305</v>
      </c>
      <c r="AO39" s="145" t="s">
        <v>410</v>
      </c>
      <c r="AP39" s="73" t="s">
        <v>48</v>
      </c>
      <c r="AQ39" s="162" t="s">
        <v>305</v>
      </c>
      <c r="AR39" s="145" t="s">
        <v>410</v>
      </c>
      <c r="AS39" s="73" t="s">
        <v>48</v>
      </c>
    </row>
    <row r="40" spans="1:45" ht="26.5" x14ac:dyDescent="0.8">
      <c r="A40" s="96" t="s">
        <v>409</v>
      </c>
      <c r="B40" s="195"/>
      <c r="C40" s="194"/>
      <c r="D40" s="194"/>
      <c r="E40" s="193"/>
      <c r="F40" s="192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>
        <v>0</v>
      </c>
      <c r="R40" s="190"/>
      <c r="S40" s="190"/>
      <c r="T40" s="190"/>
      <c r="U40" s="190"/>
      <c r="V40" s="189"/>
      <c r="W40" s="188"/>
      <c r="X40" s="188"/>
      <c r="Y40" s="186"/>
      <c r="Z40" s="186"/>
      <c r="AA40" s="186"/>
      <c r="AB40" s="186"/>
      <c r="AC40" s="186"/>
      <c r="AD40" s="187"/>
      <c r="AE40" s="186"/>
      <c r="AF40" s="161" t="s">
        <v>300</v>
      </c>
      <c r="AG40" s="161"/>
      <c r="AH40" s="160"/>
      <c r="AI40" s="104" t="s">
        <v>282</v>
      </c>
      <c r="AJ40" s="161"/>
      <c r="AK40" s="160"/>
      <c r="AL40" s="104" t="s">
        <v>282</v>
      </c>
      <c r="AM40" s="161" t="s">
        <v>300</v>
      </c>
      <c r="AN40" s="161"/>
      <c r="AO40" s="160"/>
      <c r="AP40" s="104" t="s">
        <v>282</v>
      </c>
      <c r="AQ40" s="161"/>
      <c r="AR40" s="160"/>
      <c r="AS40" s="104" t="s">
        <v>282</v>
      </c>
    </row>
    <row r="41" spans="1:45" x14ac:dyDescent="0.55000000000000004">
      <c r="A41" s="73">
        <v>1</v>
      </c>
      <c r="B41" s="185" t="s">
        <v>408</v>
      </c>
      <c r="C41" s="184" t="s">
        <v>398</v>
      </c>
      <c r="D41" s="184" t="s">
        <v>404</v>
      </c>
      <c r="E41" s="172">
        <v>66</v>
      </c>
      <c r="F41" s="183">
        <v>118</v>
      </c>
      <c r="G41" s="176">
        <v>112</v>
      </c>
      <c r="H41" s="176">
        <v>112</v>
      </c>
      <c r="I41" s="176">
        <v>102</v>
      </c>
      <c r="J41" s="176">
        <v>11</v>
      </c>
      <c r="K41" s="176">
        <v>29</v>
      </c>
      <c r="L41" s="176">
        <v>59</v>
      </c>
      <c r="M41" s="176">
        <v>0</v>
      </c>
      <c r="N41" s="176">
        <v>13</v>
      </c>
      <c r="O41" s="176">
        <v>0</v>
      </c>
      <c r="P41" s="176">
        <v>0</v>
      </c>
      <c r="Q41" s="176">
        <v>0</v>
      </c>
      <c r="R41" s="175">
        <v>59</v>
      </c>
      <c r="S41" s="175">
        <v>3</v>
      </c>
      <c r="T41" s="175">
        <v>0</v>
      </c>
      <c r="U41" s="175">
        <v>0</v>
      </c>
      <c r="V41" s="174">
        <v>0</v>
      </c>
    </row>
    <row r="42" spans="1:45" x14ac:dyDescent="0.55000000000000004">
      <c r="A42" s="73">
        <v>2</v>
      </c>
      <c r="B42" s="179" t="s">
        <v>407</v>
      </c>
      <c r="C42" s="178" t="s">
        <v>398</v>
      </c>
      <c r="D42" s="178" t="s">
        <v>404</v>
      </c>
      <c r="E42" s="172">
        <v>66</v>
      </c>
      <c r="F42" s="183">
        <v>118</v>
      </c>
      <c r="G42" s="176">
        <v>111</v>
      </c>
      <c r="H42" s="176">
        <v>110</v>
      </c>
      <c r="I42" s="176">
        <v>103</v>
      </c>
      <c r="J42" s="176">
        <v>12</v>
      </c>
      <c r="K42" s="176">
        <v>18</v>
      </c>
      <c r="L42" s="176">
        <v>59</v>
      </c>
      <c r="M42" s="176">
        <v>0</v>
      </c>
      <c r="N42" s="176">
        <v>21</v>
      </c>
      <c r="O42" s="176">
        <v>0</v>
      </c>
      <c r="P42" s="176">
        <v>0</v>
      </c>
      <c r="Q42" s="176">
        <v>0</v>
      </c>
      <c r="R42" s="175">
        <v>56</v>
      </c>
      <c r="S42" s="175">
        <v>4</v>
      </c>
      <c r="T42" s="175">
        <v>0</v>
      </c>
      <c r="U42" s="175">
        <v>0</v>
      </c>
      <c r="V42" s="174">
        <v>0</v>
      </c>
    </row>
    <row r="43" spans="1:45" x14ac:dyDescent="0.55000000000000004">
      <c r="A43" s="73">
        <v>1</v>
      </c>
      <c r="B43" s="179" t="s">
        <v>406</v>
      </c>
      <c r="C43" s="178" t="s">
        <v>398</v>
      </c>
      <c r="D43" s="178" t="s">
        <v>404</v>
      </c>
      <c r="E43" s="172">
        <v>66</v>
      </c>
      <c r="F43" s="148">
        <v>657</v>
      </c>
      <c r="G43" s="148">
        <v>609</v>
      </c>
      <c r="H43" s="148">
        <v>594</v>
      </c>
      <c r="I43" s="148">
        <v>515</v>
      </c>
      <c r="J43" s="148">
        <v>102</v>
      </c>
      <c r="K43" s="148">
        <v>87</v>
      </c>
      <c r="L43" s="148">
        <v>330</v>
      </c>
      <c r="M43" s="148">
        <f>SUM(M39:M42)</f>
        <v>0</v>
      </c>
      <c r="N43" s="148">
        <v>75</v>
      </c>
      <c r="O43" s="148" t="e">
        <f>SUM(#REF!)</f>
        <v>#REF!</v>
      </c>
      <c r="P43" s="126" t="e">
        <f>SUM(J43:O43)-H43</f>
        <v>#REF!</v>
      </c>
      <c r="Q43" s="182"/>
      <c r="R43" s="148">
        <v>330</v>
      </c>
      <c r="S43" s="172">
        <v>13</v>
      </c>
      <c r="T43" s="172">
        <v>0</v>
      </c>
      <c r="U43" s="172">
        <v>0</v>
      </c>
      <c r="V43" s="172">
        <v>14</v>
      </c>
      <c r="AF43" s="162">
        <v>4</v>
      </c>
      <c r="AG43" s="162">
        <v>1</v>
      </c>
      <c r="AH43" s="145" t="s">
        <v>400</v>
      </c>
      <c r="AI43" s="73" t="s">
        <v>399</v>
      </c>
      <c r="AJ43" s="73">
        <v>2</v>
      </c>
      <c r="AK43" s="145" t="s">
        <v>400</v>
      </c>
      <c r="AL43" s="73" t="s">
        <v>399</v>
      </c>
      <c r="AM43" s="73">
        <v>3</v>
      </c>
      <c r="AO43" s="145" t="s">
        <v>400</v>
      </c>
      <c r="AP43" s="73" t="s">
        <v>399</v>
      </c>
      <c r="AQ43" s="73">
        <v>4</v>
      </c>
      <c r="AR43" s="145" t="s">
        <v>400</v>
      </c>
      <c r="AS43" s="73" t="s">
        <v>405</v>
      </c>
    </row>
    <row r="44" spans="1:45" x14ac:dyDescent="0.55000000000000004">
      <c r="A44" s="73">
        <v>1</v>
      </c>
      <c r="B44" s="179" t="s">
        <v>275</v>
      </c>
      <c r="C44" s="178" t="s">
        <v>398</v>
      </c>
      <c r="D44" s="178" t="s">
        <v>404</v>
      </c>
      <c r="E44" s="172">
        <v>66</v>
      </c>
      <c r="F44" s="177">
        <v>138</v>
      </c>
      <c r="G44" s="173">
        <v>127</v>
      </c>
      <c r="H44" s="173">
        <v>127</v>
      </c>
      <c r="I44" s="173">
        <v>119</v>
      </c>
      <c r="J44" s="173">
        <v>23</v>
      </c>
      <c r="K44" s="173">
        <v>2</v>
      </c>
      <c r="L44" s="173">
        <v>73</v>
      </c>
      <c r="M44" s="173"/>
      <c r="N44" s="173">
        <v>29</v>
      </c>
      <c r="O44" s="173">
        <v>0</v>
      </c>
      <c r="P44" s="173">
        <v>0</v>
      </c>
      <c r="Q44" s="173"/>
      <c r="R44" s="172">
        <v>73</v>
      </c>
      <c r="S44" s="172">
        <v>3</v>
      </c>
      <c r="T44" s="172"/>
      <c r="U44" s="172"/>
      <c r="V44" s="172"/>
    </row>
    <row r="45" spans="1:45" x14ac:dyDescent="0.55000000000000004">
      <c r="B45" s="179"/>
      <c r="C45" s="181"/>
      <c r="D45" s="178"/>
      <c r="E45" s="172"/>
      <c r="F45" s="180">
        <f>SUM(F41:F44)</f>
        <v>1031</v>
      </c>
      <c r="G45" s="180">
        <f>SUM(G41:G44)</f>
        <v>959</v>
      </c>
      <c r="H45" s="180">
        <f>SUM(H41:H44)</f>
        <v>943</v>
      </c>
      <c r="I45" s="180">
        <f>SUM(I41:I44)</f>
        <v>839</v>
      </c>
      <c r="J45" s="180">
        <f>SUM(J41:J44)</f>
        <v>148</v>
      </c>
      <c r="K45" s="180">
        <f>SUM(K41:K44)</f>
        <v>136</v>
      </c>
      <c r="L45" s="180">
        <f>SUM(L41:L44)</f>
        <v>521</v>
      </c>
      <c r="M45" s="180">
        <f>SUM(M41:M44)</f>
        <v>0</v>
      </c>
      <c r="N45" s="180">
        <f>SUM(N41:N44)</f>
        <v>138</v>
      </c>
      <c r="O45" s="180" t="e">
        <f>SUM(O41:O44)</f>
        <v>#REF!</v>
      </c>
      <c r="P45" s="180" t="e">
        <f>SUM(P41:P44)</f>
        <v>#REF!</v>
      </c>
      <c r="Q45" s="180">
        <f>SUM(Q41:Q44)</f>
        <v>0</v>
      </c>
      <c r="R45" s="180">
        <f>SUM(R41:R44)</f>
        <v>518</v>
      </c>
      <c r="S45" s="180">
        <f>SUM(S41:S44)</f>
        <v>23</v>
      </c>
      <c r="T45" s="180">
        <f>SUM(T41:T44)</f>
        <v>0</v>
      </c>
      <c r="U45" s="180">
        <f>SUM(U41:U44)</f>
        <v>0</v>
      </c>
      <c r="V45" s="180">
        <f>SUM(V41:V44)</f>
        <v>14</v>
      </c>
    </row>
    <row r="46" spans="1:45" x14ac:dyDescent="0.55000000000000004">
      <c r="B46" s="179"/>
      <c r="C46" s="178"/>
      <c r="D46" s="178"/>
      <c r="E46" s="172"/>
      <c r="F46" s="177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2"/>
      <c r="S46" s="172"/>
      <c r="T46" s="172"/>
      <c r="U46" s="172"/>
      <c r="V46" s="172"/>
    </row>
    <row r="47" spans="1:45" x14ac:dyDescent="0.55000000000000004">
      <c r="B47" s="179"/>
      <c r="C47" s="178"/>
      <c r="D47" s="178"/>
      <c r="E47" s="172"/>
      <c r="F47" s="177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2"/>
      <c r="S47" s="172"/>
      <c r="T47" s="172"/>
      <c r="U47" s="172"/>
      <c r="V47" s="172"/>
    </row>
    <row r="48" spans="1:45" x14ac:dyDescent="0.55000000000000004">
      <c r="A48" s="73">
        <v>3</v>
      </c>
      <c r="B48" s="135" t="s">
        <v>403</v>
      </c>
      <c r="C48" s="173" t="s">
        <v>398</v>
      </c>
      <c r="D48" s="173" t="s">
        <v>397</v>
      </c>
      <c r="E48" s="172">
        <v>11</v>
      </c>
      <c r="F48" s="174">
        <v>134</v>
      </c>
      <c r="G48" s="176">
        <v>112</v>
      </c>
      <c r="H48" s="176">
        <v>112</v>
      </c>
      <c r="I48" s="176">
        <v>100</v>
      </c>
      <c r="J48" s="176">
        <v>25</v>
      </c>
      <c r="K48" s="176">
        <v>18</v>
      </c>
      <c r="L48" s="176">
        <v>49</v>
      </c>
      <c r="M48" s="176">
        <v>0</v>
      </c>
      <c r="N48" s="176">
        <v>20</v>
      </c>
      <c r="O48" s="175">
        <v>0</v>
      </c>
      <c r="P48" s="175">
        <v>0</v>
      </c>
      <c r="Q48" s="175">
        <v>0</v>
      </c>
      <c r="R48" s="175">
        <v>49</v>
      </c>
      <c r="S48" s="175">
        <v>3</v>
      </c>
      <c r="T48" s="175">
        <v>0</v>
      </c>
      <c r="U48" s="175">
        <v>0</v>
      </c>
      <c r="V48" s="174">
        <v>0</v>
      </c>
    </row>
    <row r="49" spans="1:38" x14ac:dyDescent="0.55000000000000004">
      <c r="A49" s="73">
        <v>4</v>
      </c>
      <c r="B49" s="135" t="s">
        <v>402</v>
      </c>
      <c r="C49" s="173" t="s">
        <v>398</v>
      </c>
      <c r="D49" s="173" t="s">
        <v>397</v>
      </c>
      <c r="E49" s="172">
        <v>12</v>
      </c>
      <c r="F49" s="172">
        <v>433</v>
      </c>
      <c r="G49" s="173">
        <v>361</v>
      </c>
      <c r="H49" s="173">
        <v>352</v>
      </c>
      <c r="I49" s="173">
        <v>307</v>
      </c>
      <c r="J49" s="173">
        <v>56</v>
      </c>
      <c r="K49" s="173">
        <v>71</v>
      </c>
      <c r="L49" s="173">
        <v>183</v>
      </c>
      <c r="M49" s="173">
        <v>0</v>
      </c>
      <c r="N49" s="173">
        <v>42</v>
      </c>
      <c r="O49" s="172">
        <v>0</v>
      </c>
      <c r="P49" s="172">
        <v>0</v>
      </c>
      <c r="Q49" s="172"/>
      <c r="R49" s="172">
        <v>183</v>
      </c>
      <c r="S49" s="172">
        <v>10</v>
      </c>
      <c r="T49" s="172"/>
      <c r="U49" s="172"/>
      <c r="V49" s="172">
        <v>4</v>
      </c>
      <c r="AF49" s="162">
        <v>1</v>
      </c>
      <c r="AG49" s="162">
        <v>1</v>
      </c>
      <c r="AH49" s="145" t="s">
        <v>400</v>
      </c>
      <c r="AI49" s="73" t="s">
        <v>399</v>
      </c>
    </row>
    <row r="50" spans="1:38" x14ac:dyDescent="0.55000000000000004">
      <c r="A50" s="73">
        <v>5</v>
      </c>
      <c r="B50" s="135" t="s">
        <v>401</v>
      </c>
      <c r="C50" s="173" t="s">
        <v>398</v>
      </c>
      <c r="D50" s="173" t="s">
        <v>397</v>
      </c>
      <c r="E50" s="172">
        <v>12</v>
      </c>
      <c r="F50" s="172">
        <v>444</v>
      </c>
      <c r="G50" s="173">
        <v>397</v>
      </c>
      <c r="H50" s="173">
        <v>381</v>
      </c>
      <c r="I50" s="173">
        <v>330</v>
      </c>
      <c r="J50" s="173">
        <v>69</v>
      </c>
      <c r="K50" s="173">
        <v>80</v>
      </c>
      <c r="L50" s="173">
        <v>196</v>
      </c>
      <c r="M50" s="173">
        <v>0</v>
      </c>
      <c r="N50" s="173">
        <v>36</v>
      </c>
      <c r="O50" s="172">
        <v>0</v>
      </c>
      <c r="P50" s="172">
        <v>0</v>
      </c>
      <c r="Q50" s="172"/>
      <c r="R50" s="172">
        <v>196</v>
      </c>
      <c r="S50" s="172">
        <v>9</v>
      </c>
      <c r="T50" s="172"/>
      <c r="U50" s="172"/>
      <c r="V50" s="172">
        <v>5</v>
      </c>
      <c r="AF50" s="162">
        <v>2</v>
      </c>
      <c r="AG50" s="162">
        <v>1</v>
      </c>
      <c r="AH50" s="145" t="s">
        <v>400</v>
      </c>
      <c r="AI50" s="73" t="s">
        <v>399</v>
      </c>
      <c r="AJ50" s="73">
        <v>2</v>
      </c>
      <c r="AK50" s="145" t="s">
        <v>400</v>
      </c>
      <c r="AL50" s="73" t="s">
        <v>399</v>
      </c>
    </row>
    <row r="51" spans="1:38" x14ac:dyDescent="0.55000000000000004">
      <c r="A51" s="73">
        <v>5</v>
      </c>
      <c r="B51" s="135" t="s">
        <v>266</v>
      </c>
      <c r="C51" s="173" t="s">
        <v>398</v>
      </c>
      <c r="D51" s="173" t="s">
        <v>397</v>
      </c>
      <c r="E51" s="172">
        <v>12</v>
      </c>
      <c r="F51" s="172">
        <v>189</v>
      </c>
      <c r="G51" s="173">
        <v>170</v>
      </c>
      <c r="H51" s="173">
        <v>167</v>
      </c>
      <c r="I51" s="173">
        <v>147</v>
      </c>
      <c r="J51" s="173">
        <v>28</v>
      </c>
      <c r="K51" s="173">
        <v>27</v>
      </c>
      <c r="L51" s="173">
        <v>92</v>
      </c>
      <c r="M51" s="173">
        <v>0</v>
      </c>
      <c r="N51" s="173">
        <v>20</v>
      </c>
      <c r="O51" s="172">
        <v>0</v>
      </c>
      <c r="P51" s="172">
        <v>0</v>
      </c>
      <c r="Q51" s="172"/>
      <c r="R51" s="172">
        <v>92</v>
      </c>
      <c r="S51" s="172">
        <v>4</v>
      </c>
      <c r="T51" s="172"/>
      <c r="U51" s="172"/>
      <c r="V51" s="172"/>
    </row>
    <row r="52" spans="1:38" x14ac:dyDescent="0.55000000000000004">
      <c r="C52" s="78"/>
      <c r="F52" s="116">
        <f>SUM(F48:F51)</f>
        <v>1200</v>
      </c>
      <c r="G52" s="116">
        <f>SUM(G48:G51)</f>
        <v>1040</v>
      </c>
      <c r="H52" s="116">
        <f>SUM(H48:H51)</f>
        <v>1012</v>
      </c>
      <c r="I52" s="116">
        <f>SUM(I48:I51)</f>
        <v>884</v>
      </c>
      <c r="J52" s="116">
        <f>SUM(J48:J51)</f>
        <v>178</v>
      </c>
      <c r="K52" s="116">
        <f>SUM(K48:K51)</f>
        <v>196</v>
      </c>
      <c r="L52" s="116">
        <f>SUM(L48:L51)</f>
        <v>520</v>
      </c>
      <c r="M52" s="116">
        <f>SUM(M48:M51)</f>
        <v>0</v>
      </c>
      <c r="N52" s="116">
        <f>SUM(N48:N51)</f>
        <v>118</v>
      </c>
      <c r="O52" s="116">
        <f>SUM(O48:O51)</f>
        <v>0</v>
      </c>
      <c r="P52" s="116">
        <f>SUM(P48:P51)</f>
        <v>0</v>
      </c>
      <c r="Q52" s="116">
        <f>SUM(Q48:Q51)</f>
        <v>0</v>
      </c>
      <c r="R52" s="116">
        <f>SUM(R48:R51)</f>
        <v>520</v>
      </c>
      <c r="S52" s="116">
        <f>SUM(S48:S51)</f>
        <v>26</v>
      </c>
      <c r="T52" s="116">
        <f>SUM(T48:T51)</f>
        <v>0</v>
      </c>
      <c r="U52" s="116">
        <f>SUM(U48:U51)</f>
        <v>0</v>
      </c>
      <c r="V52" s="116">
        <f>SUM(V48:V51)</f>
        <v>9</v>
      </c>
    </row>
    <row r="54" spans="1:38" x14ac:dyDescent="0.55000000000000004">
      <c r="B54" s="171"/>
      <c r="C54" s="168"/>
      <c r="D54" s="168"/>
      <c r="E54" s="169"/>
      <c r="F54" s="168"/>
      <c r="G54" s="168"/>
      <c r="H54" s="168"/>
      <c r="I54" s="168"/>
      <c r="J54" s="168"/>
      <c r="K54" s="168"/>
      <c r="L54" s="168"/>
      <c r="M54" s="168"/>
      <c r="N54" s="170"/>
      <c r="O54" s="168"/>
      <c r="P54" s="168"/>
      <c r="Q54" s="168"/>
      <c r="R54" s="168"/>
      <c r="S54" s="168"/>
      <c r="T54" s="168"/>
      <c r="U54" s="168"/>
      <c r="V54" s="168"/>
      <c r="W54" s="170"/>
      <c r="X54" s="170"/>
      <c r="Y54" s="168"/>
      <c r="Z54" s="168"/>
      <c r="AA54" s="168"/>
      <c r="AB54" s="168"/>
      <c r="AC54" s="168"/>
      <c r="AD54" s="169"/>
      <c r="AE54" s="168"/>
    </row>
    <row r="55" spans="1:38" x14ac:dyDescent="0.55000000000000004">
      <c r="B55" s="80"/>
      <c r="N55" s="73"/>
    </row>
    <row r="56" spans="1:38" x14ac:dyDescent="0.55000000000000004">
      <c r="B56" s="80"/>
      <c r="N56" s="73"/>
    </row>
    <row r="57" spans="1:38" x14ac:dyDescent="0.55000000000000004">
      <c r="B57" s="80"/>
      <c r="N57" s="73"/>
    </row>
    <row r="58" spans="1:38" x14ac:dyDescent="0.55000000000000004">
      <c r="B58" s="80"/>
      <c r="N58" s="73"/>
    </row>
  </sheetData>
  <phoneticPr fontI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F826-A598-40E7-A91F-6CC1E02162DD}">
  <dimension ref="A1:S55"/>
  <sheetViews>
    <sheetView zoomScale="90" zoomScaleNormal="90" workbookViewId="0">
      <selection activeCell="A2" sqref="A2:B3"/>
    </sheetView>
  </sheetViews>
  <sheetFormatPr defaultRowHeight="18" x14ac:dyDescent="0.55000000000000004"/>
  <sheetData>
    <row r="1" spans="1:19" x14ac:dyDescent="0.55000000000000004">
      <c r="A1" s="215" t="s">
        <v>1</v>
      </c>
      <c r="B1" t="s">
        <v>508</v>
      </c>
      <c r="C1" t="s">
        <v>507</v>
      </c>
      <c r="D1" t="s">
        <v>506</v>
      </c>
      <c r="E1" t="s">
        <v>505</v>
      </c>
      <c r="F1" t="s">
        <v>504</v>
      </c>
      <c r="G1" t="s">
        <v>503</v>
      </c>
      <c r="H1" t="s">
        <v>502</v>
      </c>
      <c r="I1" t="s">
        <v>501</v>
      </c>
      <c r="J1" t="s">
        <v>500</v>
      </c>
      <c r="K1" t="s">
        <v>499</v>
      </c>
      <c r="Q1" t="s">
        <v>498</v>
      </c>
      <c r="R1" t="s">
        <v>498</v>
      </c>
    </row>
    <row r="2" spans="1:19" x14ac:dyDescent="0.55000000000000004">
      <c r="A2" t="s">
        <v>442</v>
      </c>
      <c r="B2" t="s">
        <v>497</v>
      </c>
      <c r="C2">
        <v>14128</v>
      </c>
      <c r="D2">
        <v>23.550999999999998</v>
      </c>
      <c r="E2">
        <v>692.34500000000003</v>
      </c>
      <c r="F2">
        <v>197.08</v>
      </c>
      <c r="G2">
        <v>173.922</v>
      </c>
      <c r="H2">
        <v>103.428</v>
      </c>
      <c r="I2">
        <v>96.876999999999995</v>
      </c>
      <c r="J2">
        <v>332735</v>
      </c>
      <c r="K2">
        <v>332735</v>
      </c>
      <c r="Q2" t="s">
        <v>496</v>
      </c>
      <c r="R2" t="s">
        <v>495</v>
      </c>
      <c r="S2" t="s">
        <v>494</v>
      </c>
    </row>
    <row r="3" spans="1:19" x14ac:dyDescent="0.55000000000000004">
      <c r="A3" t="s">
        <v>440</v>
      </c>
      <c r="B3" t="s">
        <v>493</v>
      </c>
      <c r="C3">
        <v>14128</v>
      </c>
      <c r="D3">
        <v>19.102</v>
      </c>
      <c r="E3">
        <v>810.00699999999995</v>
      </c>
      <c r="F3">
        <v>176.238</v>
      </c>
      <c r="G3">
        <v>173.922</v>
      </c>
      <c r="H3">
        <v>103.428</v>
      </c>
      <c r="I3">
        <v>96.876999999999995</v>
      </c>
      <c r="J3">
        <v>269872</v>
      </c>
      <c r="K3">
        <v>269872</v>
      </c>
      <c r="Q3">
        <v>19.102</v>
      </c>
      <c r="R3">
        <v>23.550999999999998</v>
      </c>
      <c r="S3">
        <f>R3/Q3</f>
        <v>1.2329075489477541</v>
      </c>
    </row>
    <row r="4" spans="1:19" x14ac:dyDescent="0.55000000000000004">
      <c r="A4" t="s">
        <v>442</v>
      </c>
      <c r="B4" t="s">
        <v>492</v>
      </c>
      <c r="C4">
        <v>12584</v>
      </c>
      <c r="D4">
        <v>26.183</v>
      </c>
      <c r="E4">
        <v>762.41099999999994</v>
      </c>
      <c r="F4">
        <v>220.58699999999999</v>
      </c>
      <c r="G4">
        <v>209.29</v>
      </c>
      <c r="H4">
        <v>76.555999999999997</v>
      </c>
      <c r="I4">
        <v>30.376000000000001</v>
      </c>
      <c r="J4">
        <v>329482</v>
      </c>
      <c r="K4">
        <v>329482</v>
      </c>
      <c r="Q4">
        <v>18.274999999999999</v>
      </c>
      <c r="R4">
        <v>26.183</v>
      </c>
      <c r="S4">
        <f>R4/Q4</f>
        <v>1.4327222982216143</v>
      </c>
    </row>
    <row r="5" spans="1:19" x14ac:dyDescent="0.55000000000000004">
      <c r="A5" t="s">
        <v>440</v>
      </c>
      <c r="B5" t="s">
        <v>491</v>
      </c>
      <c r="C5">
        <v>12584</v>
      </c>
      <c r="D5">
        <v>18.274999999999999</v>
      </c>
      <c r="E5">
        <v>727.53399999999999</v>
      </c>
      <c r="F5">
        <v>113.119</v>
      </c>
      <c r="G5">
        <v>209.29</v>
      </c>
      <c r="H5">
        <v>76.555999999999997</v>
      </c>
      <c r="I5">
        <v>30.376000000000001</v>
      </c>
      <c r="J5">
        <v>229971</v>
      </c>
      <c r="K5">
        <v>229971</v>
      </c>
      <c r="Q5">
        <v>14.816000000000001</v>
      </c>
      <c r="R5">
        <v>17.611999999999998</v>
      </c>
      <c r="S5">
        <f>R5/Q5</f>
        <v>1.1887149028077753</v>
      </c>
    </row>
    <row r="6" spans="1:19" x14ac:dyDescent="0.55000000000000004">
      <c r="A6" t="s">
        <v>442</v>
      </c>
      <c r="B6" t="s">
        <v>490</v>
      </c>
      <c r="C6">
        <v>3892</v>
      </c>
      <c r="D6">
        <v>17.611999999999998</v>
      </c>
      <c r="E6">
        <v>806.6</v>
      </c>
      <c r="F6">
        <v>83.046999999999997</v>
      </c>
      <c r="G6">
        <v>71.751999999999995</v>
      </c>
      <c r="H6">
        <v>69.063999999999993</v>
      </c>
      <c r="I6">
        <v>30.033000000000001</v>
      </c>
      <c r="J6">
        <v>68544</v>
      </c>
      <c r="K6">
        <v>68544</v>
      </c>
      <c r="Q6">
        <v>16.512</v>
      </c>
      <c r="R6">
        <v>26.166</v>
      </c>
      <c r="S6">
        <f>R6/Q6</f>
        <v>1.5846656976744187</v>
      </c>
    </row>
    <row r="7" spans="1:19" x14ac:dyDescent="0.55000000000000004">
      <c r="A7" t="s">
        <v>440</v>
      </c>
      <c r="B7" t="s">
        <v>489</v>
      </c>
      <c r="C7">
        <v>3892</v>
      </c>
      <c r="D7">
        <v>14.816000000000001</v>
      </c>
      <c r="E7">
        <v>816.97199999999998</v>
      </c>
      <c r="F7">
        <v>203.15799999999999</v>
      </c>
      <c r="G7">
        <v>71.751999999999995</v>
      </c>
      <c r="H7">
        <v>69.063999999999993</v>
      </c>
      <c r="I7">
        <v>30.033000000000001</v>
      </c>
      <c r="J7">
        <v>57663</v>
      </c>
      <c r="K7">
        <v>57663</v>
      </c>
      <c r="Q7">
        <v>13.207000000000001</v>
      </c>
      <c r="R7">
        <v>14.278</v>
      </c>
      <c r="S7">
        <f>R7/Q7</f>
        <v>1.0810933595820398</v>
      </c>
    </row>
    <row r="8" spans="1:19" x14ac:dyDescent="0.55000000000000004">
      <c r="A8" t="s">
        <v>442</v>
      </c>
      <c r="B8" t="s">
        <v>488</v>
      </c>
      <c r="C8">
        <v>975</v>
      </c>
      <c r="D8">
        <v>26.166</v>
      </c>
      <c r="E8">
        <v>672.83299999999997</v>
      </c>
      <c r="F8">
        <v>284.96699999999998</v>
      </c>
      <c r="G8">
        <v>39.220999999999997</v>
      </c>
      <c r="H8">
        <v>31.651</v>
      </c>
      <c r="I8">
        <v>147.63800000000001</v>
      </c>
      <c r="J8">
        <v>25512</v>
      </c>
      <c r="K8">
        <v>25512</v>
      </c>
      <c r="Q8">
        <v>18.454999999999998</v>
      </c>
      <c r="R8">
        <v>20.776</v>
      </c>
      <c r="S8">
        <f>R8/Q8</f>
        <v>1.1257653752370633</v>
      </c>
    </row>
    <row r="9" spans="1:19" x14ac:dyDescent="0.55000000000000004">
      <c r="A9" t="s">
        <v>440</v>
      </c>
      <c r="B9" t="s">
        <v>487</v>
      </c>
      <c r="C9">
        <v>975</v>
      </c>
      <c r="D9">
        <v>16.512</v>
      </c>
      <c r="E9">
        <v>632.72299999999996</v>
      </c>
      <c r="F9">
        <v>240.501</v>
      </c>
      <c r="G9">
        <v>39.220999999999997</v>
      </c>
      <c r="H9">
        <v>31.651</v>
      </c>
      <c r="I9">
        <v>147.63800000000001</v>
      </c>
      <c r="J9">
        <v>16099</v>
      </c>
      <c r="K9">
        <v>16099</v>
      </c>
      <c r="Q9">
        <v>12.701000000000001</v>
      </c>
      <c r="R9">
        <v>14.664999999999999</v>
      </c>
      <c r="S9">
        <f>R9/Q9</f>
        <v>1.1546334934257143</v>
      </c>
    </row>
    <row r="10" spans="1:19" x14ac:dyDescent="0.55000000000000004">
      <c r="A10" t="s">
        <v>442</v>
      </c>
      <c r="B10" t="s">
        <v>486</v>
      </c>
      <c r="C10">
        <v>4134</v>
      </c>
      <c r="D10">
        <v>14.278</v>
      </c>
      <c r="E10">
        <v>820.81299999999999</v>
      </c>
      <c r="F10">
        <v>125.979</v>
      </c>
      <c r="G10">
        <v>76.394999999999996</v>
      </c>
      <c r="H10">
        <v>68.899000000000001</v>
      </c>
      <c r="I10">
        <v>173.80199999999999</v>
      </c>
      <c r="J10">
        <v>59024</v>
      </c>
      <c r="K10">
        <v>59024</v>
      </c>
      <c r="Q10">
        <v>19.443999999999999</v>
      </c>
      <c r="R10">
        <v>23.044</v>
      </c>
      <c r="S10">
        <f>R10/Q10</f>
        <v>1.1851470890763218</v>
      </c>
    </row>
    <row r="11" spans="1:19" x14ac:dyDescent="0.55000000000000004">
      <c r="A11" t="s">
        <v>440</v>
      </c>
      <c r="B11" t="s">
        <v>485</v>
      </c>
      <c r="C11">
        <v>4134</v>
      </c>
      <c r="D11">
        <v>13.207000000000001</v>
      </c>
      <c r="E11">
        <v>735.06200000000001</v>
      </c>
      <c r="F11">
        <v>107.437</v>
      </c>
      <c r="G11">
        <v>76.394999999999996</v>
      </c>
      <c r="H11">
        <v>68.899000000000001</v>
      </c>
      <c r="I11">
        <v>173.80199999999999</v>
      </c>
      <c r="J11">
        <v>54599</v>
      </c>
      <c r="K11">
        <v>54599</v>
      </c>
      <c r="Q11">
        <v>21.844000000000001</v>
      </c>
      <c r="R11">
        <v>26.096</v>
      </c>
      <c r="S11">
        <f>R11/Q11</f>
        <v>1.1946529939571506</v>
      </c>
    </row>
    <row r="12" spans="1:19" x14ac:dyDescent="0.55000000000000004">
      <c r="A12" t="s">
        <v>442</v>
      </c>
      <c r="B12" t="s">
        <v>484</v>
      </c>
      <c r="C12">
        <v>5364</v>
      </c>
      <c r="D12">
        <v>20.776</v>
      </c>
      <c r="E12">
        <v>739.923</v>
      </c>
      <c r="F12">
        <v>222.97200000000001</v>
      </c>
      <c r="G12">
        <v>87.171000000000006</v>
      </c>
      <c r="H12">
        <v>78.347999999999999</v>
      </c>
      <c r="I12">
        <v>168.251</v>
      </c>
      <c r="J12">
        <v>111445</v>
      </c>
      <c r="K12">
        <v>111445</v>
      </c>
      <c r="Q12">
        <v>11.965</v>
      </c>
      <c r="R12">
        <v>14.711</v>
      </c>
      <c r="S12">
        <f>R12/Q12</f>
        <v>1.2295027162557459</v>
      </c>
    </row>
    <row r="13" spans="1:19" x14ac:dyDescent="0.55000000000000004">
      <c r="A13" t="s">
        <v>440</v>
      </c>
      <c r="B13" t="s">
        <v>483</v>
      </c>
      <c r="C13">
        <v>5364</v>
      </c>
      <c r="D13">
        <v>18.454999999999998</v>
      </c>
      <c r="E13">
        <v>764.33</v>
      </c>
      <c r="F13">
        <v>144.22499999999999</v>
      </c>
      <c r="G13">
        <v>87.171000000000006</v>
      </c>
      <c r="H13">
        <v>78.347999999999999</v>
      </c>
      <c r="I13">
        <v>168.251</v>
      </c>
      <c r="J13">
        <v>98995</v>
      </c>
      <c r="K13">
        <v>98995</v>
      </c>
      <c r="Q13">
        <v>17.556000000000001</v>
      </c>
      <c r="R13">
        <v>21.184000000000001</v>
      </c>
      <c r="S13">
        <f>R13/Q13</f>
        <v>1.2066529961266803</v>
      </c>
    </row>
    <row r="14" spans="1:19" x14ac:dyDescent="0.55000000000000004">
      <c r="A14" t="s">
        <v>442</v>
      </c>
      <c r="B14" t="s">
        <v>482</v>
      </c>
      <c r="C14">
        <v>5493</v>
      </c>
      <c r="D14">
        <v>14.664999999999999</v>
      </c>
      <c r="E14">
        <v>725.47</v>
      </c>
      <c r="F14">
        <v>178.99199999999999</v>
      </c>
      <c r="G14">
        <v>89.962000000000003</v>
      </c>
      <c r="H14">
        <v>77.742999999999995</v>
      </c>
      <c r="I14">
        <v>33.39</v>
      </c>
      <c r="J14">
        <v>80557</v>
      </c>
      <c r="K14">
        <v>80557</v>
      </c>
      <c r="Q14">
        <v>18.489999999999998</v>
      </c>
      <c r="R14">
        <v>23.001999999999999</v>
      </c>
      <c r="S14">
        <f>R14/Q14</f>
        <v>1.2440237966468362</v>
      </c>
    </row>
    <row r="15" spans="1:19" x14ac:dyDescent="0.55000000000000004">
      <c r="A15" t="s">
        <v>440</v>
      </c>
      <c r="B15" t="s">
        <v>481</v>
      </c>
      <c r="C15">
        <v>5493</v>
      </c>
      <c r="D15">
        <v>12.701000000000001</v>
      </c>
      <c r="E15">
        <v>841.26199999999994</v>
      </c>
      <c r="F15">
        <v>154.32300000000001</v>
      </c>
      <c r="G15">
        <v>89.962000000000003</v>
      </c>
      <c r="H15">
        <v>77.742999999999995</v>
      </c>
      <c r="I15">
        <v>33.39</v>
      </c>
      <c r="J15">
        <v>69766</v>
      </c>
      <c r="K15">
        <v>69766</v>
      </c>
      <c r="Q15">
        <v>19.963999999999999</v>
      </c>
      <c r="R15">
        <v>25.22</v>
      </c>
      <c r="S15">
        <f>R15/Q15</f>
        <v>1.2632738930074134</v>
      </c>
    </row>
    <row r="16" spans="1:19" x14ac:dyDescent="0.55000000000000004">
      <c r="A16" t="s">
        <v>442</v>
      </c>
      <c r="B16" t="s">
        <v>480</v>
      </c>
      <c r="C16">
        <v>11374</v>
      </c>
      <c r="D16">
        <v>23.044</v>
      </c>
      <c r="E16">
        <v>794.30499999999995</v>
      </c>
      <c r="F16">
        <v>110.125</v>
      </c>
      <c r="G16">
        <v>158.69999999999999</v>
      </c>
      <c r="H16">
        <v>91.253</v>
      </c>
      <c r="I16">
        <v>26.667000000000002</v>
      </c>
      <c r="J16">
        <v>262108</v>
      </c>
      <c r="K16">
        <v>262108</v>
      </c>
      <c r="Q16">
        <v>19.617999999999999</v>
      </c>
      <c r="R16">
        <v>20.838000000000001</v>
      </c>
      <c r="S16">
        <f>R16/Q16</f>
        <v>1.0621877867264757</v>
      </c>
    </row>
    <row r="17" spans="1:19" x14ac:dyDescent="0.55000000000000004">
      <c r="A17" t="s">
        <v>440</v>
      </c>
      <c r="B17" t="s">
        <v>479</v>
      </c>
      <c r="C17">
        <v>11374</v>
      </c>
      <c r="D17">
        <v>19.443999999999999</v>
      </c>
      <c r="E17">
        <v>718.22299999999996</v>
      </c>
      <c r="F17">
        <v>221.54900000000001</v>
      </c>
      <c r="G17">
        <v>158.69999999999999</v>
      </c>
      <c r="H17">
        <v>91.253</v>
      </c>
      <c r="I17">
        <v>26.667000000000002</v>
      </c>
      <c r="J17">
        <v>221152</v>
      </c>
      <c r="K17">
        <v>221152</v>
      </c>
      <c r="Q17">
        <v>22.199000000000002</v>
      </c>
      <c r="R17">
        <v>27.283999999999999</v>
      </c>
      <c r="S17">
        <f>R17/Q17</f>
        <v>1.2290643722690211</v>
      </c>
    </row>
    <row r="18" spans="1:19" x14ac:dyDescent="0.55000000000000004">
      <c r="A18" t="s">
        <v>442</v>
      </c>
      <c r="B18" t="s">
        <v>478</v>
      </c>
      <c r="C18">
        <v>5537</v>
      </c>
      <c r="D18">
        <v>26.096</v>
      </c>
      <c r="E18">
        <v>814.149</v>
      </c>
      <c r="F18">
        <v>162.25399999999999</v>
      </c>
      <c r="G18">
        <v>90.513000000000005</v>
      </c>
      <c r="H18">
        <v>77.888999999999996</v>
      </c>
      <c r="I18">
        <v>177.04300000000001</v>
      </c>
      <c r="J18">
        <v>144492</v>
      </c>
      <c r="K18">
        <v>144492</v>
      </c>
      <c r="Q18">
        <v>13.993</v>
      </c>
      <c r="R18">
        <v>15.51</v>
      </c>
      <c r="S18">
        <f>R18/Q18</f>
        <v>1.1084113485314084</v>
      </c>
    </row>
    <row r="19" spans="1:19" x14ac:dyDescent="0.55000000000000004">
      <c r="A19" t="s">
        <v>440</v>
      </c>
      <c r="B19" t="s">
        <v>477</v>
      </c>
      <c r="C19">
        <v>5537</v>
      </c>
      <c r="D19">
        <v>21.844000000000001</v>
      </c>
      <c r="E19">
        <v>710.56399999999996</v>
      </c>
      <c r="F19">
        <v>150.31899999999999</v>
      </c>
      <c r="G19">
        <v>90.513000000000005</v>
      </c>
      <c r="H19">
        <v>77.888999999999996</v>
      </c>
      <c r="I19">
        <v>177.04300000000001</v>
      </c>
      <c r="J19">
        <v>120951</v>
      </c>
      <c r="K19">
        <v>120951</v>
      </c>
      <c r="Q19">
        <v>20.431000000000001</v>
      </c>
      <c r="R19">
        <v>24.183</v>
      </c>
      <c r="S19">
        <f>R19/Q19</f>
        <v>1.1836425040379814</v>
      </c>
    </row>
    <row r="20" spans="1:19" x14ac:dyDescent="0.55000000000000004">
      <c r="A20" t="s">
        <v>442</v>
      </c>
      <c r="B20" t="s">
        <v>476</v>
      </c>
      <c r="C20">
        <v>5686</v>
      </c>
      <c r="D20">
        <v>14.711</v>
      </c>
      <c r="E20">
        <v>720.91300000000001</v>
      </c>
      <c r="F20">
        <v>212.096</v>
      </c>
      <c r="G20">
        <v>96.013000000000005</v>
      </c>
      <c r="H20">
        <v>75.403000000000006</v>
      </c>
      <c r="I20">
        <v>166.38200000000001</v>
      </c>
      <c r="J20">
        <v>83645</v>
      </c>
      <c r="K20">
        <v>83645</v>
      </c>
      <c r="Q20">
        <v>23.925999999999998</v>
      </c>
      <c r="R20">
        <v>27.27</v>
      </c>
      <c r="S20">
        <f>R20/Q20</f>
        <v>1.139764273175625</v>
      </c>
    </row>
    <row r="21" spans="1:19" x14ac:dyDescent="0.55000000000000004">
      <c r="A21" t="s">
        <v>440</v>
      </c>
      <c r="B21" t="s">
        <v>475</v>
      </c>
      <c r="C21">
        <v>5686</v>
      </c>
      <c r="D21">
        <v>11.965</v>
      </c>
      <c r="E21">
        <v>784.30499999999995</v>
      </c>
      <c r="F21">
        <v>134.26900000000001</v>
      </c>
      <c r="G21">
        <v>96.013000000000005</v>
      </c>
      <c r="H21">
        <v>75.403000000000006</v>
      </c>
      <c r="I21">
        <v>166.38200000000001</v>
      </c>
      <c r="J21">
        <v>68035</v>
      </c>
      <c r="K21">
        <v>68035</v>
      </c>
      <c r="Q21">
        <v>13.962999999999999</v>
      </c>
      <c r="R21">
        <v>17.922999999999998</v>
      </c>
      <c r="S21">
        <f>R21/Q21</f>
        <v>1.2836066747833559</v>
      </c>
    </row>
    <row r="22" spans="1:19" x14ac:dyDescent="0.55000000000000004">
      <c r="A22" t="s">
        <v>442</v>
      </c>
      <c r="B22" t="s">
        <v>474</v>
      </c>
      <c r="C22">
        <v>8086</v>
      </c>
      <c r="D22">
        <v>21.184000000000001</v>
      </c>
      <c r="E22">
        <v>774.29100000000005</v>
      </c>
      <c r="F22">
        <v>234.25200000000001</v>
      </c>
      <c r="G22">
        <v>115.267</v>
      </c>
      <c r="H22">
        <v>89.317999999999998</v>
      </c>
      <c r="I22">
        <v>2.2770000000000001</v>
      </c>
      <c r="J22">
        <v>171296</v>
      </c>
      <c r="K22">
        <v>171296</v>
      </c>
      <c r="Q22">
        <v>21.367000000000001</v>
      </c>
      <c r="R22">
        <v>27.91</v>
      </c>
      <c r="S22">
        <f>R22/Q22</f>
        <v>1.306219871764871</v>
      </c>
    </row>
    <row r="23" spans="1:19" x14ac:dyDescent="0.55000000000000004">
      <c r="A23" t="s">
        <v>440</v>
      </c>
      <c r="B23" t="s">
        <v>473</v>
      </c>
      <c r="C23">
        <v>8086</v>
      </c>
      <c r="D23">
        <v>17.556000000000001</v>
      </c>
      <c r="E23">
        <v>666.11599999999999</v>
      </c>
      <c r="F23">
        <v>181.30799999999999</v>
      </c>
      <c r="G23">
        <v>115.267</v>
      </c>
      <c r="H23">
        <v>89.317999999999998</v>
      </c>
      <c r="I23">
        <v>2.2770000000000001</v>
      </c>
      <c r="J23">
        <v>141955</v>
      </c>
      <c r="K23">
        <v>141955</v>
      </c>
      <c r="Q23">
        <v>16.062000000000001</v>
      </c>
      <c r="R23">
        <v>21.568000000000001</v>
      </c>
      <c r="S23">
        <f>R23/Q23</f>
        <v>1.3427966629311419</v>
      </c>
    </row>
    <row r="24" spans="1:19" x14ac:dyDescent="0.55000000000000004">
      <c r="A24" t="s">
        <v>442</v>
      </c>
      <c r="B24" t="s">
        <v>472</v>
      </c>
      <c r="C24">
        <v>10775</v>
      </c>
      <c r="D24">
        <v>23.001999999999999</v>
      </c>
      <c r="E24">
        <v>839.08399999999995</v>
      </c>
      <c r="F24">
        <v>209.358</v>
      </c>
      <c r="G24">
        <v>150.78399999999999</v>
      </c>
      <c r="H24">
        <v>90.986000000000004</v>
      </c>
      <c r="I24">
        <v>53.57</v>
      </c>
      <c r="J24">
        <v>247850</v>
      </c>
      <c r="K24">
        <v>247850</v>
      </c>
      <c r="Q24">
        <v>15.862</v>
      </c>
      <c r="R24">
        <v>21.15</v>
      </c>
      <c r="S24">
        <f>R24/Q24</f>
        <v>1.3333753625015761</v>
      </c>
    </row>
    <row r="25" spans="1:19" x14ac:dyDescent="0.55000000000000004">
      <c r="A25" t="s">
        <v>440</v>
      </c>
      <c r="B25" t="s">
        <v>471</v>
      </c>
      <c r="C25">
        <v>10775</v>
      </c>
      <c r="D25">
        <v>18.489999999999998</v>
      </c>
      <c r="E25">
        <v>710.70299999999997</v>
      </c>
      <c r="F25">
        <v>170.298</v>
      </c>
      <c r="G25">
        <v>150.78399999999999</v>
      </c>
      <c r="H25">
        <v>90.986000000000004</v>
      </c>
      <c r="I25">
        <v>53.57</v>
      </c>
      <c r="J25">
        <v>199235</v>
      </c>
      <c r="K25">
        <v>199235</v>
      </c>
      <c r="Q25">
        <v>17.847000000000001</v>
      </c>
      <c r="R25">
        <v>19.457000000000001</v>
      </c>
      <c r="S25">
        <f>R25/Q25</f>
        <v>1.0902112399843111</v>
      </c>
    </row>
    <row r="26" spans="1:19" x14ac:dyDescent="0.55000000000000004">
      <c r="A26" t="s">
        <v>442</v>
      </c>
      <c r="B26" t="s">
        <v>470</v>
      </c>
      <c r="C26">
        <v>6603</v>
      </c>
      <c r="D26">
        <v>25.22</v>
      </c>
      <c r="E26">
        <v>793.82600000000002</v>
      </c>
      <c r="F26">
        <v>236.124</v>
      </c>
      <c r="G26">
        <v>103.02500000000001</v>
      </c>
      <c r="H26">
        <v>81.603999999999999</v>
      </c>
      <c r="I26">
        <v>179.245</v>
      </c>
      <c r="J26">
        <v>166530</v>
      </c>
      <c r="K26">
        <v>166530</v>
      </c>
      <c r="Q26">
        <v>23.798999999999999</v>
      </c>
      <c r="R26">
        <v>32.817999999999998</v>
      </c>
      <c r="S26">
        <f>R26/Q26</f>
        <v>1.3789655027522165</v>
      </c>
    </row>
    <row r="27" spans="1:19" x14ac:dyDescent="0.55000000000000004">
      <c r="A27" t="s">
        <v>440</v>
      </c>
      <c r="B27" t="s">
        <v>469</v>
      </c>
      <c r="C27">
        <v>6603</v>
      </c>
      <c r="D27">
        <v>19.963999999999999</v>
      </c>
      <c r="E27">
        <v>712.41700000000003</v>
      </c>
      <c r="F27">
        <v>154.745</v>
      </c>
      <c r="G27">
        <v>103.02500000000001</v>
      </c>
      <c r="H27">
        <v>81.603999999999999</v>
      </c>
      <c r="I27">
        <v>179.245</v>
      </c>
      <c r="J27">
        <v>131824</v>
      </c>
      <c r="K27">
        <v>131824</v>
      </c>
      <c r="Q27">
        <v>24.858000000000001</v>
      </c>
      <c r="R27">
        <v>32.21</v>
      </c>
      <c r="S27">
        <f>R27/Q27</f>
        <v>1.2957599163247244</v>
      </c>
    </row>
    <row r="28" spans="1:19" x14ac:dyDescent="0.55000000000000004">
      <c r="A28" t="s">
        <v>442</v>
      </c>
      <c r="B28" t="s">
        <v>468</v>
      </c>
      <c r="C28">
        <v>6164</v>
      </c>
      <c r="D28">
        <v>19.617999999999999</v>
      </c>
      <c r="E28">
        <v>774.12800000000004</v>
      </c>
      <c r="F28">
        <v>173.952</v>
      </c>
      <c r="G28">
        <v>95.918999999999997</v>
      </c>
      <c r="H28">
        <v>81.822000000000003</v>
      </c>
      <c r="I28">
        <v>42.151000000000003</v>
      </c>
      <c r="J28">
        <v>120928</v>
      </c>
      <c r="K28">
        <v>120928</v>
      </c>
      <c r="Q28">
        <v>26.279</v>
      </c>
      <c r="R28">
        <v>32.125999999999998</v>
      </c>
      <c r="S28">
        <f>R28/Q28</f>
        <v>1.2224970508771262</v>
      </c>
    </row>
    <row r="29" spans="1:19" x14ac:dyDescent="0.55000000000000004">
      <c r="A29" t="s">
        <v>440</v>
      </c>
      <c r="B29" t="s">
        <v>467</v>
      </c>
      <c r="C29">
        <v>6164</v>
      </c>
      <c r="D29">
        <v>20.838000000000001</v>
      </c>
      <c r="E29">
        <v>688.76300000000003</v>
      </c>
      <c r="F29">
        <v>152.30699999999999</v>
      </c>
      <c r="G29">
        <v>95.918999999999997</v>
      </c>
      <c r="H29">
        <v>81.822000000000003</v>
      </c>
      <c r="I29">
        <v>42.151000000000003</v>
      </c>
      <c r="J29">
        <v>128448</v>
      </c>
      <c r="K29">
        <v>128448</v>
      </c>
      <c r="Q29">
        <v>16.309000000000001</v>
      </c>
      <c r="R29">
        <v>22.181999999999999</v>
      </c>
      <c r="S29">
        <f>R29/Q29</f>
        <v>1.3601079158746703</v>
      </c>
    </row>
    <row r="30" spans="1:19" x14ac:dyDescent="0.55000000000000004">
      <c r="A30" t="s">
        <v>442</v>
      </c>
      <c r="B30" t="s">
        <v>466</v>
      </c>
      <c r="C30">
        <v>12933</v>
      </c>
      <c r="D30">
        <v>27.283999999999999</v>
      </c>
      <c r="E30">
        <v>678.05499999999995</v>
      </c>
      <c r="F30">
        <v>226.239</v>
      </c>
      <c r="G30">
        <v>164.57400000000001</v>
      </c>
      <c r="H30">
        <v>100.057</v>
      </c>
      <c r="I30">
        <v>98.635000000000005</v>
      </c>
      <c r="J30">
        <v>352865</v>
      </c>
      <c r="K30">
        <v>352865</v>
      </c>
    </row>
    <row r="31" spans="1:19" x14ac:dyDescent="0.55000000000000004">
      <c r="A31" t="s">
        <v>440</v>
      </c>
      <c r="B31" t="s">
        <v>465</v>
      </c>
      <c r="C31">
        <v>12933</v>
      </c>
      <c r="D31">
        <v>22.199000000000002</v>
      </c>
      <c r="E31">
        <v>830.84900000000005</v>
      </c>
      <c r="F31">
        <v>177.096</v>
      </c>
      <c r="G31">
        <v>164.57400000000001</v>
      </c>
      <c r="H31">
        <v>100.057</v>
      </c>
      <c r="I31">
        <v>98.635000000000005</v>
      </c>
      <c r="J31">
        <v>287095</v>
      </c>
      <c r="K31">
        <v>287095</v>
      </c>
    </row>
    <row r="32" spans="1:19" x14ac:dyDescent="0.55000000000000004">
      <c r="A32" t="s">
        <v>442</v>
      </c>
      <c r="B32" t="s">
        <v>464</v>
      </c>
      <c r="C32">
        <v>6055</v>
      </c>
      <c r="D32">
        <v>15.51</v>
      </c>
      <c r="E32">
        <v>723.82299999999998</v>
      </c>
      <c r="F32">
        <v>135.55099999999999</v>
      </c>
      <c r="G32">
        <v>98.900999999999996</v>
      </c>
      <c r="H32">
        <v>77.950999999999993</v>
      </c>
      <c r="I32">
        <v>29.527000000000001</v>
      </c>
      <c r="J32">
        <v>93911</v>
      </c>
      <c r="K32">
        <v>93911</v>
      </c>
      <c r="S32">
        <f>AVERAGE(S3:S31)</f>
        <v>1.2392728386481864</v>
      </c>
    </row>
    <row r="33" spans="1:11" x14ac:dyDescent="0.55000000000000004">
      <c r="A33" t="s">
        <v>440</v>
      </c>
      <c r="B33" t="s">
        <v>463</v>
      </c>
      <c r="C33">
        <v>6055</v>
      </c>
      <c r="D33">
        <v>13.993</v>
      </c>
      <c r="E33">
        <v>802.95600000000002</v>
      </c>
      <c r="F33">
        <v>240.244</v>
      </c>
      <c r="G33">
        <v>98.900999999999996</v>
      </c>
      <c r="H33">
        <v>77.950999999999993</v>
      </c>
      <c r="I33">
        <v>29.527000000000001</v>
      </c>
      <c r="J33">
        <v>84726</v>
      </c>
      <c r="K33">
        <v>84726</v>
      </c>
    </row>
    <row r="34" spans="1:11" x14ac:dyDescent="0.55000000000000004">
      <c r="A34" t="s">
        <v>442</v>
      </c>
      <c r="B34" t="s">
        <v>462</v>
      </c>
      <c r="C34">
        <v>13388</v>
      </c>
      <c r="D34">
        <v>24.183</v>
      </c>
      <c r="E34">
        <v>745.91499999999996</v>
      </c>
      <c r="F34">
        <v>142.72399999999999</v>
      </c>
      <c r="G34">
        <v>171.52199999999999</v>
      </c>
      <c r="H34">
        <v>99.382000000000005</v>
      </c>
      <c r="I34">
        <v>85.001000000000005</v>
      </c>
      <c r="J34">
        <v>323761</v>
      </c>
      <c r="K34">
        <v>323761</v>
      </c>
    </row>
    <row r="35" spans="1:11" x14ac:dyDescent="0.55000000000000004">
      <c r="A35" t="s">
        <v>440</v>
      </c>
      <c r="B35" t="s">
        <v>461</v>
      </c>
      <c r="C35">
        <v>13388</v>
      </c>
      <c r="D35">
        <v>20.431000000000001</v>
      </c>
      <c r="E35">
        <v>835.15200000000004</v>
      </c>
      <c r="F35">
        <v>190.774</v>
      </c>
      <c r="G35">
        <v>171.52199999999999</v>
      </c>
      <c r="H35">
        <v>99.382000000000005</v>
      </c>
      <c r="I35">
        <v>85.001000000000005</v>
      </c>
      <c r="J35">
        <v>273533</v>
      </c>
      <c r="K35">
        <v>273533</v>
      </c>
    </row>
    <row r="36" spans="1:11" x14ac:dyDescent="0.55000000000000004">
      <c r="A36" t="s">
        <v>442</v>
      </c>
      <c r="B36" t="s">
        <v>460</v>
      </c>
      <c r="C36">
        <v>8318</v>
      </c>
      <c r="D36">
        <v>27.27</v>
      </c>
      <c r="E36">
        <v>835.06500000000005</v>
      </c>
      <c r="F36">
        <v>231.274</v>
      </c>
      <c r="G36">
        <v>111.739</v>
      </c>
      <c r="H36">
        <v>94.781999999999996</v>
      </c>
      <c r="I36">
        <v>8.2850000000000001</v>
      </c>
      <c r="J36">
        <v>226829</v>
      </c>
      <c r="K36">
        <v>226829</v>
      </c>
    </row>
    <row r="37" spans="1:11" x14ac:dyDescent="0.55000000000000004">
      <c r="A37" t="s">
        <v>440</v>
      </c>
      <c r="B37" t="s">
        <v>459</v>
      </c>
      <c r="C37">
        <v>8318</v>
      </c>
      <c r="D37">
        <v>23.925999999999998</v>
      </c>
      <c r="E37">
        <v>690.39</v>
      </c>
      <c r="F37">
        <v>221.874</v>
      </c>
      <c r="G37">
        <v>111.739</v>
      </c>
      <c r="H37">
        <v>94.781999999999996</v>
      </c>
      <c r="I37">
        <v>8.2850000000000001</v>
      </c>
      <c r="J37">
        <v>199018</v>
      </c>
      <c r="K37">
        <v>199018</v>
      </c>
    </row>
    <row r="38" spans="1:11" x14ac:dyDescent="0.55000000000000004">
      <c r="A38" t="s">
        <v>442</v>
      </c>
      <c r="B38" t="s">
        <v>458</v>
      </c>
      <c r="C38">
        <v>5138</v>
      </c>
      <c r="D38">
        <v>17.922999999999998</v>
      </c>
      <c r="E38">
        <v>826.36699999999996</v>
      </c>
      <c r="F38">
        <v>185.21799999999999</v>
      </c>
      <c r="G38">
        <v>83.085999999999999</v>
      </c>
      <c r="H38">
        <v>78.736999999999995</v>
      </c>
      <c r="I38">
        <v>27.535</v>
      </c>
      <c r="J38">
        <v>92087</v>
      </c>
      <c r="K38">
        <v>92087</v>
      </c>
    </row>
    <row r="39" spans="1:11" x14ac:dyDescent="0.55000000000000004">
      <c r="A39" t="s">
        <v>440</v>
      </c>
      <c r="B39" t="s">
        <v>457</v>
      </c>
      <c r="C39">
        <v>5138</v>
      </c>
      <c r="D39">
        <v>13.962999999999999</v>
      </c>
      <c r="E39">
        <v>729.07</v>
      </c>
      <c r="F39">
        <v>181.417</v>
      </c>
      <c r="G39">
        <v>83.085999999999999</v>
      </c>
      <c r="H39">
        <v>78.736999999999995</v>
      </c>
      <c r="I39">
        <v>27.535</v>
      </c>
      <c r="J39">
        <v>71740</v>
      </c>
      <c r="K39">
        <v>71740</v>
      </c>
    </row>
    <row r="40" spans="1:11" x14ac:dyDescent="0.55000000000000004">
      <c r="A40" t="s">
        <v>442</v>
      </c>
      <c r="B40" t="s">
        <v>456</v>
      </c>
      <c r="C40">
        <v>11149</v>
      </c>
      <c r="D40">
        <v>27.91</v>
      </c>
      <c r="E40">
        <v>794.30399999999997</v>
      </c>
      <c r="F40">
        <v>95.941999999999993</v>
      </c>
      <c r="G40">
        <v>150.62200000000001</v>
      </c>
      <c r="H40">
        <v>94.245000000000005</v>
      </c>
      <c r="I40">
        <v>144.74299999999999</v>
      </c>
      <c r="J40">
        <v>311164</v>
      </c>
      <c r="K40">
        <v>311164</v>
      </c>
    </row>
    <row r="41" spans="1:11" x14ac:dyDescent="0.55000000000000004">
      <c r="A41" t="s">
        <v>440</v>
      </c>
      <c r="B41" t="s">
        <v>455</v>
      </c>
      <c r="C41">
        <v>11149</v>
      </c>
      <c r="D41">
        <v>21.367000000000001</v>
      </c>
      <c r="E41">
        <v>726.85900000000004</v>
      </c>
      <c r="F41">
        <v>180.18899999999999</v>
      </c>
      <c r="G41">
        <v>150.62200000000001</v>
      </c>
      <c r="H41">
        <v>94.245000000000005</v>
      </c>
      <c r="I41">
        <v>144.74299999999999</v>
      </c>
      <c r="J41">
        <v>238224</v>
      </c>
      <c r="K41">
        <v>238224</v>
      </c>
    </row>
    <row r="42" spans="1:11" x14ac:dyDescent="0.55000000000000004">
      <c r="A42" t="s">
        <v>442</v>
      </c>
      <c r="B42" t="s">
        <v>454</v>
      </c>
      <c r="C42">
        <v>10782</v>
      </c>
      <c r="D42">
        <v>21.568000000000001</v>
      </c>
      <c r="E42">
        <v>713.52</v>
      </c>
      <c r="F42">
        <v>125.744</v>
      </c>
      <c r="G42">
        <v>185.71199999999999</v>
      </c>
      <c r="H42">
        <v>73.921000000000006</v>
      </c>
      <c r="I42">
        <v>66.057000000000002</v>
      </c>
      <c r="J42">
        <v>232550</v>
      </c>
      <c r="K42">
        <v>232550</v>
      </c>
    </row>
    <row r="43" spans="1:11" x14ac:dyDescent="0.55000000000000004">
      <c r="A43" t="s">
        <v>440</v>
      </c>
      <c r="B43" t="s">
        <v>453</v>
      </c>
      <c r="C43">
        <v>10782</v>
      </c>
      <c r="D43">
        <v>16.062000000000001</v>
      </c>
      <c r="E43">
        <v>805.74900000000002</v>
      </c>
      <c r="F43">
        <v>191.96700000000001</v>
      </c>
      <c r="G43">
        <v>185.71199999999999</v>
      </c>
      <c r="H43">
        <v>73.921000000000006</v>
      </c>
      <c r="I43">
        <v>66.057000000000002</v>
      </c>
      <c r="J43">
        <v>173181</v>
      </c>
      <c r="K43">
        <v>173181</v>
      </c>
    </row>
    <row r="44" spans="1:11" x14ac:dyDescent="0.55000000000000004">
      <c r="A44" t="s">
        <v>442</v>
      </c>
      <c r="B44" t="s">
        <v>452</v>
      </c>
      <c r="C44">
        <v>7876</v>
      </c>
      <c r="D44">
        <v>21.15</v>
      </c>
      <c r="E44">
        <v>676.52099999999996</v>
      </c>
      <c r="F44">
        <v>165.69399999999999</v>
      </c>
      <c r="G44">
        <v>105.423</v>
      </c>
      <c r="H44">
        <v>95.122</v>
      </c>
      <c r="I44">
        <v>1.359</v>
      </c>
      <c r="J44">
        <v>166580</v>
      </c>
      <c r="K44">
        <v>166580</v>
      </c>
    </row>
    <row r="45" spans="1:11" x14ac:dyDescent="0.55000000000000004">
      <c r="A45" t="s">
        <v>440</v>
      </c>
      <c r="B45" t="s">
        <v>451</v>
      </c>
      <c r="C45">
        <v>7876</v>
      </c>
      <c r="D45">
        <v>15.862</v>
      </c>
      <c r="E45">
        <v>806.18200000000002</v>
      </c>
      <c r="F45">
        <v>161.51400000000001</v>
      </c>
      <c r="G45">
        <v>105.423</v>
      </c>
      <c r="H45">
        <v>95.122</v>
      </c>
      <c r="I45">
        <v>1.359</v>
      </c>
      <c r="J45">
        <v>124927</v>
      </c>
      <c r="K45">
        <v>124927</v>
      </c>
    </row>
    <row r="46" spans="1:11" x14ac:dyDescent="0.55000000000000004">
      <c r="A46" t="s">
        <v>442</v>
      </c>
      <c r="B46" t="s">
        <v>450</v>
      </c>
      <c r="C46">
        <v>6180</v>
      </c>
      <c r="D46">
        <v>19.457000000000001</v>
      </c>
      <c r="E46">
        <v>697.577</v>
      </c>
      <c r="F46">
        <v>204.495</v>
      </c>
      <c r="G46">
        <v>93.570999999999998</v>
      </c>
      <c r="H46">
        <v>84.091999999999999</v>
      </c>
      <c r="I46">
        <v>179.601</v>
      </c>
      <c r="J46">
        <v>120245</v>
      </c>
      <c r="K46">
        <v>120245</v>
      </c>
    </row>
    <row r="47" spans="1:11" x14ac:dyDescent="0.55000000000000004">
      <c r="A47" t="s">
        <v>440</v>
      </c>
      <c r="B47" t="s">
        <v>449</v>
      </c>
      <c r="C47">
        <v>6180</v>
      </c>
      <c r="D47">
        <v>17.847000000000001</v>
      </c>
      <c r="E47">
        <v>796.44</v>
      </c>
      <c r="F47">
        <v>152.53200000000001</v>
      </c>
      <c r="G47">
        <v>93.570999999999998</v>
      </c>
      <c r="H47">
        <v>84.091999999999999</v>
      </c>
      <c r="I47">
        <v>179.601</v>
      </c>
      <c r="J47">
        <v>110292</v>
      </c>
      <c r="K47">
        <v>110292</v>
      </c>
    </row>
    <row r="48" spans="1:11" x14ac:dyDescent="0.55000000000000004">
      <c r="A48" t="s">
        <v>442</v>
      </c>
      <c r="B48" t="s">
        <v>448</v>
      </c>
      <c r="C48">
        <v>11615</v>
      </c>
      <c r="D48">
        <v>32.817999999999998</v>
      </c>
      <c r="E48">
        <v>752.64800000000002</v>
      </c>
      <c r="F48">
        <v>146.251</v>
      </c>
      <c r="G48">
        <v>165.95099999999999</v>
      </c>
      <c r="H48">
        <v>89.114999999999995</v>
      </c>
      <c r="I48">
        <v>166.81700000000001</v>
      </c>
      <c r="J48">
        <v>381179</v>
      </c>
      <c r="K48">
        <v>381179</v>
      </c>
    </row>
    <row r="49" spans="1:11" x14ac:dyDescent="0.55000000000000004">
      <c r="A49" t="s">
        <v>440</v>
      </c>
      <c r="B49" t="s">
        <v>447</v>
      </c>
      <c r="C49">
        <v>11615</v>
      </c>
      <c r="D49">
        <v>23.798999999999999</v>
      </c>
      <c r="E49">
        <v>742.01099999999997</v>
      </c>
      <c r="F49">
        <v>237.92099999999999</v>
      </c>
      <c r="G49">
        <v>165.95099999999999</v>
      </c>
      <c r="H49">
        <v>89.114999999999995</v>
      </c>
      <c r="I49">
        <v>166.81700000000001</v>
      </c>
      <c r="J49">
        <v>276425</v>
      </c>
      <c r="K49">
        <v>276425</v>
      </c>
    </row>
    <row r="50" spans="1:11" x14ac:dyDescent="0.55000000000000004">
      <c r="A50" t="s">
        <v>442</v>
      </c>
      <c r="B50" t="s">
        <v>446</v>
      </c>
      <c r="C50">
        <v>9664</v>
      </c>
      <c r="D50">
        <v>32.21</v>
      </c>
      <c r="E50">
        <v>778.77700000000004</v>
      </c>
      <c r="F50">
        <v>226.16300000000001</v>
      </c>
      <c r="G50">
        <v>138.34200000000001</v>
      </c>
      <c r="H50">
        <v>88.944000000000003</v>
      </c>
      <c r="I50">
        <v>66.138999999999996</v>
      </c>
      <c r="J50">
        <v>311274</v>
      </c>
      <c r="K50">
        <v>311274</v>
      </c>
    </row>
    <row r="51" spans="1:11" x14ac:dyDescent="0.55000000000000004">
      <c r="A51" t="s">
        <v>440</v>
      </c>
      <c r="B51" t="s">
        <v>445</v>
      </c>
      <c r="C51">
        <v>9664</v>
      </c>
      <c r="D51">
        <v>24.858000000000001</v>
      </c>
      <c r="E51">
        <v>687.81899999999996</v>
      </c>
      <c r="F51">
        <v>149.53200000000001</v>
      </c>
      <c r="G51">
        <v>138.34200000000001</v>
      </c>
      <c r="H51">
        <v>88.944000000000003</v>
      </c>
      <c r="I51">
        <v>66.138999999999996</v>
      </c>
      <c r="J51">
        <v>240225</v>
      </c>
      <c r="K51">
        <v>240225</v>
      </c>
    </row>
    <row r="52" spans="1:11" x14ac:dyDescent="0.55000000000000004">
      <c r="A52" t="s">
        <v>442</v>
      </c>
      <c r="B52" t="s">
        <v>444</v>
      </c>
      <c r="C52">
        <v>12517</v>
      </c>
      <c r="D52">
        <v>32.125999999999998</v>
      </c>
      <c r="E52">
        <v>735.27800000000002</v>
      </c>
      <c r="F52">
        <v>138.34100000000001</v>
      </c>
      <c r="G52">
        <v>178.267</v>
      </c>
      <c r="H52">
        <v>89.400999999999996</v>
      </c>
      <c r="I52">
        <v>20.187999999999999</v>
      </c>
      <c r="J52">
        <v>402119</v>
      </c>
      <c r="K52">
        <v>402119</v>
      </c>
    </row>
    <row r="53" spans="1:11" x14ac:dyDescent="0.55000000000000004">
      <c r="A53" t="s">
        <v>440</v>
      </c>
      <c r="B53" t="s">
        <v>443</v>
      </c>
      <c r="C53">
        <v>12517</v>
      </c>
      <c r="D53">
        <v>26.279</v>
      </c>
      <c r="E53">
        <v>789.97</v>
      </c>
      <c r="F53">
        <v>238.55099999999999</v>
      </c>
      <c r="G53">
        <v>178.267</v>
      </c>
      <c r="H53">
        <v>89.400999999999996</v>
      </c>
      <c r="I53">
        <v>20.187999999999999</v>
      </c>
      <c r="J53">
        <v>328932</v>
      </c>
      <c r="K53">
        <v>328932</v>
      </c>
    </row>
    <row r="54" spans="1:11" x14ac:dyDescent="0.55000000000000004">
      <c r="A54" t="s">
        <v>442</v>
      </c>
      <c r="B54" t="s">
        <v>441</v>
      </c>
      <c r="C54">
        <v>14512</v>
      </c>
      <c r="D54">
        <v>22.181999999999999</v>
      </c>
      <c r="E54">
        <v>854.39499999999998</v>
      </c>
      <c r="F54">
        <v>147.572</v>
      </c>
      <c r="G54">
        <v>175.14</v>
      </c>
      <c r="H54">
        <v>105.5</v>
      </c>
      <c r="I54">
        <v>130.17099999999999</v>
      </c>
      <c r="J54">
        <v>321912</v>
      </c>
      <c r="K54">
        <v>321912</v>
      </c>
    </row>
    <row r="55" spans="1:11" x14ac:dyDescent="0.55000000000000004">
      <c r="A55" t="s">
        <v>440</v>
      </c>
      <c r="B55" t="s">
        <v>439</v>
      </c>
      <c r="C55">
        <v>14512</v>
      </c>
      <c r="D55">
        <v>16.309000000000001</v>
      </c>
      <c r="E55">
        <v>750.46299999999997</v>
      </c>
      <c r="F55">
        <v>228.839</v>
      </c>
      <c r="G55">
        <v>175.14</v>
      </c>
      <c r="H55">
        <v>105.5</v>
      </c>
      <c r="I55">
        <v>130.17099999999999</v>
      </c>
      <c r="J55">
        <v>236673</v>
      </c>
      <c r="K55">
        <v>236673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33DE-00FB-41D5-8134-A11FE791DFDD}">
  <dimension ref="A1:S51"/>
  <sheetViews>
    <sheetView topLeftCell="A20" workbookViewId="0">
      <selection activeCell="A2" sqref="A2:A51"/>
    </sheetView>
  </sheetViews>
  <sheetFormatPr defaultRowHeight="18" x14ac:dyDescent="0.55000000000000004"/>
  <sheetData>
    <row r="1" spans="1:19" x14ac:dyDescent="0.55000000000000004">
      <c r="A1" s="215" t="s">
        <v>2</v>
      </c>
      <c r="B1" t="s">
        <v>508</v>
      </c>
      <c r="C1" t="s">
        <v>507</v>
      </c>
      <c r="D1" t="s">
        <v>506</v>
      </c>
      <c r="E1" t="s">
        <v>505</v>
      </c>
      <c r="F1" t="s">
        <v>504</v>
      </c>
      <c r="G1" t="s">
        <v>503</v>
      </c>
      <c r="H1" t="s">
        <v>502</v>
      </c>
      <c r="I1" t="s">
        <v>501</v>
      </c>
      <c r="J1" t="s">
        <v>500</v>
      </c>
      <c r="K1" t="s">
        <v>499</v>
      </c>
      <c r="Q1" t="s">
        <v>511</v>
      </c>
      <c r="R1" t="s">
        <v>511</v>
      </c>
    </row>
    <row r="2" spans="1:19" x14ac:dyDescent="0.55000000000000004">
      <c r="A2" t="s">
        <v>442</v>
      </c>
      <c r="B2" t="s">
        <v>497</v>
      </c>
      <c r="C2">
        <v>10877</v>
      </c>
      <c r="D2">
        <v>36.997999999999998</v>
      </c>
      <c r="E2">
        <v>792.79200000000003</v>
      </c>
      <c r="F2">
        <v>264.19099999999997</v>
      </c>
      <c r="G2">
        <v>138.613</v>
      </c>
      <c r="H2">
        <v>99.912000000000006</v>
      </c>
      <c r="I2">
        <v>31.338999999999999</v>
      </c>
      <c r="J2">
        <v>402422</v>
      </c>
      <c r="K2">
        <v>402422</v>
      </c>
      <c r="Q2" t="s">
        <v>510</v>
      </c>
      <c r="R2" t="s">
        <v>509</v>
      </c>
      <c r="S2" t="s">
        <v>494</v>
      </c>
    </row>
    <row r="3" spans="1:19" x14ac:dyDescent="0.55000000000000004">
      <c r="A3" t="s">
        <v>440</v>
      </c>
      <c r="B3" t="s">
        <v>493</v>
      </c>
      <c r="C3">
        <v>10877</v>
      </c>
      <c r="D3">
        <v>28.722000000000001</v>
      </c>
      <c r="E3">
        <v>722.125</v>
      </c>
      <c r="F3">
        <v>151.703</v>
      </c>
      <c r="G3">
        <v>138.613</v>
      </c>
      <c r="H3">
        <v>99.912000000000006</v>
      </c>
      <c r="I3">
        <v>31.338999999999999</v>
      </c>
      <c r="J3">
        <v>312408</v>
      </c>
      <c r="K3">
        <v>312408</v>
      </c>
      <c r="Q3">
        <v>28.722000000000001</v>
      </c>
      <c r="R3">
        <v>36.997999999999998</v>
      </c>
      <c r="S3">
        <f>R3/Q3</f>
        <v>1.2881414943249077</v>
      </c>
    </row>
    <row r="4" spans="1:19" x14ac:dyDescent="0.55000000000000004">
      <c r="A4" t="s">
        <v>442</v>
      </c>
      <c r="B4" t="s">
        <v>492</v>
      </c>
      <c r="C4">
        <v>11280</v>
      </c>
      <c r="D4">
        <v>28.242999999999999</v>
      </c>
      <c r="E4">
        <v>865.83100000000002</v>
      </c>
      <c r="F4">
        <v>200.239</v>
      </c>
      <c r="G4">
        <v>130.327</v>
      </c>
      <c r="H4">
        <v>110.20099999999999</v>
      </c>
      <c r="I4">
        <v>163.99600000000001</v>
      </c>
      <c r="J4">
        <v>318577</v>
      </c>
      <c r="K4">
        <v>318577</v>
      </c>
      <c r="Q4">
        <v>22.437000000000001</v>
      </c>
      <c r="R4">
        <v>28.242999999999999</v>
      </c>
      <c r="S4">
        <f>R4/Q4</f>
        <v>1.2587689976378302</v>
      </c>
    </row>
    <row r="5" spans="1:19" x14ac:dyDescent="0.55000000000000004">
      <c r="A5" t="s">
        <v>440</v>
      </c>
      <c r="B5" t="s">
        <v>491</v>
      </c>
      <c r="C5">
        <v>11280</v>
      </c>
      <c r="D5">
        <v>22.437000000000001</v>
      </c>
      <c r="E5">
        <v>732.952</v>
      </c>
      <c r="F5">
        <v>155.50800000000001</v>
      </c>
      <c r="G5">
        <v>130.327</v>
      </c>
      <c r="H5">
        <v>110.20099999999999</v>
      </c>
      <c r="I5">
        <v>163.99600000000001</v>
      </c>
      <c r="J5">
        <v>253085</v>
      </c>
      <c r="K5">
        <v>253085</v>
      </c>
      <c r="Q5">
        <v>21.25</v>
      </c>
      <c r="R5">
        <v>27.747</v>
      </c>
      <c r="S5">
        <f>R5/Q5</f>
        <v>1.3057411764705882</v>
      </c>
    </row>
    <row r="6" spans="1:19" x14ac:dyDescent="0.55000000000000004">
      <c r="A6" t="s">
        <v>442</v>
      </c>
      <c r="B6" t="s">
        <v>490</v>
      </c>
      <c r="C6">
        <v>9935</v>
      </c>
      <c r="D6">
        <v>27.747</v>
      </c>
      <c r="E6">
        <v>758.42700000000002</v>
      </c>
      <c r="F6">
        <v>93.561999999999998</v>
      </c>
      <c r="G6">
        <v>155.08000000000001</v>
      </c>
      <c r="H6">
        <v>81.567999999999998</v>
      </c>
      <c r="I6">
        <v>172.828</v>
      </c>
      <c r="J6">
        <v>275670</v>
      </c>
      <c r="K6">
        <v>275670</v>
      </c>
      <c r="Q6">
        <v>19.198</v>
      </c>
      <c r="R6">
        <v>19.553999999999998</v>
      </c>
      <c r="S6">
        <f>R6/Q6</f>
        <v>1.0185435982914885</v>
      </c>
    </row>
    <row r="7" spans="1:19" x14ac:dyDescent="0.55000000000000004">
      <c r="A7" t="s">
        <v>440</v>
      </c>
      <c r="B7" t="s">
        <v>489</v>
      </c>
      <c r="C7">
        <v>9935</v>
      </c>
      <c r="D7">
        <v>21.25</v>
      </c>
      <c r="E7">
        <v>756.57399999999996</v>
      </c>
      <c r="F7">
        <v>177.339</v>
      </c>
      <c r="G7">
        <v>155.08000000000001</v>
      </c>
      <c r="H7">
        <v>81.567999999999998</v>
      </c>
      <c r="I7">
        <v>172.828</v>
      </c>
      <c r="J7">
        <v>211119</v>
      </c>
      <c r="K7">
        <v>211119</v>
      </c>
      <c r="Q7">
        <v>17.658999999999999</v>
      </c>
      <c r="R7">
        <v>21.510999999999999</v>
      </c>
      <c r="S7">
        <f>R7/Q7</f>
        <v>1.2181323970779772</v>
      </c>
    </row>
    <row r="8" spans="1:19" x14ac:dyDescent="0.55000000000000004">
      <c r="A8" t="s">
        <v>442</v>
      </c>
      <c r="B8" t="s">
        <v>488</v>
      </c>
      <c r="C8">
        <v>3584</v>
      </c>
      <c r="D8">
        <v>19.553999999999998</v>
      </c>
      <c r="E8">
        <v>788.66399999999999</v>
      </c>
      <c r="F8">
        <v>189.762</v>
      </c>
      <c r="G8">
        <v>73.337000000000003</v>
      </c>
      <c r="H8">
        <v>62.222999999999999</v>
      </c>
      <c r="I8">
        <v>60.765000000000001</v>
      </c>
      <c r="J8">
        <v>70080</v>
      </c>
      <c r="K8">
        <v>70080</v>
      </c>
      <c r="Q8">
        <v>18.594000000000001</v>
      </c>
      <c r="R8">
        <v>22.943000000000001</v>
      </c>
      <c r="S8">
        <f>R8/Q8</f>
        <v>1.2338926535441541</v>
      </c>
    </row>
    <row r="9" spans="1:19" x14ac:dyDescent="0.55000000000000004">
      <c r="A9" t="s">
        <v>440</v>
      </c>
      <c r="B9" t="s">
        <v>487</v>
      </c>
      <c r="C9">
        <v>3584</v>
      </c>
      <c r="D9">
        <v>19.198</v>
      </c>
      <c r="E9">
        <v>719.80499999999995</v>
      </c>
      <c r="F9">
        <v>166.268</v>
      </c>
      <c r="G9">
        <v>73.337000000000003</v>
      </c>
      <c r="H9">
        <v>62.222999999999999</v>
      </c>
      <c r="I9">
        <v>60.765000000000001</v>
      </c>
      <c r="J9">
        <v>68804</v>
      </c>
      <c r="K9">
        <v>68804</v>
      </c>
      <c r="Q9">
        <v>22.462</v>
      </c>
      <c r="R9">
        <v>30.945</v>
      </c>
      <c r="S9">
        <f>R9/Q9</f>
        <v>1.3776600480812038</v>
      </c>
    </row>
    <row r="10" spans="1:19" x14ac:dyDescent="0.55000000000000004">
      <c r="A10" t="s">
        <v>442</v>
      </c>
      <c r="B10" t="s">
        <v>486</v>
      </c>
      <c r="C10">
        <v>8354</v>
      </c>
      <c r="D10">
        <v>21.510999999999999</v>
      </c>
      <c r="E10">
        <v>709.31399999999996</v>
      </c>
      <c r="F10">
        <v>102.131</v>
      </c>
      <c r="G10">
        <v>148.77199999999999</v>
      </c>
      <c r="H10">
        <v>71.495999999999995</v>
      </c>
      <c r="I10">
        <v>32.097000000000001</v>
      </c>
      <c r="J10">
        <v>179707</v>
      </c>
      <c r="K10">
        <v>179707</v>
      </c>
      <c r="Q10">
        <v>23.146000000000001</v>
      </c>
      <c r="R10">
        <v>28.254999999999999</v>
      </c>
      <c r="S10">
        <f>R10/Q10</f>
        <v>1.2207292836775252</v>
      </c>
    </row>
    <row r="11" spans="1:19" x14ac:dyDescent="0.55000000000000004">
      <c r="A11" t="s">
        <v>440</v>
      </c>
      <c r="B11" t="s">
        <v>485</v>
      </c>
      <c r="C11">
        <v>8354</v>
      </c>
      <c r="D11">
        <v>17.658999999999999</v>
      </c>
      <c r="E11">
        <v>684.03499999999997</v>
      </c>
      <c r="F11">
        <v>223.06800000000001</v>
      </c>
      <c r="G11">
        <v>148.77199999999999</v>
      </c>
      <c r="H11">
        <v>71.495999999999995</v>
      </c>
      <c r="I11">
        <v>32.097000000000001</v>
      </c>
      <c r="J11">
        <v>147522</v>
      </c>
      <c r="K11">
        <v>147522</v>
      </c>
      <c r="Q11">
        <v>24.702999999999999</v>
      </c>
      <c r="R11">
        <v>28.077999999999999</v>
      </c>
      <c r="S11">
        <f>R11/Q11</f>
        <v>1.1366230822167349</v>
      </c>
    </row>
    <row r="12" spans="1:19" x14ac:dyDescent="0.55000000000000004">
      <c r="A12" t="s">
        <v>442</v>
      </c>
      <c r="B12" t="s">
        <v>484</v>
      </c>
      <c r="C12">
        <v>13184</v>
      </c>
      <c r="D12">
        <v>22.943000000000001</v>
      </c>
      <c r="E12">
        <v>816.40800000000002</v>
      </c>
      <c r="F12">
        <v>86.13</v>
      </c>
      <c r="G12">
        <v>179.708</v>
      </c>
      <c r="H12">
        <v>93.409000000000006</v>
      </c>
      <c r="I12">
        <v>141.339</v>
      </c>
      <c r="J12">
        <v>302481</v>
      </c>
      <c r="K12">
        <v>302481</v>
      </c>
      <c r="Q12">
        <v>14.566000000000001</v>
      </c>
      <c r="R12">
        <v>14.648999999999999</v>
      </c>
      <c r="S12">
        <f>R12/Q12</f>
        <v>1.0056982012906768</v>
      </c>
    </row>
    <row r="13" spans="1:19" x14ac:dyDescent="0.55000000000000004">
      <c r="A13" t="s">
        <v>440</v>
      </c>
      <c r="B13" t="s">
        <v>483</v>
      </c>
      <c r="C13">
        <v>13184</v>
      </c>
      <c r="D13">
        <v>18.594000000000001</v>
      </c>
      <c r="E13">
        <v>757.11699999999996</v>
      </c>
      <c r="F13">
        <v>172.482</v>
      </c>
      <c r="G13">
        <v>179.708</v>
      </c>
      <c r="H13">
        <v>93.409000000000006</v>
      </c>
      <c r="I13">
        <v>141.339</v>
      </c>
      <c r="J13">
        <v>245142</v>
      </c>
      <c r="K13">
        <v>245142</v>
      </c>
      <c r="Q13">
        <v>24.015999999999998</v>
      </c>
      <c r="R13">
        <v>30.37</v>
      </c>
      <c r="S13">
        <f>R13/Q13</f>
        <v>1.2645736175882747</v>
      </c>
    </row>
    <row r="14" spans="1:19" x14ac:dyDescent="0.55000000000000004">
      <c r="A14" t="s">
        <v>442</v>
      </c>
      <c r="B14" t="s">
        <v>482</v>
      </c>
      <c r="C14">
        <v>7323</v>
      </c>
      <c r="D14">
        <v>30.945</v>
      </c>
      <c r="E14">
        <v>859.58600000000001</v>
      </c>
      <c r="F14">
        <v>149.01499999999999</v>
      </c>
      <c r="G14">
        <v>109.47799999999999</v>
      </c>
      <c r="H14">
        <v>85.167000000000002</v>
      </c>
      <c r="I14">
        <v>16.439</v>
      </c>
      <c r="J14">
        <v>226613</v>
      </c>
      <c r="K14">
        <v>226613</v>
      </c>
      <c r="Q14">
        <v>22.277000000000001</v>
      </c>
      <c r="R14">
        <v>28.783999999999999</v>
      </c>
      <c r="S14">
        <f>R14/Q14</f>
        <v>1.2920949858598554</v>
      </c>
    </row>
    <row r="15" spans="1:19" x14ac:dyDescent="0.55000000000000004">
      <c r="A15" t="s">
        <v>440</v>
      </c>
      <c r="B15" t="s">
        <v>481</v>
      </c>
      <c r="C15">
        <v>7323</v>
      </c>
      <c r="D15">
        <v>22.462</v>
      </c>
      <c r="E15">
        <v>760.14800000000002</v>
      </c>
      <c r="F15">
        <v>200.23400000000001</v>
      </c>
      <c r="G15">
        <v>109.47799999999999</v>
      </c>
      <c r="H15">
        <v>85.167000000000002</v>
      </c>
      <c r="I15">
        <v>16.439</v>
      </c>
      <c r="J15">
        <v>164490</v>
      </c>
      <c r="K15">
        <v>164490</v>
      </c>
      <c r="Q15">
        <v>18.462</v>
      </c>
      <c r="R15">
        <v>22.718</v>
      </c>
      <c r="S15">
        <f>R15/Q15</f>
        <v>1.2305275701440797</v>
      </c>
    </row>
    <row r="16" spans="1:19" x14ac:dyDescent="0.55000000000000004">
      <c r="A16" t="s">
        <v>442</v>
      </c>
      <c r="B16" t="s">
        <v>480</v>
      </c>
      <c r="C16">
        <v>11001</v>
      </c>
      <c r="D16">
        <v>28.254999999999999</v>
      </c>
      <c r="E16">
        <v>792.25800000000004</v>
      </c>
      <c r="F16">
        <v>102.876</v>
      </c>
      <c r="G16">
        <v>170.90899999999999</v>
      </c>
      <c r="H16">
        <v>81.954999999999998</v>
      </c>
      <c r="I16">
        <v>172.72</v>
      </c>
      <c r="J16">
        <v>310829</v>
      </c>
      <c r="K16">
        <v>310829</v>
      </c>
      <c r="Q16">
        <v>20.681000000000001</v>
      </c>
      <c r="R16">
        <v>22.082000000000001</v>
      </c>
      <c r="S16">
        <f>R16/Q16</f>
        <v>1.0677433392969391</v>
      </c>
    </row>
    <row r="17" spans="1:19" x14ac:dyDescent="0.55000000000000004">
      <c r="A17" t="s">
        <v>440</v>
      </c>
      <c r="B17" t="s">
        <v>479</v>
      </c>
      <c r="C17">
        <v>11001</v>
      </c>
      <c r="D17">
        <v>23.146000000000001</v>
      </c>
      <c r="E17">
        <v>773.59299999999996</v>
      </c>
      <c r="F17">
        <v>215.29599999999999</v>
      </c>
      <c r="G17">
        <v>170.90899999999999</v>
      </c>
      <c r="H17">
        <v>81.954999999999998</v>
      </c>
      <c r="I17">
        <v>172.72</v>
      </c>
      <c r="J17">
        <v>254634</v>
      </c>
      <c r="K17">
        <v>254634</v>
      </c>
      <c r="Q17">
        <v>16.693999999999999</v>
      </c>
      <c r="R17">
        <v>28.382999999999999</v>
      </c>
      <c r="S17">
        <f>R17/Q17</f>
        <v>1.7001916856355577</v>
      </c>
    </row>
    <row r="18" spans="1:19" x14ac:dyDescent="0.55000000000000004">
      <c r="A18" t="s">
        <v>442</v>
      </c>
      <c r="B18" t="s">
        <v>478</v>
      </c>
      <c r="C18">
        <v>11270</v>
      </c>
      <c r="D18">
        <v>28.077999999999999</v>
      </c>
      <c r="E18">
        <v>719.46199999999999</v>
      </c>
      <c r="F18">
        <v>176.74100000000001</v>
      </c>
      <c r="G18">
        <v>144.73099999999999</v>
      </c>
      <c r="H18">
        <v>99.146000000000001</v>
      </c>
      <c r="I18">
        <v>70.216999999999999</v>
      </c>
      <c r="J18">
        <v>316434</v>
      </c>
      <c r="K18">
        <v>316434</v>
      </c>
      <c r="Q18">
        <v>19.459</v>
      </c>
      <c r="R18">
        <v>25.224</v>
      </c>
      <c r="S18">
        <f>R18/Q18</f>
        <v>1.2962639395652398</v>
      </c>
    </row>
    <row r="19" spans="1:19" x14ac:dyDescent="0.55000000000000004">
      <c r="A19" t="s">
        <v>440</v>
      </c>
      <c r="B19" t="s">
        <v>477</v>
      </c>
      <c r="C19">
        <v>11270</v>
      </c>
      <c r="D19">
        <v>24.702999999999999</v>
      </c>
      <c r="E19">
        <v>842.11699999999996</v>
      </c>
      <c r="F19">
        <v>188.108</v>
      </c>
      <c r="G19">
        <v>144.73099999999999</v>
      </c>
      <c r="H19">
        <v>99.146000000000001</v>
      </c>
      <c r="I19">
        <v>70.216999999999999</v>
      </c>
      <c r="J19">
        <v>278403</v>
      </c>
      <c r="K19">
        <v>278403</v>
      </c>
      <c r="Q19">
        <v>12.586</v>
      </c>
      <c r="R19">
        <v>13.452999999999999</v>
      </c>
      <c r="S19">
        <f>R19/Q19</f>
        <v>1.068886063880502</v>
      </c>
    </row>
    <row r="20" spans="1:19" x14ac:dyDescent="0.55000000000000004">
      <c r="A20" t="s">
        <v>442</v>
      </c>
      <c r="B20" t="s">
        <v>476</v>
      </c>
      <c r="C20">
        <v>4081</v>
      </c>
      <c r="D20">
        <v>14.566000000000001</v>
      </c>
      <c r="E20">
        <v>691.303</v>
      </c>
      <c r="F20">
        <v>202.95</v>
      </c>
      <c r="G20">
        <v>74.762</v>
      </c>
      <c r="H20">
        <v>69.501000000000005</v>
      </c>
      <c r="I20">
        <v>156.22800000000001</v>
      </c>
      <c r="J20">
        <v>59443</v>
      </c>
      <c r="K20">
        <v>59443</v>
      </c>
      <c r="Q20">
        <v>20.843</v>
      </c>
      <c r="R20">
        <v>23.702999999999999</v>
      </c>
      <c r="S20">
        <f>R20/Q20</f>
        <v>1.1372163316221273</v>
      </c>
    </row>
    <row r="21" spans="1:19" x14ac:dyDescent="0.55000000000000004">
      <c r="A21" t="s">
        <v>440</v>
      </c>
      <c r="B21" t="s">
        <v>475</v>
      </c>
      <c r="C21">
        <v>4081</v>
      </c>
      <c r="D21">
        <v>14.648999999999999</v>
      </c>
      <c r="E21">
        <v>764.39800000000002</v>
      </c>
      <c r="F21">
        <v>105.94799999999999</v>
      </c>
      <c r="G21">
        <v>74.762</v>
      </c>
      <c r="H21">
        <v>69.501000000000005</v>
      </c>
      <c r="I21">
        <v>156.22800000000001</v>
      </c>
      <c r="J21">
        <v>59783</v>
      </c>
      <c r="K21">
        <v>59783</v>
      </c>
      <c r="Q21">
        <v>17.425999999999998</v>
      </c>
      <c r="R21">
        <v>24.462</v>
      </c>
      <c r="S21">
        <f>R21/Q21</f>
        <v>1.4037644898427637</v>
      </c>
    </row>
    <row r="22" spans="1:19" x14ac:dyDescent="0.55000000000000004">
      <c r="A22" t="s">
        <v>442</v>
      </c>
      <c r="B22" t="s">
        <v>474</v>
      </c>
      <c r="C22">
        <v>7071</v>
      </c>
      <c r="D22">
        <v>30.37</v>
      </c>
      <c r="E22">
        <v>846.64300000000003</v>
      </c>
      <c r="F22">
        <v>140.68299999999999</v>
      </c>
      <c r="G22">
        <v>96.932000000000002</v>
      </c>
      <c r="H22">
        <v>92.88</v>
      </c>
      <c r="I22">
        <v>2.61</v>
      </c>
      <c r="J22">
        <v>214743</v>
      </c>
      <c r="K22">
        <v>214743</v>
      </c>
      <c r="Q22">
        <v>31.045000000000002</v>
      </c>
      <c r="R22">
        <v>33.811999999999998</v>
      </c>
      <c r="S22">
        <f>R22/Q22</f>
        <v>1.0891286841681429</v>
      </c>
    </row>
    <row r="23" spans="1:19" x14ac:dyDescent="0.55000000000000004">
      <c r="A23" t="s">
        <v>440</v>
      </c>
      <c r="B23" t="s">
        <v>473</v>
      </c>
      <c r="C23">
        <v>7071</v>
      </c>
      <c r="D23">
        <v>24.015999999999998</v>
      </c>
      <c r="E23">
        <v>709.73599999999999</v>
      </c>
      <c r="F23">
        <v>246.08699999999999</v>
      </c>
      <c r="G23">
        <v>96.932000000000002</v>
      </c>
      <c r="H23">
        <v>92.88</v>
      </c>
      <c r="I23">
        <v>2.61</v>
      </c>
      <c r="J23">
        <v>169814</v>
      </c>
      <c r="K23">
        <v>169814</v>
      </c>
      <c r="Q23">
        <v>16.785</v>
      </c>
      <c r="R23">
        <v>25.341000000000001</v>
      </c>
      <c r="S23">
        <f>R23/Q23</f>
        <v>1.5097408400357462</v>
      </c>
    </row>
    <row r="24" spans="1:19" x14ac:dyDescent="0.55000000000000004">
      <c r="A24" t="s">
        <v>442</v>
      </c>
      <c r="B24" t="s">
        <v>472</v>
      </c>
      <c r="C24">
        <v>13185</v>
      </c>
      <c r="D24">
        <v>28.783999999999999</v>
      </c>
      <c r="E24">
        <v>911.94600000000003</v>
      </c>
      <c r="F24">
        <v>275.26299999999998</v>
      </c>
      <c r="G24">
        <v>130.078</v>
      </c>
      <c r="H24">
        <v>129.05799999999999</v>
      </c>
      <c r="I24">
        <v>172.66300000000001</v>
      </c>
      <c r="J24">
        <v>379523</v>
      </c>
      <c r="K24">
        <v>379523</v>
      </c>
      <c r="Q24">
        <v>22.672999999999998</v>
      </c>
      <c r="R24">
        <v>31.645</v>
      </c>
      <c r="S24">
        <f>R24/Q24</f>
        <v>1.3957129625545803</v>
      </c>
    </row>
    <row r="25" spans="1:19" x14ac:dyDescent="0.55000000000000004">
      <c r="A25" t="s">
        <v>440</v>
      </c>
      <c r="B25" t="s">
        <v>471</v>
      </c>
      <c r="C25">
        <v>13185</v>
      </c>
      <c r="D25">
        <v>22.277000000000001</v>
      </c>
      <c r="E25">
        <v>700.62</v>
      </c>
      <c r="F25">
        <v>257.33600000000001</v>
      </c>
      <c r="G25">
        <v>130.078</v>
      </c>
      <c r="H25">
        <v>129.05799999999999</v>
      </c>
      <c r="I25">
        <v>172.66300000000001</v>
      </c>
      <c r="J25">
        <v>293719</v>
      </c>
      <c r="K25">
        <v>293719</v>
      </c>
      <c r="Q25">
        <v>27.690999999999999</v>
      </c>
      <c r="R25">
        <v>35.963999999999999</v>
      </c>
      <c r="S25">
        <f>R25/Q25</f>
        <v>1.2987613303961576</v>
      </c>
    </row>
    <row r="26" spans="1:19" x14ac:dyDescent="0.55000000000000004">
      <c r="A26" t="s">
        <v>442</v>
      </c>
      <c r="B26" t="s">
        <v>470</v>
      </c>
      <c r="C26">
        <v>9123</v>
      </c>
      <c r="D26">
        <v>22.718</v>
      </c>
      <c r="E26">
        <v>820.83600000000001</v>
      </c>
      <c r="F26">
        <v>80.382999999999996</v>
      </c>
      <c r="G26">
        <v>120.011</v>
      </c>
      <c r="H26">
        <v>96.789000000000001</v>
      </c>
      <c r="I26">
        <v>174.39500000000001</v>
      </c>
      <c r="J26">
        <v>207254</v>
      </c>
      <c r="K26">
        <v>207254</v>
      </c>
      <c r="Q26">
        <v>25.696999999999999</v>
      </c>
      <c r="R26">
        <v>30.594999999999999</v>
      </c>
      <c r="S26">
        <f>R26/Q26</f>
        <v>1.1906059073043547</v>
      </c>
    </row>
    <row r="27" spans="1:19" x14ac:dyDescent="0.55000000000000004">
      <c r="A27" t="s">
        <v>440</v>
      </c>
      <c r="B27" t="s">
        <v>469</v>
      </c>
      <c r="C27">
        <v>9123</v>
      </c>
      <c r="D27">
        <v>18.462</v>
      </c>
      <c r="E27">
        <v>771.25</v>
      </c>
      <c r="F27">
        <v>170.13399999999999</v>
      </c>
      <c r="G27">
        <v>120.011</v>
      </c>
      <c r="H27">
        <v>96.789000000000001</v>
      </c>
      <c r="I27">
        <v>174.39500000000001</v>
      </c>
      <c r="J27">
        <v>168431</v>
      </c>
      <c r="K27">
        <v>168431</v>
      </c>
      <c r="Q27">
        <v>17.983000000000001</v>
      </c>
      <c r="R27">
        <v>19.094999999999999</v>
      </c>
      <c r="S27">
        <f>R27/Q27</f>
        <v>1.0618361786131345</v>
      </c>
    </row>
    <row r="28" spans="1:19" x14ac:dyDescent="0.55000000000000004">
      <c r="A28" t="s">
        <v>442</v>
      </c>
      <c r="B28" t="s">
        <v>468</v>
      </c>
      <c r="C28">
        <v>5572</v>
      </c>
      <c r="D28">
        <v>22.082000000000001</v>
      </c>
      <c r="E28">
        <v>844.61500000000001</v>
      </c>
      <c r="F28">
        <v>158.28100000000001</v>
      </c>
      <c r="G28">
        <v>95.36</v>
      </c>
      <c r="H28">
        <v>74.397000000000006</v>
      </c>
      <c r="I28">
        <v>100.682</v>
      </c>
      <c r="J28">
        <v>123041</v>
      </c>
      <c r="K28">
        <v>123041</v>
      </c>
    </row>
    <row r="29" spans="1:19" x14ac:dyDescent="0.55000000000000004">
      <c r="A29" t="s">
        <v>440</v>
      </c>
      <c r="B29" t="s">
        <v>467</v>
      </c>
      <c r="C29">
        <v>5572</v>
      </c>
      <c r="D29">
        <v>20.681000000000001</v>
      </c>
      <c r="E29">
        <v>717.04899999999998</v>
      </c>
      <c r="F29">
        <v>278.91399999999999</v>
      </c>
      <c r="G29">
        <v>95.36</v>
      </c>
      <c r="H29">
        <v>74.397000000000006</v>
      </c>
      <c r="I29">
        <v>100.682</v>
      </c>
      <c r="J29">
        <v>115236</v>
      </c>
      <c r="K29">
        <v>115236</v>
      </c>
    </row>
    <row r="30" spans="1:19" x14ac:dyDescent="0.55000000000000004">
      <c r="A30" t="s">
        <v>442</v>
      </c>
      <c r="B30" t="s">
        <v>466</v>
      </c>
      <c r="C30">
        <v>5361</v>
      </c>
      <c r="D30">
        <v>28.382999999999999</v>
      </c>
      <c r="E30">
        <v>801.36699999999996</v>
      </c>
      <c r="F30">
        <v>276.93200000000002</v>
      </c>
      <c r="G30">
        <v>86.366</v>
      </c>
      <c r="H30">
        <v>79.034000000000006</v>
      </c>
      <c r="I30">
        <v>179.36600000000001</v>
      </c>
      <c r="J30">
        <v>152159</v>
      </c>
      <c r="K30">
        <v>152159</v>
      </c>
      <c r="S30">
        <f>AVERAGE(S3:S29)</f>
        <v>1.2428391543648218</v>
      </c>
    </row>
    <row r="31" spans="1:19" x14ac:dyDescent="0.55000000000000004">
      <c r="A31" t="s">
        <v>440</v>
      </c>
      <c r="B31" t="s">
        <v>465</v>
      </c>
      <c r="C31">
        <v>5361</v>
      </c>
      <c r="D31">
        <v>16.693999999999999</v>
      </c>
      <c r="E31">
        <v>742.43899999999996</v>
      </c>
      <c r="F31">
        <v>176.77199999999999</v>
      </c>
      <c r="G31">
        <v>86.366</v>
      </c>
      <c r="H31">
        <v>79.034000000000006</v>
      </c>
      <c r="I31">
        <v>179.36600000000001</v>
      </c>
      <c r="J31">
        <v>89497</v>
      </c>
      <c r="K31">
        <v>89497</v>
      </c>
    </row>
    <row r="32" spans="1:19" x14ac:dyDescent="0.55000000000000004">
      <c r="A32" t="s">
        <v>442</v>
      </c>
      <c r="B32" t="s">
        <v>464</v>
      </c>
      <c r="C32">
        <v>9250</v>
      </c>
      <c r="D32">
        <v>25.224</v>
      </c>
      <c r="E32">
        <v>721.41300000000001</v>
      </c>
      <c r="F32">
        <v>231.785</v>
      </c>
      <c r="G32">
        <v>146.59800000000001</v>
      </c>
      <c r="H32">
        <v>80.337999999999994</v>
      </c>
      <c r="I32">
        <v>34.106999999999999</v>
      </c>
      <c r="J32">
        <v>233323</v>
      </c>
      <c r="K32">
        <v>233323</v>
      </c>
    </row>
    <row r="33" spans="1:11" x14ac:dyDescent="0.55000000000000004">
      <c r="A33" t="s">
        <v>440</v>
      </c>
      <c r="B33" t="s">
        <v>463</v>
      </c>
      <c r="C33">
        <v>9250</v>
      </c>
      <c r="D33">
        <v>19.459</v>
      </c>
      <c r="E33">
        <v>703.53399999999999</v>
      </c>
      <c r="F33">
        <v>126.815</v>
      </c>
      <c r="G33">
        <v>146.59800000000001</v>
      </c>
      <c r="H33">
        <v>80.337999999999994</v>
      </c>
      <c r="I33">
        <v>34.106999999999999</v>
      </c>
      <c r="J33">
        <v>179993</v>
      </c>
      <c r="K33">
        <v>179993</v>
      </c>
    </row>
    <row r="34" spans="1:11" x14ac:dyDescent="0.55000000000000004">
      <c r="A34" t="s">
        <v>442</v>
      </c>
      <c r="B34" t="s">
        <v>462</v>
      </c>
      <c r="C34">
        <v>3865</v>
      </c>
      <c r="D34">
        <v>13.452999999999999</v>
      </c>
      <c r="E34">
        <v>734.51099999999997</v>
      </c>
      <c r="F34">
        <v>252.935</v>
      </c>
      <c r="G34">
        <v>75.695999999999998</v>
      </c>
      <c r="H34">
        <v>65.010999999999996</v>
      </c>
      <c r="I34">
        <v>29.39</v>
      </c>
      <c r="J34">
        <v>51994</v>
      </c>
      <c r="K34">
        <v>51994</v>
      </c>
    </row>
    <row r="35" spans="1:11" x14ac:dyDescent="0.55000000000000004">
      <c r="A35" t="s">
        <v>440</v>
      </c>
      <c r="B35" t="s">
        <v>461</v>
      </c>
      <c r="C35">
        <v>3865</v>
      </c>
      <c r="D35">
        <v>12.586</v>
      </c>
      <c r="E35">
        <v>727.96100000000001</v>
      </c>
      <c r="F35">
        <v>146.46700000000001</v>
      </c>
      <c r="G35">
        <v>75.695999999999998</v>
      </c>
      <c r="H35">
        <v>65.010999999999996</v>
      </c>
      <c r="I35">
        <v>29.39</v>
      </c>
      <c r="J35">
        <v>48645</v>
      </c>
      <c r="K35">
        <v>48645</v>
      </c>
    </row>
    <row r="36" spans="1:11" x14ac:dyDescent="0.55000000000000004">
      <c r="A36" t="s">
        <v>442</v>
      </c>
      <c r="B36" t="s">
        <v>460</v>
      </c>
      <c r="C36">
        <v>8896</v>
      </c>
      <c r="D36">
        <v>23.702999999999999</v>
      </c>
      <c r="E36">
        <v>801.38699999999994</v>
      </c>
      <c r="F36">
        <v>224.75</v>
      </c>
      <c r="G36">
        <v>114.495</v>
      </c>
      <c r="H36">
        <v>98.927999999999997</v>
      </c>
      <c r="I36">
        <v>59.79</v>
      </c>
      <c r="J36">
        <v>210863</v>
      </c>
      <c r="K36">
        <v>210863</v>
      </c>
    </row>
    <row r="37" spans="1:11" x14ac:dyDescent="0.55000000000000004">
      <c r="A37" t="s">
        <v>440</v>
      </c>
      <c r="B37" t="s">
        <v>459</v>
      </c>
      <c r="C37">
        <v>8896</v>
      </c>
      <c r="D37">
        <v>20.843</v>
      </c>
      <c r="E37">
        <v>662.05</v>
      </c>
      <c r="F37">
        <v>184.65299999999999</v>
      </c>
      <c r="G37">
        <v>114.495</v>
      </c>
      <c r="H37">
        <v>98.927999999999997</v>
      </c>
      <c r="I37">
        <v>59.79</v>
      </c>
      <c r="J37">
        <v>185417</v>
      </c>
      <c r="K37">
        <v>185417</v>
      </c>
    </row>
    <row r="38" spans="1:11" x14ac:dyDescent="0.55000000000000004">
      <c r="A38" t="s">
        <v>442</v>
      </c>
      <c r="B38" t="s">
        <v>458</v>
      </c>
      <c r="C38">
        <v>12450</v>
      </c>
      <c r="D38">
        <v>24.462</v>
      </c>
      <c r="E38">
        <v>850.93100000000004</v>
      </c>
      <c r="F38">
        <v>185.75200000000001</v>
      </c>
      <c r="G38">
        <v>164.26900000000001</v>
      </c>
      <c r="H38">
        <v>96.498999999999995</v>
      </c>
      <c r="I38">
        <v>56.384999999999998</v>
      </c>
      <c r="J38">
        <v>304546</v>
      </c>
      <c r="K38">
        <v>304546</v>
      </c>
    </row>
    <row r="39" spans="1:11" x14ac:dyDescent="0.55000000000000004">
      <c r="A39" t="s">
        <v>440</v>
      </c>
      <c r="B39" t="s">
        <v>457</v>
      </c>
      <c r="C39">
        <v>12450</v>
      </c>
      <c r="D39">
        <v>17.425999999999998</v>
      </c>
      <c r="E39">
        <v>730.55499999999995</v>
      </c>
      <c r="F39">
        <v>150.59</v>
      </c>
      <c r="G39">
        <v>164.26900000000001</v>
      </c>
      <c r="H39">
        <v>96.498999999999995</v>
      </c>
      <c r="I39">
        <v>56.384999999999998</v>
      </c>
      <c r="J39">
        <v>216949</v>
      </c>
      <c r="K39">
        <v>216949</v>
      </c>
    </row>
    <row r="40" spans="1:11" x14ac:dyDescent="0.55000000000000004">
      <c r="A40" t="s">
        <v>442</v>
      </c>
      <c r="B40" t="s">
        <v>456</v>
      </c>
      <c r="C40">
        <v>8885</v>
      </c>
      <c r="D40">
        <v>33.811999999999998</v>
      </c>
      <c r="E40">
        <v>784.33900000000006</v>
      </c>
      <c r="F40">
        <v>124.502</v>
      </c>
      <c r="G40">
        <v>116.28400000000001</v>
      </c>
      <c r="H40">
        <v>97.284999999999997</v>
      </c>
      <c r="I40">
        <v>48.295000000000002</v>
      </c>
      <c r="J40">
        <v>300424</v>
      </c>
      <c r="K40">
        <v>300424</v>
      </c>
    </row>
    <row r="41" spans="1:11" x14ac:dyDescent="0.55000000000000004">
      <c r="A41" t="s">
        <v>440</v>
      </c>
      <c r="B41" t="s">
        <v>455</v>
      </c>
      <c r="C41">
        <v>8885</v>
      </c>
      <c r="D41">
        <v>31.045000000000002</v>
      </c>
      <c r="E41">
        <v>738.00099999999998</v>
      </c>
      <c r="F41">
        <v>236.374</v>
      </c>
      <c r="G41">
        <v>116.28400000000001</v>
      </c>
      <c r="H41">
        <v>97.284999999999997</v>
      </c>
      <c r="I41">
        <v>48.295000000000002</v>
      </c>
      <c r="J41">
        <v>275835</v>
      </c>
      <c r="K41">
        <v>275835</v>
      </c>
    </row>
    <row r="42" spans="1:11" x14ac:dyDescent="0.55000000000000004">
      <c r="A42" t="s">
        <v>442</v>
      </c>
      <c r="B42" t="s">
        <v>454</v>
      </c>
      <c r="C42">
        <v>9461</v>
      </c>
      <c r="D42">
        <v>25.341000000000001</v>
      </c>
      <c r="E42">
        <v>823.70699999999999</v>
      </c>
      <c r="F42">
        <v>243.143</v>
      </c>
      <c r="G42">
        <v>132.07499999999999</v>
      </c>
      <c r="H42">
        <v>91.206999999999994</v>
      </c>
      <c r="I42">
        <v>22.731999999999999</v>
      </c>
      <c r="J42">
        <v>239752</v>
      </c>
      <c r="K42">
        <v>239752</v>
      </c>
    </row>
    <row r="43" spans="1:11" x14ac:dyDescent="0.55000000000000004">
      <c r="A43" t="s">
        <v>440</v>
      </c>
      <c r="B43" t="s">
        <v>453</v>
      </c>
      <c r="C43">
        <v>9461</v>
      </c>
      <c r="D43">
        <v>16.785</v>
      </c>
      <c r="E43">
        <v>716.178</v>
      </c>
      <c r="F43">
        <v>172.88200000000001</v>
      </c>
      <c r="G43">
        <v>132.07499999999999</v>
      </c>
      <c r="H43">
        <v>91.206999999999994</v>
      </c>
      <c r="I43">
        <v>22.731999999999999</v>
      </c>
      <c r="J43">
        <v>158799</v>
      </c>
      <c r="K43">
        <v>158799</v>
      </c>
    </row>
    <row r="44" spans="1:11" x14ac:dyDescent="0.55000000000000004">
      <c r="A44" t="s">
        <v>442</v>
      </c>
      <c r="B44" t="s">
        <v>452</v>
      </c>
      <c r="C44">
        <v>12624</v>
      </c>
      <c r="D44">
        <v>31.645</v>
      </c>
      <c r="E44">
        <v>732.66300000000001</v>
      </c>
      <c r="F44">
        <v>90.835999999999999</v>
      </c>
      <c r="G44">
        <v>169.077</v>
      </c>
      <c r="H44">
        <v>95.066000000000003</v>
      </c>
      <c r="I44">
        <v>35.537999999999997</v>
      </c>
      <c r="J44">
        <v>399491</v>
      </c>
      <c r="K44">
        <v>399491</v>
      </c>
    </row>
    <row r="45" spans="1:11" x14ac:dyDescent="0.55000000000000004">
      <c r="A45" t="s">
        <v>440</v>
      </c>
      <c r="B45" t="s">
        <v>451</v>
      </c>
      <c r="C45">
        <v>12624</v>
      </c>
      <c r="D45">
        <v>22.672999999999998</v>
      </c>
      <c r="E45">
        <v>808.95</v>
      </c>
      <c r="F45">
        <v>218.61799999999999</v>
      </c>
      <c r="G45">
        <v>169.077</v>
      </c>
      <c r="H45">
        <v>95.066000000000003</v>
      </c>
      <c r="I45">
        <v>35.537999999999997</v>
      </c>
      <c r="J45">
        <v>286229</v>
      </c>
      <c r="K45">
        <v>286229</v>
      </c>
    </row>
    <row r="46" spans="1:11" x14ac:dyDescent="0.55000000000000004">
      <c r="A46" t="s">
        <v>442</v>
      </c>
      <c r="B46" t="s">
        <v>450</v>
      </c>
      <c r="C46">
        <v>8949</v>
      </c>
      <c r="D46">
        <v>35.963999999999999</v>
      </c>
      <c r="E46">
        <v>785.00699999999995</v>
      </c>
      <c r="F46">
        <v>226.02</v>
      </c>
      <c r="G46">
        <v>109.18899999999999</v>
      </c>
      <c r="H46">
        <v>104.35299999999999</v>
      </c>
      <c r="I46">
        <v>47.551000000000002</v>
      </c>
      <c r="J46">
        <v>321843</v>
      </c>
      <c r="K46">
        <v>321843</v>
      </c>
    </row>
    <row r="47" spans="1:11" x14ac:dyDescent="0.55000000000000004">
      <c r="A47" t="s">
        <v>440</v>
      </c>
      <c r="B47" t="s">
        <v>449</v>
      </c>
      <c r="C47">
        <v>8949</v>
      </c>
      <c r="D47">
        <v>27.690999999999999</v>
      </c>
      <c r="E47">
        <v>691.86500000000001</v>
      </c>
      <c r="F47">
        <v>149.44499999999999</v>
      </c>
      <c r="G47">
        <v>109.18899999999999</v>
      </c>
      <c r="H47">
        <v>104.35299999999999</v>
      </c>
      <c r="I47">
        <v>47.551000000000002</v>
      </c>
      <c r="J47">
        <v>247805</v>
      </c>
      <c r="K47">
        <v>247805</v>
      </c>
    </row>
    <row r="48" spans="1:11" x14ac:dyDescent="0.55000000000000004">
      <c r="A48" t="s">
        <v>442</v>
      </c>
      <c r="B48" t="s">
        <v>448</v>
      </c>
      <c r="C48">
        <v>12673</v>
      </c>
      <c r="D48">
        <v>30.594999999999999</v>
      </c>
      <c r="E48">
        <v>703.36800000000005</v>
      </c>
      <c r="F48">
        <v>133.173</v>
      </c>
      <c r="G48">
        <v>135.471</v>
      </c>
      <c r="H48">
        <v>119.10899999999999</v>
      </c>
      <c r="I48">
        <v>2.7410000000000001</v>
      </c>
      <c r="J48">
        <v>387732</v>
      </c>
      <c r="K48">
        <v>387732</v>
      </c>
    </row>
    <row r="49" spans="1:11" x14ac:dyDescent="0.55000000000000004">
      <c r="A49" t="s">
        <v>440</v>
      </c>
      <c r="B49" t="s">
        <v>447</v>
      </c>
      <c r="C49">
        <v>12673</v>
      </c>
      <c r="D49">
        <v>25.696999999999999</v>
      </c>
      <c r="E49">
        <v>715.24900000000002</v>
      </c>
      <c r="F49">
        <v>256.06599999999997</v>
      </c>
      <c r="G49">
        <v>135.471</v>
      </c>
      <c r="H49">
        <v>119.10899999999999</v>
      </c>
      <c r="I49">
        <v>2.7410000000000001</v>
      </c>
      <c r="J49">
        <v>325653</v>
      </c>
      <c r="K49">
        <v>325653</v>
      </c>
    </row>
    <row r="50" spans="1:11" x14ac:dyDescent="0.55000000000000004">
      <c r="A50" t="s">
        <v>442</v>
      </c>
      <c r="B50" t="s">
        <v>446</v>
      </c>
      <c r="C50">
        <v>8026</v>
      </c>
      <c r="D50">
        <v>19.094999999999999</v>
      </c>
      <c r="E50">
        <v>789.05799999999999</v>
      </c>
      <c r="F50">
        <v>126.794</v>
      </c>
      <c r="G50">
        <v>110.248</v>
      </c>
      <c r="H50">
        <v>92.691999999999993</v>
      </c>
      <c r="I50">
        <v>167.66800000000001</v>
      </c>
      <c r="J50">
        <v>153255</v>
      </c>
      <c r="K50">
        <v>153255</v>
      </c>
    </row>
    <row r="51" spans="1:11" x14ac:dyDescent="0.55000000000000004">
      <c r="A51" t="s">
        <v>440</v>
      </c>
      <c r="B51" t="s">
        <v>445</v>
      </c>
      <c r="C51">
        <v>8026</v>
      </c>
      <c r="D51">
        <v>17.983000000000001</v>
      </c>
      <c r="E51">
        <v>767.78099999999995</v>
      </c>
      <c r="F51">
        <v>220.29900000000001</v>
      </c>
      <c r="G51">
        <v>110.248</v>
      </c>
      <c r="H51">
        <v>92.691999999999993</v>
      </c>
      <c r="I51">
        <v>167.66800000000001</v>
      </c>
      <c r="J51">
        <v>144329</v>
      </c>
      <c r="K51">
        <v>144329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Comet</vt:lpstr>
      <vt:lpstr>PCC</vt:lpstr>
      <vt:lpstr>ACS</vt:lpstr>
      <vt:lpstr>Develop Cumulus</vt:lpstr>
      <vt:lpstr>Develop Fibro</vt:lpstr>
      <vt:lpstr>Cloned mice Raw data</vt:lpstr>
      <vt:lpstr>Cloned mice Total</vt:lpstr>
      <vt:lpstr>H2Ax Fresh</vt:lpstr>
      <vt:lpstr>H2Ax FT</vt:lpstr>
      <vt:lpstr>H2Ax FD</vt:lpstr>
      <vt:lpstr>activation</vt:lpstr>
      <vt:lpstr>Cell number</vt:lpstr>
      <vt:lpstr>Karyotype Cumulus</vt:lpstr>
      <vt:lpstr>Karyotype Fibro</vt:lpstr>
      <vt:lpstr>Karyotype Clone fibro</vt:lpstr>
      <vt:lpstr>clone 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Hayashi</dc:creator>
  <cp:lastModifiedBy>若山照彦</cp:lastModifiedBy>
  <dcterms:created xsi:type="dcterms:W3CDTF">2021-12-26T13:56:10Z</dcterms:created>
  <dcterms:modified xsi:type="dcterms:W3CDTF">2022-05-26T11:17:21Z</dcterms:modified>
</cp:coreProperties>
</file>