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463F0B26-6C80-D047-BA47-2BC1B0C9044E}" xr6:coauthVersionLast="47" xr6:coauthVersionMax="47" xr10:uidLastSave="{00000000-0000-0000-0000-000000000000}"/>
  <bookViews>
    <workbookView xWindow="0" yWindow="460" windowWidth="19400" windowHeight="16980" tabRatio="500" xr2:uid="{00000000-000D-0000-FFFF-FFFF00000000}"/>
  </bookViews>
  <sheets>
    <sheet name="Supplementary Data 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2" i="16" l="1"/>
  <c r="J39" i="16"/>
  <c r="J37" i="16"/>
  <c r="J34" i="16"/>
  <c r="J31" i="16"/>
  <c r="J11" i="16"/>
  <c r="J10" i="16"/>
  <c r="J12" i="16"/>
  <c r="J9" i="16"/>
  <c r="J8" i="16"/>
  <c r="J7" i="16"/>
  <c r="J13" i="16"/>
  <c r="J25" i="16"/>
  <c r="J20" i="16"/>
  <c r="J19" i="16"/>
  <c r="J18" i="16"/>
  <c r="J17" i="16"/>
  <c r="J29" i="16"/>
  <c r="J24" i="16"/>
  <c r="J23" i="16"/>
</calcChain>
</file>

<file path=xl/sharedStrings.xml><?xml version="1.0" encoding="utf-8"?>
<sst xmlns="http://schemas.openxmlformats.org/spreadsheetml/2006/main" count="446" uniqueCount="113">
  <si>
    <t>F</t>
  </si>
  <si>
    <t>M</t>
  </si>
  <si>
    <t>HLA</t>
  </si>
  <si>
    <t>neg</t>
  </si>
  <si>
    <t>*0101/*08</t>
  </si>
  <si>
    <t>*0101/*09</t>
  </si>
  <si>
    <t>*01/*03</t>
  </si>
  <si>
    <t>*01/*14</t>
  </si>
  <si>
    <t>*03/*0404</t>
  </si>
  <si>
    <t>*07/*13</t>
  </si>
  <si>
    <t>*0404/*15</t>
  </si>
  <si>
    <t>*09/*10</t>
  </si>
  <si>
    <t>*11/*13</t>
  </si>
  <si>
    <t>*07/*15</t>
  </si>
  <si>
    <t>*09/*09</t>
  </si>
  <si>
    <t>*04/*15</t>
  </si>
  <si>
    <t>*01/*07</t>
  </si>
  <si>
    <t>*0406/*11</t>
  </si>
  <si>
    <t>*03/*13</t>
  </si>
  <si>
    <t>*03/*0401</t>
  </si>
  <si>
    <t>CRP</t>
  </si>
  <si>
    <t>RA nr</t>
  </si>
  <si>
    <t>RF</t>
  </si>
  <si>
    <t>Methotrexate at time of analysis (Y/N)</t>
  </si>
  <si>
    <t>Biologics at time of analysis (Y/N)</t>
  </si>
  <si>
    <t>Other synthetic DMARDS (Y/N)</t>
  </si>
  <si>
    <t>Y</t>
  </si>
  <si>
    <t>N</t>
  </si>
  <si>
    <t>pos</t>
  </si>
  <si>
    <t>md</t>
  </si>
  <si>
    <t>DAS28 at time of analysis</t>
  </si>
  <si>
    <t>Cortocosteroids (dose)</t>
  </si>
  <si>
    <t>*01/*15</t>
  </si>
  <si>
    <t>*04/*12</t>
  </si>
  <si>
    <t>*0401/*0401</t>
  </si>
  <si>
    <t>3 months</t>
  </si>
  <si>
    <t>Prednisolone, 5mg</t>
  </si>
  <si>
    <t>Prednisolone, 6.5mg</t>
  </si>
  <si>
    <t>Prednisolone, 10mg</t>
  </si>
  <si>
    <t>Prednisolone, 2.5mg</t>
  </si>
  <si>
    <t>&lt;1</t>
  </si>
  <si>
    <t>10X-2</t>
  </si>
  <si>
    <t>10X-1</t>
  </si>
  <si>
    <t>Sorting</t>
  </si>
  <si>
    <t>65-70</t>
  </si>
  <si>
    <t>45-50</t>
  </si>
  <si>
    <t>40-45</t>
  </si>
  <si>
    <t>55-60</t>
  </si>
  <si>
    <t>50-55</t>
  </si>
  <si>
    <t>60-65</t>
  </si>
  <si>
    <t>70-75</t>
  </si>
  <si>
    <t>75-80</t>
  </si>
  <si>
    <t>30-40</t>
  </si>
  <si>
    <t>40-55</t>
  </si>
  <si>
    <t>2.2</t>
  </si>
  <si>
    <t>5.4</t>
  </si>
  <si>
    <t>3.3</t>
  </si>
  <si>
    <t>4.2</t>
  </si>
  <si>
    <t>3.2</t>
  </si>
  <si>
    <t>5.2</t>
  </si>
  <si>
    <t>5.5</t>
  </si>
  <si>
    <t>3.5</t>
  </si>
  <si>
    <t>6.5</t>
  </si>
  <si>
    <t>6.2</t>
  </si>
  <si>
    <t>Prednisolone, 10mg (stopped 2 weeks before)</t>
  </si>
  <si>
    <t>Prednsiolone, 7.5mg</t>
  </si>
  <si>
    <t>anti-TNF</t>
  </si>
  <si>
    <t>Anti-CD20</t>
  </si>
  <si>
    <t>anti-IL6</t>
  </si>
  <si>
    <t>abatacept</t>
  </si>
  <si>
    <t>anti-IL-17A</t>
  </si>
  <si>
    <t>anti-IL6 (3 weeks treatment)</t>
  </si>
  <si>
    <t>abatacept (last infusion 4 months before)</t>
  </si>
  <si>
    <t>N (stopped 3months before)</t>
  </si>
  <si>
    <t>N (stopped 4weeks before)</t>
  </si>
  <si>
    <t>abatacept (stopped 3 months before)</t>
  </si>
  <si>
    <t>abatacept (last infusion 15 days before)</t>
  </si>
  <si>
    <t>abatacept ( last infusion 15 days before)</t>
  </si>
  <si>
    <t>Flow cytometry /Functional experiments</t>
  </si>
  <si>
    <t>10X single cell sequencing</t>
  </si>
  <si>
    <t>anti-CD20 (4 months before)</t>
  </si>
  <si>
    <t>anti-TNF (stopped one month before)</t>
  </si>
  <si>
    <t>sampling</t>
  </si>
  <si>
    <t>sampling 1</t>
  </si>
  <si>
    <t>sampling 2 (1,5 year after sampling 1)</t>
  </si>
  <si>
    <t>sampling 3 (6 months after sampling 2)</t>
  </si>
  <si>
    <t>sampling 2 (3 years after sampling 1)</t>
  </si>
  <si>
    <t>sampling 2 (5 years after sampling 1)</t>
  </si>
  <si>
    <t>sampling 2 (one year after sampling 1)</t>
  </si>
  <si>
    <t>sampling 3 (one month after sampling 2)</t>
  </si>
  <si>
    <t>sampling 2 (2 years after sampling 1)</t>
  </si>
  <si>
    <r>
      <t>*cut-off</t>
    </r>
    <r>
      <rPr>
        <sz val="12"/>
        <color rgb="FF000000"/>
        <rFont val="Arial"/>
        <family val="2"/>
      </rPr>
      <t> for </t>
    </r>
    <r>
      <rPr>
        <sz val="12"/>
        <color rgb="FF070706"/>
        <rFont val="Arial"/>
        <family val="2"/>
      </rPr>
      <t>CCP</t>
    </r>
    <r>
      <rPr>
        <sz val="12"/>
        <color rgb="FF000000"/>
        <rFont val="Arial"/>
        <family val="2"/>
      </rPr>
      <t> = 25AU/ml</t>
    </r>
  </si>
  <si>
    <t>CCP: cyclic citrullinated peptide</t>
  </si>
  <si>
    <t>RF: rheumatoid factor</t>
  </si>
  <si>
    <t>sampling 2 (7 months after sampling 1)</t>
  </si>
  <si>
    <t>ACPA+</t>
  </si>
  <si>
    <t xml:space="preserve">10X-1 </t>
  </si>
  <si>
    <t>10X single cell experiment 1 (see also Supp Fig.3)</t>
  </si>
  <si>
    <t>10X single cell  experiment 2 (see also Supp Fig.3)</t>
  </si>
  <si>
    <t>Flow cytometry experiments</t>
  </si>
  <si>
    <t>FC SF/PB</t>
  </si>
  <si>
    <t>FC SF</t>
  </si>
  <si>
    <t>FC SF/PB/Sorting</t>
  </si>
  <si>
    <t>FC</t>
  </si>
  <si>
    <t>Flow cytometry sorting experiments (see also Figure 6d)</t>
  </si>
  <si>
    <t>ACPA-</t>
  </si>
  <si>
    <t>Age</t>
  </si>
  <si>
    <t>Sex</t>
  </si>
  <si>
    <t>Anti-CCP titers</t>
  </si>
  <si>
    <t>Disease duration</t>
  </si>
  <si>
    <t>N:no; Y:yes; neg:negative; pos:positive; md:missing data</t>
  </si>
  <si>
    <t>sampling 2 (3 months after sampling 1)</t>
  </si>
  <si>
    <r>
      <t>Supplementary Data 1</t>
    </r>
    <r>
      <rPr>
        <sz val="12"/>
        <color theme="1"/>
        <rFont val="Arial"/>
        <family val="2"/>
      </rPr>
      <t>.Patient characteristics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</si>
</sst>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7070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7">
    <xf numFmtId="0" fontId="0" fillId="0" borderId="0" xfId="0"/>
    <xf numFmtId="0" fontId="7" fillId="0" borderId="2" xfId="0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" fontId="7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" fontId="7" fillId="0" borderId="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" fontId="7" fillId="2" borderId="15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2" fontId="7" fillId="0" borderId="11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1" fontId="7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1" fontId="7" fillId="2" borderId="26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1" fontId="7" fillId="0" borderId="13" xfId="0" applyNumberFormat="1" applyFont="1" applyFill="1" applyBorder="1" applyAlignment="1">
      <alignment horizontal="center" vertical="center"/>
    </xf>
    <xf numFmtId="164" fontId="7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9" fillId="0" borderId="0" xfId="0" applyFont="1"/>
    <xf numFmtId="0" fontId="7" fillId="0" borderId="0" xfId="0" applyFont="1"/>
    <xf numFmtId="0" fontId="4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2" borderId="2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9" fillId="0" borderId="0" xfId="0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D014-9278-FA41-B8E9-F833DE0B7E7C}">
  <dimension ref="B1:S58"/>
  <sheetViews>
    <sheetView tabSelected="1" topLeftCell="C1" zoomScale="79" zoomScaleNormal="79" workbookViewId="0">
      <selection activeCell="H2" sqref="H2"/>
    </sheetView>
  </sheetViews>
  <sheetFormatPr baseColWidth="10" defaultRowHeight="16" x14ac:dyDescent="0.2"/>
  <cols>
    <col min="2" max="2" width="8.33203125" style="59" customWidth="1"/>
    <col min="3" max="3" width="41.6640625" style="17" customWidth="1"/>
    <col min="4" max="4" width="9.33203125" customWidth="1"/>
    <col min="5" max="5" width="9" customWidth="1"/>
    <col min="7" max="7" width="8.6640625" customWidth="1"/>
    <col min="8" max="8" width="9.1640625" customWidth="1"/>
    <col min="9" max="9" width="15.6640625" customWidth="1"/>
    <col min="12" max="12" width="25.1640625" customWidth="1"/>
    <col min="13" max="13" width="28" customWidth="1"/>
    <col min="14" max="14" width="42.6640625" customWidth="1"/>
    <col min="16" max="16" width="13.6640625" customWidth="1"/>
    <col min="17" max="17" width="18.33203125" customWidth="1"/>
  </cols>
  <sheetData>
    <row r="1" spans="2:17" ht="25" customHeight="1" x14ac:dyDescent="0.2"/>
    <row r="2" spans="2:17" ht="25" customHeight="1" x14ac:dyDescent="0.2"/>
    <row r="3" spans="2:17" ht="25" customHeight="1" x14ac:dyDescent="0.2">
      <c r="B3" s="96" t="s">
        <v>112</v>
      </c>
      <c r="C3" s="95"/>
      <c r="D3" s="95"/>
      <c r="E3" s="95"/>
    </row>
    <row r="4" spans="2:17" ht="25" customHeight="1" x14ac:dyDescent="0.2"/>
    <row r="5" spans="2:17" ht="25" customHeight="1" thickBot="1" x14ac:dyDescent="0.25"/>
    <row r="6" spans="2:17" s="16" customFormat="1" ht="83" customHeight="1" thickBot="1" x14ac:dyDescent="0.25">
      <c r="B6" s="60" t="s">
        <v>21</v>
      </c>
      <c r="C6" s="61" t="s">
        <v>82</v>
      </c>
      <c r="D6" s="62" t="s">
        <v>106</v>
      </c>
      <c r="E6" s="62" t="s">
        <v>107</v>
      </c>
      <c r="F6" s="62" t="s">
        <v>108</v>
      </c>
      <c r="G6" s="62" t="s">
        <v>22</v>
      </c>
      <c r="H6" s="62" t="s">
        <v>20</v>
      </c>
      <c r="I6" s="62" t="s">
        <v>2</v>
      </c>
      <c r="J6" s="63" t="s">
        <v>109</v>
      </c>
      <c r="K6" s="62" t="s">
        <v>30</v>
      </c>
      <c r="L6" s="62" t="s">
        <v>31</v>
      </c>
      <c r="M6" s="62" t="s">
        <v>23</v>
      </c>
      <c r="N6" s="62" t="s">
        <v>24</v>
      </c>
      <c r="O6" s="62" t="s">
        <v>25</v>
      </c>
      <c r="P6" s="61" t="s">
        <v>79</v>
      </c>
      <c r="Q6" s="64" t="s">
        <v>78</v>
      </c>
    </row>
    <row r="7" spans="2:17" s="33" customFormat="1" ht="25" customHeight="1" x14ac:dyDescent="0.2">
      <c r="B7" s="30">
        <v>1</v>
      </c>
      <c r="C7" s="31" t="s">
        <v>83</v>
      </c>
      <c r="D7" s="25" t="s">
        <v>49</v>
      </c>
      <c r="E7" s="19" t="s">
        <v>1</v>
      </c>
      <c r="F7" s="25">
        <v>1400</v>
      </c>
      <c r="G7" s="19" t="s">
        <v>28</v>
      </c>
      <c r="H7" s="19" t="s">
        <v>29</v>
      </c>
      <c r="I7" s="19" t="s">
        <v>5</v>
      </c>
      <c r="J7" s="19">
        <f>2010-1992</f>
        <v>18</v>
      </c>
      <c r="K7" s="19" t="s">
        <v>29</v>
      </c>
      <c r="L7" s="19" t="s">
        <v>38</v>
      </c>
      <c r="M7" s="19" t="s">
        <v>27</v>
      </c>
      <c r="N7" s="19" t="s">
        <v>27</v>
      </c>
      <c r="O7" s="19" t="s">
        <v>27</v>
      </c>
      <c r="P7" s="19"/>
      <c r="Q7" s="32" t="s">
        <v>100</v>
      </c>
    </row>
    <row r="8" spans="2:17" s="33" customFormat="1" ht="25" customHeight="1" x14ac:dyDescent="0.2">
      <c r="B8" s="49"/>
      <c r="C8" s="50" t="s">
        <v>84</v>
      </c>
      <c r="D8" s="26" t="s">
        <v>49</v>
      </c>
      <c r="E8" s="27"/>
      <c r="F8" s="27"/>
      <c r="G8" s="27"/>
      <c r="H8" s="27" t="s">
        <v>29</v>
      </c>
      <c r="I8" s="27"/>
      <c r="J8" s="27">
        <f>2012-1992</f>
        <v>20</v>
      </c>
      <c r="K8" s="27" t="s">
        <v>29</v>
      </c>
      <c r="L8" s="27" t="s">
        <v>37</v>
      </c>
      <c r="M8" s="27" t="s">
        <v>27</v>
      </c>
      <c r="N8" s="27" t="s">
        <v>27</v>
      </c>
      <c r="O8" s="27" t="s">
        <v>27</v>
      </c>
      <c r="P8" s="27"/>
      <c r="Q8" s="51" t="s">
        <v>43</v>
      </c>
    </row>
    <row r="9" spans="2:17" s="33" customFormat="1" ht="25" customHeight="1" thickBot="1" x14ac:dyDescent="0.25">
      <c r="B9" s="70"/>
      <c r="C9" s="71" t="s">
        <v>85</v>
      </c>
      <c r="D9" s="72" t="s">
        <v>49</v>
      </c>
      <c r="E9" s="73"/>
      <c r="F9" s="72"/>
      <c r="G9" s="73"/>
      <c r="H9" s="73" t="s">
        <v>29</v>
      </c>
      <c r="I9" s="73"/>
      <c r="J9" s="73">
        <f>2013-1992</f>
        <v>21</v>
      </c>
      <c r="K9" s="73" t="s">
        <v>55</v>
      </c>
      <c r="L9" s="73" t="s">
        <v>36</v>
      </c>
      <c r="M9" s="73" t="s">
        <v>27</v>
      </c>
      <c r="N9" s="73" t="s">
        <v>72</v>
      </c>
      <c r="O9" s="73" t="s">
        <v>27</v>
      </c>
      <c r="P9" s="73" t="s">
        <v>42</v>
      </c>
      <c r="Q9" s="74" t="s">
        <v>100</v>
      </c>
    </row>
    <row r="10" spans="2:17" s="33" customFormat="1" ht="25" customHeight="1" x14ac:dyDescent="0.2">
      <c r="B10" s="30">
        <v>2</v>
      </c>
      <c r="C10" s="31" t="s">
        <v>83</v>
      </c>
      <c r="D10" s="19" t="s">
        <v>50</v>
      </c>
      <c r="E10" s="19" t="s">
        <v>0</v>
      </c>
      <c r="F10" s="25">
        <v>610</v>
      </c>
      <c r="G10" s="19" t="s">
        <v>29</v>
      </c>
      <c r="H10" s="19" t="s">
        <v>29</v>
      </c>
      <c r="I10" s="19" t="s">
        <v>11</v>
      </c>
      <c r="J10" s="19">
        <f>2017-1964</f>
        <v>53</v>
      </c>
      <c r="K10" s="19" t="s">
        <v>29</v>
      </c>
      <c r="L10" s="19" t="s">
        <v>27</v>
      </c>
      <c r="M10" s="19" t="s">
        <v>73</v>
      </c>
      <c r="N10" s="19" t="s">
        <v>75</v>
      </c>
      <c r="O10" s="19" t="s">
        <v>27</v>
      </c>
      <c r="P10" s="19" t="s">
        <v>42</v>
      </c>
      <c r="Q10" s="32" t="s">
        <v>100</v>
      </c>
    </row>
    <row r="11" spans="2:17" s="33" customFormat="1" ht="25" customHeight="1" thickBot="1" x14ac:dyDescent="0.25">
      <c r="B11" s="52"/>
      <c r="C11" s="34" t="s">
        <v>86</v>
      </c>
      <c r="D11" s="20" t="s">
        <v>51</v>
      </c>
      <c r="E11" s="20"/>
      <c r="F11" s="28"/>
      <c r="G11" s="20"/>
      <c r="H11" s="20" t="s">
        <v>29</v>
      </c>
      <c r="I11" s="20"/>
      <c r="J11" s="20">
        <f>2020-1965</f>
        <v>55</v>
      </c>
      <c r="K11" s="20" t="s">
        <v>29</v>
      </c>
      <c r="L11" s="20" t="s">
        <v>36</v>
      </c>
      <c r="M11" s="20" t="s">
        <v>26</v>
      </c>
      <c r="N11" s="20" t="s">
        <v>69</v>
      </c>
      <c r="O11" s="20" t="s">
        <v>27</v>
      </c>
      <c r="P11" s="20"/>
      <c r="Q11" s="35" t="s">
        <v>100</v>
      </c>
    </row>
    <row r="12" spans="2:17" s="33" customFormat="1" ht="25" customHeight="1" thickBot="1" x14ac:dyDescent="0.25">
      <c r="B12" s="36">
        <v>3</v>
      </c>
      <c r="C12" s="37"/>
      <c r="D12" s="23" t="s">
        <v>47</v>
      </c>
      <c r="E12" s="22" t="s">
        <v>0</v>
      </c>
      <c r="F12" s="23">
        <v>1260</v>
      </c>
      <c r="G12" s="22" t="s">
        <v>28</v>
      </c>
      <c r="H12" s="22">
        <v>16</v>
      </c>
      <c r="I12" s="22" t="s">
        <v>13</v>
      </c>
      <c r="J12" s="22">
        <f>2014-1990</f>
        <v>24</v>
      </c>
      <c r="K12" s="22" t="s">
        <v>62</v>
      </c>
      <c r="L12" s="22" t="s">
        <v>38</v>
      </c>
      <c r="M12" s="22" t="s">
        <v>27</v>
      </c>
      <c r="N12" s="22" t="s">
        <v>80</v>
      </c>
      <c r="O12" s="22" t="s">
        <v>27</v>
      </c>
      <c r="P12" s="22" t="s">
        <v>42</v>
      </c>
      <c r="Q12" s="38" t="s">
        <v>101</v>
      </c>
    </row>
    <row r="13" spans="2:17" s="33" customFormat="1" ht="25" customHeight="1" thickBot="1" x14ac:dyDescent="0.25">
      <c r="B13" s="65">
        <v>4</v>
      </c>
      <c r="C13" s="66"/>
      <c r="D13" s="68" t="s">
        <v>49</v>
      </c>
      <c r="E13" s="67" t="s">
        <v>0</v>
      </c>
      <c r="F13" s="68">
        <v>890</v>
      </c>
      <c r="G13" s="67" t="s">
        <v>28</v>
      </c>
      <c r="H13" s="67">
        <v>4</v>
      </c>
      <c r="I13" s="67" t="s">
        <v>14</v>
      </c>
      <c r="J13" s="67">
        <f>2011-2005</f>
        <v>6</v>
      </c>
      <c r="K13" s="67" t="s">
        <v>61</v>
      </c>
      <c r="L13" s="67" t="s">
        <v>27</v>
      </c>
      <c r="M13" s="67" t="s">
        <v>26</v>
      </c>
      <c r="N13" s="67" t="s">
        <v>27</v>
      </c>
      <c r="O13" s="67" t="s">
        <v>27</v>
      </c>
      <c r="P13" s="67" t="s">
        <v>42</v>
      </c>
      <c r="Q13" s="69" t="s">
        <v>101</v>
      </c>
    </row>
    <row r="14" spans="2:17" s="33" customFormat="1" ht="25" customHeight="1" thickBot="1" x14ac:dyDescent="0.25">
      <c r="B14" s="36">
        <v>5</v>
      </c>
      <c r="C14" s="37"/>
      <c r="D14" s="22" t="s">
        <v>52</v>
      </c>
      <c r="E14" s="22" t="s">
        <v>0</v>
      </c>
      <c r="F14" s="22">
        <v>1160</v>
      </c>
      <c r="G14" s="22" t="s">
        <v>3</v>
      </c>
      <c r="H14" s="22" t="s">
        <v>29</v>
      </c>
      <c r="I14" s="22" t="s">
        <v>29</v>
      </c>
      <c r="J14" s="22">
        <v>7</v>
      </c>
      <c r="K14" s="22" t="s">
        <v>29</v>
      </c>
      <c r="L14" s="22" t="s">
        <v>36</v>
      </c>
      <c r="M14" s="22" t="s">
        <v>73</v>
      </c>
      <c r="N14" s="22" t="s">
        <v>66</v>
      </c>
      <c r="O14" s="22" t="s">
        <v>27</v>
      </c>
      <c r="P14" s="22" t="s">
        <v>42</v>
      </c>
      <c r="Q14" s="38" t="s">
        <v>100</v>
      </c>
    </row>
    <row r="15" spans="2:17" s="33" customFormat="1" ht="25" customHeight="1" thickBot="1" x14ac:dyDescent="0.25">
      <c r="B15" s="36">
        <v>6</v>
      </c>
      <c r="C15" s="37"/>
      <c r="D15" s="23" t="s">
        <v>47</v>
      </c>
      <c r="E15" s="22" t="s">
        <v>1</v>
      </c>
      <c r="F15" s="22">
        <v>790</v>
      </c>
      <c r="G15" s="22" t="s">
        <v>28</v>
      </c>
      <c r="H15" s="22" t="s">
        <v>29</v>
      </c>
      <c r="I15" s="22" t="s">
        <v>29</v>
      </c>
      <c r="J15" s="22" t="s">
        <v>29</v>
      </c>
      <c r="K15" s="22" t="s">
        <v>29</v>
      </c>
      <c r="L15" s="22" t="s">
        <v>27</v>
      </c>
      <c r="M15" s="22" t="s">
        <v>26</v>
      </c>
      <c r="N15" s="22" t="s">
        <v>27</v>
      </c>
      <c r="O15" s="22" t="s">
        <v>27</v>
      </c>
      <c r="P15" s="22" t="s">
        <v>42</v>
      </c>
      <c r="Q15" s="38" t="s">
        <v>100</v>
      </c>
    </row>
    <row r="16" spans="2:17" s="33" customFormat="1" ht="25" customHeight="1" thickBot="1" x14ac:dyDescent="0.25">
      <c r="B16" s="65">
        <v>7</v>
      </c>
      <c r="C16" s="66"/>
      <c r="D16" s="68" t="s">
        <v>49</v>
      </c>
      <c r="E16" s="67" t="s">
        <v>0</v>
      </c>
      <c r="F16" s="67">
        <v>165</v>
      </c>
      <c r="G16" s="67" t="s">
        <v>28</v>
      </c>
      <c r="H16" s="67" t="s">
        <v>29</v>
      </c>
      <c r="I16" s="67" t="s">
        <v>15</v>
      </c>
      <c r="J16" s="67">
        <v>21</v>
      </c>
      <c r="K16" s="67" t="s">
        <v>29</v>
      </c>
      <c r="L16" s="67" t="s">
        <v>36</v>
      </c>
      <c r="M16" s="67" t="s">
        <v>27</v>
      </c>
      <c r="N16" s="67" t="s">
        <v>27</v>
      </c>
      <c r="O16" s="67" t="s">
        <v>27</v>
      </c>
      <c r="P16" s="67" t="s">
        <v>42</v>
      </c>
      <c r="Q16" s="69" t="s">
        <v>101</v>
      </c>
    </row>
    <row r="17" spans="2:17" s="33" customFormat="1" ht="25" customHeight="1" x14ac:dyDescent="0.2">
      <c r="B17" s="39">
        <v>8</v>
      </c>
      <c r="C17" s="40" t="s">
        <v>83</v>
      </c>
      <c r="D17" s="7" t="s">
        <v>46</v>
      </c>
      <c r="E17" s="8" t="s">
        <v>1</v>
      </c>
      <c r="F17" s="5" t="s">
        <v>3</v>
      </c>
      <c r="G17" s="5" t="s">
        <v>29</v>
      </c>
      <c r="H17" s="5" t="s">
        <v>29</v>
      </c>
      <c r="I17" s="5" t="s">
        <v>6</v>
      </c>
      <c r="J17" s="5">
        <f>2009-1993</f>
        <v>16</v>
      </c>
      <c r="K17" s="5" t="s">
        <v>29</v>
      </c>
      <c r="L17" s="5" t="s">
        <v>27</v>
      </c>
      <c r="M17" s="5" t="s">
        <v>26</v>
      </c>
      <c r="N17" s="5" t="s">
        <v>66</v>
      </c>
      <c r="O17" s="5" t="s">
        <v>27</v>
      </c>
      <c r="P17" s="5"/>
      <c r="Q17" s="41" t="s">
        <v>100</v>
      </c>
    </row>
    <row r="18" spans="2:17" s="33" customFormat="1" ht="25" customHeight="1" thickBot="1" x14ac:dyDescent="0.25">
      <c r="B18" s="84"/>
      <c r="C18" s="85" t="s">
        <v>87</v>
      </c>
      <c r="D18" s="86" t="s">
        <v>45</v>
      </c>
      <c r="E18" s="87"/>
      <c r="F18" s="58"/>
      <c r="G18" s="58"/>
      <c r="H18" s="58"/>
      <c r="I18" s="58"/>
      <c r="J18" s="58">
        <f>2014-1993</f>
        <v>21</v>
      </c>
      <c r="K18" s="58" t="s">
        <v>29</v>
      </c>
      <c r="L18" s="58" t="s">
        <v>27</v>
      </c>
      <c r="M18" s="58" t="s">
        <v>26</v>
      </c>
      <c r="N18" s="88" t="s">
        <v>81</v>
      </c>
      <c r="O18" s="58" t="s">
        <v>27</v>
      </c>
      <c r="P18" s="58" t="s">
        <v>41</v>
      </c>
      <c r="Q18" s="89" t="s">
        <v>100</v>
      </c>
    </row>
    <row r="19" spans="2:17" s="33" customFormat="1" ht="25" customHeight="1" x14ac:dyDescent="0.2">
      <c r="B19" s="39">
        <v>9</v>
      </c>
      <c r="C19" s="40" t="s">
        <v>83</v>
      </c>
      <c r="D19" s="7" t="s">
        <v>47</v>
      </c>
      <c r="E19" s="5" t="s">
        <v>0</v>
      </c>
      <c r="F19" s="5" t="s">
        <v>3</v>
      </c>
      <c r="G19" s="5" t="s">
        <v>3</v>
      </c>
      <c r="H19" s="5" t="s">
        <v>29</v>
      </c>
      <c r="I19" s="5" t="s">
        <v>12</v>
      </c>
      <c r="J19" s="5">
        <f>2014-1976</f>
        <v>38</v>
      </c>
      <c r="K19" s="5" t="s">
        <v>29</v>
      </c>
      <c r="L19" s="5" t="s">
        <v>27</v>
      </c>
      <c r="M19" s="5" t="s">
        <v>27</v>
      </c>
      <c r="N19" s="5" t="s">
        <v>27</v>
      </c>
      <c r="O19" s="5" t="s">
        <v>26</v>
      </c>
      <c r="P19" s="5" t="s">
        <v>41</v>
      </c>
      <c r="Q19" s="41"/>
    </row>
    <row r="20" spans="2:17" s="33" customFormat="1" ht="25" customHeight="1" x14ac:dyDescent="0.2">
      <c r="B20" s="44"/>
      <c r="C20" s="3" t="s">
        <v>88</v>
      </c>
      <c r="D20" s="2" t="s">
        <v>47</v>
      </c>
      <c r="E20" s="1"/>
      <c r="F20" s="1"/>
      <c r="G20" s="1"/>
      <c r="H20" s="1" t="s">
        <v>40</v>
      </c>
      <c r="I20" s="1"/>
      <c r="J20" s="1">
        <f>2016-1976</f>
        <v>40</v>
      </c>
      <c r="K20" s="1" t="s">
        <v>29</v>
      </c>
      <c r="L20" s="1" t="s">
        <v>27</v>
      </c>
      <c r="M20" s="1" t="s">
        <v>27</v>
      </c>
      <c r="N20" s="1" t="s">
        <v>68</v>
      </c>
      <c r="O20" s="1" t="s">
        <v>27</v>
      </c>
      <c r="P20" s="1"/>
      <c r="Q20" s="45" t="s">
        <v>100</v>
      </c>
    </row>
    <row r="21" spans="2:17" s="33" customFormat="1" ht="25" customHeight="1" thickBot="1" x14ac:dyDescent="0.25">
      <c r="B21" s="46"/>
      <c r="C21" s="42" t="s">
        <v>89</v>
      </c>
      <c r="D21" s="9" t="s">
        <v>47</v>
      </c>
      <c r="E21" s="6"/>
      <c r="F21" s="47"/>
      <c r="G21" s="6"/>
      <c r="H21" s="6">
        <v>1</v>
      </c>
      <c r="I21" s="6"/>
      <c r="J21" s="6">
        <v>40</v>
      </c>
      <c r="K21" s="6" t="s">
        <v>54</v>
      </c>
      <c r="L21" s="6" t="s">
        <v>36</v>
      </c>
      <c r="M21" s="6" t="s">
        <v>27</v>
      </c>
      <c r="N21" s="6" t="s">
        <v>68</v>
      </c>
      <c r="O21" s="6" t="s">
        <v>27</v>
      </c>
      <c r="P21" s="6"/>
      <c r="Q21" s="43" t="s">
        <v>100</v>
      </c>
    </row>
    <row r="22" spans="2:17" s="33" customFormat="1" ht="25" customHeight="1" x14ac:dyDescent="0.2">
      <c r="B22" s="75">
        <v>10</v>
      </c>
      <c r="C22" s="76" t="s">
        <v>83</v>
      </c>
      <c r="D22" s="77" t="s">
        <v>44</v>
      </c>
      <c r="E22" s="77" t="s">
        <v>0</v>
      </c>
      <c r="F22" s="90">
        <v>1780</v>
      </c>
      <c r="G22" s="77" t="s">
        <v>3</v>
      </c>
      <c r="H22" s="77">
        <v>52</v>
      </c>
      <c r="I22" s="77" t="s">
        <v>7</v>
      </c>
      <c r="J22" s="77">
        <v>14</v>
      </c>
      <c r="K22" s="77" t="s">
        <v>58</v>
      </c>
      <c r="L22" s="77" t="s">
        <v>39</v>
      </c>
      <c r="M22" s="77" t="s">
        <v>26</v>
      </c>
      <c r="N22" s="77" t="s">
        <v>27</v>
      </c>
      <c r="O22" s="77" t="s">
        <v>27</v>
      </c>
      <c r="P22" s="77"/>
      <c r="Q22" s="78" t="s">
        <v>100</v>
      </c>
    </row>
    <row r="23" spans="2:17" s="33" customFormat="1" ht="25" customHeight="1" thickBot="1" x14ac:dyDescent="0.25">
      <c r="B23" s="52"/>
      <c r="C23" s="34" t="s">
        <v>90</v>
      </c>
      <c r="D23" s="20" t="s">
        <v>44</v>
      </c>
      <c r="E23" s="20"/>
      <c r="F23" s="20"/>
      <c r="G23" s="20"/>
      <c r="H23" s="20">
        <v>24</v>
      </c>
      <c r="I23" s="20"/>
      <c r="J23" s="20">
        <f>2015-1999</f>
        <v>16</v>
      </c>
      <c r="K23" s="20" t="s">
        <v>57</v>
      </c>
      <c r="L23" s="20" t="s">
        <v>39</v>
      </c>
      <c r="M23" s="20" t="s">
        <v>26</v>
      </c>
      <c r="N23" s="21" t="s">
        <v>66</v>
      </c>
      <c r="O23" s="20" t="s">
        <v>27</v>
      </c>
      <c r="P23" s="20" t="s">
        <v>41</v>
      </c>
      <c r="Q23" s="35" t="s">
        <v>102</v>
      </c>
    </row>
    <row r="24" spans="2:17" s="33" customFormat="1" ht="25" customHeight="1" thickBot="1" x14ac:dyDescent="0.25">
      <c r="B24" s="79">
        <v>11</v>
      </c>
      <c r="C24" s="80"/>
      <c r="D24" s="81" t="s">
        <v>44</v>
      </c>
      <c r="E24" s="81" t="s">
        <v>0</v>
      </c>
      <c r="F24" s="82">
        <v>1260</v>
      </c>
      <c r="G24" s="81" t="s">
        <v>28</v>
      </c>
      <c r="H24" s="81">
        <v>8</v>
      </c>
      <c r="I24" s="81" t="s">
        <v>32</v>
      </c>
      <c r="J24" s="81">
        <f>2020-1988</f>
        <v>32</v>
      </c>
      <c r="K24" s="81" t="s">
        <v>29</v>
      </c>
      <c r="L24" s="81" t="s">
        <v>27</v>
      </c>
      <c r="M24" s="81" t="s">
        <v>27</v>
      </c>
      <c r="N24" s="81" t="s">
        <v>27</v>
      </c>
      <c r="O24" s="81" t="s">
        <v>27</v>
      </c>
      <c r="P24" s="81" t="s">
        <v>41</v>
      </c>
      <c r="Q24" s="83" t="s">
        <v>102</v>
      </c>
    </row>
    <row r="25" spans="2:17" s="33" customFormat="1" ht="25" customHeight="1" x14ac:dyDescent="0.2">
      <c r="B25" s="39">
        <v>12</v>
      </c>
      <c r="C25" s="40" t="s">
        <v>83</v>
      </c>
      <c r="D25" s="7" t="s">
        <v>48</v>
      </c>
      <c r="E25" s="8" t="s">
        <v>0</v>
      </c>
      <c r="F25" s="5" t="s">
        <v>3</v>
      </c>
      <c r="G25" s="5" t="s">
        <v>3</v>
      </c>
      <c r="H25" s="5" t="s">
        <v>29</v>
      </c>
      <c r="I25" s="5" t="s">
        <v>16</v>
      </c>
      <c r="J25" s="5">
        <f>2013-1983</f>
        <v>30</v>
      </c>
      <c r="K25" s="5" t="s">
        <v>29</v>
      </c>
      <c r="L25" s="5" t="s">
        <v>27</v>
      </c>
      <c r="M25" s="5" t="s">
        <v>26</v>
      </c>
      <c r="N25" s="115" t="s">
        <v>66</v>
      </c>
      <c r="O25" s="1" t="s">
        <v>27</v>
      </c>
      <c r="P25" s="1"/>
      <c r="Q25" s="1" t="s">
        <v>101</v>
      </c>
    </row>
    <row r="26" spans="2:17" s="33" customFormat="1" ht="25" customHeight="1" thickBot="1" x14ac:dyDescent="0.25">
      <c r="B26" s="84"/>
      <c r="C26" s="85" t="s">
        <v>111</v>
      </c>
      <c r="D26" s="86" t="s">
        <v>48</v>
      </c>
      <c r="E26" s="58"/>
      <c r="F26" s="91"/>
      <c r="G26" s="58"/>
      <c r="H26" s="58" t="s">
        <v>29</v>
      </c>
      <c r="I26" s="58"/>
      <c r="J26" s="58">
        <v>30</v>
      </c>
      <c r="K26" s="58" t="s">
        <v>29</v>
      </c>
      <c r="L26" s="58" t="s">
        <v>27</v>
      </c>
      <c r="M26" s="58" t="s">
        <v>26</v>
      </c>
      <c r="N26" s="116" t="s">
        <v>66</v>
      </c>
      <c r="O26" s="6" t="s">
        <v>27</v>
      </c>
      <c r="P26" s="6" t="s">
        <v>41</v>
      </c>
      <c r="Q26" s="6"/>
    </row>
    <row r="27" spans="2:17" s="33" customFormat="1" ht="25" customHeight="1" x14ac:dyDescent="0.2">
      <c r="B27" s="39">
        <v>13</v>
      </c>
      <c r="C27" s="40" t="s">
        <v>83</v>
      </c>
      <c r="D27" s="7" t="s">
        <v>49</v>
      </c>
      <c r="E27" s="5" t="s">
        <v>0</v>
      </c>
      <c r="F27" s="5" t="s">
        <v>3</v>
      </c>
      <c r="G27" s="5" t="s">
        <v>28</v>
      </c>
      <c r="H27" s="5">
        <v>33</v>
      </c>
      <c r="I27" s="48" t="s">
        <v>18</v>
      </c>
      <c r="J27" s="5">
        <v>3</v>
      </c>
      <c r="K27" s="5" t="s">
        <v>29</v>
      </c>
      <c r="L27" s="5" t="s">
        <v>36</v>
      </c>
      <c r="M27" s="5" t="s">
        <v>27</v>
      </c>
      <c r="N27" s="113" t="s">
        <v>71</v>
      </c>
      <c r="O27" s="113" t="s">
        <v>27</v>
      </c>
      <c r="P27" s="113"/>
      <c r="Q27" s="114" t="s">
        <v>100</v>
      </c>
    </row>
    <row r="28" spans="2:17" s="33" customFormat="1" ht="25" customHeight="1" thickBot="1" x14ac:dyDescent="0.25">
      <c r="B28" s="46"/>
      <c r="C28" s="42" t="s">
        <v>94</v>
      </c>
      <c r="D28" s="9" t="s">
        <v>49</v>
      </c>
      <c r="E28" s="10"/>
      <c r="F28" s="6"/>
      <c r="G28" s="6"/>
      <c r="H28" s="6">
        <v>19</v>
      </c>
      <c r="I28" s="11"/>
      <c r="J28" s="6">
        <v>3</v>
      </c>
      <c r="K28" s="6" t="s">
        <v>29</v>
      </c>
      <c r="L28" s="6" t="s">
        <v>27</v>
      </c>
      <c r="M28" s="6" t="s">
        <v>27</v>
      </c>
      <c r="N28" s="6" t="s">
        <v>27</v>
      </c>
      <c r="O28" s="6" t="s">
        <v>27</v>
      </c>
      <c r="P28" s="6" t="s">
        <v>41</v>
      </c>
      <c r="Q28" s="43"/>
    </row>
    <row r="29" spans="2:17" s="33" customFormat="1" ht="25" customHeight="1" thickBot="1" x14ac:dyDescent="0.25">
      <c r="B29" s="65">
        <v>14</v>
      </c>
      <c r="C29" s="66"/>
      <c r="D29" s="67" t="s">
        <v>44</v>
      </c>
      <c r="E29" s="67" t="s">
        <v>1</v>
      </c>
      <c r="F29" s="68">
        <v>990</v>
      </c>
      <c r="G29" s="67" t="s">
        <v>28</v>
      </c>
      <c r="H29" s="67">
        <v>33</v>
      </c>
      <c r="I29" s="92" t="s">
        <v>33</v>
      </c>
      <c r="J29" s="67">
        <f>2014-2006</f>
        <v>8</v>
      </c>
      <c r="K29" s="67" t="s">
        <v>59</v>
      </c>
      <c r="L29" s="67" t="s">
        <v>38</v>
      </c>
      <c r="M29" s="67" t="s">
        <v>27</v>
      </c>
      <c r="N29" s="93" t="s">
        <v>66</v>
      </c>
      <c r="O29" s="67"/>
      <c r="P29" s="67" t="s">
        <v>41</v>
      </c>
      <c r="Q29" s="69"/>
    </row>
    <row r="30" spans="2:17" s="33" customFormat="1" ht="25" customHeight="1" thickBot="1" x14ac:dyDescent="0.25">
      <c r="B30" s="36">
        <v>15</v>
      </c>
      <c r="C30" s="37"/>
      <c r="D30" s="22" t="s">
        <v>44</v>
      </c>
      <c r="E30" s="22" t="s">
        <v>0</v>
      </c>
      <c r="F30" s="23">
        <v>700</v>
      </c>
      <c r="G30" s="22" t="s">
        <v>3</v>
      </c>
      <c r="H30" s="22">
        <v>21</v>
      </c>
      <c r="I30" s="22" t="s">
        <v>34</v>
      </c>
      <c r="J30" s="22">
        <v>10</v>
      </c>
      <c r="K30" s="22" t="s">
        <v>60</v>
      </c>
      <c r="L30" s="22" t="s">
        <v>39</v>
      </c>
      <c r="M30" s="22" t="s">
        <v>26</v>
      </c>
      <c r="N30" s="22" t="s">
        <v>67</v>
      </c>
      <c r="O30" s="22" t="s">
        <v>27</v>
      </c>
      <c r="P30" s="22" t="s">
        <v>41</v>
      </c>
      <c r="Q30" s="38"/>
    </row>
    <row r="31" spans="2:17" s="33" customFormat="1" ht="25" customHeight="1" thickBot="1" x14ac:dyDescent="0.25">
      <c r="B31" s="36">
        <v>16</v>
      </c>
      <c r="C31" s="37"/>
      <c r="D31" s="22" t="s">
        <v>50</v>
      </c>
      <c r="E31" s="22" t="s">
        <v>0</v>
      </c>
      <c r="F31" s="53">
        <v>4200</v>
      </c>
      <c r="G31" s="22" t="s">
        <v>28</v>
      </c>
      <c r="H31" s="22" t="s">
        <v>29</v>
      </c>
      <c r="I31" s="22" t="s">
        <v>19</v>
      </c>
      <c r="J31" s="22">
        <f>2018-1989</f>
        <v>29</v>
      </c>
      <c r="K31" s="22" t="s">
        <v>29</v>
      </c>
      <c r="L31" s="22" t="s">
        <v>27</v>
      </c>
      <c r="M31" s="22" t="s">
        <v>27</v>
      </c>
      <c r="N31" s="22" t="s">
        <v>76</v>
      </c>
      <c r="O31" s="22" t="s">
        <v>27</v>
      </c>
      <c r="P31" s="22"/>
      <c r="Q31" s="38" t="s">
        <v>100</v>
      </c>
    </row>
    <row r="32" spans="2:17" s="33" customFormat="1" ht="25" customHeight="1" thickBot="1" x14ac:dyDescent="0.25">
      <c r="B32" s="36">
        <v>17</v>
      </c>
      <c r="C32" s="37"/>
      <c r="D32" s="23" t="s">
        <v>49</v>
      </c>
      <c r="E32" s="22" t="s">
        <v>0</v>
      </c>
      <c r="F32" s="22">
        <v>1500</v>
      </c>
      <c r="G32" s="22" t="s">
        <v>28</v>
      </c>
      <c r="H32" s="22">
        <v>153</v>
      </c>
      <c r="I32" s="22" t="s">
        <v>7</v>
      </c>
      <c r="J32" s="22">
        <v>1</v>
      </c>
      <c r="K32" s="22" t="s">
        <v>60</v>
      </c>
      <c r="L32" s="22" t="s">
        <v>38</v>
      </c>
      <c r="M32" s="22" t="s">
        <v>27</v>
      </c>
      <c r="N32" s="22" t="s">
        <v>27</v>
      </c>
      <c r="O32" s="22" t="s">
        <v>27</v>
      </c>
      <c r="P32" s="22"/>
      <c r="Q32" s="38" t="s">
        <v>101</v>
      </c>
    </row>
    <row r="33" spans="2:19" s="33" customFormat="1" ht="25" customHeight="1" thickBot="1" x14ac:dyDescent="0.25">
      <c r="B33" s="36">
        <v>18</v>
      </c>
      <c r="C33" s="37"/>
      <c r="D33" s="22" t="s">
        <v>50</v>
      </c>
      <c r="E33" s="22" t="s">
        <v>0</v>
      </c>
      <c r="F33" s="22">
        <v>580</v>
      </c>
      <c r="G33" s="22" t="s">
        <v>28</v>
      </c>
      <c r="H33" s="22">
        <v>54</v>
      </c>
      <c r="I33" s="22" t="s">
        <v>9</v>
      </c>
      <c r="J33" s="22">
        <v>2</v>
      </c>
      <c r="K33" s="22" t="s">
        <v>55</v>
      </c>
      <c r="L33" s="22" t="s">
        <v>38</v>
      </c>
      <c r="M33" s="22" t="s">
        <v>74</v>
      </c>
      <c r="N33" s="22" t="s">
        <v>27</v>
      </c>
      <c r="O33" s="22" t="s">
        <v>27</v>
      </c>
      <c r="P33" s="22"/>
      <c r="Q33" s="38" t="s">
        <v>100</v>
      </c>
    </row>
    <row r="34" spans="2:19" s="33" customFormat="1" ht="25" customHeight="1" thickBot="1" x14ac:dyDescent="0.25">
      <c r="B34" s="36">
        <v>19</v>
      </c>
      <c r="C34" s="37"/>
      <c r="D34" s="23" t="s">
        <v>45</v>
      </c>
      <c r="E34" s="22" t="s">
        <v>0</v>
      </c>
      <c r="F34" s="23">
        <v>210</v>
      </c>
      <c r="G34" s="22" t="s">
        <v>28</v>
      </c>
      <c r="H34" s="22" t="s">
        <v>29</v>
      </c>
      <c r="I34" s="22" t="s">
        <v>8</v>
      </c>
      <c r="J34" s="22">
        <f>2014-1989</f>
        <v>25</v>
      </c>
      <c r="K34" s="22" t="s">
        <v>56</v>
      </c>
      <c r="L34" s="22" t="s">
        <v>27</v>
      </c>
      <c r="M34" s="22" t="s">
        <v>26</v>
      </c>
      <c r="N34" s="24" t="s">
        <v>66</v>
      </c>
      <c r="O34" s="22" t="s">
        <v>27</v>
      </c>
      <c r="P34" s="22"/>
      <c r="Q34" s="38" t="s">
        <v>100</v>
      </c>
    </row>
    <row r="35" spans="2:19" s="33" customFormat="1" ht="25" customHeight="1" thickBot="1" x14ac:dyDescent="0.25">
      <c r="B35" s="54">
        <v>20</v>
      </c>
      <c r="C35" s="55"/>
      <c r="D35" s="12" t="s">
        <v>52</v>
      </c>
      <c r="E35" s="12" t="s">
        <v>0</v>
      </c>
      <c r="F35" s="12" t="s">
        <v>3</v>
      </c>
      <c r="G35" s="12" t="s">
        <v>3</v>
      </c>
      <c r="H35" s="12" t="s">
        <v>29</v>
      </c>
      <c r="I35" s="12" t="s">
        <v>29</v>
      </c>
      <c r="J35" s="12">
        <v>12</v>
      </c>
      <c r="K35" s="12" t="s">
        <v>29</v>
      </c>
      <c r="L35" s="12" t="s">
        <v>27</v>
      </c>
      <c r="M35" s="12" t="s">
        <v>26</v>
      </c>
      <c r="N35" s="12" t="s">
        <v>27</v>
      </c>
      <c r="O35" s="12" t="s">
        <v>26</v>
      </c>
      <c r="P35" s="12"/>
      <c r="Q35" s="56" t="s">
        <v>100</v>
      </c>
    </row>
    <row r="36" spans="2:19" s="33" customFormat="1" ht="60" customHeight="1" thickBot="1" x14ac:dyDescent="0.25">
      <c r="B36" s="54">
        <v>21</v>
      </c>
      <c r="C36" s="55"/>
      <c r="D36" s="13" t="s">
        <v>47</v>
      </c>
      <c r="E36" s="12" t="s">
        <v>1</v>
      </c>
      <c r="F36" s="12" t="s">
        <v>3</v>
      </c>
      <c r="G36" s="12" t="s">
        <v>3</v>
      </c>
      <c r="H36" s="12" t="s">
        <v>29</v>
      </c>
      <c r="I36" s="12" t="s">
        <v>10</v>
      </c>
      <c r="J36" s="12">
        <v>6</v>
      </c>
      <c r="K36" s="12" t="s">
        <v>29</v>
      </c>
      <c r="L36" s="108" t="s">
        <v>64</v>
      </c>
      <c r="M36" s="12" t="s">
        <v>27</v>
      </c>
      <c r="N36" s="12" t="s">
        <v>27</v>
      </c>
      <c r="O36" s="12" t="s">
        <v>27</v>
      </c>
      <c r="P36" s="12"/>
      <c r="Q36" s="56" t="s">
        <v>100</v>
      </c>
    </row>
    <row r="37" spans="2:19" s="33" customFormat="1" ht="25" customHeight="1" thickBot="1" x14ac:dyDescent="0.25">
      <c r="B37" s="54">
        <v>22</v>
      </c>
      <c r="C37" s="55"/>
      <c r="D37" s="13" t="s">
        <v>49</v>
      </c>
      <c r="E37" s="12" t="s">
        <v>0</v>
      </c>
      <c r="F37" s="12" t="s">
        <v>3</v>
      </c>
      <c r="G37" s="12" t="s">
        <v>3</v>
      </c>
      <c r="H37" s="12">
        <v>49</v>
      </c>
      <c r="I37" s="12" t="s">
        <v>17</v>
      </c>
      <c r="J37" s="12">
        <f>2016-1993</f>
        <v>23</v>
      </c>
      <c r="K37" s="12" t="s">
        <v>29</v>
      </c>
      <c r="L37" s="12" t="s">
        <v>65</v>
      </c>
      <c r="M37" s="12" t="s">
        <v>26</v>
      </c>
      <c r="N37" s="14" t="s">
        <v>66</v>
      </c>
      <c r="O37" s="12" t="s">
        <v>27</v>
      </c>
      <c r="P37" s="12"/>
      <c r="Q37" s="56" t="s">
        <v>100</v>
      </c>
    </row>
    <row r="38" spans="2:19" s="33" customFormat="1" ht="25" customHeight="1" thickBot="1" x14ac:dyDescent="0.25">
      <c r="B38" s="54">
        <v>23</v>
      </c>
      <c r="C38" s="55"/>
      <c r="D38" s="13" t="s">
        <v>45</v>
      </c>
      <c r="E38" s="12" t="s">
        <v>0</v>
      </c>
      <c r="F38" s="12" t="s">
        <v>3</v>
      </c>
      <c r="G38" s="12" t="s">
        <v>3</v>
      </c>
      <c r="H38" s="12">
        <v>88</v>
      </c>
      <c r="I38" s="12" t="s">
        <v>4</v>
      </c>
      <c r="J38" s="12">
        <v>26</v>
      </c>
      <c r="K38" s="12" t="s">
        <v>29</v>
      </c>
      <c r="L38" s="12" t="s">
        <v>36</v>
      </c>
      <c r="M38" s="12" t="s">
        <v>27</v>
      </c>
      <c r="N38" s="12" t="s">
        <v>77</v>
      </c>
      <c r="O38" s="12" t="s">
        <v>27</v>
      </c>
      <c r="P38" s="12"/>
      <c r="Q38" s="56" t="s">
        <v>100</v>
      </c>
    </row>
    <row r="39" spans="2:19" s="33" customFormat="1" ht="25" customHeight="1" thickBot="1" x14ac:dyDescent="0.25">
      <c r="B39" s="54">
        <v>24</v>
      </c>
      <c r="C39" s="55"/>
      <c r="D39" s="13" t="s">
        <v>47</v>
      </c>
      <c r="E39" s="12" t="s">
        <v>1</v>
      </c>
      <c r="F39" s="12" t="s">
        <v>3</v>
      </c>
      <c r="G39" s="12" t="s">
        <v>3</v>
      </c>
      <c r="H39" s="12">
        <v>75</v>
      </c>
      <c r="I39" s="12" t="s">
        <v>6</v>
      </c>
      <c r="J39" s="12">
        <f>2016-1987</f>
        <v>29</v>
      </c>
      <c r="K39" s="12" t="s">
        <v>63</v>
      </c>
      <c r="L39" s="12" t="s">
        <v>38</v>
      </c>
      <c r="M39" s="12" t="s">
        <v>26</v>
      </c>
      <c r="N39" s="14" t="s">
        <v>70</v>
      </c>
      <c r="O39" s="12" t="s">
        <v>27</v>
      </c>
      <c r="P39" s="12"/>
      <c r="Q39" s="56" t="s">
        <v>100</v>
      </c>
    </row>
    <row r="40" spans="2:19" s="33" customFormat="1" ht="25" customHeight="1" thickBot="1" x14ac:dyDescent="0.25">
      <c r="B40" s="54">
        <v>25</v>
      </c>
      <c r="C40" s="55"/>
      <c r="D40" s="12" t="s">
        <v>50</v>
      </c>
      <c r="E40" s="12" t="s">
        <v>0</v>
      </c>
      <c r="F40" s="15" t="s">
        <v>3</v>
      </c>
      <c r="G40" s="12" t="s">
        <v>3</v>
      </c>
      <c r="H40" s="12" t="s">
        <v>29</v>
      </c>
      <c r="I40" s="12" t="s">
        <v>29</v>
      </c>
      <c r="J40" s="12">
        <v>11</v>
      </c>
      <c r="K40" s="12" t="s">
        <v>29</v>
      </c>
      <c r="L40" s="12" t="s">
        <v>27</v>
      </c>
      <c r="M40" s="12" t="s">
        <v>27</v>
      </c>
      <c r="N40" s="12" t="s">
        <v>27</v>
      </c>
      <c r="O40" s="12" t="s">
        <v>27</v>
      </c>
      <c r="P40" s="12"/>
      <c r="Q40" s="56" t="s">
        <v>100</v>
      </c>
    </row>
    <row r="41" spans="2:19" s="33" customFormat="1" ht="25" customHeight="1" thickBot="1" x14ac:dyDescent="0.25">
      <c r="B41" s="54">
        <v>26</v>
      </c>
      <c r="C41" s="55"/>
      <c r="D41" s="12" t="s">
        <v>53</v>
      </c>
      <c r="E41" s="12" t="s">
        <v>0</v>
      </c>
      <c r="F41" s="15" t="s">
        <v>3</v>
      </c>
      <c r="G41" s="12" t="s">
        <v>3</v>
      </c>
      <c r="H41" s="12" t="s">
        <v>29</v>
      </c>
      <c r="I41" s="12" t="s">
        <v>29</v>
      </c>
      <c r="J41" s="12">
        <v>11</v>
      </c>
      <c r="K41" s="12" t="s">
        <v>29</v>
      </c>
      <c r="L41" s="12" t="s">
        <v>27</v>
      </c>
      <c r="M41" s="12" t="s">
        <v>27</v>
      </c>
      <c r="N41" s="12" t="s">
        <v>27</v>
      </c>
      <c r="O41" s="12" t="s">
        <v>27</v>
      </c>
      <c r="P41" s="12"/>
      <c r="Q41" s="56" t="s">
        <v>100</v>
      </c>
    </row>
    <row r="42" spans="2:19" s="33" customFormat="1" ht="25" customHeight="1" thickBot="1" x14ac:dyDescent="0.25">
      <c r="B42" s="36">
        <v>27</v>
      </c>
      <c r="C42" s="37"/>
      <c r="D42" s="22" t="s">
        <v>47</v>
      </c>
      <c r="E42" s="22" t="s">
        <v>0</v>
      </c>
      <c r="F42" s="23">
        <v>670</v>
      </c>
      <c r="G42" s="22" t="s">
        <v>29</v>
      </c>
      <c r="H42" s="22" t="s">
        <v>29</v>
      </c>
      <c r="I42" s="22" t="s">
        <v>29</v>
      </c>
      <c r="J42" s="22">
        <f>2017-1989</f>
        <v>28</v>
      </c>
      <c r="K42" s="22" t="s">
        <v>29</v>
      </c>
      <c r="L42" s="22" t="s">
        <v>27</v>
      </c>
      <c r="M42" s="22" t="s">
        <v>26</v>
      </c>
      <c r="N42" s="24" t="s">
        <v>66</v>
      </c>
      <c r="O42" s="22" t="s">
        <v>27</v>
      </c>
      <c r="P42" s="22"/>
      <c r="Q42" s="38" t="s">
        <v>100</v>
      </c>
    </row>
    <row r="43" spans="2:19" s="33" customFormat="1" ht="25" customHeight="1" thickBot="1" x14ac:dyDescent="0.25">
      <c r="B43" s="54">
        <v>28</v>
      </c>
      <c r="C43" s="55"/>
      <c r="D43" s="12" t="s">
        <v>44</v>
      </c>
      <c r="E43" s="12" t="s">
        <v>0</v>
      </c>
      <c r="F43" s="15" t="s">
        <v>28</v>
      </c>
      <c r="G43" s="12" t="s">
        <v>3</v>
      </c>
      <c r="H43" s="12" t="s">
        <v>29</v>
      </c>
      <c r="I43" s="29" t="s">
        <v>29</v>
      </c>
      <c r="J43" s="12" t="s">
        <v>35</v>
      </c>
      <c r="K43" s="12" t="s">
        <v>29</v>
      </c>
      <c r="L43" s="12" t="s">
        <v>27</v>
      </c>
      <c r="M43" s="12" t="s">
        <v>26</v>
      </c>
      <c r="N43" s="12" t="s">
        <v>27</v>
      </c>
      <c r="O43" s="12" t="s">
        <v>27</v>
      </c>
      <c r="P43" s="12"/>
      <c r="Q43" s="56" t="s">
        <v>100</v>
      </c>
    </row>
    <row r="44" spans="2:19" s="33" customFormat="1" ht="25" customHeight="1" thickBot="1" x14ac:dyDescent="0.25">
      <c r="B44" s="54">
        <v>29</v>
      </c>
      <c r="C44" s="55"/>
      <c r="D44" s="12" t="s">
        <v>48</v>
      </c>
      <c r="E44" s="12" t="s">
        <v>0</v>
      </c>
      <c r="F44" s="15" t="s">
        <v>3</v>
      </c>
      <c r="G44" s="12" t="s">
        <v>3</v>
      </c>
      <c r="H44" s="12" t="s">
        <v>29</v>
      </c>
      <c r="I44" s="12" t="s">
        <v>29</v>
      </c>
      <c r="J44" s="12">
        <v>4</v>
      </c>
      <c r="K44" s="12" t="s">
        <v>29</v>
      </c>
      <c r="L44" s="12" t="s">
        <v>27</v>
      </c>
      <c r="M44" s="12" t="s">
        <v>27</v>
      </c>
      <c r="N44" s="12" t="s">
        <v>27</v>
      </c>
      <c r="O44" s="12" t="s">
        <v>27</v>
      </c>
      <c r="P44" s="12"/>
      <c r="Q44" s="56" t="s">
        <v>100</v>
      </c>
    </row>
    <row r="45" spans="2:19" s="33" customFormat="1" ht="22" customHeight="1" x14ac:dyDescent="0.2">
      <c r="B45" s="4"/>
      <c r="C45" s="57"/>
      <c r="D45" s="4"/>
      <c r="E45" s="4"/>
      <c r="F45" s="1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9" s="97" customFormat="1" ht="22" customHeight="1" x14ac:dyDescent="0.2">
      <c r="B46" s="4"/>
      <c r="C46" s="5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110"/>
      <c r="P46" s="109"/>
      <c r="Q46" s="4"/>
      <c r="R46" s="103"/>
    </row>
    <row r="47" spans="2:19" s="97" customFormat="1" ht="22" customHeight="1" x14ac:dyDescent="0.2">
      <c r="B47" s="4"/>
      <c r="C47" s="57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94" t="s">
        <v>91</v>
      </c>
      <c r="P47" s="95"/>
      <c r="Q47" s="111"/>
      <c r="R47" s="112"/>
      <c r="S47" s="112"/>
    </row>
    <row r="48" spans="2:19" s="97" customFormat="1" ht="22" customHeight="1" x14ac:dyDescent="0.2">
      <c r="B48" s="98"/>
      <c r="C48" s="99"/>
      <c r="O48" s="112"/>
      <c r="P48" s="112"/>
      <c r="Q48" s="112"/>
      <c r="R48" s="112"/>
      <c r="S48" s="95"/>
    </row>
    <row r="49" spans="2:19" s="102" customFormat="1" x14ac:dyDescent="0.2">
      <c r="B49" s="100"/>
      <c r="C49" s="101"/>
      <c r="O49" s="95" t="s">
        <v>92</v>
      </c>
      <c r="P49" s="95"/>
      <c r="Q49" s="95"/>
      <c r="R49" s="112"/>
      <c r="S49" s="112"/>
    </row>
    <row r="50" spans="2:19" s="102" customFormat="1" x14ac:dyDescent="0.2">
      <c r="B50" s="100"/>
      <c r="C50" s="101"/>
      <c r="O50" s="95" t="s">
        <v>93</v>
      </c>
      <c r="P50" s="95"/>
      <c r="Q50" s="95"/>
      <c r="R50" s="95"/>
      <c r="S50" s="95"/>
    </row>
    <row r="51" spans="2:19" s="102" customFormat="1" x14ac:dyDescent="0.2">
      <c r="B51" s="100"/>
      <c r="C51" s="101"/>
      <c r="O51" s="95" t="s">
        <v>110</v>
      </c>
      <c r="P51" s="95"/>
      <c r="Q51" s="95"/>
      <c r="R51" s="95"/>
      <c r="S51" s="95"/>
    </row>
    <row r="52" spans="2:19" s="102" customFormat="1" x14ac:dyDescent="0.2">
      <c r="B52" s="100"/>
      <c r="C52" s="101"/>
      <c r="O52" s="95"/>
      <c r="P52" s="95"/>
      <c r="Q52" s="95"/>
      <c r="R52" s="95"/>
      <c r="S52" s="95"/>
    </row>
    <row r="53" spans="2:19" s="102" customFormat="1" x14ac:dyDescent="0.2">
      <c r="B53" s="100"/>
      <c r="C53" s="101"/>
      <c r="O53" s="111" t="s">
        <v>96</v>
      </c>
      <c r="P53" s="112" t="s">
        <v>97</v>
      </c>
      <c r="Q53" s="112"/>
      <c r="R53" s="112"/>
      <c r="S53" s="112"/>
    </row>
    <row r="54" spans="2:19" s="102" customFormat="1" x14ac:dyDescent="0.2">
      <c r="B54" s="100"/>
      <c r="C54" s="101"/>
      <c r="O54" s="111" t="s">
        <v>41</v>
      </c>
      <c r="P54" s="112" t="s">
        <v>98</v>
      </c>
      <c r="Q54" s="95"/>
      <c r="R54" s="95"/>
      <c r="S54" s="95"/>
    </row>
    <row r="55" spans="2:19" s="95" customFormat="1" x14ac:dyDescent="0.2">
      <c r="B55" s="104"/>
      <c r="C55" s="105"/>
      <c r="O55" s="111" t="s">
        <v>103</v>
      </c>
      <c r="P55" s="95" t="s">
        <v>99</v>
      </c>
    </row>
    <row r="56" spans="2:19" s="95" customFormat="1" x14ac:dyDescent="0.2">
      <c r="B56" s="104"/>
      <c r="C56" s="105"/>
      <c r="O56" s="111" t="s">
        <v>43</v>
      </c>
      <c r="P56" s="112" t="s">
        <v>104</v>
      </c>
    </row>
    <row r="57" spans="2:19" ht="17" thickBot="1" x14ac:dyDescent="0.25">
      <c r="O57" s="95"/>
      <c r="P57" s="95"/>
      <c r="Q57" s="95"/>
      <c r="R57" s="95"/>
      <c r="S57" s="95"/>
    </row>
    <row r="58" spans="2:19" ht="17" thickBot="1" x14ac:dyDescent="0.25">
      <c r="O58" s="106" t="s">
        <v>95</v>
      </c>
      <c r="P58" s="107" t="s">
        <v>105</v>
      </c>
      <c r="Q58" s="95"/>
      <c r="R58" s="95"/>
      <c r="S58" s="95"/>
    </row>
  </sheetData>
  <sortState xmlns:xlrd2="http://schemas.microsoft.com/office/spreadsheetml/2017/richdata2" ref="B7:Q44">
    <sortCondition ref="B7:B44"/>
    <sortCondition ref="C7:C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Karolinska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Chemin</dc:creator>
  <cp:lastModifiedBy>Karine Chemin</cp:lastModifiedBy>
  <cp:lastPrinted>2020-10-06T11:51:53Z</cp:lastPrinted>
  <dcterms:created xsi:type="dcterms:W3CDTF">2020-03-26T11:25:27Z</dcterms:created>
  <dcterms:modified xsi:type="dcterms:W3CDTF">2022-05-30T13:35:39Z</dcterms:modified>
</cp:coreProperties>
</file>