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deluca\Desktop\"/>
    </mc:Choice>
  </mc:AlternateContent>
  <bookViews>
    <workbookView xWindow="0" yWindow="0" windowWidth="19200" windowHeight="6975" tabRatio="812"/>
  </bookViews>
  <sheets>
    <sheet name="Suppl.Table1 (1)" sheetId="1" r:id="rId1"/>
    <sheet name="Suppl.Table1 (2)" sheetId="3" r:id="rId2"/>
    <sheet name="Suppl.Table1 (3)" sheetId="5" r:id="rId3"/>
    <sheet name="Suppl.Table1 (4)" sheetId="4" r:id="rId4"/>
    <sheet name="Suppl.Table8" sheetId="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5" l="1"/>
  <c r="D17" i="5"/>
  <c r="H16" i="5"/>
  <c r="D16" i="5"/>
  <c r="F15" i="5"/>
  <c r="E15" i="5"/>
  <c r="D15" i="5"/>
  <c r="H15" i="5" s="1"/>
  <c r="F12" i="5"/>
  <c r="D12" i="5"/>
  <c r="H12" i="5" s="1"/>
  <c r="H22" i="5" s="1"/>
  <c r="F11" i="5"/>
  <c r="D11" i="5"/>
  <c r="H11" i="5" s="1"/>
  <c r="H21" i="5" s="1"/>
  <c r="F10" i="5"/>
  <c r="E10" i="5"/>
  <c r="D10" i="5"/>
  <c r="H10" i="5" s="1"/>
  <c r="J26" i="5" l="1"/>
  <c r="H20" i="5"/>
  <c r="J27" i="5" s="1"/>
  <c r="J25" i="5"/>
  <c r="J29" i="5" s="1"/>
  <c r="J30" i="5" l="1"/>
  <c r="J31" i="5"/>
  <c r="I22" i="3" l="1"/>
  <c r="I17" i="3"/>
  <c r="I16" i="3"/>
  <c r="I15" i="3"/>
  <c r="I12" i="3"/>
  <c r="I11" i="3"/>
  <c r="I21" i="3" s="1"/>
  <c r="I10" i="3"/>
  <c r="I20" i="3" s="1"/>
  <c r="K27" i="3" l="1"/>
  <c r="K25" i="3"/>
  <c r="K29" i="3" s="1"/>
  <c r="K26" i="3"/>
  <c r="K30" i="3" l="1"/>
  <c r="K31" i="3"/>
  <c r="F25" i="2" l="1"/>
  <c r="E25" i="2"/>
  <c r="D25" i="2"/>
  <c r="I25" i="2" s="1"/>
  <c r="I24" i="2"/>
  <c r="F24" i="2"/>
  <c r="E24" i="2"/>
  <c r="D24" i="2"/>
  <c r="F23" i="2"/>
  <c r="E23" i="2"/>
  <c r="D23" i="2"/>
  <c r="I23" i="2" s="1"/>
  <c r="I22" i="2"/>
  <c r="F22" i="2"/>
  <c r="E22" i="2"/>
  <c r="D22" i="2"/>
  <c r="G19" i="2"/>
  <c r="F19" i="2"/>
  <c r="E19" i="2"/>
  <c r="D19" i="2"/>
  <c r="I19" i="2" s="1"/>
  <c r="G18" i="2"/>
  <c r="F18" i="2"/>
  <c r="E18" i="2"/>
  <c r="D18" i="2"/>
  <c r="I18" i="2" s="1"/>
  <c r="G17" i="2"/>
  <c r="F17" i="2"/>
  <c r="I17" i="2" s="1"/>
  <c r="E17" i="2"/>
  <c r="D17" i="2"/>
  <c r="G16" i="2"/>
  <c r="F16" i="2"/>
  <c r="E16" i="2"/>
  <c r="D16" i="2"/>
  <c r="I16" i="2" s="1"/>
  <c r="I13" i="2"/>
  <c r="G13" i="2"/>
  <c r="F13" i="2"/>
  <c r="E13" i="2"/>
  <c r="D13" i="2"/>
  <c r="G12" i="2"/>
  <c r="F12" i="2"/>
  <c r="E12" i="2"/>
  <c r="I12" i="2" s="1"/>
  <c r="I29" i="2" s="1"/>
  <c r="K34" i="2" s="1"/>
  <c r="D12" i="2"/>
  <c r="G11" i="2"/>
  <c r="F11" i="2"/>
  <c r="E11" i="2"/>
  <c r="D11" i="2"/>
  <c r="I11" i="2" s="1"/>
  <c r="I28" i="2" s="1"/>
  <c r="G10" i="2"/>
  <c r="I10" i="2" s="1"/>
  <c r="I27" i="2" s="1"/>
  <c r="K33" i="2" s="1"/>
  <c r="F10" i="2"/>
  <c r="E10" i="2"/>
  <c r="D10" i="2"/>
  <c r="K37" i="2" l="1"/>
  <c r="I30" i="2"/>
  <c r="K36" i="2" s="1"/>
  <c r="O35" i="4" l="1"/>
  <c r="O34" i="4"/>
  <c r="O31" i="4"/>
  <c r="O30" i="4"/>
  <c r="O29" i="4"/>
  <c r="O26" i="4"/>
  <c r="O25" i="4"/>
  <c r="O24" i="4"/>
  <c r="O33" i="4" s="1"/>
  <c r="O37" i="4" s="1"/>
  <c r="O16" i="4"/>
  <c r="O15" i="4"/>
  <c r="O14" i="4"/>
  <c r="O18" i="4" s="1"/>
  <c r="O22" i="4" s="1"/>
  <c r="O11" i="4"/>
  <c r="O20" i="4" s="1"/>
  <c r="O10" i="4"/>
  <c r="O19" i="4" s="1"/>
  <c r="O9" i="4"/>
  <c r="Q34" i="1" l="1"/>
  <c r="Q33" i="1"/>
  <c r="Q37" i="1" s="1"/>
  <c r="Q31" i="1"/>
  <c r="Q35" i="1" s="1"/>
  <c r="Q30" i="1"/>
  <c r="Q29" i="1"/>
  <c r="Q26" i="1"/>
  <c r="Q25" i="1"/>
  <c r="Q24" i="1"/>
  <c r="Q20" i="1"/>
  <c r="Q19" i="1"/>
  <c r="Q16" i="1"/>
  <c r="Q15" i="1"/>
  <c r="Q14" i="1"/>
  <c r="Q11" i="1"/>
  <c r="Q10" i="1"/>
  <c r="Q9" i="1"/>
  <c r="Q18" i="1" s="1"/>
  <c r="Q22" i="1" s="1"/>
</calcChain>
</file>

<file path=xl/sharedStrings.xml><?xml version="1.0" encoding="utf-8"?>
<sst xmlns="http://schemas.openxmlformats.org/spreadsheetml/2006/main" count="250" uniqueCount="112">
  <si>
    <t xml:space="preserve">counting done only on clear labeled neurons </t>
  </si>
  <si>
    <t xml:space="preserve">virus </t>
  </si>
  <si>
    <t>GFP</t>
  </si>
  <si>
    <t>td Tom</t>
  </si>
  <si>
    <t>average of layers</t>
  </si>
  <si>
    <t>sl1f1a</t>
  </si>
  <si>
    <t>sl1f1b</t>
  </si>
  <si>
    <t>sl1f1c</t>
  </si>
  <si>
    <t>sl1f2a</t>
  </si>
  <si>
    <t>sl1f2b</t>
  </si>
  <si>
    <t>sl2f1a</t>
  </si>
  <si>
    <t>sl2f1b</t>
  </si>
  <si>
    <t>sl2f2a</t>
  </si>
  <si>
    <t>sl3f1a</t>
  </si>
  <si>
    <t>sl3f1b</t>
  </si>
  <si>
    <t>sl3f1c</t>
  </si>
  <si>
    <t>sl3f2a</t>
  </si>
  <si>
    <t>sl3f2b</t>
  </si>
  <si>
    <t>GFP-red VGAT</t>
  </si>
  <si>
    <t>red VGAT no GFP</t>
  </si>
  <si>
    <t>GFP no red VGAT</t>
  </si>
  <si>
    <t>g1sl1 f1</t>
  </si>
  <si>
    <t>g2sl1 f1</t>
  </si>
  <si>
    <t>g2sl1 f2</t>
  </si>
  <si>
    <t>best of layers</t>
  </si>
  <si>
    <t xml:space="preserve">tot </t>
  </si>
  <si>
    <t>349/482</t>
  </si>
  <si>
    <t>133/134</t>
  </si>
  <si>
    <t>tot VGAT</t>
  </si>
  <si>
    <t>g1sl1 f2</t>
  </si>
  <si>
    <t>g1sl1 f3</t>
  </si>
  <si>
    <t>g1sl1 f4</t>
  </si>
  <si>
    <t>tdtom-cy5 VGAT</t>
  </si>
  <si>
    <t>cy5 VGAT no tdtom</t>
  </si>
  <si>
    <t>tdtom no cy5 VGAT</t>
  </si>
  <si>
    <t>g1sl1</t>
  </si>
  <si>
    <t>g1sl2</t>
  </si>
  <si>
    <t>g2sl1</t>
  </si>
  <si>
    <t>g2sl2</t>
  </si>
  <si>
    <t>197/319</t>
  </si>
  <si>
    <t>122/125</t>
  </si>
  <si>
    <t>ChR-2 green AF-488</t>
  </si>
  <si>
    <t>Ox red/orange AF-555</t>
  </si>
  <si>
    <t>ChR-2 red m-Cherry</t>
  </si>
  <si>
    <t xml:space="preserve"> Ox green AF-488</t>
  </si>
  <si>
    <t>sl1</t>
  </si>
  <si>
    <t>sl2</t>
  </si>
  <si>
    <t xml:space="preserve">green-red </t>
  </si>
  <si>
    <t>red Ox no ChR-2 green</t>
  </si>
  <si>
    <t xml:space="preserve"> ChR-2 green no red Ox</t>
  </si>
  <si>
    <t>sl1f1</t>
  </si>
  <si>
    <t>sl1f2</t>
  </si>
  <si>
    <t>sl2f1</t>
  </si>
  <si>
    <t>sl3f1</t>
  </si>
  <si>
    <t>sl4f1</t>
  </si>
  <si>
    <t>sl5f1</t>
  </si>
  <si>
    <t>sl5f2</t>
  </si>
  <si>
    <t>sl6f1</t>
  </si>
  <si>
    <t>sl6f2</t>
  </si>
  <si>
    <t>sl7f1</t>
  </si>
  <si>
    <t>402/616</t>
  </si>
  <si>
    <t>214/223</t>
  </si>
  <si>
    <t>tot Ox</t>
  </si>
  <si>
    <t>green Ox no ChR-2 red</t>
  </si>
  <si>
    <t xml:space="preserve"> ChR-2 red no green Ox</t>
  </si>
  <si>
    <t>278/437</t>
  </si>
  <si>
    <t>159/168</t>
  </si>
  <si>
    <t>Gal</t>
  </si>
  <si>
    <t>Vgat</t>
  </si>
  <si>
    <t>Hcrtr2</t>
  </si>
  <si>
    <t>green</t>
  </si>
  <si>
    <t>red</t>
  </si>
  <si>
    <t>IR</t>
  </si>
  <si>
    <t>A1</t>
  </si>
  <si>
    <t>A2</t>
  </si>
  <si>
    <t>A3</t>
  </si>
  <si>
    <t>A4</t>
  </si>
  <si>
    <t>Vgat-Hcrtr2</t>
  </si>
  <si>
    <t>Vgat-Gal</t>
  </si>
  <si>
    <t>Vgat-Gal-Hcrtr2</t>
  </si>
  <si>
    <t>B1</t>
  </si>
  <si>
    <t>B2</t>
  </si>
  <si>
    <t>B3</t>
  </si>
  <si>
    <t>B4</t>
  </si>
  <si>
    <t>C1</t>
  </si>
  <si>
    <t>C2</t>
  </si>
  <si>
    <t>C3</t>
  </si>
  <si>
    <t>Vgat tot</t>
  </si>
  <si>
    <t>Vgat-Gal tot</t>
  </si>
  <si>
    <t>% Vgat-Gal-Hcrtr2</t>
  </si>
  <si>
    <t>% Vgat-Hcrtr2</t>
  </si>
  <si>
    <t>ChR-2</t>
  </si>
  <si>
    <t>sl2f2</t>
  </si>
  <si>
    <t>ChR-2 no Vgat</t>
  </si>
  <si>
    <t>Vgat no ChR-2</t>
  </si>
  <si>
    <t>ChR-2-Vgat</t>
  </si>
  <si>
    <t>ChR-2 tot</t>
  </si>
  <si>
    <t>% Vgat no ChR-2</t>
  </si>
  <si>
    <t>% Vgat-ChR-2</t>
  </si>
  <si>
    <t>% ChR-2-Vgat</t>
  </si>
  <si>
    <t>TdTom</t>
  </si>
  <si>
    <t>sl3</t>
  </si>
  <si>
    <t xml:space="preserve"> TdTom no Gal</t>
  </si>
  <si>
    <t>Gal no TdTom</t>
  </si>
  <si>
    <t>Gal-TdTom</t>
  </si>
  <si>
    <t>Gal tot</t>
  </si>
  <si>
    <t>TdTom tot</t>
  </si>
  <si>
    <t>% Gal no TdTom</t>
  </si>
  <si>
    <t>% Gal-TdTom</t>
  </si>
  <si>
    <t>% TdTom-Gal</t>
  </si>
  <si>
    <t xml:space="preserve">mouse </t>
  </si>
  <si>
    <t>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</si>
</sst>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0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/>
  </sheetViews>
  <sheetFormatPr defaultRowHeight="15" x14ac:dyDescent="0.25"/>
  <cols>
    <col min="1" max="1" width="2.28515625" style="2" customWidth="1"/>
    <col min="2" max="2" width="17.28515625" style="2" customWidth="1"/>
    <col min="3" max="3" width="18.28515625" style="2" customWidth="1"/>
    <col min="4" max="4" width="7.42578125" style="2" customWidth="1"/>
    <col min="5" max="6" width="7.5703125" style="2" customWidth="1"/>
    <col min="7" max="7" width="6.42578125" style="2" customWidth="1"/>
    <col min="8" max="8" width="7.28515625" style="2" customWidth="1"/>
    <col min="9" max="9" width="8.42578125" style="2" customWidth="1"/>
    <col min="10" max="10" width="9" style="2" customWidth="1"/>
    <col min="11" max="19" width="9.140625" style="2"/>
  </cols>
  <sheetData>
    <row r="1" spans="1:19" x14ac:dyDescent="0.25">
      <c r="A1" s="1"/>
      <c r="C1" s="3"/>
      <c r="E1" s="4" t="s">
        <v>0</v>
      </c>
      <c r="J1" s="4"/>
      <c r="R1" s="1"/>
      <c r="S1" s="1"/>
    </row>
    <row r="2" spans="1:19" x14ac:dyDescent="0.25">
      <c r="A2" s="1"/>
      <c r="B2" s="3" t="s">
        <v>110</v>
      </c>
      <c r="C2" s="3" t="s">
        <v>1</v>
      </c>
      <c r="R2" s="1"/>
      <c r="S2" s="1"/>
    </row>
    <row r="3" spans="1:19" x14ac:dyDescent="0.25">
      <c r="A3" s="1"/>
      <c r="B3" s="2">
        <v>1</v>
      </c>
      <c r="C3" s="2" t="s">
        <v>2</v>
      </c>
      <c r="R3" s="1"/>
      <c r="S3" s="1"/>
    </row>
    <row r="4" spans="1:19" x14ac:dyDescent="0.25">
      <c r="A4" s="1"/>
      <c r="B4" s="2">
        <v>2</v>
      </c>
      <c r="C4" s="2" t="s">
        <v>3</v>
      </c>
      <c r="R4" s="1"/>
      <c r="S4" s="1"/>
    </row>
    <row r="5" spans="1:19" x14ac:dyDescent="0.25">
      <c r="A5" s="1"/>
      <c r="B5" s="2">
        <v>3</v>
      </c>
      <c r="C5" s="2" t="s">
        <v>2</v>
      </c>
      <c r="R5" s="1"/>
      <c r="S5" s="1"/>
    </row>
    <row r="6" spans="1:19" x14ac:dyDescent="0.25">
      <c r="A6" s="1"/>
      <c r="B6" s="2">
        <v>4</v>
      </c>
      <c r="C6" s="2" t="s">
        <v>3</v>
      </c>
      <c r="R6" s="1"/>
      <c r="S6" s="1"/>
    </row>
    <row r="7" spans="1:19" x14ac:dyDescent="0.25">
      <c r="A7" s="1"/>
      <c r="R7" s="1"/>
      <c r="S7" s="1"/>
    </row>
    <row r="8" spans="1:19" x14ac:dyDescent="0.25">
      <c r="A8" s="1"/>
      <c r="B8" s="3" t="s">
        <v>4</v>
      </c>
      <c r="C8" s="3">
        <v>1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12</v>
      </c>
      <c r="L8" s="2" t="s">
        <v>13</v>
      </c>
      <c r="M8" s="2" t="s">
        <v>14</v>
      </c>
      <c r="N8" s="2" t="s">
        <v>15</v>
      </c>
      <c r="O8" s="2" t="s">
        <v>16</v>
      </c>
      <c r="P8" s="2" t="s">
        <v>17</v>
      </c>
      <c r="R8" s="1"/>
      <c r="S8" s="1"/>
    </row>
    <row r="9" spans="1:19" x14ac:dyDescent="0.25">
      <c r="A9" s="1"/>
      <c r="C9" s="2" t="s">
        <v>18</v>
      </c>
      <c r="D9" s="2">
        <v>12</v>
      </c>
      <c r="E9" s="2">
        <v>4</v>
      </c>
      <c r="F9" s="2">
        <v>20</v>
      </c>
      <c r="G9" s="2">
        <v>11</v>
      </c>
      <c r="H9" s="2">
        <v>11</v>
      </c>
      <c r="I9" s="2">
        <v>10</v>
      </c>
      <c r="J9" s="2">
        <v>11</v>
      </c>
      <c r="K9" s="2">
        <v>7</v>
      </c>
      <c r="L9" s="2">
        <v>7</v>
      </c>
      <c r="M9" s="2">
        <v>13</v>
      </c>
      <c r="N9" s="2">
        <v>4</v>
      </c>
      <c r="O9" s="2">
        <v>2</v>
      </c>
      <c r="P9" s="2">
        <v>4</v>
      </c>
      <c r="Q9" s="2">
        <f t="shared" ref="Q9:Q10" si="0">SUM(D9:P9)</f>
        <v>116</v>
      </c>
      <c r="R9" s="1"/>
      <c r="S9" s="1"/>
    </row>
    <row r="10" spans="1:19" x14ac:dyDescent="0.25">
      <c r="A10" s="1"/>
      <c r="C10" s="2" t="s">
        <v>19</v>
      </c>
      <c r="D10" s="2">
        <v>17</v>
      </c>
      <c r="E10" s="2">
        <v>20</v>
      </c>
      <c r="F10" s="2">
        <v>35</v>
      </c>
      <c r="G10" s="2">
        <v>48</v>
      </c>
      <c r="H10" s="2">
        <v>28</v>
      </c>
      <c r="I10" s="2">
        <v>19</v>
      </c>
      <c r="J10" s="2">
        <v>26</v>
      </c>
      <c r="K10" s="2">
        <v>32</v>
      </c>
      <c r="L10" s="2">
        <v>20</v>
      </c>
      <c r="M10" s="2">
        <v>20</v>
      </c>
      <c r="N10" s="2">
        <v>18</v>
      </c>
      <c r="O10" s="2">
        <v>15</v>
      </c>
      <c r="P10" s="2">
        <v>15</v>
      </c>
      <c r="Q10" s="2">
        <f t="shared" si="0"/>
        <v>313</v>
      </c>
      <c r="R10" s="1"/>
      <c r="S10" s="1"/>
    </row>
    <row r="11" spans="1:19" x14ac:dyDescent="0.25">
      <c r="A11" s="1"/>
      <c r="C11" s="2" t="s">
        <v>20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f>SUM(D11:P11)</f>
        <v>1</v>
      </c>
      <c r="R11" s="1"/>
      <c r="S11" s="1"/>
    </row>
    <row r="13" spans="1:19" x14ac:dyDescent="0.25">
      <c r="A13" s="1"/>
      <c r="B13" s="3" t="s">
        <v>4</v>
      </c>
      <c r="C13" s="3">
        <v>2</v>
      </c>
      <c r="D13" s="2" t="s">
        <v>21</v>
      </c>
      <c r="E13" s="2" t="s">
        <v>22</v>
      </c>
      <c r="F13" s="2" t="s">
        <v>23</v>
      </c>
      <c r="R13" s="1"/>
      <c r="S13" s="1"/>
    </row>
    <row r="14" spans="1:19" x14ac:dyDescent="0.25">
      <c r="A14" s="1"/>
      <c r="B14" s="2" t="s">
        <v>24</v>
      </c>
      <c r="C14" s="2" t="s">
        <v>18</v>
      </c>
      <c r="D14" s="2">
        <v>5</v>
      </c>
      <c r="E14" s="2">
        <v>5</v>
      </c>
      <c r="F14" s="2">
        <v>7</v>
      </c>
      <c r="Q14" s="2">
        <f t="shared" ref="Q14:Q15" si="1">SUM(D14:P14)</f>
        <v>17</v>
      </c>
      <c r="R14" s="1"/>
      <c r="S14" s="1"/>
    </row>
    <row r="15" spans="1:19" x14ac:dyDescent="0.25">
      <c r="A15" s="1"/>
      <c r="C15" s="2" t="s">
        <v>19</v>
      </c>
      <c r="D15" s="2">
        <v>21</v>
      </c>
      <c r="E15" s="2">
        <v>5</v>
      </c>
      <c r="F15" s="2">
        <v>10</v>
      </c>
      <c r="Q15" s="2">
        <f t="shared" si="1"/>
        <v>36</v>
      </c>
      <c r="R15" s="1"/>
      <c r="S15" s="1"/>
    </row>
    <row r="16" spans="1:19" x14ac:dyDescent="0.25">
      <c r="A16" s="1"/>
      <c r="C16" s="2" t="s">
        <v>20</v>
      </c>
      <c r="D16" s="2">
        <v>0</v>
      </c>
      <c r="E16" s="2">
        <v>0</v>
      </c>
      <c r="F16" s="2">
        <v>0</v>
      </c>
      <c r="Q16" s="2">
        <f>SUM(D16:P16)</f>
        <v>0</v>
      </c>
    </row>
    <row r="18" spans="1:19" x14ac:dyDescent="0.25">
      <c r="A18" s="1"/>
      <c r="B18" s="3" t="s">
        <v>25</v>
      </c>
      <c r="C18" s="3" t="s">
        <v>18</v>
      </c>
      <c r="Q18" s="3">
        <f>SUM(Q9,Q14)</f>
        <v>133</v>
      </c>
    </row>
    <row r="19" spans="1:19" x14ac:dyDescent="0.25">
      <c r="A19" s="1"/>
      <c r="B19" s="3"/>
      <c r="C19" s="3" t="s">
        <v>19</v>
      </c>
      <c r="Q19" s="3">
        <f>SUM(Q10,Q15)</f>
        <v>349</v>
      </c>
      <c r="R19" s="3" t="s">
        <v>26</v>
      </c>
      <c r="S19" s="5">
        <v>0.72399999999999998</v>
      </c>
    </row>
    <row r="20" spans="1:19" x14ac:dyDescent="0.25">
      <c r="A20" s="1"/>
      <c r="B20" s="3"/>
      <c r="C20" s="3" t="s">
        <v>20</v>
      </c>
      <c r="Q20" s="3">
        <f>SUM(Q11,Q16)</f>
        <v>1</v>
      </c>
      <c r="R20" s="3" t="s">
        <v>27</v>
      </c>
      <c r="S20" s="5">
        <v>0.99299999999999999</v>
      </c>
    </row>
    <row r="22" spans="1:19" x14ac:dyDescent="0.25">
      <c r="A22" s="1"/>
      <c r="P22" s="6" t="s">
        <v>28</v>
      </c>
      <c r="Q22" s="6">
        <f>SUM(Q18:Q19)</f>
        <v>482</v>
      </c>
    </row>
    <row r="23" spans="1:19" x14ac:dyDescent="0.25">
      <c r="A23" s="1"/>
      <c r="B23" s="3" t="s">
        <v>4</v>
      </c>
      <c r="C23" s="3">
        <v>3</v>
      </c>
      <c r="D23" s="2" t="s">
        <v>21</v>
      </c>
      <c r="E23" s="2" t="s">
        <v>29</v>
      </c>
      <c r="F23" s="2" t="s">
        <v>30</v>
      </c>
      <c r="G23" s="2" t="s">
        <v>31</v>
      </c>
    </row>
    <row r="24" spans="1:19" x14ac:dyDescent="0.25">
      <c r="A24" s="1"/>
      <c r="B24" s="2" t="s">
        <v>24</v>
      </c>
      <c r="C24" s="2" t="s">
        <v>32</v>
      </c>
      <c r="D24" s="2">
        <v>19</v>
      </c>
      <c r="E24" s="2">
        <v>13</v>
      </c>
      <c r="F24" s="2">
        <v>8</v>
      </c>
      <c r="G24" s="2">
        <v>17</v>
      </c>
      <c r="Q24" s="2">
        <f t="shared" ref="Q24:Q25" si="2">SUM(D24:P24)</f>
        <v>57</v>
      </c>
    </row>
    <row r="25" spans="1:19" x14ac:dyDescent="0.25">
      <c r="A25" s="1"/>
      <c r="C25" s="2" t="s">
        <v>33</v>
      </c>
      <c r="D25" s="2">
        <v>11</v>
      </c>
      <c r="E25" s="2">
        <v>24</v>
      </c>
      <c r="F25" s="2">
        <v>16</v>
      </c>
      <c r="G25" s="2">
        <v>10</v>
      </c>
      <c r="Q25" s="2">
        <f t="shared" si="2"/>
        <v>61</v>
      </c>
    </row>
    <row r="26" spans="1:19" x14ac:dyDescent="0.25">
      <c r="A26" s="1"/>
      <c r="C26" s="2" t="s">
        <v>34</v>
      </c>
      <c r="D26" s="2">
        <v>1</v>
      </c>
      <c r="E26" s="2">
        <v>1</v>
      </c>
      <c r="F26" s="2">
        <v>0</v>
      </c>
      <c r="G26" s="2">
        <v>0</v>
      </c>
      <c r="Q26" s="2">
        <f>SUM(D26:P26)</f>
        <v>2</v>
      </c>
    </row>
    <row r="28" spans="1:19" x14ac:dyDescent="0.25">
      <c r="A28" s="1"/>
      <c r="B28" s="3" t="s">
        <v>4</v>
      </c>
      <c r="C28" s="3">
        <v>4</v>
      </c>
      <c r="D28" s="2" t="s">
        <v>35</v>
      </c>
      <c r="E28" s="2" t="s">
        <v>36</v>
      </c>
      <c r="F28" s="2" t="s">
        <v>37</v>
      </c>
      <c r="G28" s="2" t="s">
        <v>38</v>
      </c>
    </row>
    <row r="29" spans="1:19" x14ac:dyDescent="0.25">
      <c r="A29" s="1"/>
      <c r="B29" s="2" t="s">
        <v>24</v>
      </c>
      <c r="C29" s="2" t="s">
        <v>32</v>
      </c>
      <c r="D29" s="2">
        <v>20</v>
      </c>
      <c r="E29" s="2">
        <v>25</v>
      </c>
      <c r="F29" s="2">
        <v>10</v>
      </c>
      <c r="G29" s="2">
        <v>10</v>
      </c>
      <c r="Q29" s="2">
        <f t="shared" ref="Q29:Q30" si="3">SUM(D29:P29)</f>
        <v>65</v>
      </c>
    </row>
    <row r="30" spans="1:19" x14ac:dyDescent="0.25">
      <c r="A30" s="1"/>
      <c r="C30" s="2" t="s">
        <v>33</v>
      </c>
      <c r="D30" s="2">
        <v>30</v>
      </c>
      <c r="E30" s="2">
        <v>31</v>
      </c>
      <c r="F30" s="2">
        <v>28</v>
      </c>
      <c r="G30" s="2">
        <v>47</v>
      </c>
      <c r="Q30" s="2">
        <f t="shared" si="3"/>
        <v>136</v>
      </c>
    </row>
    <row r="31" spans="1:19" x14ac:dyDescent="0.25">
      <c r="A31" s="1"/>
      <c r="C31" s="2" t="s">
        <v>34</v>
      </c>
      <c r="D31" s="2">
        <v>0</v>
      </c>
      <c r="E31" s="2">
        <v>1</v>
      </c>
      <c r="F31" s="2">
        <v>0</v>
      </c>
      <c r="G31" s="2">
        <v>0</v>
      </c>
      <c r="Q31" s="2">
        <f>SUM(D31:P31)</f>
        <v>1</v>
      </c>
    </row>
    <row r="33" spans="1:19" x14ac:dyDescent="0.25">
      <c r="A33" s="1"/>
      <c r="B33" s="3" t="s">
        <v>25</v>
      </c>
      <c r="C33" s="3" t="s">
        <v>32</v>
      </c>
      <c r="Q33" s="3">
        <f>SUM(Q24,Q29)</f>
        <v>122</v>
      </c>
      <c r="S33" s="1"/>
    </row>
    <row r="34" spans="1:19" x14ac:dyDescent="0.25">
      <c r="A34" s="1"/>
      <c r="C34" s="3" t="s">
        <v>33</v>
      </c>
      <c r="Q34" s="3">
        <f>SUM(Q25,Q30)</f>
        <v>197</v>
      </c>
      <c r="R34" s="3" t="s">
        <v>39</v>
      </c>
      <c r="S34" s="5">
        <v>0.61799999999999999</v>
      </c>
    </row>
    <row r="35" spans="1:19" x14ac:dyDescent="0.25">
      <c r="A35" s="1"/>
      <c r="B35" s="3"/>
      <c r="C35" s="3" t="s">
        <v>34</v>
      </c>
      <c r="Q35" s="3">
        <f>SUM(Q26,Q31)</f>
        <v>3</v>
      </c>
      <c r="R35" s="3" t="s">
        <v>40</v>
      </c>
      <c r="S35" s="5">
        <v>0.97599999999999998</v>
      </c>
    </row>
    <row r="37" spans="1:19" x14ac:dyDescent="0.25">
      <c r="P37" s="6" t="s">
        <v>28</v>
      </c>
      <c r="Q37" s="6">
        <f>SUM(Q33:Q34)</f>
        <v>319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/>
  </sheetViews>
  <sheetFormatPr defaultRowHeight="15" x14ac:dyDescent="0.25"/>
  <cols>
    <col min="1" max="1" width="2.28515625" style="2" customWidth="1"/>
    <col min="2" max="2" width="15.7109375" style="2" customWidth="1"/>
    <col min="3" max="3" width="21.28515625" style="2" customWidth="1"/>
    <col min="4" max="4" width="26.28515625" style="2" customWidth="1"/>
    <col min="5" max="5" width="14.5703125" style="2" customWidth="1"/>
    <col min="6" max="9" width="9.140625" style="2"/>
    <col min="10" max="10" width="23.42578125" style="2" customWidth="1"/>
    <col min="11" max="11" width="24" style="2" customWidth="1"/>
    <col min="12" max="19" width="9.140625" style="1"/>
  </cols>
  <sheetData>
    <row r="1" spans="2:9" x14ac:dyDescent="0.25">
      <c r="C1" s="4" t="s">
        <v>0</v>
      </c>
    </row>
    <row r="2" spans="2:9" x14ac:dyDescent="0.25">
      <c r="C2" s="4"/>
    </row>
    <row r="4" spans="2:9" x14ac:dyDescent="0.25">
      <c r="B4" s="3" t="s">
        <v>110</v>
      </c>
      <c r="C4" s="3" t="s">
        <v>91</v>
      </c>
      <c r="D4" s="3" t="s">
        <v>68</v>
      </c>
      <c r="E4" s="3"/>
    </row>
    <row r="5" spans="2:9" x14ac:dyDescent="0.25">
      <c r="B5" s="2">
        <v>1</v>
      </c>
      <c r="C5" s="2" t="s">
        <v>70</v>
      </c>
      <c r="D5" s="2" t="s">
        <v>71</v>
      </c>
    </row>
    <row r="6" spans="2:9" x14ac:dyDescent="0.25">
      <c r="B6" s="2">
        <v>2</v>
      </c>
      <c r="C6" s="2" t="s">
        <v>70</v>
      </c>
      <c r="D6" s="2" t="s">
        <v>71</v>
      </c>
    </row>
    <row r="9" spans="2:9" x14ac:dyDescent="0.25">
      <c r="B9" s="3" t="s">
        <v>4</v>
      </c>
      <c r="C9" s="3">
        <v>1</v>
      </c>
      <c r="D9" s="2" t="s">
        <v>50</v>
      </c>
      <c r="E9" s="2" t="s">
        <v>51</v>
      </c>
      <c r="F9" s="2" t="s">
        <v>52</v>
      </c>
      <c r="G9" s="2" t="s">
        <v>92</v>
      </c>
    </row>
    <row r="10" spans="2:9" x14ac:dyDescent="0.25">
      <c r="B10" s="2" t="s">
        <v>24</v>
      </c>
      <c r="C10" s="2" t="s">
        <v>93</v>
      </c>
      <c r="D10" s="2">
        <v>2</v>
      </c>
      <c r="E10" s="2">
        <v>3</v>
      </c>
      <c r="F10" s="2">
        <v>3</v>
      </c>
      <c r="I10" s="2">
        <f>SUM(D10:G10)</f>
        <v>8</v>
      </c>
    </row>
    <row r="11" spans="2:9" x14ac:dyDescent="0.25">
      <c r="C11" s="2" t="s">
        <v>94</v>
      </c>
      <c r="D11" s="2">
        <v>46</v>
      </c>
      <c r="E11" s="2">
        <v>66</v>
      </c>
      <c r="F11" s="2">
        <v>56</v>
      </c>
      <c r="I11" s="2">
        <f>SUM(D11:G11)</f>
        <v>168</v>
      </c>
    </row>
    <row r="12" spans="2:9" x14ac:dyDescent="0.25">
      <c r="C12" s="2" t="s">
        <v>95</v>
      </c>
      <c r="D12" s="2">
        <v>27</v>
      </c>
      <c r="E12" s="2">
        <v>35</v>
      </c>
      <c r="F12" s="2">
        <v>27</v>
      </c>
      <c r="I12" s="2">
        <f t="shared" ref="I12" si="0">SUM(D12:G12)</f>
        <v>89</v>
      </c>
    </row>
    <row r="14" spans="2:9" x14ac:dyDescent="0.25">
      <c r="B14" s="3" t="s">
        <v>4</v>
      </c>
      <c r="C14" s="3">
        <v>2</v>
      </c>
      <c r="D14" s="2" t="s">
        <v>50</v>
      </c>
      <c r="E14" s="2" t="s">
        <v>51</v>
      </c>
      <c r="F14" s="2" t="s">
        <v>52</v>
      </c>
      <c r="G14" s="2" t="s">
        <v>92</v>
      </c>
    </row>
    <row r="15" spans="2:9" x14ac:dyDescent="0.25">
      <c r="B15" s="2" t="s">
        <v>24</v>
      </c>
      <c r="C15" s="2" t="s">
        <v>93</v>
      </c>
      <c r="D15" s="2">
        <v>3</v>
      </c>
      <c r="E15" s="2">
        <v>2</v>
      </c>
      <c r="F15" s="2">
        <v>4</v>
      </c>
      <c r="G15" s="2">
        <v>2</v>
      </c>
      <c r="I15" s="2">
        <f>SUM(D15:G15)</f>
        <v>11</v>
      </c>
    </row>
    <row r="16" spans="2:9" x14ac:dyDescent="0.25">
      <c r="C16" s="2" t="s">
        <v>94</v>
      </c>
      <c r="D16" s="2">
        <v>76</v>
      </c>
      <c r="E16" s="2">
        <v>60</v>
      </c>
      <c r="F16" s="2">
        <v>75</v>
      </c>
      <c r="G16" s="2">
        <v>70</v>
      </c>
      <c r="I16" s="2">
        <f>SUM(D16:G16)</f>
        <v>281</v>
      </c>
    </row>
    <row r="17" spans="2:11" x14ac:dyDescent="0.25">
      <c r="C17" s="2" t="s">
        <v>95</v>
      </c>
      <c r="D17" s="2">
        <v>30</v>
      </c>
      <c r="E17" s="2">
        <v>18</v>
      </c>
      <c r="F17" s="2">
        <v>46</v>
      </c>
      <c r="G17" s="2">
        <v>32</v>
      </c>
      <c r="I17" s="2">
        <f>SUM(D17:G17)</f>
        <v>126</v>
      </c>
    </row>
    <row r="20" spans="2:11" x14ac:dyDescent="0.25">
      <c r="B20" s="3" t="s">
        <v>25</v>
      </c>
      <c r="C20" s="2" t="s">
        <v>93</v>
      </c>
      <c r="I20" s="3">
        <f>SUM(I10,I15)</f>
        <v>19</v>
      </c>
    </row>
    <row r="21" spans="2:11" x14ac:dyDescent="0.25">
      <c r="B21" s="3"/>
      <c r="C21" s="2" t="s">
        <v>94</v>
      </c>
      <c r="I21" s="3">
        <f>SUM(I11,I16)</f>
        <v>449</v>
      </c>
      <c r="J21" s="3"/>
    </row>
    <row r="22" spans="2:11" x14ac:dyDescent="0.25">
      <c r="B22" s="3"/>
      <c r="C22" s="2" t="s">
        <v>95</v>
      </c>
      <c r="I22" s="3">
        <f>SUM(I12,I17)</f>
        <v>215</v>
      </c>
      <c r="J22" s="3"/>
    </row>
    <row r="25" spans="2:11" x14ac:dyDescent="0.25">
      <c r="J25" s="2" t="s">
        <v>87</v>
      </c>
      <c r="K25" s="3">
        <f>(I21+I22)</f>
        <v>664</v>
      </c>
    </row>
    <row r="26" spans="2:11" x14ac:dyDescent="0.25">
      <c r="J26" s="2" t="s">
        <v>95</v>
      </c>
      <c r="K26" s="3">
        <f>(I22)</f>
        <v>215</v>
      </c>
    </row>
    <row r="27" spans="2:11" x14ac:dyDescent="0.25">
      <c r="J27" s="2" t="s">
        <v>96</v>
      </c>
      <c r="K27" s="3">
        <f>I22+I20</f>
        <v>234</v>
      </c>
    </row>
    <row r="29" spans="2:11" x14ac:dyDescent="0.25">
      <c r="J29" s="2" t="s">
        <v>97</v>
      </c>
      <c r="K29" s="3">
        <f>(I21/K25)*100</f>
        <v>67.620481927710841</v>
      </c>
    </row>
    <row r="30" spans="2:11" x14ac:dyDescent="0.25">
      <c r="J30" s="2" t="s">
        <v>98</v>
      </c>
      <c r="K30" s="3">
        <f>(K26/K25)*100</f>
        <v>32.379518072289152</v>
      </c>
    </row>
    <row r="31" spans="2:11" x14ac:dyDescent="0.25">
      <c r="J31" s="2" t="s">
        <v>99</v>
      </c>
      <c r="K31" s="3">
        <f>(K26/K27)*100</f>
        <v>91.880341880341874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/>
  </sheetViews>
  <sheetFormatPr defaultRowHeight="15" x14ac:dyDescent="0.25"/>
  <cols>
    <col min="1" max="1" width="2.28515625" style="2" customWidth="1"/>
    <col min="2" max="2" width="17.85546875" style="2" customWidth="1"/>
    <col min="3" max="3" width="21.28515625" style="2" customWidth="1"/>
    <col min="4" max="4" width="17.85546875" style="2" customWidth="1"/>
    <col min="5" max="5" width="14.5703125" style="2" customWidth="1"/>
    <col min="6" max="6" width="15.42578125" style="2" customWidth="1"/>
    <col min="7" max="8" width="9.140625" style="2"/>
    <col min="9" max="9" width="23.42578125" style="2" customWidth="1"/>
    <col min="10" max="10" width="24" style="2" customWidth="1"/>
    <col min="11" max="11" width="9.140625" style="1"/>
  </cols>
  <sheetData>
    <row r="1" spans="2:8" x14ac:dyDescent="0.25">
      <c r="C1" s="4" t="s">
        <v>0</v>
      </c>
    </row>
    <row r="2" spans="2:8" x14ac:dyDescent="0.25">
      <c r="C2" s="4"/>
    </row>
    <row r="4" spans="2:8" x14ac:dyDescent="0.25">
      <c r="B4" s="3" t="s">
        <v>110</v>
      </c>
      <c r="C4" s="3" t="s">
        <v>100</v>
      </c>
      <c r="D4" s="3" t="s">
        <v>67</v>
      </c>
      <c r="E4" s="3"/>
    </row>
    <row r="5" spans="2:8" x14ac:dyDescent="0.25">
      <c r="B5" s="2">
        <v>1</v>
      </c>
      <c r="C5" s="2" t="s">
        <v>71</v>
      </c>
      <c r="D5" s="2" t="s">
        <v>70</v>
      </c>
    </row>
    <row r="6" spans="2:8" x14ac:dyDescent="0.25">
      <c r="B6" s="2">
        <v>2</v>
      </c>
      <c r="C6" s="2" t="s">
        <v>71</v>
      </c>
      <c r="D6" s="2" t="s">
        <v>70</v>
      </c>
    </row>
    <row r="9" spans="2:8" x14ac:dyDescent="0.25">
      <c r="B9" s="3" t="s">
        <v>4</v>
      </c>
      <c r="C9" s="3">
        <v>1</v>
      </c>
      <c r="D9" s="2" t="s">
        <v>45</v>
      </c>
      <c r="E9" s="2" t="s">
        <v>46</v>
      </c>
      <c r="F9" s="2" t="s">
        <v>101</v>
      </c>
    </row>
    <row r="10" spans="2:8" x14ac:dyDescent="0.25">
      <c r="B10" s="2" t="s">
        <v>24</v>
      </c>
      <c r="C10" s="2" t="s">
        <v>102</v>
      </c>
      <c r="D10" s="2">
        <f>52-48</f>
        <v>4</v>
      </c>
      <c r="E10" s="2">
        <f>29-28</f>
        <v>1</v>
      </c>
      <c r="F10" s="2">
        <f>45-40</f>
        <v>5</v>
      </c>
      <c r="H10" s="2">
        <f>SUM(D10:F10)</f>
        <v>10</v>
      </c>
    </row>
    <row r="11" spans="2:8" x14ac:dyDescent="0.25">
      <c r="C11" s="2" t="s">
        <v>103</v>
      </c>
      <c r="D11" s="2">
        <f>40+25</f>
        <v>65</v>
      </c>
      <c r="E11" s="2">
        <v>35</v>
      </c>
      <c r="F11" s="2">
        <f>45+31</f>
        <v>76</v>
      </c>
      <c r="H11" s="2">
        <f>SUM(D11:F11)</f>
        <v>176</v>
      </c>
    </row>
    <row r="12" spans="2:8" x14ac:dyDescent="0.25">
      <c r="C12" s="2" t="s">
        <v>104</v>
      </c>
      <c r="D12" s="2">
        <f>23+25</f>
        <v>48</v>
      </c>
      <c r="E12" s="2">
        <v>28</v>
      </c>
      <c r="F12" s="2">
        <f>12+28</f>
        <v>40</v>
      </c>
      <c r="H12" s="2">
        <f>SUM(D12:F12)</f>
        <v>116</v>
      </c>
    </row>
    <row r="14" spans="2:8" x14ac:dyDescent="0.25">
      <c r="B14" s="3" t="s">
        <v>4</v>
      </c>
      <c r="C14" s="3">
        <v>2</v>
      </c>
      <c r="D14" s="2" t="s">
        <v>45</v>
      </c>
      <c r="E14" s="2" t="s">
        <v>46</v>
      </c>
      <c r="F14" s="2" t="s">
        <v>101</v>
      </c>
    </row>
    <row r="15" spans="2:8" x14ac:dyDescent="0.25">
      <c r="B15" s="2" t="s">
        <v>24</v>
      </c>
      <c r="C15" s="2" t="s">
        <v>102</v>
      </c>
      <c r="D15" s="2">
        <f>64-60</f>
        <v>4</v>
      </c>
      <c r="E15" s="2">
        <f>27-25</f>
        <v>2</v>
      </c>
      <c r="F15" s="2">
        <f>33-29</f>
        <v>4</v>
      </c>
      <c r="H15" s="2">
        <f>SUM(D15:F15)</f>
        <v>10</v>
      </c>
    </row>
    <row r="16" spans="2:8" x14ac:dyDescent="0.25">
      <c r="C16" s="2" t="s">
        <v>103</v>
      </c>
      <c r="D16" s="2">
        <f>41+30</f>
        <v>71</v>
      </c>
      <c r="E16" s="2">
        <v>30</v>
      </c>
      <c r="F16" s="2">
        <v>33</v>
      </c>
      <c r="H16" s="2">
        <f>SUM(D16:F16)</f>
        <v>134</v>
      </c>
    </row>
    <row r="17" spans="2:10" x14ac:dyDescent="0.25">
      <c r="C17" s="2" t="s">
        <v>104</v>
      </c>
      <c r="D17" s="2">
        <f>35+25</f>
        <v>60</v>
      </c>
      <c r="E17" s="2">
        <v>25</v>
      </c>
      <c r="F17" s="2">
        <v>29</v>
      </c>
      <c r="H17" s="2">
        <f>SUM(D17:F17)</f>
        <v>114</v>
      </c>
    </row>
    <row r="20" spans="2:10" x14ac:dyDescent="0.25">
      <c r="B20" s="3" t="s">
        <v>25</v>
      </c>
      <c r="C20" s="2" t="s">
        <v>102</v>
      </c>
      <c r="H20" s="3">
        <f>SUM(H10,H15)</f>
        <v>20</v>
      </c>
    </row>
    <row r="21" spans="2:10" x14ac:dyDescent="0.25">
      <c r="B21" s="3"/>
      <c r="C21" s="2" t="s">
        <v>103</v>
      </c>
      <c r="H21" s="3">
        <f>SUM(H11,H16)</f>
        <v>310</v>
      </c>
      <c r="I21" s="3"/>
    </row>
    <row r="22" spans="2:10" x14ac:dyDescent="0.25">
      <c r="B22" s="3"/>
      <c r="C22" s="2" t="s">
        <v>104</v>
      </c>
      <c r="H22" s="3">
        <f>SUM(H12,H17)</f>
        <v>230</v>
      </c>
      <c r="I22" s="3"/>
    </row>
    <row r="25" spans="2:10" x14ac:dyDescent="0.25">
      <c r="I25" s="2" t="s">
        <v>105</v>
      </c>
      <c r="J25" s="3">
        <f>(H21+H22)</f>
        <v>540</v>
      </c>
    </row>
    <row r="26" spans="2:10" x14ac:dyDescent="0.25">
      <c r="I26" s="2" t="s">
        <v>104</v>
      </c>
      <c r="J26" s="3">
        <f>(H22)</f>
        <v>230</v>
      </c>
    </row>
    <row r="27" spans="2:10" x14ac:dyDescent="0.25">
      <c r="I27" s="2" t="s">
        <v>106</v>
      </c>
      <c r="J27" s="3">
        <f>H22+H20</f>
        <v>250</v>
      </c>
    </row>
    <row r="29" spans="2:10" x14ac:dyDescent="0.25">
      <c r="I29" s="2" t="s">
        <v>107</v>
      </c>
      <c r="J29" s="3">
        <f>(H21/J25)*100</f>
        <v>57.407407407407405</v>
      </c>
    </row>
    <row r="30" spans="2:10" x14ac:dyDescent="0.25">
      <c r="I30" s="2" t="s">
        <v>108</v>
      </c>
      <c r="J30" s="3">
        <f>(J26/J25)*100</f>
        <v>42.592592592592595</v>
      </c>
    </row>
    <row r="31" spans="2:10" x14ac:dyDescent="0.25">
      <c r="I31" s="2" t="s">
        <v>109</v>
      </c>
      <c r="J31" s="3">
        <f>(J26/J27)*100</f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/>
  </sheetViews>
  <sheetFormatPr defaultRowHeight="15" x14ac:dyDescent="0.25"/>
  <cols>
    <col min="1" max="1" width="2.28515625" style="2" customWidth="1"/>
    <col min="2" max="2" width="17.28515625" style="2" customWidth="1"/>
    <col min="3" max="3" width="23" style="2" customWidth="1"/>
    <col min="4" max="4" width="21" style="2" customWidth="1"/>
    <col min="5" max="5" width="8.140625" style="2" customWidth="1"/>
    <col min="6" max="10" width="8" style="2" customWidth="1"/>
    <col min="11" max="11" width="9.140625" style="2"/>
    <col min="12" max="13" width="9.140625" style="1"/>
    <col min="14" max="18" width="9.140625" style="2"/>
    <col min="19" max="27" width="9.140625" style="1"/>
  </cols>
  <sheetData>
    <row r="1" spans="1:18" x14ac:dyDescent="0.25">
      <c r="A1" s="1"/>
      <c r="C1" s="3"/>
      <c r="E1" s="4" t="s">
        <v>0</v>
      </c>
      <c r="P1" s="1"/>
      <c r="Q1" s="1"/>
      <c r="R1" s="1"/>
    </row>
    <row r="2" spans="1:18" x14ac:dyDescent="0.25">
      <c r="A2" s="1"/>
      <c r="B2" s="3" t="s">
        <v>111</v>
      </c>
      <c r="C2" s="3" t="s">
        <v>1</v>
      </c>
      <c r="P2" s="1"/>
      <c r="Q2" s="1"/>
      <c r="R2" s="1"/>
    </row>
    <row r="3" spans="1:18" x14ac:dyDescent="0.25">
      <c r="A3" s="1"/>
      <c r="B3" s="2">
        <v>1</v>
      </c>
      <c r="C3" s="2" t="s">
        <v>41</v>
      </c>
      <c r="D3" s="2" t="s">
        <v>42</v>
      </c>
      <c r="P3" s="1"/>
      <c r="Q3" s="1"/>
      <c r="R3" s="1"/>
    </row>
    <row r="4" spans="1:18" x14ac:dyDescent="0.25">
      <c r="A4" s="1"/>
      <c r="B4" s="2">
        <v>2</v>
      </c>
      <c r="C4" s="2" t="s">
        <v>41</v>
      </c>
      <c r="D4" s="2" t="s">
        <v>42</v>
      </c>
      <c r="P4" s="1"/>
      <c r="Q4" s="1"/>
      <c r="R4" s="1"/>
    </row>
    <row r="5" spans="1:18" x14ac:dyDescent="0.25">
      <c r="A5" s="1"/>
      <c r="B5" s="2">
        <v>3</v>
      </c>
      <c r="C5" s="2" t="s">
        <v>43</v>
      </c>
      <c r="D5" s="2" t="s">
        <v>44</v>
      </c>
      <c r="P5" s="1"/>
      <c r="Q5" s="1"/>
      <c r="R5" s="1"/>
    </row>
    <row r="6" spans="1:18" x14ac:dyDescent="0.25">
      <c r="A6" s="1"/>
      <c r="B6" s="2">
        <v>4</v>
      </c>
      <c r="C6" s="2" t="s">
        <v>43</v>
      </c>
      <c r="D6" s="2" t="s">
        <v>44</v>
      </c>
      <c r="P6" s="1"/>
      <c r="Q6" s="1"/>
      <c r="R6" s="1"/>
    </row>
    <row r="7" spans="1:18" x14ac:dyDescent="0.25">
      <c r="A7" s="1"/>
      <c r="P7" s="1"/>
      <c r="Q7" s="1"/>
      <c r="R7" s="1"/>
    </row>
    <row r="8" spans="1:18" x14ac:dyDescent="0.25">
      <c r="A8" s="1"/>
      <c r="B8" s="3" t="s">
        <v>4</v>
      </c>
      <c r="C8" s="3">
        <v>1</v>
      </c>
      <c r="D8" s="2" t="s">
        <v>45</v>
      </c>
      <c r="E8" s="2" t="s">
        <v>46</v>
      </c>
      <c r="P8" s="1"/>
      <c r="Q8" s="1"/>
      <c r="R8" s="1"/>
    </row>
    <row r="9" spans="1:18" x14ac:dyDescent="0.25">
      <c r="A9" s="1"/>
      <c r="B9" s="2" t="s">
        <v>24</v>
      </c>
      <c r="C9" s="2" t="s">
        <v>47</v>
      </c>
      <c r="D9" s="2">
        <v>17</v>
      </c>
      <c r="E9" s="2">
        <v>16</v>
      </c>
      <c r="O9" s="2">
        <f>SUM(D9:N9)</f>
        <v>33</v>
      </c>
      <c r="P9" s="1"/>
      <c r="Q9" s="1"/>
      <c r="R9" s="1"/>
    </row>
    <row r="10" spans="1:18" x14ac:dyDescent="0.25">
      <c r="A10" s="1"/>
      <c r="C10" s="2" t="s">
        <v>48</v>
      </c>
      <c r="D10" s="2">
        <v>58</v>
      </c>
      <c r="E10" s="2">
        <v>68</v>
      </c>
      <c r="O10" s="2">
        <f t="shared" ref="O10:O11" si="0">SUM(D10:N10)</f>
        <v>126</v>
      </c>
      <c r="P10" s="1"/>
      <c r="Q10" s="1"/>
      <c r="R10" s="1"/>
    </row>
    <row r="11" spans="1:18" x14ac:dyDescent="0.25">
      <c r="A11" s="1"/>
      <c r="C11" s="2" t="s">
        <v>49</v>
      </c>
      <c r="D11" s="2">
        <v>0</v>
      </c>
      <c r="E11" s="2">
        <v>0</v>
      </c>
      <c r="O11" s="2">
        <f t="shared" si="0"/>
        <v>0</v>
      </c>
      <c r="P11" s="1"/>
      <c r="Q11" s="1"/>
      <c r="R11" s="1"/>
    </row>
    <row r="13" spans="1:18" x14ac:dyDescent="0.25">
      <c r="A13" s="1"/>
      <c r="B13" s="3" t="s">
        <v>4</v>
      </c>
      <c r="C13" s="3">
        <v>2</v>
      </c>
      <c r="D13" s="2" t="s">
        <v>50</v>
      </c>
      <c r="E13" s="2" t="s">
        <v>51</v>
      </c>
      <c r="F13" s="2" t="s">
        <v>52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P13" s="1"/>
      <c r="Q13" s="1"/>
      <c r="R13" s="1"/>
    </row>
    <row r="14" spans="1:18" x14ac:dyDescent="0.25">
      <c r="A14" s="1"/>
      <c r="B14" s="2" t="s">
        <v>24</v>
      </c>
      <c r="C14" s="2" t="s">
        <v>47</v>
      </c>
      <c r="D14" s="2">
        <v>11</v>
      </c>
      <c r="E14" s="2">
        <v>15</v>
      </c>
      <c r="F14" s="2">
        <v>12</v>
      </c>
      <c r="G14" s="2">
        <v>17</v>
      </c>
      <c r="H14" s="2">
        <v>27</v>
      </c>
      <c r="I14" s="2">
        <v>34</v>
      </c>
      <c r="J14" s="2">
        <v>11</v>
      </c>
      <c r="K14" s="7">
        <v>19</v>
      </c>
      <c r="L14" s="2">
        <v>18</v>
      </c>
      <c r="M14" s="2">
        <v>17</v>
      </c>
      <c r="O14" s="2">
        <f>SUM(D14:N14)</f>
        <v>181</v>
      </c>
      <c r="P14" s="1"/>
      <c r="Q14" s="1"/>
      <c r="R14" s="1"/>
    </row>
    <row r="15" spans="1:18" x14ac:dyDescent="0.25">
      <c r="A15" s="1"/>
      <c r="C15" s="2" t="s">
        <v>48</v>
      </c>
      <c r="D15" s="2">
        <v>42</v>
      </c>
      <c r="E15" s="2">
        <v>12</v>
      </c>
      <c r="F15" s="2">
        <v>24</v>
      </c>
      <c r="G15" s="2">
        <v>45</v>
      </c>
      <c r="H15" s="2">
        <v>40</v>
      </c>
      <c r="I15" s="2">
        <v>33</v>
      </c>
      <c r="J15" s="2">
        <v>45</v>
      </c>
      <c r="K15" s="2">
        <v>14</v>
      </c>
      <c r="L15" s="2">
        <v>16</v>
      </c>
      <c r="M15" s="2">
        <v>5</v>
      </c>
      <c r="O15" s="2">
        <f t="shared" ref="O15:O16" si="1">SUM(D15:N15)</f>
        <v>276</v>
      </c>
      <c r="P15" s="1"/>
      <c r="Q15" s="1"/>
      <c r="R15" s="1"/>
    </row>
    <row r="16" spans="1:18" x14ac:dyDescent="0.25">
      <c r="A16" s="1"/>
      <c r="C16" s="2" t="s">
        <v>49</v>
      </c>
      <c r="D16" s="2">
        <v>2</v>
      </c>
      <c r="E16" s="2">
        <v>1</v>
      </c>
      <c r="F16" s="2">
        <v>1</v>
      </c>
      <c r="G16" s="2">
        <v>1</v>
      </c>
      <c r="H16" s="2">
        <v>2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O16" s="2">
        <f t="shared" si="1"/>
        <v>9</v>
      </c>
      <c r="Q16" s="1"/>
      <c r="R16" s="1"/>
    </row>
    <row r="18" spans="1:18" x14ac:dyDescent="0.25">
      <c r="A18" s="1"/>
      <c r="B18" s="3" t="s">
        <v>25</v>
      </c>
      <c r="C18" s="3" t="s">
        <v>47</v>
      </c>
      <c r="O18" s="3">
        <f>SUM(O9,O14)</f>
        <v>214</v>
      </c>
      <c r="Q18" s="1"/>
      <c r="R18" s="1"/>
    </row>
    <row r="19" spans="1:18" x14ac:dyDescent="0.25">
      <c r="A19" s="1"/>
      <c r="B19" s="3"/>
      <c r="C19" s="3" t="s">
        <v>48</v>
      </c>
      <c r="O19" s="3">
        <f>SUM(O10,O15)</f>
        <v>402</v>
      </c>
      <c r="P19" s="3" t="s">
        <v>60</v>
      </c>
      <c r="Q19" s="5">
        <v>0.65259999999999996</v>
      </c>
      <c r="R19" s="8"/>
    </row>
    <row r="20" spans="1:18" x14ac:dyDescent="0.25">
      <c r="A20" s="1"/>
      <c r="B20" s="3"/>
      <c r="C20" s="3" t="s">
        <v>49</v>
      </c>
      <c r="O20" s="3">
        <f>SUM(O11,O16)</f>
        <v>9</v>
      </c>
      <c r="P20" s="3" t="s">
        <v>61</v>
      </c>
      <c r="Q20" s="5">
        <v>0.95960000000000001</v>
      </c>
      <c r="R20" s="8"/>
    </row>
    <row r="22" spans="1:18" x14ac:dyDescent="0.25">
      <c r="A22" s="1"/>
      <c r="N22" s="6" t="s">
        <v>62</v>
      </c>
      <c r="O22" s="6">
        <f>SUM(O18:O19)</f>
        <v>616</v>
      </c>
      <c r="Q22" s="1"/>
      <c r="R22" s="1"/>
    </row>
    <row r="23" spans="1:18" x14ac:dyDescent="0.25">
      <c r="A23" s="1"/>
      <c r="B23" s="3" t="s">
        <v>4</v>
      </c>
      <c r="C23" s="3">
        <v>3</v>
      </c>
      <c r="D23" s="2" t="s">
        <v>50</v>
      </c>
      <c r="E23" s="2" t="s">
        <v>51</v>
      </c>
      <c r="F23" s="2" t="s">
        <v>52</v>
      </c>
      <c r="G23" s="2" t="s">
        <v>53</v>
      </c>
      <c r="Q23" s="1"/>
      <c r="R23" s="1"/>
    </row>
    <row r="24" spans="1:18" x14ac:dyDescent="0.25">
      <c r="A24" s="1"/>
      <c r="B24" s="2" t="s">
        <v>24</v>
      </c>
      <c r="C24" s="2" t="s">
        <v>47</v>
      </c>
      <c r="D24" s="7">
        <v>49</v>
      </c>
      <c r="E24" s="2">
        <v>8</v>
      </c>
      <c r="F24" s="2">
        <v>13</v>
      </c>
      <c r="G24" s="2">
        <v>26</v>
      </c>
      <c r="O24" s="2">
        <f>SUM(D24:N24)</f>
        <v>96</v>
      </c>
      <c r="Q24" s="1"/>
      <c r="R24" s="1"/>
    </row>
    <row r="25" spans="1:18" x14ac:dyDescent="0.25">
      <c r="A25" s="1"/>
      <c r="C25" s="2" t="s">
        <v>63</v>
      </c>
      <c r="D25" s="2">
        <v>60</v>
      </c>
      <c r="E25" s="2">
        <v>58</v>
      </c>
      <c r="F25" s="2">
        <v>21</v>
      </c>
      <c r="G25" s="2">
        <v>61</v>
      </c>
      <c r="O25" s="2">
        <f t="shared" ref="O25:O26" si="2">SUM(D25:N25)</f>
        <v>200</v>
      </c>
      <c r="Q25" s="1"/>
      <c r="R25" s="1"/>
    </row>
    <row r="26" spans="1:18" x14ac:dyDescent="0.25">
      <c r="A26" s="1"/>
      <c r="C26" s="2" t="s">
        <v>64</v>
      </c>
      <c r="D26" s="2">
        <v>3</v>
      </c>
      <c r="E26" s="2">
        <v>0</v>
      </c>
      <c r="F26" s="2">
        <v>0</v>
      </c>
      <c r="G26" s="2">
        <v>1</v>
      </c>
      <c r="O26" s="2">
        <f t="shared" si="2"/>
        <v>4</v>
      </c>
      <c r="Q26" s="1"/>
      <c r="R26" s="1"/>
    </row>
    <row r="28" spans="1:18" x14ac:dyDescent="0.25">
      <c r="A28" s="1"/>
      <c r="B28" s="3" t="s">
        <v>4</v>
      </c>
      <c r="C28" s="3">
        <v>4</v>
      </c>
      <c r="D28" s="2" t="s">
        <v>50</v>
      </c>
      <c r="E28" s="2" t="s">
        <v>52</v>
      </c>
      <c r="F28" s="2" t="s">
        <v>53</v>
      </c>
      <c r="Q28" s="1"/>
      <c r="R28" s="1"/>
    </row>
    <row r="29" spans="1:18" x14ac:dyDescent="0.25">
      <c r="A29" s="1"/>
      <c r="B29" s="2" t="s">
        <v>24</v>
      </c>
      <c r="C29" s="2" t="s">
        <v>47</v>
      </c>
      <c r="D29" s="2">
        <v>18</v>
      </c>
      <c r="E29" s="7">
        <v>20</v>
      </c>
      <c r="F29" s="2">
        <v>25</v>
      </c>
      <c r="O29" s="2">
        <f>SUM(D29:N29)</f>
        <v>63</v>
      </c>
      <c r="Q29" s="1"/>
      <c r="R29" s="1"/>
    </row>
    <row r="30" spans="1:18" x14ac:dyDescent="0.25">
      <c r="A30" s="1"/>
      <c r="C30" s="2" t="s">
        <v>63</v>
      </c>
      <c r="D30" s="2">
        <v>25</v>
      </c>
      <c r="E30" s="2">
        <v>18</v>
      </c>
      <c r="F30" s="2">
        <v>35</v>
      </c>
      <c r="O30" s="2">
        <f t="shared" ref="O30:O31" si="3">SUM(D30:N30)</f>
        <v>78</v>
      </c>
      <c r="Q30" s="1"/>
      <c r="R30" s="1"/>
    </row>
    <row r="31" spans="1:18" x14ac:dyDescent="0.25">
      <c r="A31" s="1"/>
      <c r="C31" s="2" t="s">
        <v>64</v>
      </c>
      <c r="D31" s="2">
        <v>1</v>
      </c>
      <c r="E31" s="2">
        <v>3</v>
      </c>
      <c r="F31" s="2">
        <v>1</v>
      </c>
      <c r="O31" s="2">
        <f t="shared" si="3"/>
        <v>5</v>
      </c>
      <c r="Q31" s="1"/>
      <c r="R31" s="1"/>
    </row>
    <row r="33" spans="1:18" x14ac:dyDescent="0.25">
      <c r="A33" s="1"/>
      <c r="B33" s="3" t="s">
        <v>25</v>
      </c>
      <c r="C33" s="3" t="s">
        <v>47</v>
      </c>
      <c r="O33" s="3">
        <f>SUM(O24,O29)</f>
        <v>159</v>
      </c>
      <c r="Q33" s="1"/>
      <c r="R33" s="1"/>
    </row>
    <row r="34" spans="1:18" x14ac:dyDescent="0.25">
      <c r="A34" s="1"/>
      <c r="C34" s="3" t="s">
        <v>63</v>
      </c>
      <c r="O34" s="3">
        <f>SUM(O25,O30)</f>
        <v>278</v>
      </c>
      <c r="P34" s="9" t="s">
        <v>65</v>
      </c>
      <c r="Q34" s="10">
        <v>0.63619999999999999</v>
      </c>
      <c r="R34" s="8"/>
    </row>
    <row r="35" spans="1:18" x14ac:dyDescent="0.25">
      <c r="A35" s="1"/>
      <c r="B35" s="3"/>
      <c r="C35" s="3" t="s">
        <v>64</v>
      </c>
      <c r="O35" s="3">
        <f>SUM(O26,O31)</f>
        <v>9</v>
      </c>
      <c r="P35" s="9" t="s">
        <v>66</v>
      </c>
      <c r="Q35" s="10">
        <v>0.94640000000000002</v>
      </c>
      <c r="R35" s="8"/>
    </row>
    <row r="37" spans="1:18" x14ac:dyDescent="0.25">
      <c r="N37" s="6" t="s">
        <v>62</v>
      </c>
      <c r="O37" s="6">
        <f>SUM(O33:O34)</f>
        <v>437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RowHeight="15" x14ac:dyDescent="0.25"/>
  <cols>
    <col min="1" max="1" width="2.28515625" style="2" customWidth="1"/>
    <col min="2" max="2" width="17" style="2" customWidth="1"/>
    <col min="3" max="3" width="21.28515625" style="2" customWidth="1"/>
    <col min="4" max="4" width="13.85546875" style="2" customWidth="1"/>
    <col min="5" max="5" width="14.5703125" style="2" customWidth="1"/>
    <col min="6" max="6" width="15.7109375" style="2" customWidth="1"/>
    <col min="7" max="7" width="12.140625" style="2" customWidth="1"/>
    <col min="8" max="8" width="9.140625" style="1"/>
    <col min="9" max="9" width="9.140625" style="2"/>
    <col min="10" max="10" width="16" style="2" customWidth="1"/>
    <col min="11" max="11" width="9.140625" style="2"/>
    <col min="12" max="19" width="9.140625" style="1"/>
  </cols>
  <sheetData>
    <row r="1" spans="1:11" x14ac:dyDescent="0.25">
      <c r="A1" s="1"/>
      <c r="C1" s="4" t="s">
        <v>0</v>
      </c>
      <c r="J1" s="1"/>
      <c r="K1" s="1"/>
    </row>
    <row r="2" spans="1:11" x14ac:dyDescent="0.25">
      <c r="C2" s="4"/>
    </row>
    <row r="4" spans="1:11" x14ac:dyDescent="0.25">
      <c r="A4" s="1"/>
      <c r="B4" s="3" t="s">
        <v>110</v>
      </c>
      <c r="C4" s="3" t="s">
        <v>67</v>
      </c>
      <c r="D4" s="3" t="s">
        <v>68</v>
      </c>
      <c r="E4" s="3" t="s">
        <v>69</v>
      </c>
      <c r="J4" s="1"/>
      <c r="K4" s="1"/>
    </row>
    <row r="5" spans="1:11" x14ac:dyDescent="0.25">
      <c r="A5" s="1"/>
      <c r="B5" s="2">
        <v>1</v>
      </c>
      <c r="C5" s="2" t="s">
        <v>70</v>
      </c>
      <c r="D5" s="2" t="s">
        <v>71</v>
      </c>
      <c r="E5" s="2" t="s">
        <v>72</v>
      </c>
      <c r="J5" s="1"/>
      <c r="K5" s="1"/>
    </row>
    <row r="6" spans="1:11" x14ac:dyDescent="0.25">
      <c r="A6" s="1"/>
      <c r="B6" s="2">
        <v>2</v>
      </c>
      <c r="C6" s="2" t="s">
        <v>71</v>
      </c>
      <c r="D6" s="2" t="s">
        <v>70</v>
      </c>
      <c r="E6" s="2" t="s">
        <v>72</v>
      </c>
      <c r="J6" s="1"/>
      <c r="K6" s="1"/>
    </row>
    <row r="7" spans="1:11" x14ac:dyDescent="0.25">
      <c r="A7" s="1"/>
      <c r="B7" s="2">
        <v>3</v>
      </c>
      <c r="C7" s="2" t="s">
        <v>71</v>
      </c>
      <c r="D7" s="2" t="s">
        <v>70</v>
      </c>
      <c r="E7" s="2" t="s">
        <v>72</v>
      </c>
      <c r="J7" s="1"/>
      <c r="K7" s="1"/>
    </row>
    <row r="8" spans="1:11" x14ac:dyDescent="0.25">
      <c r="A8" s="1"/>
      <c r="J8" s="1"/>
      <c r="K8" s="1"/>
    </row>
    <row r="9" spans="1:11" x14ac:dyDescent="0.25">
      <c r="A9" s="1"/>
      <c r="B9" s="3" t="s">
        <v>4</v>
      </c>
      <c r="C9" s="3">
        <v>1</v>
      </c>
      <c r="D9" s="2" t="s">
        <v>73</v>
      </c>
      <c r="E9" s="2" t="s">
        <v>74</v>
      </c>
      <c r="F9" s="2" t="s">
        <v>75</v>
      </c>
      <c r="G9" s="2" t="s">
        <v>76</v>
      </c>
      <c r="J9" s="1"/>
      <c r="K9" s="1"/>
    </row>
    <row r="10" spans="1:11" x14ac:dyDescent="0.25">
      <c r="A10" s="1"/>
      <c r="B10" s="2" t="s">
        <v>24</v>
      </c>
      <c r="C10" s="2" t="s">
        <v>68</v>
      </c>
      <c r="D10" s="2">
        <f>35+45</f>
        <v>80</v>
      </c>
      <c r="E10" s="2">
        <f>20+15</f>
        <v>35</v>
      </c>
      <c r="F10" s="2">
        <f>46+35</f>
        <v>81</v>
      </c>
      <c r="G10" s="2">
        <f>180+47</f>
        <v>227</v>
      </c>
      <c r="I10" s="2">
        <f>SUM(D10:G10)</f>
        <v>423</v>
      </c>
      <c r="J10" s="1"/>
      <c r="K10" s="1"/>
    </row>
    <row r="11" spans="1:11" x14ac:dyDescent="0.25">
      <c r="A11" s="1"/>
      <c r="C11" s="2" t="s">
        <v>77</v>
      </c>
      <c r="D11" s="2">
        <f>18+28</f>
        <v>46</v>
      </c>
      <c r="E11" s="2">
        <f>15+11</f>
        <v>26</v>
      </c>
      <c r="F11" s="2">
        <f>24+26</f>
        <v>50</v>
      </c>
      <c r="G11" s="2">
        <f>60+28</f>
        <v>88</v>
      </c>
      <c r="I11" s="2">
        <f t="shared" ref="I11:I13" si="0">SUM(D11:G11)</f>
        <v>210</v>
      </c>
      <c r="J11" s="1"/>
      <c r="K11" s="1"/>
    </row>
    <row r="12" spans="1:11" x14ac:dyDescent="0.25">
      <c r="A12" s="1"/>
      <c r="C12" s="2" t="s">
        <v>78</v>
      </c>
      <c r="D12" s="2">
        <f>10+20</f>
        <v>30</v>
      </c>
      <c r="E12" s="2">
        <f>10+15</f>
        <v>25</v>
      </c>
      <c r="F12" s="2">
        <f>26+20</f>
        <v>46</v>
      </c>
      <c r="G12" s="2">
        <f>50+48</f>
        <v>98</v>
      </c>
      <c r="I12" s="2">
        <f t="shared" si="0"/>
        <v>199</v>
      </c>
      <c r="J12" s="1"/>
      <c r="K12" s="1"/>
    </row>
    <row r="13" spans="1:11" x14ac:dyDescent="0.25">
      <c r="C13" s="2" t="s">
        <v>79</v>
      </c>
      <c r="D13" s="2">
        <f>0+4</f>
        <v>4</v>
      </c>
      <c r="E13" s="2">
        <f>1+1</f>
        <v>2</v>
      </c>
      <c r="F13" s="2">
        <f>4+4</f>
        <v>8</v>
      </c>
      <c r="G13" s="2">
        <f>3+5</f>
        <v>8</v>
      </c>
      <c r="I13" s="2">
        <f t="shared" si="0"/>
        <v>22</v>
      </c>
    </row>
    <row r="15" spans="1:11" x14ac:dyDescent="0.25">
      <c r="A15" s="1"/>
      <c r="B15" s="3" t="s">
        <v>4</v>
      </c>
      <c r="C15" s="3">
        <v>2</v>
      </c>
      <c r="D15" s="2" t="s">
        <v>80</v>
      </c>
      <c r="E15" s="2" t="s">
        <v>81</v>
      </c>
      <c r="F15" s="2" t="s">
        <v>82</v>
      </c>
      <c r="G15" s="2" t="s">
        <v>83</v>
      </c>
      <c r="J15" s="1"/>
      <c r="K15" s="1"/>
    </row>
    <row r="16" spans="1:11" x14ac:dyDescent="0.25">
      <c r="A16" s="1"/>
      <c r="B16" s="2" t="s">
        <v>24</v>
      </c>
      <c r="C16" s="2" t="s">
        <v>68</v>
      </c>
      <c r="D16" s="2">
        <f>20+27</f>
        <v>47</v>
      </c>
      <c r="E16" s="2">
        <f>30+51</f>
        <v>81</v>
      </c>
      <c r="F16" s="2">
        <f>80+71</f>
        <v>151</v>
      </c>
      <c r="G16" s="2">
        <f>80+63</f>
        <v>143</v>
      </c>
      <c r="I16" s="2">
        <f>SUM(D16:G16)</f>
        <v>422</v>
      </c>
      <c r="J16" s="1"/>
      <c r="K16" s="1"/>
    </row>
    <row r="17" spans="1:11" x14ac:dyDescent="0.25">
      <c r="A17" s="1"/>
      <c r="C17" s="2" t="s">
        <v>77</v>
      </c>
      <c r="D17" s="2">
        <f>9+10</f>
        <v>19</v>
      </c>
      <c r="E17" s="2">
        <f>9+15</f>
        <v>24</v>
      </c>
      <c r="F17" s="2">
        <f>38+20</f>
        <v>58</v>
      </c>
      <c r="G17" s="2">
        <f>20+29</f>
        <v>49</v>
      </c>
      <c r="I17" s="2">
        <f t="shared" ref="I17:I19" si="1">SUM(D17:G17)</f>
        <v>150</v>
      </c>
      <c r="J17" s="1"/>
      <c r="K17" s="1"/>
    </row>
    <row r="18" spans="1:11" x14ac:dyDescent="0.25">
      <c r="A18" s="1"/>
      <c r="C18" s="2" t="s">
        <v>78</v>
      </c>
      <c r="D18" s="2">
        <f>17+10</f>
        <v>27</v>
      </c>
      <c r="E18" s="2">
        <f>16+21</f>
        <v>37</v>
      </c>
      <c r="F18" s="2">
        <f>38+20</f>
        <v>58</v>
      </c>
      <c r="G18" s="2">
        <f>55+33</f>
        <v>88</v>
      </c>
      <c r="I18" s="2">
        <f t="shared" si="1"/>
        <v>210</v>
      </c>
    </row>
    <row r="19" spans="1:11" x14ac:dyDescent="0.25">
      <c r="C19" s="2" t="s">
        <v>79</v>
      </c>
      <c r="D19" s="2">
        <f>0+0</f>
        <v>0</v>
      </c>
      <c r="E19" s="2">
        <f>0+0</f>
        <v>0</v>
      </c>
      <c r="F19" s="2">
        <f>2+1</f>
        <v>3</v>
      </c>
      <c r="G19" s="2">
        <f>2+1</f>
        <v>3</v>
      </c>
      <c r="I19" s="2">
        <f t="shared" si="1"/>
        <v>6</v>
      </c>
    </row>
    <row r="21" spans="1:11" x14ac:dyDescent="0.25">
      <c r="B21" s="3" t="s">
        <v>4</v>
      </c>
      <c r="C21" s="3">
        <v>3</v>
      </c>
      <c r="D21" s="2" t="s">
        <v>84</v>
      </c>
      <c r="E21" s="2" t="s">
        <v>85</v>
      </c>
      <c r="F21" s="2" t="s">
        <v>86</v>
      </c>
    </row>
    <row r="22" spans="1:11" x14ac:dyDescent="0.25">
      <c r="B22" s="2" t="s">
        <v>24</v>
      </c>
      <c r="C22" s="2" t="s">
        <v>68</v>
      </c>
      <c r="D22" s="2">
        <f>85+48</f>
        <v>133</v>
      </c>
      <c r="E22" s="2">
        <f>50+33</f>
        <v>83</v>
      </c>
      <c r="F22" s="2">
        <f>75+92</f>
        <v>167</v>
      </c>
      <c r="I22" s="2">
        <f>SUM(D22:F22)</f>
        <v>383</v>
      </c>
    </row>
    <row r="23" spans="1:11" x14ac:dyDescent="0.25">
      <c r="A23" s="1"/>
      <c r="C23" s="2" t="s">
        <v>77</v>
      </c>
      <c r="D23" s="2">
        <f>13+17</f>
        <v>30</v>
      </c>
      <c r="E23" s="2">
        <f>29+25</f>
        <v>54</v>
      </c>
      <c r="F23" s="2">
        <f>25+20</f>
        <v>45</v>
      </c>
      <c r="I23" s="2">
        <f t="shared" ref="I23:I25" si="2">SUM(D23:F23)</f>
        <v>129</v>
      </c>
    </row>
    <row r="24" spans="1:11" x14ac:dyDescent="0.25">
      <c r="C24" s="2" t="s">
        <v>78</v>
      </c>
      <c r="D24" s="2">
        <f>45+18</f>
        <v>63</v>
      </c>
      <c r="E24" s="2">
        <f>12+5</f>
        <v>17</v>
      </c>
      <c r="F24" s="2">
        <f>20+60</f>
        <v>80</v>
      </c>
      <c r="I24" s="2">
        <f t="shared" si="2"/>
        <v>160</v>
      </c>
    </row>
    <row r="25" spans="1:11" x14ac:dyDescent="0.25">
      <c r="C25" s="2" t="s">
        <v>79</v>
      </c>
      <c r="D25" s="2">
        <f>4+2</f>
        <v>6</v>
      </c>
      <c r="E25" s="2">
        <f>0+0</f>
        <v>0</v>
      </c>
      <c r="F25" s="2">
        <f>0+1</f>
        <v>1</v>
      </c>
      <c r="I25" s="2">
        <f t="shared" si="2"/>
        <v>7</v>
      </c>
    </row>
    <row r="27" spans="1:11" x14ac:dyDescent="0.25">
      <c r="A27" s="1"/>
      <c r="B27" s="3" t="s">
        <v>25</v>
      </c>
      <c r="C27" s="2" t="s">
        <v>68</v>
      </c>
      <c r="I27" s="3">
        <f>SUM(I10,I16,I22)</f>
        <v>1228</v>
      </c>
    </row>
    <row r="28" spans="1:11" x14ac:dyDescent="0.25">
      <c r="A28" s="1"/>
      <c r="B28" s="3"/>
      <c r="C28" s="2" t="s">
        <v>77</v>
      </c>
      <c r="I28" s="3">
        <f>SUM(I11,I17,I23)</f>
        <v>489</v>
      </c>
      <c r="J28" s="3"/>
    </row>
    <row r="29" spans="1:11" x14ac:dyDescent="0.25">
      <c r="A29" s="1"/>
      <c r="B29" s="3"/>
      <c r="C29" s="2" t="s">
        <v>78</v>
      </c>
      <c r="I29" s="3">
        <f>SUM(I12,I18,I24)</f>
        <v>569</v>
      </c>
      <c r="J29" s="3"/>
    </row>
    <row r="30" spans="1:11" x14ac:dyDescent="0.25">
      <c r="C30" s="2" t="s">
        <v>79</v>
      </c>
      <c r="I30" s="3">
        <f>SUM(I13,I19,I25)</f>
        <v>35</v>
      </c>
    </row>
    <row r="33" spans="10:11" x14ac:dyDescent="0.25">
      <c r="J33" s="2" t="s">
        <v>87</v>
      </c>
      <c r="K33" s="3">
        <f>(I27+I28)</f>
        <v>1717</v>
      </c>
    </row>
    <row r="34" spans="10:11" x14ac:dyDescent="0.25">
      <c r="J34" s="2" t="s">
        <v>88</v>
      </c>
      <c r="K34" s="3">
        <f>(I29)</f>
        <v>569</v>
      </c>
    </row>
    <row r="36" spans="10:11" x14ac:dyDescent="0.25">
      <c r="J36" s="2" t="s">
        <v>89</v>
      </c>
      <c r="K36" s="3">
        <f>(I30*100)/I29</f>
        <v>6.1511423550087869</v>
      </c>
    </row>
    <row r="37" spans="10:11" x14ac:dyDescent="0.25">
      <c r="J37" s="2" t="s">
        <v>90</v>
      </c>
      <c r="K37" s="3">
        <f>(I28*100)/K33</f>
        <v>28.479906814210832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Suppl.Table1 (1)</vt:lpstr>
      <vt:lpstr>Suppl.Table1 (2)</vt:lpstr>
      <vt:lpstr>Suppl.Table1 (3)</vt:lpstr>
      <vt:lpstr>Suppl.Table1 (4)</vt:lpstr>
      <vt:lpstr>Suppl.Table8</vt:lpstr>
    </vt:vector>
  </TitlesOfParts>
  <Company>BIDMC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DeLuca,Roberto (BIDMC - Neurology)</dc:creator>
  <cp:lastModifiedBy>DeLuca,Roberto (BIDMC - Neurology)</cp:lastModifiedBy>
  <dcterms:created xsi:type="dcterms:W3CDTF">2022-06-20T23:28:53Z</dcterms:created>
  <dcterms:modified xsi:type="dcterms:W3CDTF">2022-06-22T17:28:10Z</dcterms:modified>
</cp:coreProperties>
</file>