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/>
  <mc:AlternateContent xmlns:mc="http://schemas.openxmlformats.org/markup-compatibility/2006">
    <mc:Choice Requires="x15">
      <x15ac:absPath xmlns:x15ac="http://schemas.microsoft.com/office/spreadsheetml/2010/11/ac" url="https://biocenterat-my.sharepoint.com/personal/manuel_matzinger_imp_ac_at/Documents/ManuelM_PD/Publications/08PeplibPaper/revision2_nature_comm/"/>
    </mc:Choice>
  </mc:AlternateContent>
  <xr:revisionPtr revIDLastSave="1" documentId="8_{484AA839-B86B-44A5-BD8E-03FA6D8136AB}" xr6:coauthVersionLast="46" xr6:coauthVersionMax="46" xr10:uidLastSave="{495C4504-920E-4B42-BB28-6087147D8DB7}"/>
  <bookViews>
    <workbookView xWindow="1152" yWindow="1152" windowWidth="17280" windowHeight="9024" xr2:uid="{00000000-000D-0000-FFFF-FFFF00000000}"/>
  </bookViews>
  <sheets>
    <sheet name="SupplementaryTable 2" sheetId="1" r:id="rId1"/>
  </sheets>
  <definedNames>
    <definedName name="_xlnm.Print_Area" localSheetId="0">'SupplementaryTable 2'!$A$1:$AA$47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42" i="1" l="1"/>
  <c r="Q41" i="1"/>
  <c r="E42" i="1"/>
  <c r="E41" i="1"/>
  <c r="E32" i="1"/>
  <c r="E31" i="1"/>
  <c r="J32" i="1"/>
  <c r="J31" i="1"/>
  <c r="Q31" i="1"/>
  <c r="Q32" i="1"/>
  <c r="Z41" i="1"/>
  <c r="Z31" i="1"/>
  <c r="AA11" i="1"/>
  <c r="AA6" i="1"/>
  <c r="Z28" i="1"/>
  <c r="Z40" i="1"/>
  <c r="Z39" i="1"/>
  <c r="Z38" i="1"/>
  <c r="Z30" i="1"/>
  <c r="Z29" i="1"/>
  <c r="Z4" i="1"/>
  <c r="AA5" i="1"/>
  <c r="Z5" i="1"/>
  <c r="Z6" i="1"/>
  <c r="Z3" i="1"/>
  <c r="AA3" i="1"/>
  <c r="AA4" i="1"/>
  <c r="E40" i="1"/>
  <c r="E39" i="1"/>
  <c r="E38" i="1"/>
  <c r="J42" i="1"/>
  <c r="J41" i="1"/>
  <c r="E29" i="1"/>
  <c r="E30" i="1"/>
  <c r="E28" i="1"/>
  <c r="E3" i="1"/>
  <c r="E5" i="1"/>
  <c r="E4" i="1"/>
  <c r="Q7" i="1"/>
  <c r="Q6" i="1"/>
  <c r="J7" i="1"/>
  <c r="E7" i="1" s="1"/>
  <c r="J6" i="1"/>
  <c r="E6" i="1" s="1"/>
  <c r="F3" i="1"/>
  <c r="D3" i="1"/>
  <c r="K41" i="1"/>
  <c r="I39" i="1"/>
  <c r="I40" i="1"/>
  <c r="I38" i="1"/>
  <c r="O41" i="1"/>
  <c r="O42" i="1"/>
  <c r="U41" i="1"/>
  <c r="U42" i="1"/>
  <c r="U31" i="1"/>
  <c r="U32" i="1"/>
  <c r="O31" i="1"/>
  <c r="O32" i="1"/>
  <c r="I29" i="1"/>
  <c r="I30" i="1"/>
  <c r="I28" i="1"/>
  <c r="I32" i="1" s="1"/>
  <c r="I41" i="1"/>
  <c r="I42" i="1"/>
  <c r="I31" i="1"/>
  <c r="AA41" i="1" l="1"/>
  <c r="AA38" i="1"/>
  <c r="AA39" i="1"/>
  <c r="AA40" i="1"/>
  <c r="AA28" i="1"/>
  <c r="AA29" i="1"/>
  <c r="AA30" i="1"/>
  <c r="X34" i="1"/>
  <c r="X35" i="1"/>
  <c r="X33" i="1"/>
  <c r="AA31" i="1"/>
  <c r="G31" i="1"/>
  <c r="N47" i="1"/>
  <c r="M47" i="1"/>
  <c r="L47" i="1"/>
  <c r="K47" i="1"/>
  <c r="H47" i="1"/>
  <c r="G47" i="1"/>
  <c r="F47" i="1"/>
  <c r="D47" i="1"/>
  <c r="N46" i="1"/>
  <c r="M46" i="1"/>
  <c r="L46" i="1"/>
  <c r="K46" i="1"/>
  <c r="H46" i="1"/>
  <c r="G46" i="1"/>
  <c r="F46" i="1"/>
  <c r="D46" i="1"/>
  <c r="T45" i="1"/>
  <c r="Y45" i="1" s="1"/>
  <c r="S45" i="1"/>
  <c r="X45" i="1" s="1"/>
  <c r="R45" i="1"/>
  <c r="W45" i="1" s="1"/>
  <c r="P45" i="1"/>
  <c r="V45" i="1" s="1"/>
  <c r="T44" i="1"/>
  <c r="Y44" i="1" s="1"/>
  <c r="S44" i="1"/>
  <c r="X44" i="1" s="1"/>
  <c r="R44" i="1"/>
  <c r="W44" i="1" s="1"/>
  <c r="P44" i="1"/>
  <c r="V44" i="1" s="1"/>
  <c r="T43" i="1"/>
  <c r="Y43" i="1" s="1"/>
  <c r="S43" i="1"/>
  <c r="X43" i="1" s="1"/>
  <c r="R43" i="1"/>
  <c r="W43" i="1" s="1"/>
  <c r="P43" i="1"/>
  <c r="N42" i="1"/>
  <c r="M42" i="1"/>
  <c r="L42" i="1"/>
  <c r="K42" i="1"/>
  <c r="H42" i="1"/>
  <c r="G42" i="1"/>
  <c r="F42" i="1"/>
  <c r="D42" i="1"/>
  <c r="N41" i="1"/>
  <c r="M41" i="1"/>
  <c r="L41" i="1"/>
  <c r="H41" i="1"/>
  <c r="G41" i="1"/>
  <c r="F41" i="1"/>
  <c r="D41" i="1"/>
  <c r="T40" i="1"/>
  <c r="Y40" i="1" s="1"/>
  <c r="S40" i="1"/>
  <c r="X40" i="1" s="1"/>
  <c r="R40" i="1"/>
  <c r="W40" i="1" s="1"/>
  <c r="P40" i="1"/>
  <c r="V40" i="1" s="1"/>
  <c r="T39" i="1"/>
  <c r="Y39" i="1" s="1"/>
  <c r="S39" i="1"/>
  <c r="X39" i="1" s="1"/>
  <c r="R39" i="1"/>
  <c r="W39" i="1" s="1"/>
  <c r="P39" i="1"/>
  <c r="V39" i="1" s="1"/>
  <c r="T38" i="1"/>
  <c r="Y38" i="1" s="1"/>
  <c r="S38" i="1"/>
  <c r="X38" i="1" s="1"/>
  <c r="R38" i="1"/>
  <c r="W38" i="1" s="1"/>
  <c r="P38" i="1"/>
  <c r="V38" i="1" s="1"/>
  <c r="S37" i="1"/>
  <c r="N37" i="1"/>
  <c r="M37" i="1"/>
  <c r="K37" i="1"/>
  <c r="H37" i="1"/>
  <c r="G37" i="1"/>
  <c r="D37" i="1"/>
  <c r="S36" i="1"/>
  <c r="N36" i="1"/>
  <c r="M36" i="1"/>
  <c r="K36" i="1"/>
  <c r="H36" i="1"/>
  <c r="G36" i="1"/>
  <c r="D36" i="1"/>
  <c r="T35" i="1"/>
  <c r="Y35" i="1" s="1"/>
  <c r="P35" i="1"/>
  <c r="V35" i="1" s="1"/>
  <c r="T34" i="1"/>
  <c r="Y34" i="1" s="1"/>
  <c r="P34" i="1"/>
  <c r="V34" i="1" s="1"/>
  <c r="T33" i="1"/>
  <c r="Y33" i="1" s="1"/>
  <c r="P33" i="1"/>
  <c r="V33" i="1" s="1"/>
  <c r="N32" i="1"/>
  <c r="M32" i="1"/>
  <c r="K32" i="1"/>
  <c r="H32" i="1"/>
  <c r="G32" i="1"/>
  <c r="D32" i="1"/>
  <c r="N31" i="1"/>
  <c r="M31" i="1"/>
  <c r="K31" i="1"/>
  <c r="H31" i="1"/>
  <c r="D31" i="1"/>
  <c r="T30" i="1"/>
  <c r="Y30" i="1" s="1"/>
  <c r="S30" i="1"/>
  <c r="X30" i="1" s="1"/>
  <c r="P30" i="1"/>
  <c r="V30" i="1" s="1"/>
  <c r="T29" i="1"/>
  <c r="Y29" i="1" s="1"/>
  <c r="S29" i="1"/>
  <c r="X29" i="1" s="1"/>
  <c r="P29" i="1"/>
  <c r="V29" i="1" s="1"/>
  <c r="T28" i="1"/>
  <c r="Y28" i="1" s="1"/>
  <c r="S28" i="1"/>
  <c r="X28" i="1" s="1"/>
  <c r="P28" i="1"/>
  <c r="V28" i="1" s="1"/>
  <c r="X36" i="1" l="1"/>
  <c r="P47" i="1"/>
  <c r="V43" i="1"/>
  <c r="R42" i="1"/>
  <c r="S42" i="1"/>
  <c r="P42" i="1"/>
  <c r="S31" i="1"/>
  <c r="X31" i="1" s="1"/>
  <c r="T32" i="1"/>
  <c r="T31" i="1"/>
  <c r="Y31" i="1" s="1"/>
  <c r="S32" i="1"/>
  <c r="P37" i="1"/>
  <c r="R46" i="1"/>
  <c r="W46" i="1" s="1"/>
  <c r="P36" i="1"/>
  <c r="V36" i="1" s="1"/>
  <c r="S47" i="1"/>
  <c r="P32" i="1"/>
  <c r="T36" i="1"/>
  <c r="Y36" i="1" s="1"/>
  <c r="P41" i="1"/>
  <c r="V41" i="1" s="1"/>
  <c r="P46" i="1"/>
  <c r="V46" i="1" s="1"/>
  <c r="R47" i="1"/>
  <c r="R41" i="1"/>
  <c r="W41" i="1" s="1"/>
  <c r="P31" i="1"/>
  <c r="V31" i="1" s="1"/>
  <c r="S41" i="1"/>
  <c r="X41" i="1" s="1"/>
  <c r="S46" i="1"/>
  <c r="X46" i="1" s="1"/>
  <c r="T41" i="1"/>
  <c r="Y41" i="1" s="1"/>
  <c r="T42" i="1"/>
  <c r="T46" i="1"/>
  <c r="Y46" i="1" s="1"/>
  <c r="T47" i="1"/>
  <c r="T37" i="1"/>
  <c r="F5" i="1"/>
  <c r="U21" i="1" l="1"/>
  <c r="U22" i="1"/>
  <c r="O20" i="1"/>
  <c r="O19" i="1"/>
  <c r="O18" i="1"/>
  <c r="U27" i="1"/>
  <c r="U26" i="1"/>
  <c r="O23" i="1"/>
  <c r="O24" i="1"/>
  <c r="O25" i="1"/>
  <c r="U17" i="1"/>
  <c r="U16" i="1"/>
  <c r="T16" i="1"/>
  <c r="O15" i="1"/>
  <c r="O14" i="1"/>
  <c r="O13" i="1"/>
  <c r="U12" i="1"/>
  <c r="N12" i="1"/>
  <c r="T12" i="1"/>
  <c r="V3" i="1" l="1"/>
  <c r="O17" i="1"/>
  <c r="O26" i="1"/>
  <c r="O21" i="1"/>
  <c r="O27" i="1"/>
  <c r="O22" i="1"/>
  <c r="O16" i="1"/>
  <c r="U11" i="1" l="1"/>
  <c r="O10" i="1"/>
  <c r="I10" i="1" s="1"/>
  <c r="AA10" i="1" s="1"/>
  <c r="O9" i="1"/>
  <c r="I9" i="1" s="1"/>
  <c r="AA9" i="1" s="1"/>
  <c r="O8" i="1"/>
  <c r="U7" i="1"/>
  <c r="W5" i="1"/>
  <c r="U6" i="1"/>
  <c r="N6" i="1"/>
  <c r="O5" i="1"/>
  <c r="I5" i="1" s="1"/>
  <c r="O4" i="1"/>
  <c r="I4" i="1" s="1"/>
  <c r="I13" i="1"/>
  <c r="I14" i="1"/>
  <c r="AA14" i="1" s="1"/>
  <c r="I15" i="1"/>
  <c r="AA15" i="1" s="1"/>
  <c r="I18" i="1"/>
  <c r="I19" i="1"/>
  <c r="AA19" i="1" s="1"/>
  <c r="I20" i="1"/>
  <c r="AA20" i="1" s="1"/>
  <c r="I23" i="1"/>
  <c r="I24" i="1"/>
  <c r="AA24" i="1" s="1"/>
  <c r="I25" i="1"/>
  <c r="AA25" i="1" s="1"/>
  <c r="O3" i="1"/>
  <c r="AA23" i="1" l="1"/>
  <c r="I27" i="1"/>
  <c r="I26" i="1"/>
  <c r="AA26" i="1" s="1"/>
  <c r="AA18" i="1"/>
  <c r="I22" i="1"/>
  <c r="I21" i="1"/>
  <c r="AA21" i="1" s="1"/>
  <c r="I16" i="1"/>
  <c r="AA16" i="1" s="1"/>
  <c r="O7" i="1"/>
  <c r="O6" i="1"/>
  <c r="O11" i="1"/>
  <c r="I3" i="1"/>
  <c r="AA13" i="1"/>
  <c r="I17" i="1"/>
  <c r="I8" i="1"/>
  <c r="I11" i="1" s="1"/>
  <c r="O12" i="1"/>
  <c r="I7" i="1" l="1"/>
  <c r="I6" i="1"/>
  <c r="AA8" i="1"/>
  <c r="I12" i="1"/>
  <c r="W3" i="1"/>
  <c r="F4" i="1"/>
  <c r="W4" i="1" s="1"/>
  <c r="H5" i="1" l="1"/>
  <c r="Y5" i="1" s="1"/>
  <c r="H25" i="1"/>
  <c r="Y25" i="1" s="1"/>
  <c r="G25" i="1"/>
  <c r="X25" i="1" s="1"/>
  <c r="F25" i="1"/>
  <c r="W25" i="1" s="1"/>
  <c r="D25" i="1"/>
  <c r="V25" i="1" s="1"/>
  <c r="H24" i="1"/>
  <c r="Y24" i="1" s="1"/>
  <c r="G24" i="1"/>
  <c r="X24" i="1" s="1"/>
  <c r="F24" i="1"/>
  <c r="W24" i="1" s="1"/>
  <c r="D24" i="1"/>
  <c r="V24" i="1" s="1"/>
  <c r="H23" i="1"/>
  <c r="Y23" i="1" s="1"/>
  <c r="G23" i="1"/>
  <c r="X23" i="1" s="1"/>
  <c r="F23" i="1"/>
  <c r="W23" i="1" s="1"/>
  <c r="D23" i="1"/>
  <c r="V23" i="1" s="1"/>
  <c r="H20" i="1"/>
  <c r="Y20" i="1" s="1"/>
  <c r="G20" i="1"/>
  <c r="X20" i="1" s="1"/>
  <c r="F20" i="1"/>
  <c r="W20" i="1" s="1"/>
  <c r="D20" i="1"/>
  <c r="V20" i="1" s="1"/>
  <c r="H19" i="1"/>
  <c r="Y19" i="1" s="1"/>
  <c r="G19" i="1"/>
  <c r="X19" i="1" s="1"/>
  <c r="F19" i="1"/>
  <c r="W19" i="1" s="1"/>
  <c r="D19" i="1"/>
  <c r="V19" i="1" s="1"/>
  <c r="H18" i="1"/>
  <c r="Y18" i="1" s="1"/>
  <c r="G18" i="1"/>
  <c r="X18" i="1" s="1"/>
  <c r="F18" i="1"/>
  <c r="W18" i="1" s="1"/>
  <c r="D18" i="1"/>
  <c r="V18" i="1" s="1"/>
  <c r="H15" i="1"/>
  <c r="Y15" i="1" s="1"/>
  <c r="G15" i="1"/>
  <c r="X15" i="1" s="1"/>
  <c r="F15" i="1"/>
  <c r="W15" i="1" s="1"/>
  <c r="D15" i="1"/>
  <c r="V15" i="1" s="1"/>
  <c r="H14" i="1"/>
  <c r="Y14" i="1" s="1"/>
  <c r="G14" i="1"/>
  <c r="X14" i="1" s="1"/>
  <c r="F14" i="1"/>
  <c r="W14" i="1" s="1"/>
  <c r="D14" i="1"/>
  <c r="V14" i="1" s="1"/>
  <c r="H13" i="1"/>
  <c r="Y13" i="1" s="1"/>
  <c r="G13" i="1"/>
  <c r="X13" i="1" s="1"/>
  <c r="F13" i="1"/>
  <c r="W13" i="1" s="1"/>
  <c r="D13" i="1"/>
  <c r="V13" i="1" s="1"/>
  <c r="H10" i="1"/>
  <c r="Y10" i="1" s="1"/>
  <c r="G10" i="1"/>
  <c r="X10" i="1" s="1"/>
  <c r="F10" i="1"/>
  <c r="W10" i="1" s="1"/>
  <c r="D10" i="1"/>
  <c r="V10" i="1" s="1"/>
  <c r="H9" i="1"/>
  <c r="Y9" i="1" s="1"/>
  <c r="G9" i="1"/>
  <c r="X9" i="1" s="1"/>
  <c r="F9" i="1"/>
  <c r="W9" i="1" s="1"/>
  <c r="D9" i="1"/>
  <c r="V9" i="1" s="1"/>
  <c r="H8" i="1"/>
  <c r="Y8" i="1" s="1"/>
  <c r="G8" i="1"/>
  <c r="F8" i="1"/>
  <c r="W8" i="1" s="1"/>
  <c r="D8" i="1"/>
  <c r="V8" i="1" s="1"/>
  <c r="D4" i="1"/>
  <c r="G4" i="1"/>
  <c r="X4" i="1" s="1"/>
  <c r="H4" i="1"/>
  <c r="Y4" i="1" s="1"/>
  <c r="D5" i="1"/>
  <c r="V5" i="1" s="1"/>
  <c r="G5" i="1"/>
  <c r="X5" i="1" s="1"/>
  <c r="G3" i="1"/>
  <c r="H3" i="1"/>
  <c r="Y3" i="1" s="1"/>
  <c r="T27" i="1"/>
  <c r="S27" i="1"/>
  <c r="R27" i="1"/>
  <c r="P27" i="1"/>
  <c r="N27" i="1"/>
  <c r="M27" i="1"/>
  <c r="L27" i="1"/>
  <c r="K27" i="1"/>
  <c r="T22" i="1"/>
  <c r="S22" i="1"/>
  <c r="R22" i="1"/>
  <c r="P22" i="1"/>
  <c r="N22" i="1"/>
  <c r="M22" i="1"/>
  <c r="L22" i="1"/>
  <c r="K22" i="1"/>
  <c r="T17" i="1"/>
  <c r="S17" i="1"/>
  <c r="R17" i="1"/>
  <c r="P17" i="1"/>
  <c r="N17" i="1"/>
  <c r="M17" i="1"/>
  <c r="L17" i="1"/>
  <c r="K17" i="1"/>
  <c r="S12" i="1"/>
  <c r="R12" i="1"/>
  <c r="P12" i="1"/>
  <c r="M12" i="1"/>
  <c r="L12" i="1"/>
  <c r="K12" i="1"/>
  <c r="K7" i="1"/>
  <c r="L7" i="1"/>
  <c r="M7" i="1"/>
  <c r="N7" i="1"/>
  <c r="P7" i="1"/>
  <c r="R7" i="1"/>
  <c r="S7" i="1"/>
  <c r="T7" i="1"/>
  <c r="T26" i="1"/>
  <c r="S26" i="1"/>
  <c r="R26" i="1"/>
  <c r="P26" i="1"/>
  <c r="N26" i="1"/>
  <c r="M26" i="1"/>
  <c r="L26" i="1"/>
  <c r="K26" i="1"/>
  <c r="T21" i="1"/>
  <c r="S21" i="1"/>
  <c r="R21" i="1"/>
  <c r="P21" i="1"/>
  <c r="N21" i="1"/>
  <c r="M21" i="1"/>
  <c r="L21" i="1"/>
  <c r="K21" i="1"/>
  <c r="S16" i="1"/>
  <c r="R16" i="1"/>
  <c r="P16" i="1"/>
  <c r="N16" i="1"/>
  <c r="M16" i="1"/>
  <c r="L16" i="1"/>
  <c r="K16" i="1"/>
  <c r="T11" i="1"/>
  <c r="S11" i="1"/>
  <c r="R11" i="1"/>
  <c r="P11" i="1"/>
  <c r="N11" i="1"/>
  <c r="M11" i="1"/>
  <c r="L11" i="1"/>
  <c r="K11" i="1"/>
  <c r="K6" i="1"/>
  <c r="L6" i="1"/>
  <c r="M6" i="1"/>
  <c r="P6" i="1"/>
  <c r="R6" i="1"/>
  <c r="S6" i="1"/>
  <c r="T6" i="1"/>
  <c r="V4" i="1" l="1"/>
  <c r="D6" i="1"/>
  <c r="V6" i="1" s="1"/>
  <c r="G6" i="1"/>
  <c r="X6" i="1" s="1"/>
  <c r="X3" i="1"/>
  <c r="G12" i="1"/>
  <c r="X8" i="1"/>
  <c r="G22" i="1"/>
  <c r="G7" i="1"/>
  <c r="D7" i="1"/>
  <c r="F6" i="1"/>
  <c r="W6" i="1" s="1"/>
  <c r="H7" i="1"/>
  <c r="F21" i="1"/>
  <c r="W21" i="1" s="1"/>
  <c r="F22" i="1"/>
  <c r="F26" i="1"/>
  <c r="W26" i="1" s="1"/>
  <c r="H22" i="1"/>
  <c r="G21" i="1"/>
  <c r="X21" i="1" s="1"/>
  <c r="G26" i="1"/>
  <c r="X26" i="1" s="1"/>
  <c r="H26" i="1"/>
  <c r="Y26" i="1" s="1"/>
  <c r="F17" i="1"/>
  <c r="G16" i="1"/>
  <c r="X16" i="1" s="1"/>
  <c r="G17" i="1"/>
  <c r="H16" i="1"/>
  <c r="Y16" i="1" s="1"/>
  <c r="H17" i="1"/>
  <c r="F11" i="1"/>
  <c r="W11" i="1" s="1"/>
  <c r="G11" i="1"/>
  <c r="X11" i="1" s="1"/>
  <c r="H11" i="1"/>
  <c r="Y11" i="1" s="1"/>
  <c r="F7" i="1"/>
  <c r="H6" i="1"/>
  <c r="Y6" i="1" s="1"/>
  <c r="F27" i="1"/>
  <c r="D27" i="1"/>
  <c r="G27" i="1"/>
  <c r="H27" i="1"/>
  <c r="D26" i="1"/>
  <c r="V26" i="1" s="1"/>
  <c r="D22" i="1"/>
  <c r="H21" i="1"/>
  <c r="Y21" i="1" s="1"/>
  <c r="D21" i="1"/>
  <c r="V21" i="1" s="1"/>
  <c r="D16" i="1"/>
  <c r="F16" i="1"/>
  <c r="W16" i="1" s="1"/>
  <c r="D17" i="1"/>
  <c r="F12" i="1"/>
  <c r="D12" i="1"/>
  <c r="D11" i="1"/>
  <c r="V11" i="1" s="1"/>
  <c r="H12" i="1"/>
  <c r="V16" i="1"/>
</calcChain>
</file>

<file path=xl/sharedStrings.xml><?xml version="1.0" encoding="utf-8"?>
<sst xmlns="http://schemas.openxmlformats.org/spreadsheetml/2006/main" count="305" uniqueCount="28">
  <si>
    <t>total number</t>
  </si>
  <si>
    <t>correct number</t>
  </si>
  <si>
    <t>false number</t>
  </si>
  <si>
    <t>FDR</t>
  </si>
  <si>
    <t>MeroX</t>
  </si>
  <si>
    <t>xiSearch</t>
  </si>
  <si>
    <t>Annika</t>
  </si>
  <si>
    <t>XlinkX</t>
  </si>
  <si>
    <t>pLink</t>
  </si>
  <si>
    <t>MaxLynx</t>
  </si>
  <si>
    <t>main library</t>
  </si>
  <si>
    <t>DSSO</t>
  </si>
  <si>
    <t>replicate 1</t>
  </si>
  <si>
    <t>replicate 2</t>
  </si>
  <si>
    <t>replicate 3</t>
  </si>
  <si>
    <t>average</t>
  </si>
  <si>
    <t>standard deviation</t>
  </si>
  <si>
    <t>-</t>
  </si>
  <si>
    <t>DSBU</t>
  </si>
  <si>
    <t>CDI</t>
  </si>
  <si>
    <t>enrichable sublibrary</t>
  </si>
  <si>
    <t>DSBSO</t>
  </si>
  <si>
    <t>acidic library</t>
  </si>
  <si>
    <t>ADH, XL in separate gorups</t>
  </si>
  <si>
    <t>ADH, XL in pooled group</t>
  </si>
  <si>
    <t>DHSO, XL in separate gorups</t>
  </si>
  <si>
    <t>DHSO, XL in pooled group</t>
  </si>
  <si>
    <t>Supplementary Data 2; # of unique XL sites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</si>
</sst>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7E6E6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6">
    <xf numFmtId="0" fontId="0" fillId="0" borderId="0" xfId="0"/>
    <xf numFmtId="164" fontId="0" fillId="0" borderId="0" xfId="0" applyNumberFormat="1"/>
    <xf numFmtId="0" fontId="0" fillId="0" borderId="1" xfId="0" applyBorder="1"/>
    <xf numFmtId="0" fontId="0" fillId="0" borderId="7" xfId="0" applyBorder="1"/>
    <xf numFmtId="0" fontId="0" fillId="0" borderId="8" xfId="0" applyBorder="1"/>
    <xf numFmtId="1" fontId="0" fillId="0" borderId="1" xfId="0" applyNumberFormat="1" applyBorder="1"/>
    <xf numFmtId="1" fontId="0" fillId="0" borderId="10" xfId="0" applyNumberFormat="1" applyBorder="1"/>
    <xf numFmtId="165" fontId="0" fillId="0" borderId="1" xfId="1" applyNumberFormat="1" applyFont="1" applyFill="1" applyBorder="1"/>
    <xf numFmtId="165" fontId="0" fillId="0" borderId="8" xfId="1" applyNumberFormat="1" applyFont="1" applyFill="1" applyBorder="1"/>
    <xf numFmtId="165" fontId="0" fillId="0" borderId="10" xfId="1" applyNumberFormat="1" applyFont="1" applyFill="1" applyBorder="1"/>
    <xf numFmtId="165" fontId="0" fillId="2" borderId="8" xfId="1" applyNumberFormat="1" applyFont="1" applyFill="1" applyBorder="1"/>
    <xf numFmtId="165" fontId="0" fillId="2" borderId="1" xfId="1" applyNumberFormat="1" applyFont="1" applyFill="1" applyBorder="1"/>
    <xf numFmtId="1" fontId="0" fillId="2" borderId="1" xfId="0" applyNumberFormat="1" applyFill="1" applyBorder="1"/>
    <xf numFmtId="165" fontId="0" fillId="0" borderId="11" xfId="1" applyNumberFormat="1" applyFont="1" applyFill="1" applyBorder="1"/>
    <xf numFmtId="0" fontId="0" fillId="0" borderId="2" xfId="0" applyBorder="1"/>
    <xf numFmtId="1" fontId="0" fillId="0" borderId="2" xfId="0" applyNumberFormat="1" applyBorder="1"/>
    <xf numFmtId="0" fontId="0" fillId="2" borderId="2" xfId="0" applyFill="1" applyBorder="1"/>
    <xf numFmtId="0" fontId="0" fillId="0" borderId="3" xfId="0" applyBorder="1"/>
    <xf numFmtId="1" fontId="0" fillId="0" borderId="8" xfId="0" applyNumberFormat="1" applyBorder="1"/>
    <xf numFmtId="0" fontId="0" fillId="0" borderId="15" xfId="0" applyBorder="1"/>
    <xf numFmtId="1" fontId="0" fillId="2" borderId="8" xfId="0" applyNumberFormat="1" applyFill="1" applyBorder="1"/>
    <xf numFmtId="1" fontId="0" fillId="0" borderId="7" xfId="0" applyNumberFormat="1" applyBorder="1"/>
    <xf numFmtId="1" fontId="0" fillId="0" borderId="3" xfId="0" applyNumberFormat="1" applyBorder="1"/>
    <xf numFmtId="1" fontId="0" fillId="2" borderId="7" xfId="0" applyNumberFormat="1" applyFill="1" applyBorder="1"/>
    <xf numFmtId="1" fontId="0" fillId="2" borderId="3" xfId="0" applyNumberFormat="1" applyFill="1" applyBorder="1"/>
    <xf numFmtId="1" fontId="0" fillId="2" borderId="2" xfId="0" applyNumberFormat="1" applyFill="1" applyBorder="1"/>
    <xf numFmtId="1" fontId="0" fillId="2" borderId="1" xfId="0" quotePrefix="1" applyNumberFormat="1" applyFill="1" applyBorder="1"/>
    <xf numFmtId="1" fontId="3" fillId="2" borderId="1" xfId="0" applyNumberFormat="1" applyFont="1" applyFill="1" applyBorder="1"/>
    <xf numFmtId="1" fontId="3" fillId="0" borderId="1" xfId="0" applyNumberFormat="1" applyFont="1" applyBorder="1"/>
    <xf numFmtId="1" fontId="0" fillId="0" borderId="9" xfId="0" applyNumberFormat="1" applyBorder="1"/>
    <xf numFmtId="1" fontId="0" fillId="0" borderId="11" xfId="0" applyNumberFormat="1" applyBorder="1"/>
    <xf numFmtId="1" fontId="0" fillId="0" borderId="14" xfId="0" applyNumberFormat="1" applyBorder="1"/>
    <xf numFmtId="165" fontId="0" fillId="0" borderId="7" xfId="1" applyNumberFormat="1" applyFont="1" applyFill="1" applyBorder="1"/>
    <xf numFmtId="165" fontId="0" fillId="2" borderId="7" xfId="1" applyNumberFormat="1" applyFont="1" applyFill="1" applyBorder="1"/>
    <xf numFmtId="165" fontId="0" fillId="0" borderId="9" xfId="1" applyNumberFormat="1" applyFont="1" applyFill="1" applyBorder="1"/>
    <xf numFmtId="0" fontId="2" fillId="0" borderId="16" xfId="0" applyFont="1" applyBorder="1" applyAlignment="1">
      <alignment horizontal="center"/>
    </xf>
    <xf numFmtId="0" fontId="0" fillId="0" borderId="17" xfId="0" applyBorder="1"/>
    <xf numFmtId="1" fontId="0" fillId="2" borderId="17" xfId="0" applyNumberFormat="1" applyFill="1" applyBorder="1"/>
    <xf numFmtId="164" fontId="0" fillId="0" borderId="1" xfId="0" applyNumberFormat="1" applyBorder="1"/>
    <xf numFmtId="1" fontId="0" fillId="0" borderId="18" xfId="0" applyNumberFormat="1" applyBorder="1"/>
    <xf numFmtId="0" fontId="0" fillId="0" borderId="19" xfId="0" applyBorder="1"/>
    <xf numFmtId="0" fontId="0" fillId="3" borderId="0" xfId="0" applyFill="1"/>
    <xf numFmtId="1" fontId="0" fillId="2" borderId="21" xfId="0" applyNumberFormat="1" applyFill="1" applyBorder="1"/>
    <xf numFmtId="1" fontId="0" fillId="3" borderId="1" xfId="0" applyNumberFormat="1" applyFill="1" applyBorder="1"/>
    <xf numFmtId="164" fontId="0" fillId="3" borderId="1" xfId="0" applyNumberFormat="1" applyFill="1" applyBorder="1"/>
    <xf numFmtId="1" fontId="0" fillId="0" borderId="22" xfId="0" applyNumberFormat="1" applyBorder="1"/>
    <xf numFmtId="1" fontId="0" fillId="2" borderId="20" xfId="0" applyNumberFormat="1" applyFill="1" applyBorder="1"/>
    <xf numFmtId="1" fontId="0" fillId="3" borderId="0" xfId="0" quotePrefix="1" applyNumberFormat="1" applyFill="1"/>
    <xf numFmtId="1" fontId="0" fillId="3" borderId="23" xfId="0" quotePrefix="1" applyNumberFormat="1" applyFill="1" applyBorder="1"/>
    <xf numFmtId="1" fontId="0" fillId="0" borderId="24" xfId="0" applyNumberFormat="1" applyBorder="1"/>
    <xf numFmtId="1" fontId="0" fillId="0" borderId="19" xfId="0" applyNumberFormat="1" applyBorder="1"/>
    <xf numFmtId="165" fontId="0" fillId="0" borderId="2" xfId="1" applyNumberFormat="1" applyFont="1" applyFill="1" applyBorder="1"/>
    <xf numFmtId="165" fontId="0" fillId="2" borderId="2" xfId="1" applyNumberFormat="1" applyFont="1" applyFill="1" applyBorder="1"/>
    <xf numFmtId="165" fontId="0" fillId="0" borderId="15" xfId="1" applyNumberFormat="1" applyFont="1" applyFill="1" applyBorder="1"/>
    <xf numFmtId="10" fontId="0" fillId="0" borderId="23" xfId="0" quotePrefix="1" applyNumberFormat="1" applyBorder="1"/>
    <xf numFmtId="165" fontId="0" fillId="0" borderId="25" xfId="1" applyNumberFormat="1" applyFont="1" applyFill="1" applyBorder="1"/>
    <xf numFmtId="10" fontId="0" fillId="3" borderId="23" xfId="0" quotePrefix="1" applyNumberFormat="1" applyFill="1" applyBorder="1"/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0" fillId="0" borderId="1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3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65"/>
  <sheetViews>
    <sheetView tabSelected="1" zoomScale="85" zoomScaleNormal="85" zoomScaleSheetLayoutView="80" workbookViewId="0">
      <pane xSplit="2" ySplit="2" topLeftCell="P3" activePane="bottomRight" state="frozen"/>
      <selection pane="topRight" activeCell="C1" sqref="C1"/>
      <selection pane="bottomLeft" activeCell="A3" sqref="A3"/>
      <selection pane="bottomRight" sqref="A1:C2"/>
    </sheetView>
  </sheetViews>
  <sheetFormatPr defaultRowHeight="14.4" x14ac:dyDescent="0.3"/>
  <cols>
    <col min="1" max="1" width="10.44140625" customWidth="1"/>
    <col min="2" max="2" width="12.33203125" customWidth="1"/>
    <col min="3" max="3" width="15.109375" customWidth="1"/>
    <col min="4" max="4" width="10.5546875" bestFit="1" customWidth="1"/>
    <col min="5" max="5" width="10.5546875" customWidth="1"/>
    <col min="6" max="8" width="10.5546875" bestFit="1" customWidth="1"/>
    <col min="9" max="10" width="10.5546875" customWidth="1"/>
    <col min="11" max="14" width="10.5546875" bestFit="1" customWidth="1"/>
    <col min="15" max="15" width="10.5546875" customWidth="1"/>
    <col min="16" max="16" width="9.5546875" bestFit="1" customWidth="1"/>
    <col min="17" max="17" width="9.5546875" customWidth="1"/>
    <col min="18" max="20" width="9.5546875" bestFit="1" customWidth="1"/>
    <col min="21" max="21" width="9.5546875" customWidth="1"/>
    <col min="22" max="25" width="9.44140625" bestFit="1" customWidth="1"/>
    <col min="26" max="26" width="9.44140625" customWidth="1"/>
  </cols>
  <sheetData>
    <row r="1" spans="1:27" x14ac:dyDescent="0.3">
      <c r="A1" s="61" t="s">
        <v>27</v>
      </c>
      <c r="B1" s="62"/>
      <c r="C1" s="63"/>
      <c r="D1" s="71" t="s">
        <v>0</v>
      </c>
      <c r="E1" s="75"/>
      <c r="F1" s="72"/>
      <c r="G1" s="72"/>
      <c r="H1" s="72"/>
      <c r="I1" s="74"/>
      <c r="J1" s="35"/>
      <c r="K1" s="75" t="s">
        <v>1</v>
      </c>
      <c r="L1" s="72"/>
      <c r="M1" s="72"/>
      <c r="N1" s="72"/>
      <c r="O1" s="73"/>
      <c r="P1" s="71" t="s">
        <v>2</v>
      </c>
      <c r="Q1" s="75"/>
      <c r="R1" s="72"/>
      <c r="S1" s="72"/>
      <c r="T1" s="72"/>
      <c r="U1" s="74"/>
      <c r="V1" s="71" t="s">
        <v>3</v>
      </c>
      <c r="W1" s="72"/>
      <c r="X1" s="72"/>
      <c r="Y1" s="72"/>
      <c r="Z1" s="73"/>
      <c r="AA1" s="74"/>
    </row>
    <row r="2" spans="1:27" x14ac:dyDescent="0.3">
      <c r="A2" s="64"/>
      <c r="B2" s="65"/>
      <c r="C2" s="66"/>
      <c r="D2" s="3" t="s">
        <v>4</v>
      </c>
      <c r="E2" s="40" t="s">
        <v>5</v>
      </c>
      <c r="F2" s="2" t="s">
        <v>6</v>
      </c>
      <c r="G2" s="2" t="s">
        <v>7</v>
      </c>
      <c r="H2" s="2" t="s">
        <v>8</v>
      </c>
      <c r="I2" s="4" t="s">
        <v>9</v>
      </c>
      <c r="J2" s="36" t="s">
        <v>5</v>
      </c>
      <c r="K2" s="17" t="s">
        <v>4</v>
      </c>
      <c r="L2" s="2" t="s">
        <v>6</v>
      </c>
      <c r="M2" s="2" t="s">
        <v>7</v>
      </c>
      <c r="N2" s="2" t="s">
        <v>8</v>
      </c>
      <c r="O2" s="14" t="s">
        <v>9</v>
      </c>
      <c r="P2" s="3" t="s">
        <v>4</v>
      </c>
      <c r="Q2" s="17" t="s">
        <v>5</v>
      </c>
      <c r="R2" s="2" t="s">
        <v>6</v>
      </c>
      <c r="S2" s="2" t="s">
        <v>7</v>
      </c>
      <c r="T2" s="2" t="s">
        <v>8</v>
      </c>
      <c r="U2" s="4" t="s">
        <v>9</v>
      </c>
      <c r="V2" s="3" t="s">
        <v>4</v>
      </c>
      <c r="W2" s="2" t="s">
        <v>6</v>
      </c>
      <c r="X2" s="2" t="s">
        <v>7</v>
      </c>
      <c r="Y2" s="2" t="s">
        <v>8</v>
      </c>
      <c r="Z2" s="14" t="s">
        <v>5</v>
      </c>
      <c r="AA2" s="4" t="s">
        <v>9</v>
      </c>
    </row>
    <row r="3" spans="1:27" x14ac:dyDescent="0.3">
      <c r="A3" s="59" t="s">
        <v>10</v>
      </c>
      <c r="B3" s="68" t="s">
        <v>11</v>
      </c>
      <c r="C3" s="14" t="s">
        <v>12</v>
      </c>
      <c r="D3" s="39">
        <f>K3+P3</f>
        <v>638</v>
      </c>
      <c r="E3" s="45">
        <f>J3+Q3</f>
        <v>623</v>
      </c>
      <c r="F3" s="22">
        <f t="shared" ref="F3:I5" si="0">L3+R3</f>
        <v>581</v>
      </c>
      <c r="G3" s="5">
        <f t="shared" si="0"/>
        <v>463</v>
      </c>
      <c r="H3" s="5">
        <f t="shared" si="0"/>
        <v>420</v>
      </c>
      <c r="I3" s="18">
        <f t="shared" si="0"/>
        <v>585</v>
      </c>
      <c r="J3" s="2">
        <v>606</v>
      </c>
      <c r="K3" s="22">
        <v>593</v>
      </c>
      <c r="L3" s="5">
        <v>563</v>
      </c>
      <c r="M3" s="5">
        <v>447</v>
      </c>
      <c r="N3" s="5">
        <v>400</v>
      </c>
      <c r="O3" s="15">
        <f>511+57</f>
        <v>568</v>
      </c>
      <c r="P3" s="21">
        <v>45</v>
      </c>
      <c r="Q3" s="2">
        <v>17</v>
      </c>
      <c r="R3" s="5">
        <v>18</v>
      </c>
      <c r="S3" s="5">
        <v>16</v>
      </c>
      <c r="T3" s="5">
        <v>20</v>
      </c>
      <c r="U3" s="18">
        <v>17</v>
      </c>
      <c r="V3" s="32">
        <f>(P3/D3)</f>
        <v>7.0532915360501561E-2</v>
      </c>
      <c r="W3" s="7">
        <f t="shared" ref="W3:Y5" si="1">(R3/F3)</f>
        <v>3.098106712564544E-2</v>
      </c>
      <c r="X3" s="7">
        <f t="shared" si="1"/>
        <v>3.4557235421166309E-2</v>
      </c>
      <c r="Y3" s="7">
        <f t="shared" si="1"/>
        <v>4.7619047619047616E-2</v>
      </c>
      <c r="Z3" s="54">
        <f>Q3/E3</f>
        <v>2.7287319422150885E-2</v>
      </c>
      <c r="AA3" s="8">
        <f>U3/I3</f>
        <v>2.9059829059829061E-2</v>
      </c>
    </row>
    <row r="4" spans="1:27" x14ac:dyDescent="0.3">
      <c r="A4" s="59"/>
      <c r="B4" s="68"/>
      <c r="C4" s="14" t="s">
        <v>13</v>
      </c>
      <c r="D4" s="39">
        <f>K4+P4</f>
        <v>612</v>
      </c>
      <c r="E4" s="45">
        <f>J4+Q4</f>
        <v>522</v>
      </c>
      <c r="F4" s="5">
        <f t="shared" si="0"/>
        <v>599</v>
      </c>
      <c r="G4" s="5">
        <f t="shared" si="0"/>
        <v>510</v>
      </c>
      <c r="H4" s="5">
        <f t="shared" si="0"/>
        <v>385</v>
      </c>
      <c r="I4" s="18">
        <f t="shared" si="0"/>
        <v>608</v>
      </c>
      <c r="J4" s="2">
        <v>512</v>
      </c>
      <c r="K4" s="22">
        <v>580</v>
      </c>
      <c r="L4" s="5">
        <v>583</v>
      </c>
      <c r="M4" s="5">
        <v>482</v>
      </c>
      <c r="N4" s="5">
        <v>373</v>
      </c>
      <c r="O4" s="15">
        <f>542+58</f>
        <v>600</v>
      </c>
      <c r="P4" s="21">
        <v>32</v>
      </c>
      <c r="Q4" s="2">
        <v>10</v>
      </c>
      <c r="R4" s="5">
        <v>16</v>
      </c>
      <c r="S4" s="5">
        <v>28</v>
      </c>
      <c r="T4" s="5">
        <v>12</v>
      </c>
      <c r="U4" s="18">
        <v>8</v>
      </c>
      <c r="V4" s="32">
        <f>(P4/D4)</f>
        <v>5.2287581699346407E-2</v>
      </c>
      <c r="W4" s="7">
        <f t="shared" si="1"/>
        <v>2.6711185308848081E-2</v>
      </c>
      <c r="X4" s="7">
        <f t="shared" si="1"/>
        <v>5.4901960784313725E-2</v>
      </c>
      <c r="Y4" s="7">
        <f t="shared" si="1"/>
        <v>3.1168831168831169E-2</v>
      </c>
      <c r="Z4" s="54">
        <f>Q4/E4</f>
        <v>1.9157088122605363E-2</v>
      </c>
      <c r="AA4" s="8">
        <f>U4/I4</f>
        <v>1.3157894736842105E-2</v>
      </c>
    </row>
    <row r="5" spans="1:27" x14ac:dyDescent="0.3">
      <c r="A5" s="59"/>
      <c r="B5" s="68"/>
      <c r="C5" s="14" t="s">
        <v>14</v>
      </c>
      <c r="D5" s="39">
        <f>K5+P5</f>
        <v>724</v>
      </c>
      <c r="E5" s="45">
        <f>J5+Q5</f>
        <v>663</v>
      </c>
      <c r="F5" s="5">
        <f t="shared" si="0"/>
        <v>715</v>
      </c>
      <c r="G5" s="5">
        <f t="shared" si="0"/>
        <v>605</v>
      </c>
      <c r="H5" s="5">
        <f t="shared" si="0"/>
        <v>564</v>
      </c>
      <c r="I5" s="18">
        <f t="shared" si="0"/>
        <v>711</v>
      </c>
      <c r="J5" s="2">
        <v>630</v>
      </c>
      <c r="K5" s="22">
        <v>688</v>
      </c>
      <c r="L5" s="5">
        <v>697</v>
      </c>
      <c r="M5" s="5">
        <v>579</v>
      </c>
      <c r="N5" s="5">
        <v>541</v>
      </c>
      <c r="O5" s="15">
        <f>633+62</f>
        <v>695</v>
      </c>
      <c r="P5" s="21">
        <v>36</v>
      </c>
      <c r="Q5" s="2">
        <v>33</v>
      </c>
      <c r="R5" s="5">
        <v>18</v>
      </c>
      <c r="S5" s="5">
        <v>26</v>
      </c>
      <c r="T5" s="5">
        <v>23</v>
      </c>
      <c r="U5" s="18">
        <v>16</v>
      </c>
      <c r="V5" s="32">
        <f>(P5/D5)</f>
        <v>4.9723756906077346E-2</v>
      </c>
      <c r="W5" s="7">
        <f t="shared" si="1"/>
        <v>2.5174825174825177E-2</v>
      </c>
      <c r="X5" s="7">
        <f t="shared" si="1"/>
        <v>4.2975206611570248E-2</v>
      </c>
      <c r="Y5" s="7">
        <f t="shared" si="1"/>
        <v>4.0780141843971635E-2</v>
      </c>
      <c r="Z5" s="54">
        <f t="shared" ref="Z5:Z6" si="2">Q5/E5</f>
        <v>4.9773755656108594E-2</v>
      </c>
      <c r="AA5" s="8">
        <f>U5/I5</f>
        <v>2.2503516174402251E-2</v>
      </c>
    </row>
    <row r="6" spans="1:27" x14ac:dyDescent="0.3">
      <c r="A6" s="59"/>
      <c r="B6" s="68"/>
      <c r="C6" s="14" t="s">
        <v>15</v>
      </c>
      <c r="D6" s="39">
        <f>AVERAGE(D3:D5)</f>
        <v>658</v>
      </c>
      <c r="E6" s="45">
        <f>J6+Q6</f>
        <v>602.66666666666663</v>
      </c>
      <c r="F6" s="5">
        <f t="shared" ref="F6:T6" si="3">AVERAGE(F3:F5)</f>
        <v>631.66666666666663</v>
      </c>
      <c r="G6" s="5">
        <f t="shared" si="3"/>
        <v>526</v>
      </c>
      <c r="H6" s="5">
        <f t="shared" si="3"/>
        <v>456.33333333333331</v>
      </c>
      <c r="I6" s="18">
        <f t="shared" si="3"/>
        <v>634.66666666666663</v>
      </c>
      <c r="J6" s="5">
        <f>AVERAGE(J3:J5)</f>
        <v>582.66666666666663</v>
      </c>
      <c r="K6" s="22">
        <f t="shared" si="3"/>
        <v>620.33333333333337</v>
      </c>
      <c r="L6" s="5">
        <f t="shared" si="3"/>
        <v>614.33333333333337</v>
      </c>
      <c r="M6" s="5">
        <f t="shared" si="3"/>
        <v>502.66666666666669</v>
      </c>
      <c r="N6" s="5">
        <f>AVERAGE(N3:N5)</f>
        <v>438</v>
      </c>
      <c r="O6" s="15">
        <f t="shared" si="3"/>
        <v>621</v>
      </c>
      <c r="P6" s="21">
        <f t="shared" si="3"/>
        <v>37.666666666666664</v>
      </c>
      <c r="Q6" s="5">
        <f>AVERAGE(Q3:Q5)</f>
        <v>20</v>
      </c>
      <c r="R6" s="5">
        <f t="shared" si="3"/>
        <v>17.333333333333332</v>
      </c>
      <c r="S6" s="5">
        <f t="shared" si="3"/>
        <v>23.333333333333332</v>
      </c>
      <c r="T6" s="5">
        <f t="shared" si="3"/>
        <v>18.333333333333332</v>
      </c>
      <c r="U6" s="18">
        <f>AVERAGE(U3:U5)</f>
        <v>13.666666666666666</v>
      </c>
      <c r="V6" s="32">
        <f>P6/D6</f>
        <v>5.7244174265450858E-2</v>
      </c>
      <c r="W6" s="7">
        <f>R6/F6</f>
        <v>2.7440633245382585E-2</v>
      </c>
      <c r="X6" s="7">
        <f>S6/G6</f>
        <v>4.4359949302915078E-2</v>
      </c>
      <c r="Y6" s="7">
        <f>T6/H6</f>
        <v>4.0175310445580717E-2</v>
      </c>
      <c r="Z6" s="54">
        <f t="shared" si="2"/>
        <v>3.3185840707964605E-2</v>
      </c>
      <c r="AA6" s="8">
        <f>U6/I6</f>
        <v>2.1533613445378151E-2</v>
      </c>
    </row>
    <row r="7" spans="1:27" x14ac:dyDescent="0.3">
      <c r="A7" s="59"/>
      <c r="B7" s="68"/>
      <c r="C7" s="14" t="s">
        <v>16</v>
      </c>
      <c r="D7" s="39">
        <f>STDEV(D3:D5)</f>
        <v>58.617403559011379</v>
      </c>
      <c r="E7" s="45">
        <f>J7+Q7</f>
        <v>74.15434595020146</v>
      </c>
      <c r="F7" s="5">
        <f t="shared" ref="F7:U7" si="4">STDEV(F3:F5)</f>
        <v>72.727803028369649</v>
      </c>
      <c r="G7" s="5">
        <f t="shared" si="4"/>
        <v>72.339477465627297</v>
      </c>
      <c r="H7" s="5">
        <f t="shared" si="4"/>
        <v>94.87008660970703</v>
      </c>
      <c r="I7" s="18">
        <f t="shared" si="4"/>
        <v>67.099428710931164</v>
      </c>
      <c r="J7" s="38">
        <f>STDEV(J3:J5)</f>
        <v>62.364519827649865</v>
      </c>
      <c r="K7" s="22">
        <f t="shared" si="4"/>
        <v>58.960438713881139</v>
      </c>
      <c r="L7" s="5">
        <f t="shared" si="4"/>
        <v>72.286467152111769</v>
      </c>
      <c r="M7" s="5">
        <f t="shared" si="4"/>
        <v>68.383721259765579</v>
      </c>
      <c r="N7" s="5">
        <f t="shared" si="4"/>
        <v>90.21640649017229</v>
      </c>
      <c r="O7" s="15">
        <f t="shared" si="4"/>
        <v>66.05300901548695</v>
      </c>
      <c r="P7" s="21">
        <f t="shared" si="4"/>
        <v>6.6583281184794041</v>
      </c>
      <c r="Q7" s="38">
        <f>STDEV(Q3:Q5)</f>
        <v>11.789826122551595</v>
      </c>
      <c r="R7" s="5">
        <f t="shared" si="4"/>
        <v>1.1547005383792515</v>
      </c>
      <c r="S7" s="5">
        <f t="shared" si="4"/>
        <v>6.4291005073286396</v>
      </c>
      <c r="T7" s="5">
        <f t="shared" si="4"/>
        <v>5.686240703077325</v>
      </c>
      <c r="U7" s="18">
        <f t="shared" si="4"/>
        <v>4.9328828623162453</v>
      </c>
      <c r="V7" s="32" t="s">
        <v>17</v>
      </c>
      <c r="W7" s="7" t="s">
        <v>17</v>
      </c>
      <c r="X7" s="7" t="s">
        <v>17</v>
      </c>
      <c r="Y7" s="7" t="s">
        <v>17</v>
      </c>
      <c r="Z7" s="55" t="s">
        <v>17</v>
      </c>
      <c r="AA7" s="8" t="s">
        <v>17</v>
      </c>
    </row>
    <row r="8" spans="1:27" x14ac:dyDescent="0.3">
      <c r="A8" s="59"/>
      <c r="B8" s="69" t="s">
        <v>18</v>
      </c>
      <c r="C8" s="16" t="s">
        <v>12</v>
      </c>
      <c r="D8" s="23">
        <f>K8+P8</f>
        <v>804</v>
      </c>
      <c r="E8" s="46" t="s">
        <v>17</v>
      </c>
      <c r="F8" s="12">
        <f t="shared" ref="F8:I10" si="5">L8+R8</f>
        <v>594</v>
      </c>
      <c r="G8" s="12">
        <f t="shared" si="5"/>
        <v>590</v>
      </c>
      <c r="H8" s="12">
        <f t="shared" si="5"/>
        <v>412</v>
      </c>
      <c r="I8" s="20">
        <f t="shared" si="5"/>
        <v>764</v>
      </c>
      <c r="J8" s="46" t="s">
        <v>17</v>
      </c>
      <c r="K8" s="24">
        <v>752</v>
      </c>
      <c r="L8" s="12">
        <v>572</v>
      </c>
      <c r="M8" s="12">
        <v>528</v>
      </c>
      <c r="N8" s="12">
        <v>398</v>
      </c>
      <c r="O8" s="25">
        <f>669+72</f>
        <v>741</v>
      </c>
      <c r="P8" s="23">
        <v>52</v>
      </c>
      <c r="Q8" s="46" t="s">
        <v>17</v>
      </c>
      <c r="R8" s="12">
        <v>22</v>
      </c>
      <c r="S8" s="12">
        <v>62</v>
      </c>
      <c r="T8" s="12">
        <v>14</v>
      </c>
      <c r="U8" s="20">
        <v>23</v>
      </c>
      <c r="V8" s="33">
        <f>(P8/D8)</f>
        <v>6.4676616915422883E-2</v>
      </c>
      <c r="W8" s="11">
        <f t="shared" ref="W8:Y10" si="6">(R8/F8)</f>
        <v>3.7037037037037035E-2</v>
      </c>
      <c r="X8" s="11">
        <f t="shared" si="6"/>
        <v>0.10508474576271186</v>
      </c>
      <c r="Y8" s="11">
        <f t="shared" si="6"/>
        <v>3.3980582524271843E-2</v>
      </c>
      <c r="Z8" s="52"/>
      <c r="AA8" s="10">
        <f>U8/I8</f>
        <v>3.0104712041884817E-2</v>
      </c>
    </row>
    <row r="9" spans="1:27" x14ac:dyDescent="0.3">
      <c r="A9" s="59"/>
      <c r="B9" s="69"/>
      <c r="C9" s="16" t="s">
        <v>13</v>
      </c>
      <c r="D9" s="23">
        <f>K9+P9</f>
        <v>746</v>
      </c>
      <c r="E9" s="24" t="s">
        <v>17</v>
      </c>
      <c r="F9" s="12">
        <f t="shared" si="5"/>
        <v>561</v>
      </c>
      <c r="G9" s="12">
        <f t="shared" si="5"/>
        <v>550</v>
      </c>
      <c r="H9" s="12">
        <f t="shared" si="5"/>
        <v>428</v>
      </c>
      <c r="I9" s="20">
        <f t="shared" si="5"/>
        <v>676</v>
      </c>
      <c r="J9" s="24" t="s">
        <v>17</v>
      </c>
      <c r="K9" s="24">
        <v>697</v>
      </c>
      <c r="L9" s="12">
        <v>547</v>
      </c>
      <c r="M9" s="12">
        <v>512</v>
      </c>
      <c r="N9" s="12">
        <v>412</v>
      </c>
      <c r="O9" s="25">
        <f>604+62</f>
        <v>666</v>
      </c>
      <c r="P9" s="23">
        <v>49</v>
      </c>
      <c r="Q9" s="24" t="s">
        <v>17</v>
      </c>
      <c r="R9" s="12">
        <v>14</v>
      </c>
      <c r="S9" s="12">
        <v>38</v>
      </c>
      <c r="T9" s="12">
        <v>16</v>
      </c>
      <c r="U9" s="20">
        <v>10</v>
      </c>
      <c r="V9" s="33">
        <f>(P9/D9)</f>
        <v>6.5683646112600538E-2</v>
      </c>
      <c r="W9" s="11">
        <f t="shared" si="6"/>
        <v>2.4955436720142603E-2</v>
      </c>
      <c r="X9" s="11">
        <f t="shared" si="6"/>
        <v>6.9090909090909092E-2</v>
      </c>
      <c r="Y9" s="11">
        <f t="shared" si="6"/>
        <v>3.7383177570093455E-2</v>
      </c>
      <c r="Z9" s="52"/>
      <c r="AA9" s="10">
        <f>U9/I9</f>
        <v>1.4792899408284023E-2</v>
      </c>
    </row>
    <row r="10" spans="1:27" x14ac:dyDescent="0.3">
      <c r="A10" s="59"/>
      <c r="B10" s="69"/>
      <c r="C10" s="16" t="s">
        <v>14</v>
      </c>
      <c r="D10" s="23">
        <f>K10+P10</f>
        <v>751</v>
      </c>
      <c r="E10" s="24" t="s">
        <v>17</v>
      </c>
      <c r="F10" s="12">
        <f t="shared" si="5"/>
        <v>520</v>
      </c>
      <c r="G10" s="12">
        <f t="shared" si="5"/>
        <v>546</v>
      </c>
      <c r="H10" s="12">
        <f t="shared" si="5"/>
        <v>455</v>
      </c>
      <c r="I10" s="20">
        <f t="shared" si="5"/>
        <v>682</v>
      </c>
      <c r="J10" s="24" t="s">
        <v>17</v>
      </c>
      <c r="K10" s="24">
        <v>695</v>
      </c>
      <c r="L10" s="12">
        <v>508</v>
      </c>
      <c r="M10" s="12">
        <v>512</v>
      </c>
      <c r="N10" s="12">
        <v>434</v>
      </c>
      <c r="O10" s="25">
        <f>604+63</f>
        <v>667</v>
      </c>
      <c r="P10" s="23">
        <v>56</v>
      </c>
      <c r="Q10" s="24" t="s">
        <v>17</v>
      </c>
      <c r="R10" s="12">
        <v>12</v>
      </c>
      <c r="S10" s="12">
        <v>34</v>
      </c>
      <c r="T10" s="12">
        <v>21</v>
      </c>
      <c r="U10" s="20">
        <v>15</v>
      </c>
      <c r="V10" s="33">
        <f>(P10/D10)</f>
        <v>7.456724367509987E-2</v>
      </c>
      <c r="W10" s="11">
        <f t="shared" si="6"/>
        <v>2.3076923076923078E-2</v>
      </c>
      <c r="X10" s="11">
        <f t="shared" si="6"/>
        <v>6.2271062271062272E-2</v>
      </c>
      <c r="Y10" s="11">
        <f t="shared" si="6"/>
        <v>4.6153846153846156E-2</v>
      </c>
      <c r="Z10" s="52"/>
      <c r="AA10" s="10">
        <f>U10/I10</f>
        <v>2.1994134897360705E-2</v>
      </c>
    </row>
    <row r="11" spans="1:27" x14ac:dyDescent="0.3">
      <c r="A11" s="59"/>
      <c r="B11" s="69"/>
      <c r="C11" s="16" t="s">
        <v>15</v>
      </c>
      <c r="D11" s="23">
        <f t="shared" ref="D11:U11" si="7">AVERAGE(D8:D10)</f>
        <v>767</v>
      </c>
      <c r="E11" s="24" t="s">
        <v>17</v>
      </c>
      <c r="F11" s="12">
        <f t="shared" si="7"/>
        <v>558.33333333333337</v>
      </c>
      <c r="G11" s="12">
        <f t="shared" si="7"/>
        <v>562</v>
      </c>
      <c r="H11" s="12">
        <f t="shared" si="7"/>
        <v>431.66666666666669</v>
      </c>
      <c r="I11" s="20">
        <f t="shared" si="7"/>
        <v>707.33333333333337</v>
      </c>
      <c r="J11" s="24" t="s">
        <v>17</v>
      </c>
      <c r="K11" s="24">
        <f t="shared" si="7"/>
        <v>714.66666666666663</v>
      </c>
      <c r="L11" s="12">
        <f t="shared" si="7"/>
        <v>542.33333333333337</v>
      </c>
      <c r="M11" s="12">
        <f t="shared" si="7"/>
        <v>517.33333333333337</v>
      </c>
      <c r="N11" s="12">
        <f t="shared" si="7"/>
        <v>414.66666666666669</v>
      </c>
      <c r="O11" s="25">
        <f t="shared" si="7"/>
        <v>691.33333333333337</v>
      </c>
      <c r="P11" s="23">
        <f t="shared" si="7"/>
        <v>52.333333333333336</v>
      </c>
      <c r="Q11" s="24" t="s">
        <v>17</v>
      </c>
      <c r="R11" s="12">
        <f t="shared" si="7"/>
        <v>16</v>
      </c>
      <c r="S11" s="12">
        <f t="shared" si="7"/>
        <v>44.666666666666664</v>
      </c>
      <c r="T11" s="12">
        <f t="shared" si="7"/>
        <v>17</v>
      </c>
      <c r="U11" s="20">
        <f t="shared" si="7"/>
        <v>16</v>
      </c>
      <c r="V11" s="33">
        <f>P11/D11</f>
        <v>6.8231203824424172E-2</v>
      </c>
      <c r="W11" s="11">
        <f>R11/F11</f>
        <v>2.8656716417910445E-2</v>
      </c>
      <c r="X11" s="11">
        <f>S11/G11</f>
        <v>7.9478054567022532E-2</v>
      </c>
      <c r="Y11" s="11">
        <f>T11/H11</f>
        <v>3.9382239382239378E-2</v>
      </c>
      <c r="Z11" s="52"/>
      <c r="AA11" s="10">
        <f>U11/I11</f>
        <v>2.2620169651272382E-2</v>
      </c>
    </row>
    <row r="12" spans="1:27" x14ac:dyDescent="0.3">
      <c r="A12" s="59"/>
      <c r="B12" s="69"/>
      <c r="C12" s="16" t="s">
        <v>16</v>
      </c>
      <c r="D12" s="23">
        <f>STDEV(D8:D10)</f>
        <v>32.140317359976393</v>
      </c>
      <c r="E12" s="24" t="s">
        <v>17</v>
      </c>
      <c r="F12" s="12">
        <f t="shared" ref="F12:S12" si="8">STDEV(F8:F10)</f>
        <v>37.072002014098636</v>
      </c>
      <c r="G12" s="12">
        <f>STDEV(G8:G10)</f>
        <v>24.331050121192877</v>
      </c>
      <c r="H12" s="12">
        <f t="shared" si="8"/>
        <v>21.73323108360405</v>
      </c>
      <c r="I12" s="20">
        <f>STDEV(I8:I10)</f>
        <v>49.166384179979445</v>
      </c>
      <c r="J12" s="24" t="s">
        <v>17</v>
      </c>
      <c r="K12" s="24">
        <f t="shared" si="8"/>
        <v>32.347076117221683</v>
      </c>
      <c r="L12" s="12">
        <f t="shared" si="8"/>
        <v>32.254198693090068</v>
      </c>
      <c r="M12" s="12">
        <f t="shared" si="8"/>
        <v>9.2376043070340135</v>
      </c>
      <c r="N12" s="12">
        <f>STDEV(N8:N10)</f>
        <v>18.147543451754931</v>
      </c>
      <c r="O12" s="25">
        <f>STDEV(O8:O10)</f>
        <v>43.015501081974314</v>
      </c>
      <c r="P12" s="23">
        <f t="shared" si="8"/>
        <v>3.5118845842842461</v>
      </c>
      <c r="Q12" s="24" t="s">
        <v>17</v>
      </c>
      <c r="R12" s="12">
        <f t="shared" si="8"/>
        <v>5.2915026221291814</v>
      </c>
      <c r="S12" s="12">
        <f t="shared" si="8"/>
        <v>15.143755588800735</v>
      </c>
      <c r="T12" s="12">
        <f>STDEV(T8:T10)</f>
        <v>3.6055512754639891</v>
      </c>
      <c r="U12" s="20">
        <f>STDEV(U8:U10)</f>
        <v>6.5574385243020004</v>
      </c>
      <c r="V12" s="33" t="s">
        <v>17</v>
      </c>
      <c r="W12" s="11" t="s">
        <v>17</v>
      </c>
      <c r="X12" s="11" t="s">
        <v>17</v>
      </c>
      <c r="Y12" s="11" t="s">
        <v>17</v>
      </c>
      <c r="Z12" s="52"/>
      <c r="AA12" s="10" t="s">
        <v>17</v>
      </c>
    </row>
    <row r="13" spans="1:27" x14ac:dyDescent="0.3">
      <c r="A13" s="59"/>
      <c r="B13" s="68" t="s">
        <v>19</v>
      </c>
      <c r="C13" s="14" t="s">
        <v>12</v>
      </c>
      <c r="D13" s="21">
        <f>K13+P13</f>
        <v>86</v>
      </c>
      <c r="E13" s="22" t="s">
        <v>17</v>
      </c>
      <c r="F13" s="5">
        <f t="shared" ref="F13:I15" si="9">L13+R13</f>
        <v>68</v>
      </c>
      <c r="G13" s="5">
        <f t="shared" si="9"/>
        <v>44</v>
      </c>
      <c r="H13" s="5">
        <f t="shared" si="9"/>
        <v>39</v>
      </c>
      <c r="I13" s="18">
        <f t="shared" si="9"/>
        <v>83</v>
      </c>
      <c r="J13" s="22" t="s">
        <v>17</v>
      </c>
      <c r="K13" s="22">
        <v>84</v>
      </c>
      <c r="L13" s="5">
        <v>62</v>
      </c>
      <c r="M13" s="5">
        <v>40</v>
      </c>
      <c r="N13" s="5">
        <v>37</v>
      </c>
      <c r="O13" s="15">
        <f>66+13</f>
        <v>79</v>
      </c>
      <c r="P13" s="21">
        <v>2</v>
      </c>
      <c r="Q13" s="22" t="s">
        <v>17</v>
      </c>
      <c r="R13" s="5">
        <v>6</v>
      </c>
      <c r="S13" s="5">
        <v>4</v>
      </c>
      <c r="T13" s="5">
        <v>2</v>
      </c>
      <c r="U13" s="18">
        <v>4</v>
      </c>
      <c r="V13" s="32">
        <f>(P13/D13)</f>
        <v>2.3255813953488372E-2</v>
      </c>
      <c r="W13" s="7">
        <f t="shared" ref="W13:Y15" si="10">(R13/F13)</f>
        <v>8.8235294117647065E-2</v>
      </c>
      <c r="X13" s="7">
        <f t="shared" si="10"/>
        <v>9.0909090909090912E-2</v>
      </c>
      <c r="Y13" s="7">
        <f t="shared" si="10"/>
        <v>5.128205128205128E-2</v>
      </c>
      <c r="Z13" s="51"/>
      <c r="AA13" s="8">
        <f>U13/I13</f>
        <v>4.8192771084337352E-2</v>
      </c>
    </row>
    <row r="14" spans="1:27" x14ac:dyDescent="0.3">
      <c r="A14" s="59"/>
      <c r="B14" s="68"/>
      <c r="C14" s="14" t="s">
        <v>13</v>
      </c>
      <c r="D14" s="21">
        <f>K14+P14</f>
        <v>83</v>
      </c>
      <c r="E14" s="22" t="s">
        <v>17</v>
      </c>
      <c r="F14" s="5">
        <f t="shared" si="9"/>
        <v>65</v>
      </c>
      <c r="G14" s="5">
        <f t="shared" si="9"/>
        <v>44</v>
      </c>
      <c r="H14" s="5">
        <f t="shared" si="9"/>
        <v>47</v>
      </c>
      <c r="I14" s="18">
        <f t="shared" si="9"/>
        <v>61</v>
      </c>
      <c r="J14" s="22" t="s">
        <v>17</v>
      </c>
      <c r="K14" s="22">
        <v>77</v>
      </c>
      <c r="L14" s="5">
        <v>63</v>
      </c>
      <c r="M14" s="5">
        <v>40</v>
      </c>
      <c r="N14" s="5">
        <v>45</v>
      </c>
      <c r="O14" s="15">
        <f>45+13</f>
        <v>58</v>
      </c>
      <c r="P14" s="21">
        <v>6</v>
      </c>
      <c r="Q14" s="22" t="s">
        <v>17</v>
      </c>
      <c r="R14" s="5">
        <v>2</v>
      </c>
      <c r="S14" s="5">
        <v>4</v>
      </c>
      <c r="T14" s="5">
        <v>2</v>
      </c>
      <c r="U14" s="18">
        <v>3</v>
      </c>
      <c r="V14" s="32">
        <f>(P14/D14)</f>
        <v>7.2289156626506021E-2</v>
      </c>
      <c r="W14" s="7">
        <f t="shared" si="10"/>
        <v>3.0769230769230771E-2</v>
      </c>
      <c r="X14" s="7">
        <f t="shared" si="10"/>
        <v>9.0909090909090912E-2</v>
      </c>
      <c r="Y14" s="7">
        <f t="shared" si="10"/>
        <v>4.2553191489361701E-2</v>
      </c>
      <c r="Z14" s="51"/>
      <c r="AA14" s="8">
        <f>U14/I14</f>
        <v>4.9180327868852458E-2</v>
      </c>
    </row>
    <row r="15" spans="1:27" x14ac:dyDescent="0.3">
      <c r="A15" s="59"/>
      <c r="B15" s="68"/>
      <c r="C15" s="14" t="s">
        <v>14</v>
      </c>
      <c r="D15" s="21">
        <f>K15+P15</f>
        <v>73</v>
      </c>
      <c r="E15" s="22" t="s">
        <v>17</v>
      </c>
      <c r="F15" s="5">
        <f t="shared" si="9"/>
        <v>54</v>
      </c>
      <c r="G15" s="5">
        <f t="shared" si="9"/>
        <v>37</v>
      </c>
      <c r="H15" s="5">
        <f t="shared" si="9"/>
        <v>43</v>
      </c>
      <c r="I15" s="18">
        <f t="shared" si="9"/>
        <v>54</v>
      </c>
      <c r="J15" s="22" t="s">
        <v>17</v>
      </c>
      <c r="K15" s="22">
        <v>67</v>
      </c>
      <c r="L15" s="5">
        <v>47</v>
      </c>
      <c r="M15" s="5">
        <v>35</v>
      </c>
      <c r="N15" s="5">
        <v>39</v>
      </c>
      <c r="O15" s="15">
        <f>40+10</f>
        <v>50</v>
      </c>
      <c r="P15" s="21">
        <v>6</v>
      </c>
      <c r="Q15" s="22" t="s">
        <v>17</v>
      </c>
      <c r="R15" s="5">
        <v>7</v>
      </c>
      <c r="S15" s="5">
        <v>2</v>
      </c>
      <c r="T15" s="5">
        <v>4</v>
      </c>
      <c r="U15" s="18">
        <v>4</v>
      </c>
      <c r="V15" s="32">
        <f>(P15/D15)</f>
        <v>8.2191780821917804E-2</v>
      </c>
      <c r="W15" s="7">
        <f t="shared" si="10"/>
        <v>0.12962962962962962</v>
      </c>
      <c r="X15" s="7">
        <f t="shared" si="10"/>
        <v>5.4054054054054057E-2</v>
      </c>
      <c r="Y15" s="7">
        <f t="shared" si="10"/>
        <v>9.3023255813953487E-2</v>
      </c>
      <c r="Z15" s="51"/>
      <c r="AA15" s="8">
        <f>U15/I15</f>
        <v>7.407407407407407E-2</v>
      </c>
    </row>
    <row r="16" spans="1:27" x14ac:dyDescent="0.3">
      <c r="A16" s="59"/>
      <c r="B16" s="68"/>
      <c r="C16" s="14" t="s">
        <v>15</v>
      </c>
      <c r="D16" s="21">
        <f t="shared" ref="D16:V16" si="11">AVERAGE(D13:D15)</f>
        <v>80.666666666666671</v>
      </c>
      <c r="E16" s="22" t="s">
        <v>17</v>
      </c>
      <c r="F16" s="5">
        <f t="shared" si="11"/>
        <v>62.333333333333336</v>
      </c>
      <c r="G16" s="5">
        <f t="shared" si="11"/>
        <v>41.666666666666664</v>
      </c>
      <c r="H16" s="5">
        <f t="shared" si="11"/>
        <v>43</v>
      </c>
      <c r="I16" s="18">
        <f t="shared" si="11"/>
        <v>66</v>
      </c>
      <c r="J16" s="22" t="s">
        <v>17</v>
      </c>
      <c r="K16" s="22">
        <f t="shared" si="11"/>
        <v>76</v>
      </c>
      <c r="L16" s="5">
        <f t="shared" si="11"/>
        <v>57.333333333333336</v>
      </c>
      <c r="M16" s="5">
        <f t="shared" si="11"/>
        <v>38.333333333333336</v>
      </c>
      <c r="N16" s="5">
        <f t="shared" si="11"/>
        <v>40.333333333333336</v>
      </c>
      <c r="O16" s="15">
        <f t="shared" si="11"/>
        <v>62.333333333333336</v>
      </c>
      <c r="P16" s="21">
        <f t="shared" si="11"/>
        <v>4.666666666666667</v>
      </c>
      <c r="Q16" s="22" t="s">
        <v>17</v>
      </c>
      <c r="R16" s="5">
        <f t="shared" si="11"/>
        <v>5</v>
      </c>
      <c r="S16" s="5">
        <f t="shared" si="11"/>
        <v>3.3333333333333335</v>
      </c>
      <c r="T16" s="5">
        <f>AVERAGE(T13:T15)</f>
        <v>2.6666666666666665</v>
      </c>
      <c r="U16" s="18">
        <f>AVERAGE(U13:U15)</f>
        <v>3.6666666666666665</v>
      </c>
      <c r="V16" s="32">
        <f t="shared" si="11"/>
        <v>5.9245583800637401E-2</v>
      </c>
      <c r="W16" s="7">
        <f>R16/F16</f>
        <v>8.0213903743315509E-2</v>
      </c>
      <c r="X16" s="7">
        <f>S16/G16</f>
        <v>0.08</v>
      </c>
      <c r="Y16" s="7">
        <f>T16/H16</f>
        <v>6.2015503875968991E-2</v>
      </c>
      <c r="Z16" s="51"/>
      <c r="AA16" s="8">
        <f>U16/I16</f>
        <v>5.5555555555555552E-2</v>
      </c>
    </row>
    <row r="17" spans="1:27" x14ac:dyDescent="0.3">
      <c r="A17" s="59"/>
      <c r="B17" s="68"/>
      <c r="C17" s="14" t="s">
        <v>16</v>
      </c>
      <c r="D17" s="21">
        <f>STDEV(D13:D15)</f>
        <v>6.8068592855540455</v>
      </c>
      <c r="E17" s="22" t="s">
        <v>17</v>
      </c>
      <c r="F17" s="5">
        <f t="shared" ref="F17:U17" si="12">STDEV(F13:F15)</f>
        <v>7.3711147958319936</v>
      </c>
      <c r="G17" s="5">
        <f t="shared" si="12"/>
        <v>4.0414518843273806</v>
      </c>
      <c r="H17" s="5">
        <f t="shared" si="12"/>
        <v>4</v>
      </c>
      <c r="I17" s="18">
        <f>STDEV(I13:I15)</f>
        <v>15.132745950421556</v>
      </c>
      <c r="J17" s="22" t="s">
        <v>17</v>
      </c>
      <c r="K17" s="22">
        <f t="shared" si="12"/>
        <v>8.5440037453175304</v>
      </c>
      <c r="L17" s="5">
        <f t="shared" si="12"/>
        <v>8.9628864398324843</v>
      </c>
      <c r="M17" s="5">
        <f t="shared" si="12"/>
        <v>2.8867513459481287</v>
      </c>
      <c r="N17" s="5">
        <f t="shared" si="12"/>
        <v>4.1633319989322661</v>
      </c>
      <c r="O17" s="15">
        <f>STDEV(O13:O15)</f>
        <v>14.977761292440638</v>
      </c>
      <c r="P17" s="21">
        <f t="shared" si="12"/>
        <v>2.3094010767585034</v>
      </c>
      <c r="Q17" s="22" t="s">
        <v>17</v>
      </c>
      <c r="R17" s="5">
        <f t="shared" si="12"/>
        <v>2.6457513110645907</v>
      </c>
      <c r="S17" s="5">
        <f t="shared" si="12"/>
        <v>1.154700538379251</v>
      </c>
      <c r="T17" s="5">
        <f t="shared" si="12"/>
        <v>1.1547005383792517</v>
      </c>
      <c r="U17" s="18">
        <f t="shared" si="12"/>
        <v>0.57735026918962473</v>
      </c>
      <c r="V17" s="32" t="s">
        <v>17</v>
      </c>
      <c r="W17" s="7" t="s">
        <v>17</v>
      </c>
      <c r="X17" s="7" t="s">
        <v>17</v>
      </c>
      <c r="Y17" s="7" t="s">
        <v>17</v>
      </c>
      <c r="Z17" s="51"/>
      <c r="AA17" s="8" t="s">
        <v>17</v>
      </c>
    </row>
    <row r="18" spans="1:27" x14ac:dyDescent="0.3">
      <c r="A18" s="59" t="s">
        <v>20</v>
      </c>
      <c r="B18" s="69" t="s">
        <v>11</v>
      </c>
      <c r="C18" s="16" t="s">
        <v>12</v>
      </c>
      <c r="D18" s="23">
        <f>K18+P18</f>
        <v>426</v>
      </c>
      <c r="E18" s="24" t="s">
        <v>17</v>
      </c>
      <c r="F18" s="12">
        <f t="shared" ref="F18:I20" si="13">L18+R18</f>
        <v>400</v>
      </c>
      <c r="G18" s="12">
        <f t="shared" si="13"/>
        <v>392</v>
      </c>
      <c r="H18" s="12">
        <f t="shared" si="13"/>
        <v>393</v>
      </c>
      <c r="I18" s="20">
        <f t="shared" si="13"/>
        <v>469</v>
      </c>
      <c r="J18" s="24" t="s">
        <v>17</v>
      </c>
      <c r="K18" s="24">
        <v>391</v>
      </c>
      <c r="L18" s="12">
        <v>383</v>
      </c>
      <c r="M18" s="12">
        <v>367</v>
      </c>
      <c r="N18" s="12">
        <v>362</v>
      </c>
      <c r="O18" s="25">
        <f>400+54</f>
        <v>454</v>
      </c>
      <c r="P18" s="23">
        <v>35</v>
      </c>
      <c r="Q18" s="24" t="s">
        <v>17</v>
      </c>
      <c r="R18" s="12">
        <v>17</v>
      </c>
      <c r="S18" s="12">
        <v>25</v>
      </c>
      <c r="T18" s="12">
        <v>31</v>
      </c>
      <c r="U18" s="20">
        <v>15</v>
      </c>
      <c r="V18" s="33">
        <f>(P18/D18)</f>
        <v>8.2159624413145546E-2</v>
      </c>
      <c r="W18" s="11">
        <f t="shared" ref="W18:Y20" si="14">(R18/F18)</f>
        <v>4.2500000000000003E-2</v>
      </c>
      <c r="X18" s="11">
        <f t="shared" si="14"/>
        <v>6.3775510204081634E-2</v>
      </c>
      <c r="Y18" s="11">
        <f t="shared" si="14"/>
        <v>7.8880407124681931E-2</v>
      </c>
      <c r="Z18" s="52"/>
      <c r="AA18" s="10">
        <f>U18/I18</f>
        <v>3.1982942430703626E-2</v>
      </c>
    </row>
    <row r="19" spans="1:27" x14ac:dyDescent="0.3">
      <c r="A19" s="59"/>
      <c r="B19" s="69"/>
      <c r="C19" s="16" t="s">
        <v>13</v>
      </c>
      <c r="D19" s="23">
        <f>K19+P19</f>
        <v>435</v>
      </c>
      <c r="E19" s="24" t="s">
        <v>17</v>
      </c>
      <c r="F19" s="12">
        <f t="shared" si="13"/>
        <v>423</v>
      </c>
      <c r="G19" s="12">
        <f t="shared" si="13"/>
        <v>384</v>
      </c>
      <c r="H19" s="12">
        <f t="shared" si="13"/>
        <v>405</v>
      </c>
      <c r="I19" s="20">
        <f t="shared" si="13"/>
        <v>478</v>
      </c>
      <c r="J19" s="24" t="s">
        <v>17</v>
      </c>
      <c r="K19" s="24">
        <v>398</v>
      </c>
      <c r="L19" s="12">
        <v>399</v>
      </c>
      <c r="M19" s="12">
        <v>358</v>
      </c>
      <c r="N19" s="12">
        <v>370</v>
      </c>
      <c r="O19" s="25">
        <f>402+59</f>
        <v>461</v>
      </c>
      <c r="P19" s="23">
        <v>37</v>
      </c>
      <c r="Q19" s="24" t="s">
        <v>17</v>
      </c>
      <c r="R19" s="12">
        <v>24</v>
      </c>
      <c r="S19" s="12">
        <v>26</v>
      </c>
      <c r="T19" s="12">
        <v>35</v>
      </c>
      <c r="U19" s="20">
        <v>17</v>
      </c>
      <c r="V19" s="33">
        <f>(P19/D19)</f>
        <v>8.5057471264367815E-2</v>
      </c>
      <c r="W19" s="11">
        <f t="shared" si="14"/>
        <v>5.6737588652482268E-2</v>
      </c>
      <c r="X19" s="11">
        <f t="shared" si="14"/>
        <v>6.7708333333333329E-2</v>
      </c>
      <c r="Y19" s="11">
        <f t="shared" si="14"/>
        <v>8.6419753086419748E-2</v>
      </c>
      <c r="Z19" s="52"/>
      <c r="AA19" s="10">
        <f>U19/I19</f>
        <v>3.5564853556485358E-2</v>
      </c>
    </row>
    <row r="20" spans="1:27" x14ac:dyDescent="0.3">
      <c r="A20" s="59"/>
      <c r="B20" s="69"/>
      <c r="C20" s="16" t="s">
        <v>14</v>
      </c>
      <c r="D20" s="23">
        <f>K20+P20</f>
        <v>392</v>
      </c>
      <c r="E20" s="24" t="s">
        <v>17</v>
      </c>
      <c r="F20" s="12">
        <f t="shared" si="13"/>
        <v>352</v>
      </c>
      <c r="G20" s="12">
        <f t="shared" si="13"/>
        <v>323</v>
      </c>
      <c r="H20" s="12">
        <f t="shared" si="13"/>
        <v>293</v>
      </c>
      <c r="I20" s="20">
        <f t="shared" si="13"/>
        <v>423</v>
      </c>
      <c r="J20" s="24" t="s">
        <v>17</v>
      </c>
      <c r="K20" s="24">
        <v>354</v>
      </c>
      <c r="L20" s="12">
        <v>338</v>
      </c>
      <c r="M20" s="12">
        <v>302</v>
      </c>
      <c r="N20" s="12">
        <v>276</v>
      </c>
      <c r="O20" s="25">
        <f>359+52</f>
        <v>411</v>
      </c>
      <c r="P20" s="23">
        <v>38</v>
      </c>
      <c r="Q20" s="24" t="s">
        <v>17</v>
      </c>
      <c r="R20" s="12">
        <v>14</v>
      </c>
      <c r="S20" s="12">
        <v>21</v>
      </c>
      <c r="T20" s="12">
        <v>17</v>
      </c>
      <c r="U20" s="20">
        <v>12</v>
      </c>
      <c r="V20" s="33">
        <f>(P20/D20)</f>
        <v>9.6938775510204078E-2</v>
      </c>
      <c r="W20" s="11">
        <f t="shared" si="14"/>
        <v>3.9772727272727272E-2</v>
      </c>
      <c r="X20" s="11">
        <f t="shared" si="14"/>
        <v>6.5015479876160992E-2</v>
      </c>
      <c r="Y20" s="11">
        <f t="shared" si="14"/>
        <v>5.8020477815699661E-2</v>
      </c>
      <c r="Z20" s="52"/>
      <c r="AA20" s="10">
        <f>U20/I20</f>
        <v>2.8368794326241134E-2</v>
      </c>
    </row>
    <row r="21" spans="1:27" x14ac:dyDescent="0.3">
      <c r="A21" s="59"/>
      <c r="B21" s="69"/>
      <c r="C21" s="16" t="s">
        <v>15</v>
      </c>
      <c r="D21" s="23">
        <f t="shared" ref="D21:T21" si="15">AVERAGE(D18:D20)</f>
        <v>417.66666666666669</v>
      </c>
      <c r="E21" s="24" t="s">
        <v>17</v>
      </c>
      <c r="F21" s="12">
        <f t="shared" si="15"/>
        <v>391.66666666666669</v>
      </c>
      <c r="G21" s="12">
        <f t="shared" si="15"/>
        <v>366.33333333333331</v>
      </c>
      <c r="H21" s="12">
        <f t="shared" si="15"/>
        <v>363.66666666666669</v>
      </c>
      <c r="I21" s="20">
        <f t="shared" si="15"/>
        <v>456.66666666666669</v>
      </c>
      <c r="J21" s="24" t="s">
        <v>17</v>
      </c>
      <c r="K21" s="24">
        <f t="shared" si="15"/>
        <v>381</v>
      </c>
      <c r="L21" s="12">
        <f t="shared" si="15"/>
        <v>373.33333333333331</v>
      </c>
      <c r="M21" s="12">
        <f t="shared" si="15"/>
        <v>342.33333333333331</v>
      </c>
      <c r="N21" s="12">
        <f t="shared" si="15"/>
        <v>336</v>
      </c>
      <c r="O21" s="25">
        <f t="shared" ref="O21" si="16">AVERAGE(O18:O20)</f>
        <v>442</v>
      </c>
      <c r="P21" s="23">
        <f t="shared" si="15"/>
        <v>36.666666666666664</v>
      </c>
      <c r="Q21" s="24" t="s">
        <v>17</v>
      </c>
      <c r="R21" s="12">
        <f t="shared" si="15"/>
        <v>18.333333333333332</v>
      </c>
      <c r="S21" s="12">
        <f t="shared" si="15"/>
        <v>24</v>
      </c>
      <c r="T21" s="12">
        <f t="shared" si="15"/>
        <v>27.666666666666668</v>
      </c>
      <c r="U21" s="20">
        <f t="shared" ref="U21" si="17">AVERAGE(U18:U20)</f>
        <v>14.666666666666666</v>
      </c>
      <c r="V21" s="33">
        <f>P21/D21</f>
        <v>8.7789305666400627E-2</v>
      </c>
      <c r="W21" s="11">
        <f>R21/F21</f>
        <v>4.6808510638297871E-2</v>
      </c>
      <c r="X21" s="11">
        <f>S21/G21</f>
        <v>6.5514103730664242E-2</v>
      </c>
      <c r="Y21" s="11">
        <f>T21/H21</f>
        <v>7.6076993583868005E-2</v>
      </c>
      <c r="Z21" s="52"/>
      <c r="AA21" s="10">
        <f>U21/I21</f>
        <v>3.2116788321167877E-2</v>
      </c>
    </row>
    <row r="22" spans="1:27" x14ac:dyDescent="0.3">
      <c r="A22" s="59"/>
      <c r="B22" s="69"/>
      <c r="C22" s="16" t="s">
        <v>16</v>
      </c>
      <c r="D22" s="23">
        <f>STDEV(D18:D20)</f>
        <v>22.6789182575654</v>
      </c>
      <c r="E22" s="24" t="s">
        <v>17</v>
      </c>
      <c r="F22" s="12">
        <f t="shared" ref="F22:T22" si="18">STDEV(F18:F20)</f>
        <v>36.226141573915008</v>
      </c>
      <c r="G22" s="12">
        <f t="shared" si="18"/>
        <v>37.740340927624558</v>
      </c>
      <c r="H22" s="12">
        <f t="shared" si="18"/>
        <v>61.492546973867839</v>
      </c>
      <c r="I22" s="20">
        <f t="shared" si="18"/>
        <v>29.501412395567321</v>
      </c>
      <c r="J22" s="24" t="s">
        <v>17</v>
      </c>
      <c r="K22" s="24">
        <f t="shared" si="18"/>
        <v>23.643180835073778</v>
      </c>
      <c r="L22" s="12">
        <f t="shared" si="18"/>
        <v>31.628046625318696</v>
      </c>
      <c r="M22" s="12">
        <f t="shared" si="18"/>
        <v>35.218366420567172</v>
      </c>
      <c r="N22" s="12">
        <f t="shared" si="18"/>
        <v>52.11525688318153</v>
      </c>
      <c r="O22" s="25">
        <f t="shared" ref="O22" si="19">STDEV(O18:O20)</f>
        <v>27.073972741361768</v>
      </c>
      <c r="P22" s="23">
        <f t="shared" si="18"/>
        <v>1.5275252316519465</v>
      </c>
      <c r="Q22" s="24" t="s">
        <v>17</v>
      </c>
      <c r="R22" s="12">
        <f t="shared" si="18"/>
        <v>5.1316014394468823</v>
      </c>
      <c r="S22" s="12">
        <f t="shared" si="18"/>
        <v>2.6457513110645907</v>
      </c>
      <c r="T22" s="12">
        <f t="shared" si="18"/>
        <v>9.4516312525052122</v>
      </c>
      <c r="U22" s="20">
        <f t="shared" ref="U22" si="20">STDEV(U18:U20)</f>
        <v>2.5166114784235796</v>
      </c>
      <c r="V22" s="33" t="s">
        <v>17</v>
      </c>
      <c r="W22" s="11" t="s">
        <v>17</v>
      </c>
      <c r="X22" s="11" t="s">
        <v>17</v>
      </c>
      <c r="Y22" s="11" t="s">
        <v>17</v>
      </c>
      <c r="Z22" s="52"/>
      <c r="AA22" s="10" t="s">
        <v>17</v>
      </c>
    </row>
    <row r="23" spans="1:27" x14ac:dyDescent="0.3">
      <c r="A23" s="59"/>
      <c r="B23" s="68" t="s">
        <v>21</v>
      </c>
      <c r="C23" s="14" t="s">
        <v>12</v>
      </c>
      <c r="D23" s="21">
        <f>K23+P23</f>
        <v>409</v>
      </c>
      <c r="E23" s="22" t="s">
        <v>17</v>
      </c>
      <c r="F23" s="5">
        <f t="shared" ref="F23:I25" si="21">L23+R23</f>
        <v>370</v>
      </c>
      <c r="G23" s="5">
        <f t="shared" si="21"/>
        <v>363</v>
      </c>
      <c r="H23" s="5">
        <f t="shared" si="21"/>
        <v>387</v>
      </c>
      <c r="I23" s="18">
        <f t="shared" si="21"/>
        <v>416</v>
      </c>
      <c r="J23" s="22" t="s">
        <v>17</v>
      </c>
      <c r="K23" s="22">
        <v>375</v>
      </c>
      <c r="L23" s="5">
        <v>362</v>
      </c>
      <c r="M23" s="5">
        <v>334</v>
      </c>
      <c r="N23" s="5">
        <v>350</v>
      </c>
      <c r="O23" s="15">
        <f>356+52</f>
        <v>408</v>
      </c>
      <c r="P23" s="21">
        <v>34</v>
      </c>
      <c r="Q23" s="22" t="s">
        <v>17</v>
      </c>
      <c r="R23" s="5">
        <v>8</v>
      </c>
      <c r="S23" s="5">
        <v>29</v>
      </c>
      <c r="T23" s="5">
        <v>37</v>
      </c>
      <c r="U23" s="18">
        <v>8</v>
      </c>
      <c r="V23" s="32">
        <f>(P23/D23)</f>
        <v>8.3129584352078234E-2</v>
      </c>
      <c r="W23" s="7">
        <f t="shared" ref="W23:Y25" si="22">(R23/F23)</f>
        <v>2.1621621621621623E-2</v>
      </c>
      <c r="X23" s="7">
        <f t="shared" si="22"/>
        <v>7.9889807162534437E-2</v>
      </c>
      <c r="Y23" s="7">
        <f t="shared" si="22"/>
        <v>9.5607235142118857E-2</v>
      </c>
      <c r="Z23" s="51"/>
      <c r="AA23" s="8">
        <f>U23/I23</f>
        <v>1.9230769230769232E-2</v>
      </c>
    </row>
    <row r="24" spans="1:27" x14ac:dyDescent="0.3">
      <c r="A24" s="59"/>
      <c r="B24" s="68"/>
      <c r="C24" s="14" t="s">
        <v>13</v>
      </c>
      <c r="D24" s="21">
        <f>K24+P24</f>
        <v>407</v>
      </c>
      <c r="E24" s="22" t="s">
        <v>17</v>
      </c>
      <c r="F24" s="5">
        <f t="shared" si="21"/>
        <v>361</v>
      </c>
      <c r="G24" s="5">
        <f t="shared" si="21"/>
        <v>347</v>
      </c>
      <c r="H24" s="5">
        <f t="shared" si="21"/>
        <v>382</v>
      </c>
      <c r="I24" s="18">
        <f t="shared" si="21"/>
        <v>407</v>
      </c>
      <c r="J24" s="22" t="s">
        <v>17</v>
      </c>
      <c r="K24" s="22">
        <v>382</v>
      </c>
      <c r="L24" s="5">
        <v>355</v>
      </c>
      <c r="M24" s="5">
        <v>323</v>
      </c>
      <c r="N24" s="5">
        <v>349</v>
      </c>
      <c r="O24" s="15">
        <f>348+50</f>
        <v>398</v>
      </c>
      <c r="P24" s="21">
        <v>25</v>
      </c>
      <c r="Q24" s="22" t="s">
        <v>17</v>
      </c>
      <c r="R24" s="5">
        <v>6</v>
      </c>
      <c r="S24" s="5">
        <v>24</v>
      </c>
      <c r="T24" s="5">
        <v>33</v>
      </c>
      <c r="U24" s="18">
        <v>9</v>
      </c>
      <c r="V24" s="32">
        <f>(P24/D24)</f>
        <v>6.1425061425061427E-2</v>
      </c>
      <c r="W24" s="7">
        <f t="shared" si="22"/>
        <v>1.662049861495845E-2</v>
      </c>
      <c r="X24" s="7">
        <f t="shared" si="22"/>
        <v>6.9164265129683003E-2</v>
      </c>
      <c r="Y24" s="7">
        <f t="shared" si="22"/>
        <v>8.6387434554973816E-2</v>
      </c>
      <c r="Z24" s="51"/>
      <c r="AA24" s="8">
        <f>U24/I24</f>
        <v>2.2113022113022112E-2</v>
      </c>
    </row>
    <row r="25" spans="1:27" x14ac:dyDescent="0.3">
      <c r="A25" s="59"/>
      <c r="B25" s="68"/>
      <c r="C25" s="14" t="s">
        <v>14</v>
      </c>
      <c r="D25" s="21">
        <f>K25+P25</f>
        <v>378</v>
      </c>
      <c r="E25" s="22" t="s">
        <v>17</v>
      </c>
      <c r="F25" s="5">
        <f t="shared" si="21"/>
        <v>347</v>
      </c>
      <c r="G25" s="5">
        <f t="shared" si="21"/>
        <v>299</v>
      </c>
      <c r="H25" s="5">
        <f t="shared" si="21"/>
        <v>291</v>
      </c>
      <c r="I25" s="18">
        <f t="shared" si="21"/>
        <v>382</v>
      </c>
      <c r="J25" s="22" t="s">
        <v>17</v>
      </c>
      <c r="K25" s="22">
        <v>361</v>
      </c>
      <c r="L25" s="5">
        <v>334</v>
      </c>
      <c r="M25" s="5">
        <v>276</v>
      </c>
      <c r="N25" s="5">
        <v>271</v>
      </c>
      <c r="O25" s="15">
        <f>331+45</f>
        <v>376</v>
      </c>
      <c r="P25" s="21">
        <v>17</v>
      </c>
      <c r="Q25" s="22" t="s">
        <v>17</v>
      </c>
      <c r="R25" s="5">
        <v>13</v>
      </c>
      <c r="S25" s="5">
        <v>23</v>
      </c>
      <c r="T25" s="5">
        <v>20</v>
      </c>
      <c r="U25" s="18">
        <v>6</v>
      </c>
      <c r="V25" s="32">
        <f>(P25/D25)</f>
        <v>4.4973544973544971E-2</v>
      </c>
      <c r="W25" s="7">
        <f t="shared" si="22"/>
        <v>3.7463976945244955E-2</v>
      </c>
      <c r="X25" s="7">
        <f t="shared" si="22"/>
        <v>7.6923076923076927E-2</v>
      </c>
      <c r="Y25" s="7">
        <f t="shared" si="22"/>
        <v>6.8728522336769765E-2</v>
      </c>
      <c r="Z25" s="51"/>
      <c r="AA25" s="8">
        <f>U25/I25</f>
        <v>1.5706806282722512E-2</v>
      </c>
    </row>
    <row r="26" spans="1:27" x14ac:dyDescent="0.3">
      <c r="A26" s="59"/>
      <c r="B26" s="68"/>
      <c r="C26" s="14" t="s">
        <v>15</v>
      </c>
      <c r="D26" s="21">
        <f t="shared" ref="D26:T26" si="23">AVERAGE(D23:D25)</f>
        <v>398</v>
      </c>
      <c r="E26" s="22" t="s">
        <v>17</v>
      </c>
      <c r="F26" s="5">
        <f t="shared" si="23"/>
        <v>359.33333333333331</v>
      </c>
      <c r="G26" s="5">
        <f t="shared" si="23"/>
        <v>336.33333333333331</v>
      </c>
      <c r="H26" s="5">
        <f t="shared" si="23"/>
        <v>353.33333333333331</v>
      </c>
      <c r="I26" s="18">
        <f t="shared" si="23"/>
        <v>401.66666666666669</v>
      </c>
      <c r="J26" s="22" t="s">
        <v>17</v>
      </c>
      <c r="K26" s="22">
        <f t="shared" si="23"/>
        <v>372.66666666666669</v>
      </c>
      <c r="L26" s="5">
        <f t="shared" si="23"/>
        <v>350.33333333333331</v>
      </c>
      <c r="M26" s="5">
        <f t="shared" si="23"/>
        <v>311</v>
      </c>
      <c r="N26" s="5">
        <f t="shared" si="23"/>
        <v>323.33333333333331</v>
      </c>
      <c r="O26" s="15">
        <f>AVERAGE(O23:O25)</f>
        <v>394</v>
      </c>
      <c r="P26" s="21">
        <f t="shared" si="23"/>
        <v>25.333333333333332</v>
      </c>
      <c r="Q26" s="22" t="s">
        <v>17</v>
      </c>
      <c r="R26" s="5">
        <f t="shared" si="23"/>
        <v>9</v>
      </c>
      <c r="S26" s="5">
        <f t="shared" si="23"/>
        <v>25.333333333333332</v>
      </c>
      <c r="T26" s="5">
        <f t="shared" si="23"/>
        <v>30</v>
      </c>
      <c r="U26" s="18">
        <f>AVERAGE(U23:U25)</f>
        <v>7.666666666666667</v>
      </c>
      <c r="V26" s="32">
        <f>P26/D26</f>
        <v>6.3651591289782247E-2</v>
      </c>
      <c r="W26" s="7">
        <f>R26/F26</f>
        <v>2.5046382189239335E-2</v>
      </c>
      <c r="X26" s="7">
        <f>S26/G26</f>
        <v>7.5322101090188304E-2</v>
      </c>
      <c r="Y26" s="7">
        <f>T26/H26</f>
        <v>8.4905660377358499E-2</v>
      </c>
      <c r="Z26" s="51"/>
      <c r="AA26" s="8">
        <f>U26/I26</f>
        <v>1.9087136929460579E-2</v>
      </c>
    </row>
    <row r="27" spans="1:27" x14ac:dyDescent="0.3">
      <c r="A27" s="59"/>
      <c r="B27" s="68"/>
      <c r="C27" s="14" t="s">
        <v>16</v>
      </c>
      <c r="D27" s="21">
        <f>STDEV(D23:D25)</f>
        <v>17.349351572897472</v>
      </c>
      <c r="E27" s="22" t="s">
        <v>17</v>
      </c>
      <c r="F27" s="5">
        <f t="shared" ref="F27:T27" si="24">STDEV(F23:F25)</f>
        <v>11.590225767142472</v>
      </c>
      <c r="G27" s="5">
        <f t="shared" si="24"/>
        <v>33.306655991458129</v>
      </c>
      <c r="H27" s="5">
        <f t="shared" si="24"/>
        <v>54.040108561450381</v>
      </c>
      <c r="I27" s="18">
        <f t="shared" si="24"/>
        <v>17.616280348965081</v>
      </c>
      <c r="J27" s="22" t="s">
        <v>17</v>
      </c>
      <c r="K27" s="22">
        <f t="shared" si="24"/>
        <v>10.692676621563626</v>
      </c>
      <c r="L27" s="5">
        <f t="shared" si="24"/>
        <v>14.571661996262929</v>
      </c>
      <c r="M27" s="5">
        <f t="shared" si="24"/>
        <v>30.805843601498726</v>
      </c>
      <c r="N27" s="5">
        <f t="shared" si="24"/>
        <v>45.324754090158535</v>
      </c>
      <c r="O27" s="15">
        <f>STDEV(O23:O25)</f>
        <v>16.370705543744901</v>
      </c>
      <c r="P27" s="21">
        <f t="shared" si="24"/>
        <v>8.5049005481153852</v>
      </c>
      <c r="Q27" s="22" t="s">
        <v>17</v>
      </c>
      <c r="R27" s="5">
        <f t="shared" si="24"/>
        <v>3.6055512754639891</v>
      </c>
      <c r="S27" s="5">
        <f t="shared" si="24"/>
        <v>3.2145502536643242</v>
      </c>
      <c r="T27" s="5">
        <f t="shared" si="24"/>
        <v>8.8881944173155887</v>
      </c>
      <c r="U27" s="18">
        <f>STDEV(U23:U25)</f>
        <v>1.5275252316519452</v>
      </c>
      <c r="V27" s="32" t="s">
        <v>17</v>
      </c>
      <c r="W27" s="7" t="s">
        <v>17</v>
      </c>
      <c r="X27" s="7" t="s">
        <v>17</v>
      </c>
      <c r="Y27" s="7" t="s">
        <v>17</v>
      </c>
      <c r="Z27" s="51"/>
      <c r="AA27" s="8" t="s">
        <v>17</v>
      </c>
    </row>
    <row r="28" spans="1:27" x14ac:dyDescent="0.3">
      <c r="A28" s="59" t="s">
        <v>22</v>
      </c>
      <c r="B28" s="57" t="s">
        <v>23</v>
      </c>
      <c r="C28" s="16" t="s">
        <v>12</v>
      </c>
      <c r="D28" s="23">
        <v>26</v>
      </c>
      <c r="E28" s="48">
        <f>J28+Q28</f>
        <v>123</v>
      </c>
      <c r="F28" s="12" t="s">
        <v>17</v>
      </c>
      <c r="G28" s="12">
        <v>22</v>
      </c>
      <c r="H28" s="12">
        <v>111</v>
      </c>
      <c r="I28" s="20">
        <f>O28+U28</f>
        <v>95</v>
      </c>
      <c r="J28" s="41">
        <v>104</v>
      </c>
      <c r="K28" s="42">
        <v>21</v>
      </c>
      <c r="L28" s="12" t="s">
        <v>17</v>
      </c>
      <c r="M28" s="12">
        <v>21</v>
      </c>
      <c r="N28" s="12">
        <v>104</v>
      </c>
      <c r="O28" s="20">
        <v>90</v>
      </c>
      <c r="P28" s="23">
        <f>D28-K28</f>
        <v>5</v>
      </c>
      <c r="Q28" s="24">
        <v>19</v>
      </c>
      <c r="R28" s="12" t="s">
        <v>17</v>
      </c>
      <c r="S28" s="12">
        <f t="shared" ref="S28:T30" si="25">G28-M28</f>
        <v>1</v>
      </c>
      <c r="T28" s="12">
        <f t="shared" si="25"/>
        <v>7</v>
      </c>
      <c r="U28" s="20">
        <v>5</v>
      </c>
      <c r="V28" s="33">
        <f>(P28/D28)</f>
        <v>0.19230769230769232</v>
      </c>
      <c r="W28" s="11" t="s">
        <v>17</v>
      </c>
      <c r="X28" s="11">
        <f t="shared" ref="X28:Y30" si="26">(S28/G28)</f>
        <v>4.5454545454545456E-2</v>
      </c>
      <c r="Y28" s="11">
        <f t="shared" si="26"/>
        <v>6.3063063063063057E-2</v>
      </c>
      <c r="Z28" s="56">
        <f>Q28/E28</f>
        <v>0.15447154471544716</v>
      </c>
      <c r="AA28" s="10">
        <f>(U28/I28)</f>
        <v>5.2631578947368418E-2</v>
      </c>
    </row>
    <row r="29" spans="1:27" x14ac:dyDescent="0.3">
      <c r="A29" s="59"/>
      <c r="B29" s="57"/>
      <c r="C29" s="16" t="s">
        <v>13</v>
      </c>
      <c r="D29" s="23">
        <v>36</v>
      </c>
      <c r="E29" s="48">
        <f t="shared" ref="E29:E30" si="27">J29+Q29</f>
        <v>102</v>
      </c>
      <c r="F29" s="12" t="s">
        <v>17</v>
      </c>
      <c r="G29" s="12">
        <v>18</v>
      </c>
      <c r="H29" s="12">
        <v>88</v>
      </c>
      <c r="I29" s="20">
        <f>O29+U29</f>
        <v>95</v>
      </c>
      <c r="J29" s="37">
        <v>88</v>
      </c>
      <c r="K29" s="24">
        <v>29</v>
      </c>
      <c r="L29" s="12" t="s">
        <v>17</v>
      </c>
      <c r="M29" s="12">
        <v>17</v>
      </c>
      <c r="N29" s="12">
        <v>82</v>
      </c>
      <c r="O29" s="20">
        <v>86</v>
      </c>
      <c r="P29" s="23">
        <f>D29-K29</f>
        <v>7</v>
      </c>
      <c r="Q29" s="24">
        <v>14</v>
      </c>
      <c r="R29" s="12" t="s">
        <v>17</v>
      </c>
      <c r="S29" s="12">
        <f t="shared" si="25"/>
        <v>1</v>
      </c>
      <c r="T29" s="12">
        <f t="shared" si="25"/>
        <v>6</v>
      </c>
      <c r="U29" s="20">
        <v>9</v>
      </c>
      <c r="V29" s="33">
        <f>(P29/D29)</f>
        <v>0.19444444444444445</v>
      </c>
      <c r="W29" s="11" t="s">
        <v>17</v>
      </c>
      <c r="X29" s="11">
        <f t="shared" si="26"/>
        <v>5.5555555555555552E-2</v>
      </c>
      <c r="Y29" s="11">
        <f t="shared" si="26"/>
        <v>6.8181818181818177E-2</v>
      </c>
      <c r="Z29" s="56">
        <f>Q29/E29</f>
        <v>0.13725490196078433</v>
      </c>
      <c r="AA29" s="10">
        <f>(U29/I29)</f>
        <v>9.4736842105263161E-2</v>
      </c>
    </row>
    <row r="30" spans="1:27" x14ac:dyDescent="0.3">
      <c r="A30" s="59"/>
      <c r="B30" s="57"/>
      <c r="C30" s="16" t="s">
        <v>14</v>
      </c>
      <c r="D30" s="23">
        <v>32</v>
      </c>
      <c r="E30" s="47">
        <f t="shared" si="27"/>
        <v>98</v>
      </c>
      <c r="F30" s="12" t="s">
        <v>17</v>
      </c>
      <c r="G30" s="26">
        <v>53</v>
      </c>
      <c r="H30" s="12">
        <v>102</v>
      </c>
      <c r="I30" s="20">
        <f>O30+U30</f>
        <v>83</v>
      </c>
      <c r="J30" s="37">
        <v>90</v>
      </c>
      <c r="K30" s="24">
        <v>26</v>
      </c>
      <c r="L30" s="12" t="s">
        <v>17</v>
      </c>
      <c r="M30" s="12">
        <v>44</v>
      </c>
      <c r="N30" s="12">
        <v>91</v>
      </c>
      <c r="O30" s="20">
        <v>78</v>
      </c>
      <c r="P30" s="23">
        <f>D30-K30</f>
        <v>6</v>
      </c>
      <c r="Q30" s="24">
        <v>8</v>
      </c>
      <c r="R30" s="12" t="s">
        <v>17</v>
      </c>
      <c r="S30" s="12">
        <f t="shared" si="25"/>
        <v>9</v>
      </c>
      <c r="T30" s="12">
        <f t="shared" si="25"/>
        <v>11</v>
      </c>
      <c r="U30" s="20">
        <v>5</v>
      </c>
      <c r="V30" s="33">
        <f>(P30/D30)</f>
        <v>0.1875</v>
      </c>
      <c r="W30" s="11" t="s">
        <v>17</v>
      </c>
      <c r="X30" s="11">
        <f t="shared" si="26"/>
        <v>0.16981132075471697</v>
      </c>
      <c r="Y30" s="11">
        <f t="shared" si="26"/>
        <v>0.10784313725490197</v>
      </c>
      <c r="Z30" s="56">
        <f t="shared" ref="Z30" si="28">Q30/E30</f>
        <v>8.1632653061224483E-2</v>
      </c>
      <c r="AA30" s="10">
        <f>(U30/I30)</f>
        <v>6.0240963855421686E-2</v>
      </c>
    </row>
    <row r="31" spans="1:27" x14ac:dyDescent="0.3">
      <c r="A31" s="59"/>
      <c r="B31" s="57"/>
      <c r="C31" s="16" t="s">
        <v>15</v>
      </c>
      <c r="D31" s="23">
        <f>AVERAGE(D28:D30)</f>
        <v>31.333333333333332</v>
      </c>
      <c r="E31" s="43">
        <f>AVERAGE(E28:E30)</f>
        <v>107.66666666666667</v>
      </c>
      <c r="F31" s="12" t="s">
        <v>17</v>
      </c>
      <c r="G31" s="27">
        <f>AVERAGE(G28:G30)</f>
        <v>31</v>
      </c>
      <c r="H31" s="12">
        <f>AVERAGE(H28:H30)</f>
        <v>100.33333333333333</v>
      </c>
      <c r="I31" s="20">
        <f>AVERAGE(I28:I30)</f>
        <v>91</v>
      </c>
      <c r="J31" s="43">
        <f>AVERAGE(J28:J30)</f>
        <v>94</v>
      </c>
      <c r="K31" s="24">
        <f>AVERAGE(K28:K30)</f>
        <v>25.333333333333332</v>
      </c>
      <c r="L31" s="12" t="s">
        <v>17</v>
      </c>
      <c r="M31" s="12">
        <f>AVERAGE(M28:M30)</f>
        <v>27.333333333333332</v>
      </c>
      <c r="N31" s="12">
        <f>AVERAGE(N28:N30)</f>
        <v>92.333333333333329</v>
      </c>
      <c r="O31" s="12">
        <f>AVERAGE(O28:O30)</f>
        <v>84.666666666666671</v>
      </c>
      <c r="P31" s="23">
        <f>AVERAGE(P28:P30)</f>
        <v>6</v>
      </c>
      <c r="Q31" s="43">
        <f>AVERAGE(Q28:Q30)</f>
        <v>13.666666666666666</v>
      </c>
      <c r="R31" s="12" t="s">
        <v>17</v>
      </c>
      <c r="S31" s="12">
        <f>AVERAGE(S28:S30)</f>
        <v>3.6666666666666665</v>
      </c>
      <c r="T31" s="12">
        <f>AVERAGE(T28:T30)</f>
        <v>8</v>
      </c>
      <c r="U31" s="20">
        <f>AVERAGE(U28:U30)</f>
        <v>6.333333333333333</v>
      </c>
      <c r="V31" s="33">
        <f>P31/D31</f>
        <v>0.19148936170212766</v>
      </c>
      <c r="W31" s="11" t="s">
        <v>17</v>
      </c>
      <c r="X31" s="11">
        <f>S31/G31</f>
        <v>0.11827956989247311</v>
      </c>
      <c r="Y31" s="11">
        <f>T31/H31</f>
        <v>7.9734219269102999E-2</v>
      </c>
      <c r="Z31" s="56">
        <f>AVERAGE(Z28:Z30)</f>
        <v>0.12445303324581865</v>
      </c>
      <c r="AA31" s="10">
        <f>U31/I31</f>
        <v>6.95970695970696E-2</v>
      </c>
    </row>
    <row r="32" spans="1:27" x14ac:dyDescent="0.3">
      <c r="A32" s="59"/>
      <c r="B32" s="57"/>
      <c r="C32" s="16" t="s">
        <v>16</v>
      </c>
      <c r="D32" s="23">
        <f>STDEV(D28:D30)</f>
        <v>5.0332229568471591</v>
      </c>
      <c r="E32" s="44">
        <f>STDEV(E28:E30)</f>
        <v>13.428824718989079</v>
      </c>
      <c r="F32" s="12" t="s">
        <v>17</v>
      </c>
      <c r="G32" s="27">
        <f>STDEV(G28:G30)</f>
        <v>19.157244060668017</v>
      </c>
      <c r="H32" s="12">
        <f>STDEV(H28:H30)</f>
        <v>11.590225767142474</v>
      </c>
      <c r="I32" s="20">
        <f>STDEV(I28:I30)</f>
        <v>6.9282032302755088</v>
      </c>
      <c r="J32" s="44">
        <f>STDEV(J28:J30)</f>
        <v>8.717797887081348</v>
      </c>
      <c r="K32" s="24">
        <f>STDEV(K28:K30)</f>
        <v>4.041451884327385</v>
      </c>
      <c r="L32" s="12" t="s">
        <v>17</v>
      </c>
      <c r="M32" s="12">
        <f>STDEV(M28:M30)</f>
        <v>14.571661996262927</v>
      </c>
      <c r="N32" s="12">
        <f>STDEV(N28:N30)</f>
        <v>11.06044001535804</v>
      </c>
      <c r="O32" s="12">
        <f>STDEV(O28:O30)</f>
        <v>6.1101009266077861</v>
      </c>
      <c r="P32" s="23">
        <f>STDEV(P28:P30)</f>
        <v>1</v>
      </c>
      <c r="Q32" s="44">
        <f>STDEV(Q28:Q30)</f>
        <v>5.5075705472861003</v>
      </c>
      <c r="R32" s="12" t="s">
        <v>17</v>
      </c>
      <c r="S32" s="12">
        <f>STDEV(S28:S30)</f>
        <v>4.6188021535170058</v>
      </c>
      <c r="T32" s="12">
        <f>STDEV(T28:T30)</f>
        <v>2.6457513110645907</v>
      </c>
      <c r="U32" s="20">
        <f>STDEV(U28:U30)</f>
        <v>2.3094010767585034</v>
      </c>
      <c r="V32" s="33" t="s">
        <v>17</v>
      </c>
      <c r="W32" s="11" t="s">
        <v>17</v>
      </c>
      <c r="X32" s="11" t="s">
        <v>17</v>
      </c>
      <c r="Y32" s="11" t="s">
        <v>17</v>
      </c>
      <c r="Z32" s="52" t="s">
        <v>17</v>
      </c>
      <c r="AA32" s="10" t="s">
        <v>17</v>
      </c>
    </row>
    <row r="33" spans="1:31" x14ac:dyDescent="0.3">
      <c r="A33" s="59"/>
      <c r="B33" s="58" t="s">
        <v>24</v>
      </c>
      <c r="C33" s="14" t="s">
        <v>12</v>
      </c>
      <c r="D33" s="21">
        <v>46</v>
      </c>
      <c r="E33" s="22" t="s">
        <v>17</v>
      </c>
      <c r="F33" s="5" t="s">
        <v>17</v>
      </c>
      <c r="G33" s="28">
        <v>85</v>
      </c>
      <c r="H33" s="5">
        <v>220</v>
      </c>
      <c r="I33" s="18" t="s">
        <v>17</v>
      </c>
      <c r="J33" s="22" t="s">
        <v>17</v>
      </c>
      <c r="K33" s="22">
        <v>32</v>
      </c>
      <c r="L33" s="5" t="s">
        <v>17</v>
      </c>
      <c r="M33" s="5">
        <v>81</v>
      </c>
      <c r="N33" s="5">
        <v>217</v>
      </c>
      <c r="O33" s="15" t="s">
        <v>17</v>
      </c>
      <c r="P33" s="21">
        <f>D33-K33</f>
        <v>14</v>
      </c>
      <c r="Q33" s="22" t="s">
        <v>17</v>
      </c>
      <c r="R33" s="5" t="s">
        <v>17</v>
      </c>
      <c r="S33" s="5">
        <v>4</v>
      </c>
      <c r="T33" s="5">
        <f>H33-N33</f>
        <v>3</v>
      </c>
      <c r="U33" s="18" t="s">
        <v>17</v>
      </c>
      <c r="V33" s="32">
        <f>(P33/D33)</f>
        <v>0.30434782608695654</v>
      </c>
      <c r="W33" s="7" t="s">
        <v>17</v>
      </c>
      <c r="X33" s="7">
        <f t="shared" ref="X33:Y35" si="29">(S33/G33)</f>
        <v>4.7058823529411764E-2</v>
      </c>
      <c r="Y33" s="7">
        <f t="shared" si="29"/>
        <v>1.3636363636363636E-2</v>
      </c>
      <c r="Z33" s="51"/>
      <c r="AA33" s="8" t="s">
        <v>17</v>
      </c>
    </row>
    <row r="34" spans="1:31" x14ac:dyDescent="0.3">
      <c r="A34" s="59"/>
      <c r="B34" s="58"/>
      <c r="C34" s="14" t="s">
        <v>13</v>
      </c>
      <c r="D34" s="21">
        <v>37</v>
      </c>
      <c r="E34" s="22" t="s">
        <v>17</v>
      </c>
      <c r="F34" s="5" t="s">
        <v>17</v>
      </c>
      <c r="G34" s="28">
        <v>2</v>
      </c>
      <c r="H34" s="5">
        <v>226</v>
      </c>
      <c r="I34" s="18" t="s">
        <v>17</v>
      </c>
      <c r="J34" s="22" t="s">
        <v>17</v>
      </c>
      <c r="K34" s="22">
        <v>31</v>
      </c>
      <c r="L34" s="5" t="s">
        <v>17</v>
      </c>
      <c r="M34" s="5">
        <v>0</v>
      </c>
      <c r="N34" s="5">
        <v>224</v>
      </c>
      <c r="O34" s="15" t="s">
        <v>17</v>
      </c>
      <c r="P34" s="21">
        <f>D34-K34</f>
        <v>6</v>
      </c>
      <c r="Q34" s="22" t="s">
        <v>17</v>
      </c>
      <c r="R34" s="5" t="s">
        <v>17</v>
      </c>
      <c r="S34" s="5">
        <v>2</v>
      </c>
      <c r="T34" s="5">
        <f>H34-N34</f>
        <v>2</v>
      </c>
      <c r="U34" s="18" t="s">
        <v>17</v>
      </c>
      <c r="V34" s="32">
        <f>(P34/D34)</f>
        <v>0.16216216216216217</v>
      </c>
      <c r="W34" s="7" t="s">
        <v>17</v>
      </c>
      <c r="X34" s="7">
        <f t="shared" si="29"/>
        <v>1</v>
      </c>
      <c r="Y34" s="7">
        <f t="shared" si="29"/>
        <v>8.8495575221238937E-3</v>
      </c>
      <c r="Z34" s="51"/>
      <c r="AA34" s="8" t="s">
        <v>17</v>
      </c>
    </row>
    <row r="35" spans="1:31" x14ac:dyDescent="0.3">
      <c r="A35" s="59"/>
      <c r="B35" s="58"/>
      <c r="C35" s="14" t="s">
        <v>14</v>
      </c>
      <c r="D35" s="21">
        <v>44</v>
      </c>
      <c r="E35" s="22" t="s">
        <v>17</v>
      </c>
      <c r="F35" s="5" t="s">
        <v>17</v>
      </c>
      <c r="G35" s="28">
        <v>3</v>
      </c>
      <c r="H35" s="5">
        <v>209</v>
      </c>
      <c r="I35" s="18" t="s">
        <v>17</v>
      </c>
      <c r="J35" s="22" t="s">
        <v>17</v>
      </c>
      <c r="K35" s="22">
        <v>34</v>
      </c>
      <c r="L35" s="5" t="s">
        <v>17</v>
      </c>
      <c r="M35" s="5">
        <v>1</v>
      </c>
      <c r="N35" s="5">
        <v>202</v>
      </c>
      <c r="O35" s="15" t="s">
        <v>17</v>
      </c>
      <c r="P35" s="21">
        <f>D35-K35</f>
        <v>10</v>
      </c>
      <c r="Q35" s="22" t="s">
        <v>17</v>
      </c>
      <c r="R35" s="5" t="s">
        <v>17</v>
      </c>
      <c r="S35" s="5">
        <v>2</v>
      </c>
      <c r="T35" s="5">
        <f>H35-N35</f>
        <v>7</v>
      </c>
      <c r="U35" s="18" t="s">
        <v>17</v>
      </c>
      <c r="V35" s="32">
        <f>(P35/D35)</f>
        <v>0.22727272727272727</v>
      </c>
      <c r="W35" s="7" t="s">
        <v>17</v>
      </c>
      <c r="X35" s="7">
        <f t="shared" si="29"/>
        <v>0.66666666666666663</v>
      </c>
      <c r="Y35" s="7">
        <f t="shared" si="29"/>
        <v>3.3492822966507178E-2</v>
      </c>
      <c r="Z35" s="51"/>
      <c r="AA35" s="8" t="s">
        <v>17</v>
      </c>
    </row>
    <row r="36" spans="1:31" x14ac:dyDescent="0.3">
      <c r="A36" s="59"/>
      <c r="B36" s="58"/>
      <c r="C36" s="14" t="s">
        <v>15</v>
      </c>
      <c r="D36" s="21">
        <f>AVERAGE(D33:D35)</f>
        <v>42.333333333333336</v>
      </c>
      <c r="E36" s="22" t="s">
        <v>17</v>
      </c>
      <c r="F36" s="5" t="s">
        <v>17</v>
      </c>
      <c r="G36" s="28">
        <f>AVERAGE(G33:G35)</f>
        <v>30</v>
      </c>
      <c r="H36" s="5">
        <f>AVERAGE(H33:H35)</f>
        <v>218.33333333333334</v>
      </c>
      <c r="I36" s="18" t="s">
        <v>17</v>
      </c>
      <c r="J36" s="22" t="s">
        <v>17</v>
      </c>
      <c r="K36" s="22">
        <f>AVERAGE(K33:K35)</f>
        <v>32.333333333333336</v>
      </c>
      <c r="L36" s="5" t="s">
        <v>17</v>
      </c>
      <c r="M36" s="28">
        <f>AVERAGE(M33:M35)</f>
        <v>27.333333333333332</v>
      </c>
      <c r="N36" s="5">
        <f>AVERAGE(N33:N35)</f>
        <v>214.33333333333334</v>
      </c>
      <c r="O36" s="15" t="s">
        <v>17</v>
      </c>
      <c r="P36" s="21">
        <f>AVERAGE(P33:P35)</f>
        <v>10</v>
      </c>
      <c r="Q36" s="22" t="s">
        <v>17</v>
      </c>
      <c r="R36" s="5" t="s">
        <v>17</v>
      </c>
      <c r="S36" s="5">
        <f>AVERAGE(S33:S35)</f>
        <v>2.6666666666666665</v>
      </c>
      <c r="T36" s="5">
        <f>AVERAGE(T33:T35)</f>
        <v>4</v>
      </c>
      <c r="U36" s="18" t="s">
        <v>17</v>
      </c>
      <c r="V36" s="32">
        <f>P36/D36</f>
        <v>0.23622047244094488</v>
      </c>
      <c r="W36" s="7" t="s">
        <v>17</v>
      </c>
      <c r="X36" s="7">
        <f>S36/G36</f>
        <v>8.8888888888888878E-2</v>
      </c>
      <c r="Y36" s="7">
        <f>T36/H36</f>
        <v>1.8320610687022901E-2</v>
      </c>
      <c r="Z36" s="51"/>
      <c r="AA36" s="8" t="s">
        <v>17</v>
      </c>
    </row>
    <row r="37" spans="1:31" x14ac:dyDescent="0.3">
      <c r="A37" s="59"/>
      <c r="B37" s="58"/>
      <c r="C37" s="14" t="s">
        <v>16</v>
      </c>
      <c r="D37" s="21">
        <f>STDEV(D33:D35)</f>
        <v>4.7258156262526088</v>
      </c>
      <c r="E37" s="22" t="s">
        <v>17</v>
      </c>
      <c r="F37" s="5" t="s">
        <v>17</v>
      </c>
      <c r="G37" s="28">
        <f>STDEV(G33:G35)</f>
        <v>47.634021455258214</v>
      </c>
      <c r="H37" s="5">
        <f>STDEV(H33:H35)</f>
        <v>8.6216781042517088</v>
      </c>
      <c r="I37" s="18" t="s">
        <v>17</v>
      </c>
      <c r="J37" s="22" t="s">
        <v>17</v>
      </c>
      <c r="K37" s="22">
        <f>STDEV(K33:K35)</f>
        <v>1.5275252316519465</v>
      </c>
      <c r="L37" s="5" t="s">
        <v>17</v>
      </c>
      <c r="M37" s="5">
        <f>STDEV(M33:M35)</f>
        <v>46.479386111838146</v>
      </c>
      <c r="N37" s="5">
        <f>STDEV(N33:N35)</f>
        <v>11.239810200058244</v>
      </c>
      <c r="O37" s="15" t="s">
        <v>17</v>
      </c>
      <c r="P37" s="21">
        <f>STDEV(P33:P35)</f>
        <v>4</v>
      </c>
      <c r="Q37" s="22" t="s">
        <v>17</v>
      </c>
      <c r="R37" s="5" t="s">
        <v>17</v>
      </c>
      <c r="S37" s="5">
        <f>STDEV(S33:S35)</f>
        <v>1.1547005383792517</v>
      </c>
      <c r="T37" s="5">
        <f>STDEV(T33:T35)</f>
        <v>2.6457513110645907</v>
      </c>
      <c r="U37" s="18" t="s">
        <v>17</v>
      </c>
      <c r="V37" s="32" t="s">
        <v>17</v>
      </c>
      <c r="W37" s="7" t="s">
        <v>17</v>
      </c>
      <c r="X37" s="7" t="s">
        <v>17</v>
      </c>
      <c r="Y37" s="7" t="s">
        <v>17</v>
      </c>
      <c r="Z37" s="51"/>
      <c r="AA37" s="8" t="s">
        <v>17</v>
      </c>
    </row>
    <row r="38" spans="1:31" x14ac:dyDescent="0.3">
      <c r="A38" s="59"/>
      <c r="B38" s="57" t="s">
        <v>25</v>
      </c>
      <c r="C38" s="16" t="s">
        <v>12</v>
      </c>
      <c r="D38" s="23">
        <v>76</v>
      </c>
      <c r="E38" s="48">
        <f>J38+Q38</f>
        <v>51</v>
      </c>
      <c r="F38" s="12">
        <v>94</v>
      </c>
      <c r="G38" s="12">
        <v>89</v>
      </c>
      <c r="H38" s="12">
        <v>68</v>
      </c>
      <c r="I38" s="20">
        <f>O38+U38</f>
        <v>93</v>
      </c>
      <c r="J38" s="37">
        <v>44</v>
      </c>
      <c r="K38" s="24">
        <v>74</v>
      </c>
      <c r="L38" s="12">
        <v>90</v>
      </c>
      <c r="M38" s="12">
        <v>74</v>
      </c>
      <c r="N38" s="12">
        <v>59</v>
      </c>
      <c r="O38" s="25">
        <v>88</v>
      </c>
      <c r="P38" s="23">
        <f>D38-K38</f>
        <v>2</v>
      </c>
      <c r="Q38" s="24">
        <v>7</v>
      </c>
      <c r="R38" s="12">
        <f t="shared" ref="R38:T40" si="30">F38-L38</f>
        <v>4</v>
      </c>
      <c r="S38" s="12">
        <f t="shared" si="30"/>
        <v>15</v>
      </c>
      <c r="T38" s="12">
        <f t="shared" si="30"/>
        <v>9</v>
      </c>
      <c r="U38" s="20">
        <v>5</v>
      </c>
      <c r="V38" s="33">
        <f>(P38/D38)</f>
        <v>2.6315789473684209E-2</v>
      </c>
      <c r="W38" s="11">
        <f t="shared" ref="W38:Y40" si="31">(R38/F38)</f>
        <v>4.2553191489361701E-2</v>
      </c>
      <c r="X38" s="11">
        <f t="shared" si="31"/>
        <v>0.16853932584269662</v>
      </c>
      <c r="Y38" s="11">
        <f t="shared" si="31"/>
        <v>0.13235294117647059</v>
      </c>
      <c r="Z38" s="56">
        <f>Q38/E38</f>
        <v>0.13725490196078433</v>
      </c>
      <c r="AA38" s="10">
        <f>(U38/I38)</f>
        <v>5.3763440860215055E-2</v>
      </c>
    </row>
    <row r="39" spans="1:31" x14ac:dyDescent="0.3">
      <c r="A39" s="59"/>
      <c r="B39" s="57"/>
      <c r="C39" s="16" t="s">
        <v>13</v>
      </c>
      <c r="D39" s="23">
        <v>92</v>
      </c>
      <c r="E39" s="48">
        <f>J39+Q39</f>
        <v>48</v>
      </c>
      <c r="F39" s="12">
        <v>65</v>
      </c>
      <c r="G39" s="12">
        <v>79</v>
      </c>
      <c r="H39" s="12">
        <v>68</v>
      </c>
      <c r="I39" s="20">
        <f>O39+U39</f>
        <v>104</v>
      </c>
      <c r="J39" s="37">
        <v>45</v>
      </c>
      <c r="K39" s="24">
        <v>86</v>
      </c>
      <c r="L39" s="12">
        <v>62</v>
      </c>
      <c r="M39" s="12">
        <v>66</v>
      </c>
      <c r="N39" s="12">
        <v>63</v>
      </c>
      <c r="O39" s="25">
        <v>96</v>
      </c>
      <c r="P39" s="23">
        <f>D39-K39</f>
        <v>6</v>
      </c>
      <c r="Q39" s="24">
        <v>3</v>
      </c>
      <c r="R39" s="12">
        <f t="shared" si="30"/>
        <v>3</v>
      </c>
      <c r="S39" s="12">
        <f t="shared" si="30"/>
        <v>13</v>
      </c>
      <c r="T39" s="12">
        <f t="shared" si="30"/>
        <v>5</v>
      </c>
      <c r="U39" s="20">
        <v>8</v>
      </c>
      <c r="V39" s="33">
        <f>(P39/D39)</f>
        <v>6.5217391304347824E-2</v>
      </c>
      <c r="W39" s="11">
        <f t="shared" si="31"/>
        <v>4.6153846153846156E-2</v>
      </c>
      <c r="X39" s="11">
        <f t="shared" si="31"/>
        <v>0.16455696202531644</v>
      </c>
      <c r="Y39" s="11">
        <f t="shared" si="31"/>
        <v>7.3529411764705885E-2</v>
      </c>
      <c r="Z39" s="56">
        <f>Q39/E39</f>
        <v>6.25E-2</v>
      </c>
      <c r="AA39" s="10">
        <f>(U39/I39)</f>
        <v>7.6923076923076927E-2</v>
      </c>
    </row>
    <row r="40" spans="1:31" x14ac:dyDescent="0.3">
      <c r="A40" s="59"/>
      <c r="B40" s="57"/>
      <c r="C40" s="16" t="s">
        <v>14</v>
      </c>
      <c r="D40" s="23">
        <v>71</v>
      </c>
      <c r="E40" s="47">
        <f>J40+Q40</f>
        <v>56</v>
      </c>
      <c r="F40" s="12">
        <v>65</v>
      </c>
      <c r="G40" s="12">
        <v>65</v>
      </c>
      <c r="H40" s="12">
        <v>76</v>
      </c>
      <c r="I40" s="20">
        <f>O40+U40</f>
        <v>99</v>
      </c>
      <c r="J40" s="37">
        <v>52</v>
      </c>
      <c r="K40" s="24">
        <v>67</v>
      </c>
      <c r="L40" s="12">
        <v>61</v>
      </c>
      <c r="M40" s="12">
        <v>57</v>
      </c>
      <c r="N40" s="12">
        <v>61</v>
      </c>
      <c r="O40" s="25">
        <v>84</v>
      </c>
      <c r="P40" s="23">
        <f>D40-K40</f>
        <v>4</v>
      </c>
      <c r="Q40" s="24">
        <v>4</v>
      </c>
      <c r="R40" s="12">
        <f t="shared" si="30"/>
        <v>4</v>
      </c>
      <c r="S40" s="12">
        <f t="shared" si="30"/>
        <v>8</v>
      </c>
      <c r="T40" s="12">
        <f t="shared" si="30"/>
        <v>15</v>
      </c>
      <c r="U40" s="20">
        <v>15</v>
      </c>
      <c r="V40" s="33">
        <f>(P40/D40)</f>
        <v>5.6338028169014086E-2</v>
      </c>
      <c r="W40" s="11">
        <f t="shared" si="31"/>
        <v>6.1538461538461542E-2</v>
      </c>
      <c r="X40" s="11">
        <f t="shared" si="31"/>
        <v>0.12307692307692308</v>
      </c>
      <c r="Y40" s="11">
        <f t="shared" si="31"/>
        <v>0.19736842105263158</v>
      </c>
      <c r="Z40" s="56">
        <f>Q40/E40</f>
        <v>7.1428571428571425E-2</v>
      </c>
      <c r="AA40" s="10">
        <f>(U40/I40)</f>
        <v>0.15151515151515152</v>
      </c>
    </row>
    <row r="41" spans="1:31" x14ac:dyDescent="0.3">
      <c r="A41" s="59"/>
      <c r="B41" s="57"/>
      <c r="C41" s="16" t="s">
        <v>15</v>
      </c>
      <c r="D41" s="23">
        <f t="shared" ref="D41:U41" si="32">AVERAGE(D38:D40)</f>
        <v>79.666666666666671</v>
      </c>
      <c r="E41" s="43">
        <f>AVERAGE(E38:E40)</f>
        <v>51.666666666666664</v>
      </c>
      <c r="F41" s="12">
        <f t="shared" si="32"/>
        <v>74.666666666666671</v>
      </c>
      <c r="G41" s="12">
        <f t="shared" si="32"/>
        <v>77.666666666666671</v>
      </c>
      <c r="H41" s="12">
        <f t="shared" si="32"/>
        <v>70.666666666666671</v>
      </c>
      <c r="I41" s="20">
        <f t="shared" si="32"/>
        <v>98.666666666666671</v>
      </c>
      <c r="J41" s="43">
        <f>AVERAGE(J38:J40)</f>
        <v>47</v>
      </c>
      <c r="K41" s="24">
        <f>AVERAGE(K38:K40)</f>
        <v>75.666666666666671</v>
      </c>
      <c r="L41" s="12">
        <f t="shared" si="32"/>
        <v>71</v>
      </c>
      <c r="M41" s="12">
        <f t="shared" si="32"/>
        <v>65.666666666666671</v>
      </c>
      <c r="N41" s="12">
        <f t="shared" si="32"/>
        <v>61</v>
      </c>
      <c r="O41" s="12">
        <f t="shared" si="32"/>
        <v>89.333333333333329</v>
      </c>
      <c r="P41" s="23">
        <f t="shared" si="32"/>
        <v>4</v>
      </c>
      <c r="Q41" s="43">
        <f>AVERAGE(Q38:Q40)</f>
        <v>4.666666666666667</v>
      </c>
      <c r="R41" s="12">
        <f t="shared" si="32"/>
        <v>3.6666666666666665</v>
      </c>
      <c r="S41" s="12">
        <f t="shared" si="32"/>
        <v>12</v>
      </c>
      <c r="T41" s="12">
        <f t="shared" si="32"/>
        <v>9.6666666666666661</v>
      </c>
      <c r="U41" s="20">
        <f t="shared" si="32"/>
        <v>9.3333333333333339</v>
      </c>
      <c r="V41" s="33">
        <f>P41/D41</f>
        <v>5.0209205020920501E-2</v>
      </c>
      <c r="W41" s="11">
        <f>R41/F41</f>
        <v>4.9107142857142849E-2</v>
      </c>
      <c r="X41" s="11">
        <f>S41/G41</f>
        <v>0.15450643776824033</v>
      </c>
      <c r="Y41" s="11">
        <f>T41/H41</f>
        <v>0.13679245283018865</v>
      </c>
      <c r="Z41" s="56">
        <f>Q41/E41</f>
        <v>9.0322580645161299E-2</v>
      </c>
      <c r="AA41" s="10">
        <f>U41/I41</f>
        <v>9.45945945945946E-2</v>
      </c>
    </row>
    <row r="42" spans="1:31" x14ac:dyDescent="0.3">
      <c r="A42" s="59"/>
      <c r="B42" s="57"/>
      <c r="C42" s="16" t="s">
        <v>16</v>
      </c>
      <c r="D42" s="23">
        <f t="shared" ref="D42:U42" si="33">STDEV(D38:D40)</f>
        <v>10.969655114602917</v>
      </c>
      <c r="E42" s="44">
        <f>STDEV(E38:E40)</f>
        <v>4.0414518843273806</v>
      </c>
      <c r="F42" s="12">
        <f t="shared" si="33"/>
        <v>16.743157806499166</v>
      </c>
      <c r="G42" s="12">
        <f t="shared" si="33"/>
        <v>12.055427546683442</v>
      </c>
      <c r="H42" s="12">
        <f t="shared" si="33"/>
        <v>4.6188021535170058</v>
      </c>
      <c r="I42" s="20">
        <f t="shared" si="33"/>
        <v>5.5075705472861021</v>
      </c>
      <c r="J42" s="44">
        <f>STDEV(J38:J40)</f>
        <v>4.358898943540674</v>
      </c>
      <c r="K42" s="24">
        <f t="shared" si="33"/>
        <v>9.6090235369330816</v>
      </c>
      <c r="L42" s="12">
        <f t="shared" si="33"/>
        <v>16.46207763315433</v>
      </c>
      <c r="M42" s="12">
        <f t="shared" si="33"/>
        <v>8.5049005481153639</v>
      </c>
      <c r="N42" s="12">
        <f t="shared" si="33"/>
        <v>2</v>
      </c>
      <c r="O42" s="12">
        <f t="shared" si="33"/>
        <v>6.1101009266077861</v>
      </c>
      <c r="P42" s="23">
        <f t="shared" si="33"/>
        <v>2</v>
      </c>
      <c r="Q42" s="44">
        <f>STDEV(Q38:Q40)</f>
        <v>2.0816659994661335</v>
      </c>
      <c r="R42" s="12">
        <f t="shared" si="33"/>
        <v>0.57735026918962473</v>
      </c>
      <c r="S42" s="12">
        <f t="shared" si="33"/>
        <v>3.6055512754639891</v>
      </c>
      <c r="T42" s="12">
        <f t="shared" si="33"/>
        <v>5.0332229568471671</v>
      </c>
      <c r="U42" s="20">
        <f t="shared" si="33"/>
        <v>5.131601439446885</v>
      </c>
      <c r="V42" s="33" t="s">
        <v>17</v>
      </c>
      <c r="W42" s="11" t="s">
        <v>17</v>
      </c>
      <c r="X42" s="11" t="s">
        <v>17</v>
      </c>
      <c r="Y42" s="11" t="s">
        <v>17</v>
      </c>
      <c r="Z42" s="52" t="s">
        <v>17</v>
      </c>
      <c r="AA42" s="10" t="s">
        <v>17</v>
      </c>
    </row>
    <row r="43" spans="1:31" x14ac:dyDescent="0.3">
      <c r="A43" s="59"/>
      <c r="B43" s="58" t="s">
        <v>26</v>
      </c>
      <c r="C43" s="14" t="s">
        <v>12</v>
      </c>
      <c r="D43" s="21">
        <v>141</v>
      </c>
      <c r="E43" s="22" t="s">
        <v>17</v>
      </c>
      <c r="F43" s="5">
        <v>180</v>
      </c>
      <c r="G43" s="5">
        <v>179</v>
      </c>
      <c r="H43" s="5">
        <v>84</v>
      </c>
      <c r="I43" s="18" t="s">
        <v>17</v>
      </c>
      <c r="J43" s="22" t="s">
        <v>17</v>
      </c>
      <c r="K43" s="22">
        <v>132</v>
      </c>
      <c r="L43" s="5">
        <v>178</v>
      </c>
      <c r="M43" s="5">
        <v>171</v>
      </c>
      <c r="N43" s="5">
        <v>83</v>
      </c>
      <c r="O43" s="15" t="s">
        <v>17</v>
      </c>
      <c r="P43" s="21">
        <f>D43-K43</f>
        <v>9</v>
      </c>
      <c r="Q43" s="22" t="s">
        <v>17</v>
      </c>
      <c r="R43" s="5">
        <f t="shared" ref="R43:T45" si="34">F43-L43</f>
        <v>2</v>
      </c>
      <c r="S43" s="5">
        <f t="shared" si="34"/>
        <v>8</v>
      </c>
      <c r="T43" s="5">
        <f t="shared" si="34"/>
        <v>1</v>
      </c>
      <c r="U43" s="18" t="s">
        <v>17</v>
      </c>
      <c r="V43" s="32">
        <f>(P43/D43)</f>
        <v>6.3829787234042548E-2</v>
      </c>
      <c r="W43" s="7">
        <f t="shared" ref="W43:Y45" si="35">(R43/F43)</f>
        <v>1.1111111111111112E-2</v>
      </c>
      <c r="X43" s="7">
        <f t="shared" si="35"/>
        <v>4.4692737430167599E-2</v>
      </c>
      <c r="Y43" s="7">
        <f t="shared" si="35"/>
        <v>1.1904761904761904E-2</v>
      </c>
      <c r="Z43" s="51" t="s">
        <v>17</v>
      </c>
      <c r="AA43" s="8" t="s">
        <v>17</v>
      </c>
    </row>
    <row r="44" spans="1:31" x14ac:dyDescent="0.3">
      <c r="A44" s="59"/>
      <c r="B44" s="58"/>
      <c r="C44" s="14" t="s">
        <v>13</v>
      </c>
      <c r="D44" s="21">
        <v>132</v>
      </c>
      <c r="E44" s="22" t="s">
        <v>17</v>
      </c>
      <c r="F44" s="5">
        <v>204</v>
      </c>
      <c r="G44" s="5">
        <v>152</v>
      </c>
      <c r="H44" s="5">
        <v>145</v>
      </c>
      <c r="I44" s="18" t="s">
        <v>17</v>
      </c>
      <c r="J44" s="22" t="s">
        <v>17</v>
      </c>
      <c r="K44" s="22">
        <v>126</v>
      </c>
      <c r="L44" s="5">
        <v>195</v>
      </c>
      <c r="M44" s="5">
        <v>144</v>
      </c>
      <c r="N44" s="5">
        <v>142</v>
      </c>
      <c r="O44" s="15" t="s">
        <v>17</v>
      </c>
      <c r="P44" s="21">
        <f>D44-K44</f>
        <v>6</v>
      </c>
      <c r="Q44" s="22" t="s">
        <v>17</v>
      </c>
      <c r="R44" s="5">
        <f t="shared" si="34"/>
        <v>9</v>
      </c>
      <c r="S44" s="5">
        <f t="shared" si="34"/>
        <v>8</v>
      </c>
      <c r="T44" s="5">
        <f t="shared" si="34"/>
        <v>3</v>
      </c>
      <c r="U44" s="18" t="s">
        <v>17</v>
      </c>
      <c r="V44" s="32">
        <f>(P44/D44)</f>
        <v>4.5454545454545456E-2</v>
      </c>
      <c r="W44" s="7">
        <f t="shared" si="35"/>
        <v>4.4117647058823532E-2</v>
      </c>
      <c r="X44" s="7">
        <f t="shared" si="35"/>
        <v>5.2631578947368418E-2</v>
      </c>
      <c r="Y44" s="7">
        <f t="shared" si="35"/>
        <v>2.0689655172413793E-2</v>
      </c>
      <c r="Z44" s="51" t="s">
        <v>17</v>
      </c>
      <c r="AA44" s="8" t="s">
        <v>17</v>
      </c>
      <c r="AB44" s="70"/>
      <c r="AC44" s="70"/>
      <c r="AD44" s="70"/>
      <c r="AE44" s="70"/>
    </row>
    <row r="45" spans="1:31" x14ac:dyDescent="0.3">
      <c r="A45" s="59"/>
      <c r="B45" s="58"/>
      <c r="C45" s="14" t="s">
        <v>14</v>
      </c>
      <c r="D45" s="21">
        <v>93</v>
      </c>
      <c r="E45" s="22" t="s">
        <v>17</v>
      </c>
      <c r="F45" s="5">
        <v>176</v>
      </c>
      <c r="G45" s="5">
        <v>157</v>
      </c>
      <c r="H45" s="5">
        <v>161</v>
      </c>
      <c r="I45" s="18" t="s">
        <v>17</v>
      </c>
      <c r="J45" s="22" t="s">
        <v>17</v>
      </c>
      <c r="K45" s="22">
        <v>90</v>
      </c>
      <c r="L45" s="5">
        <v>173</v>
      </c>
      <c r="M45" s="5">
        <v>146</v>
      </c>
      <c r="N45" s="5">
        <v>154</v>
      </c>
      <c r="O45" s="15" t="s">
        <v>17</v>
      </c>
      <c r="P45" s="21">
        <f>D45-K45</f>
        <v>3</v>
      </c>
      <c r="Q45" s="22" t="s">
        <v>17</v>
      </c>
      <c r="R45" s="5">
        <f t="shared" si="34"/>
        <v>3</v>
      </c>
      <c r="S45" s="5">
        <f t="shared" si="34"/>
        <v>11</v>
      </c>
      <c r="T45" s="5">
        <f t="shared" si="34"/>
        <v>7</v>
      </c>
      <c r="U45" s="18" t="s">
        <v>17</v>
      </c>
      <c r="V45" s="32">
        <f>(P45/D45)</f>
        <v>3.2258064516129031E-2</v>
      </c>
      <c r="W45" s="7">
        <f t="shared" si="35"/>
        <v>1.7045454545454544E-2</v>
      </c>
      <c r="X45" s="7">
        <f t="shared" si="35"/>
        <v>7.0063694267515922E-2</v>
      </c>
      <c r="Y45" s="7">
        <f t="shared" si="35"/>
        <v>4.3478260869565216E-2</v>
      </c>
      <c r="Z45" s="51" t="s">
        <v>17</v>
      </c>
      <c r="AA45" s="8" t="s">
        <v>17</v>
      </c>
    </row>
    <row r="46" spans="1:31" x14ac:dyDescent="0.3">
      <c r="A46" s="59"/>
      <c r="B46" s="58"/>
      <c r="C46" s="14" t="s">
        <v>15</v>
      </c>
      <c r="D46" s="21">
        <f>AVERAGE(D43:D45)</f>
        <v>122</v>
      </c>
      <c r="E46" s="22" t="s">
        <v>17</v>
      </c>
      <c r="F46" s="5">
        <f>AVERAGE(F43:F45)</f>
        <v>186.66666666666666</v>
      </c>
      <c r="G46" s="5">
        <f>AVERAGE(G43:G45)</f>
        <v>162.66666666666666</v>
      </c>
      <c r="H46" s="5">
        <f>AVERAGE(H43:H45)</f>
        <v>130</v>
      </c>
      <c r="I46" s="18" t="s">
        <v>17</v>
      </c>
      <c r="J46" s="50" t="s">
        <v>17</v>
      </c>
      <c r="K46" s="22">
        <f>AVERAGE(K43:K45)</f>
        <v>116</v>
      </c>
      <c r="L46" s="5">
        <f>AVERAGE(L43:L45)</f>
        <v>182</v>
      </c>
      <c r="M46" s="5">
        <f>AVERAGE(M43:M45)</f>
        <v>153.66666666666666</v>
      </c>
      <c r="N46" s="5">
        <f>AVERAGE(N43:N45)</f>
        <v>126.33333333333333</v>
      </c>
      <c r="O46" s="5" t="s">
        <v>17</v>
      </c>
      <c r="P46" s="21">
        <f>AVERAGE(P43:P45)</f>
        <v>6</v>
      </c>
      <c r="Q46" s="50" t="s">
        <v>17</v>
      </c>
      <c r="R46" s="5">
        <f>AVERAGE(R43:R45)</f>
        <v>4.666666666666667</v>
      </c>
      <c r="S46" s="5">
        <f>AVERAGE(S43:S45)</f>
        <v>9</v>
      </c>
      <c r="T46" s="5">
        <f>AVERAGE(T43:T45)</f>
        <v>3.6666666666666665</v>
      </c>
      <c r="U46" s="18" t="s">
        <v>17</v>
      </c>
      <c r="V46" s="32">
        <f>P46/D46</f>
        <v>4.9180327868852458E-2</v>
      </c>
      <c r="W46" s="7">
        <f>R46/F46</f>
        <v>2.5000000000000001E-2</v>
      </c>
      <c r="X46" s="7">
        <f>S46/G46</f>
        <v>5.5327868852459022E-2</v>
      </c>
      <c r="Y46" s="7">
        <f>T46/H46</f>
        <v>2.8205128205128206E-2</v>
      </c>
      <c r="Z46" s="51" t="s">
        <v>17</v>
      </c>
      <c r="AA46" s="8" t="s">
        <v>17</v>
      </c>
      <c r="AB46" s="1"/>
      <c r="AC46" s="1"/>
      <c r="AD46" s="1"/>
      <c r="AE46" s="1"/>
    </row>
    <row r="47" spans="1:31" x14ac:dyDescent="0.3">
      <c r="A47" s="60"/>
      <c r="B47" s="67"/>
      <c r="C47" s="19" t="s">
        <v>16</v>
      </c>
      <c r="D47" s="29">
        <f>STDEV(D43:D45)</f>
        <v>25.514701644346147</v>
      </c>
      <c r="E47" s="31" t="s">
        <v>17</v>
      </c>
      <c r="F47" s="6">
        <f>STDEV(F43:F45)</f>
        <v>15.143755588800731</v>
      </c>
      <c r="G47" s="6">
        <f>STDEV(G43:G45)</f>
        <v>14.364307617610162</v>
      </c>
      <c r="H47" s="6">
        <f>STDEV(H43:H45)</f>
        <v>40.63249930782009</v>
      </c>
      <c r="I47" s="30" t="s">
        <v>17</v>
      </c>
      <c r="J47" s="49" t="s">
        <v>17</v>
      </c>
      <c r="K47" s="31">
        <f>STDEV(K43:K45)</f>
        <v>22.715633383201094</v>
      </c>
      <c r="L47" s="6">
        <f>STDEV(L43:L45)</f>
        <v>11.532562594670797</v>
      </c>
      <c r="M47" s="6">
        <f>STDEV(M43:M45)</f>
        <v>15.044378795195676</v>
      </c>
      <c r="N47" s="6">
        <f>STDEV(N43:N45)</f>
        <v>38.004385711827155</v>
      </c>
      <c r="O47" s="6" t="s">
        <v>17</v>
      </c>
      <c r="P47" s="29">
        <f>STDEV(P43:P45)</f>
        <v>3</v>
      </c>
      <c r="Q47" s="49" t="s">
        <v>17</v>
      </c>
      <c r="R47" s="6">
        <f>STDEV(R43:R45)</f>
        <v>3.7859388972001828</v>
      </c>
      <c r="S47" s="6">
        <f>STDEV(S43:S45)</f>
        <v>1.7320508075688772</v>
      </c>
      <c r="T47" s="6">
        <f>STDEV(T43:T45)</f>
        <v>3.0550504633038931</v>
      </c>
      <c r="U47" s="30" t="s">
        <v>17</v>
      </c>
      <c r="V47" s="34" t="s">
        <v>17</v>
      </c>
      <c r="W47" s="9" t="s">
        <v>17</v>
      </c>
      <c r="X47" s="9" t="s">
        <v>17</v>
      </c>
      <c r="Y47" s="9" t="s">
        <v>17</v>
      </c>
      <c r="Z47" s="53" t="s">
        <v>17</v>
      </c>
      <c r="AA47" s="13" t="s">
        <v>17</v>
      </c>
      <c r="AB47" s="1"/>
      <c r="AC47" s="1"/>
      <c r="AD47" s="1"/>
      <c r="AE47" s="1"/>
    </row>
    <row r="48" spans="1:31" x14ac:dyDescent="0.3">
      <c r="W48" s="1"/>
      <c r="X48" s="1"/>
      <c r="Y48" s="1"/>
      <c r="Z48" s="1"/>
      <c r="AA48" s="1"/>
      <c r="AB48" s="1"/>
      <c r="AC48" s="1"/>
      <c r="AD48" s="1"/>
      <c r="AE48" s="1"/>
    </row>
    <row r="49" spans="23:31" x14ac:dyDescent="0.3">
      <c r="W49" s="1"/>
      <c r="X49" s="1"/>
      <c r="Y49" s="1"/>
      <c r="Z49" s="1"/>
      <c r="AA49" s="1"/>
      <c r="AB49" s="1"/>
      <c r="AC49" s="1"/>
      <c r="AD49" s="1"/>
      <c r="AE49" s="1"/>
    </row>
    <row r="50" spans="23:31" x14ac:dyDescent="0.3">
      <c r="W50" s="1"/>
      <c r="X50" s="1"/>
      <c r="Y50" s="1"/>
      <c r="Z50" s="1"/>
      <c r="AA50" s="1"/>
      <c r="AB50" s="1"/>
      <c r="AC50" s="1"/>
      <c r="AD50" s="1"/>
      <c r="AE50" s="1"/>
    </row>
    <row r="51" spans="23:31" x14ac:dyDescent="0.3">
      <c r="W51" s="1"/>
      <c r="X51" s="1"/>
      <c r="Y51" s="1"/>
      <c r="Z51" s="1"/>
      <c r="AA51" s="1"/>
      <c r="AB51" s="1"/>
      <c r="AC51" s="1"/>
      <c r="AD51" s="1"/>
      <c r="AE51" s="1"/>
    </row>
    <row r="52" spans="23:31" x14ac:dyDescent="0.3">
      <c r="W52" s="1"/>
      <c r="X52" s="1"/>
      <c r="Y52" s="1"/>
      <c r="Z52" s="1"/>
      <c r="AA52" s="1"/>
      <c r="AB52" s="1"/>
      <c r="AC52" s="1"/>
      <c r="AD52" s="1"/>
      <c r="AE52" s="1"/>
    </row>
    <row r="53" spans="23:31" x14ac:dyDescent="0.3">
      <c r="W53" s="1"/>
      <c r="X53" s="1"/>
      <c r="Y53" s="1"/>
      <c r="Z53" s="1"/>
      <c r="AA53" s="1"/>
      <c r="AB53" s="1"/>
      <c r="AC53" s="1"/>
      <c r="AD53" s="1"/>
      <c r="AE53" s="1"/>
    </row>
    <row r="54" spans="23:31" x14ac:dyDescent="0.3">
      <c r="W54" s="1"/>
      <c r="X54" s="1"/>
      <c r="Y54" s="1"/>
      <c r="Z54" s="1"/>
      <c r="AA54" s="1"/>
      <c r="AB54" s="1"/>
      <c r="AC54" s="1"/>
      <c r="AD54" s="1"/>
      <c r="AE54" s="1"/>
    </row>
    <row r="55" spans="23:31" x14ac:dyDescent="0.3">
      <c r="W55" s="1"/>
      <c r="X55" s="1"/>
      <c r="Y55" s="1"/>
      <c r="Z55" s="1"/>
      <c r="AA55" s="1"/>
      <c r="AB55" s="1"/>
      <c r="AC55" s="1"/>
      <c r="AD55" s="1"/>
      <c r="AE55" s="1"/>
    </row>
    <row r="56" spans="23:31" x14ac:dyDescent="0.3">
      <c r="W56" s="1"/>
      <c r="X56" s="1"/>
      <c r="Y56" s="1"/>
      <c r="Z56" s="1"/>
      <c r="AA56" s="1"/>
      <c r="AB56" s="1"/>
      <c r="AC56" s="1"/>
      <c r="AD56" s="1"/>
      <c r="AE56" s="1"/>
    </row>
    <row r="57" spans="23:31" x14ac:dyDescent="0.3">
      <c r="W57" s="1"/>
      <c r="X57" s="1"/>
      <c r="Y57" s="1"/>
      <c r="Z57" s="1"/>
      <c r="AA57" s="1"/>
      <c r="AB57" s="1"/>
      <c r="AC57" s="1"/>
      <c r="AD57" s="1"/>
      <c r="AE57" s="1"/>
    </row>
    <row r="58" spans="23:31" x14ac:dyDescent="0.3">
      <c r="W58" s="1"/>
      <c r="X58" s="1"/>
      <c r="Y58" s="1"/>
      <c r="Z58" s="1"/>
      <c r="AA58" s="1"/>
      <c r="AB58" s="1"/>
      <c r="AC58" s="1"/>
      <c r="AD58" s="1"/>
      <c r="AE58" s="1"/>
    </row>
    <row r="59" spans="23:31" x14ac:dyDescent="0.3">
      <c r="W59" s="1"/>
      <c r="X59" s="1"/>
      <c r="Y59" s="1"/>
      <c r="Z59" s="1"/>
      <c r="AA59" s="1"/>
      <c r="AB59" s="1"/>
      <c r="AC59" s="1"/>
      <c r="AD59" s="1"/>
      <c r="AE59" s="1"/>
    </row>
    <row r="60" spans="23:31" x14ac:dyDescent="0.3">
      <c r="W60" s="1"/>
      <c r="X60" s="1"/>
      <c r="Y60" s="1"/>
      <c r="Z60" s="1"/>
      <c r="AA60" s="1"/>
      <c r="AB60" s="1"/>
      <c r="AC60" s="1"/>
      <c r="AD60" s="1"/>
      <c r="AE60" s="1"/>
    </row>
    <row r="61" spans="23:31" x14ac:dyDescent="0.3">
      <c r="W61" s="1"/>
      <c r="X61" s="1"/>
      <c r="Y61" s="1"/>
      <c r="Z61" s="1"/>
      <c r="AA61" s="1"/>
      <c r="AB61" s="1"/>
      <c r="AC61" s="1"/>
      <c r="AD61" s="1"/>
      <c r="AE61" s="1"/>
    </row>
    <row r="62" spans="23:31" x14ac:dyDescent="0.3">
      <c r="W62" s="1"/>
      <c r="X62" s="1"/>
      <c r="Y62" s="1"/>
      <c r="Z62" s="1"/>
      <c r="AA62" s="1"/>
      <c r="AB62" s="1"/>
      <c r="AC62" s="1"/>
      <c r="AD62" s="1"/>
      <c r="AE62" s="1"/>
    </row>
    <row r="63" spans="23:31" x14ac:dyDescent="0.3">
      <c r="W63" s="1"/>
      <c r="X63" s="1"/>
      <c r="Y63" s="1"/>
      <c r="Z63" s="1"/>
      <c r="AA63" s="1"/>
      <c r="AB63" s="1"/>
      <c r="AC63" s="1"/>
      <c r="AD63" s="1"/>
      <c r="AE63" s="1"/>
    </row>
    <row r="64" spans="23:31" x14ac:dyDescent="0.3">
      <c r="W64" s="1"/>
      <c r="X64" s="1"/>
      <c r="Y64" s="1"/>
      <c r="Z64" s="1"/>
      <c r="AA64" s="1"/>
      <c r="AB64" s="1"/>
      <c r="AC64" s="1"/>
      <c r="AD64" s="1"/>
      <c r="AE64" s="1"/>
    </row>
    <row r="65" spans="23:31" x14ac:dyDescent="0.3">
      <c r="W65" s="1"/>
      <c r="X65" s="1"/>
      <c r="Y65" s="1"/>
      <c r="Z65" s="1"/>
      <c r="AA65" s="1"/>
      <c r="AB65" s="1"/>
      <c r="AC65" s="1"/>
      <c r="AD65" s="1"/>
      <c r="AE65" s="1"/>
    </row>
  </sheetData>
  <mergeCells count="18">
    <mergeCell ref="AB44:AE44"/>
    <mergeCell ref="V1:AA1"/>
    <mergeCell ref="D1:I1"/>
    <mergeCell ref="K1:O1"/>
    <mergeCell ref="P1:U1"/>
    <mergeCell ref="B28:B32"/>
    <mergeCell ref="B33:B37"/>
    <mergeCell ref="A28:A47"/>
    <mergeCell ref="A1:C2"/>
    <mergeCell ref="B38:B42"/>
    <mergeCell ref="B43:B47"/>
    <mergeCell ref="B3:B7"/>
    <mergeCell ref="B8:B12"/>
    <mergeCell ref="B23:B27"/>
    <mergeCell ref="A3:A17"/>
    <mergeCell ref="A18:A27"/>
    <mergeCell ref="B18:B22"/>
    <mergeCell ref="B13:B17"/>
  </mergeCells>
  <pageMargins left="0.7" right="0.7" top="0.75" bottom="0.75" header="0.3" footer="0.3"/>
  <pageSetup paperSize="9" scale="47" orientation="landscape" horizontalDpi="4294967292" verticalDpi="1200" r:id="rId1"/>
  <colBreaks count="1" manualBreakCount="1">
    <brk id="2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SupplementaryTable 2</vt:lpstr>
      <vt:lpstr>'SupplementaryTable 2'!Print_Area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Vasiu,Adrian-Daniel</dc:creator>
  <cp:keywords/>
  <dc:description/>
  <cp:lastModifiedBy>Matzinger,Manuel</cp:lastModifiedBy>
  <cp:revision/>
  <cp:lastPrinted>2022-04-13T14:34:27Z</cp:lastPrinted>
  <dcterms:created xsi:type="dcterms:W3CDTF">2015-06-05T18:19:34Z</dcterms:created>
  <dcterms:modified xsi:type="dcterms:W3CDTF">2022-06-15T13:40:13Z</dcterms:modified>
  <cp:category/>
  <cp:contentStatus/>
</cp:coreProperties>
</file>