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drawings/drawing2.xml" ContentType="application/vnd.openxmlformats-officedocument.drawing+xml"/>
  <Override PartName="/xl/charts/chart2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drawings/drawing3.xml" ContentType="application/vnd.openxmlformats-officedocument.drawing+xml"/>
  <Override PartName="/xl/charts/chart3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drawings/drawing4.xml" ContentType="application/vnd.openxmlformats-officedocument.drawing+xml"/>
  <Override PartName="/xl/charts/chart4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5.xml" ContentType="application/vnd.openxmlformats-officedocument.drawing+xml"/>
  <Override PartName="/xl/charts/chart5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drawings/drawing6.xml" ContentType="application/vnd.openxmlformats-officedocument.drawing+xml"/>
  <Override PartName="/xl/charts/chart6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7.xml" ContentType="application/vnd.openxmlformats-officedocument.drawing+xml"/>
  <Override PartName="/xl/charts/chart7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5225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路奇\Desktop\Revision manuscript\"/>
    </mc:Choice>
  </mc:AlternateContent>
  <xr:revisionPtr revIDLastSave="0" documentId="13_ncr:1_{80DDD8C9-744A-44EE-A262-9EA5B6EE22A1}" xr6:coauthVersionLast="47" xr6:coauthVersionMax="47" xr10:uidLastSave="{00000000-0000-0000-0000-000000000000}"/>
  <bookViews>
    <workbookView xWindow="-110" yWindow="-110" windowWidth="38620" windowHeight="21100" xr2:uid="{2BB17577-310E-4519-ABC5-6B9BC4D9C66E}"/>
  </bookViews>
  <sheets>
    <sheet name="Fig.2c" sheetId="17" r:id="rId1"/>
    <sheet name="Fig.4e_FAT10_F316A+V934A" sheetId="12" r:id="rId2"/>
    <sheet name="Fig.4e_ubiqutin_F316A+V934A" sheetId="11" r:id="rId3"/>
    <sheet name="Fig.5c_ubiquitin_ 3M" sheetId="5" r:id="rId4"/>
    <sheet name="Fig.5c_FAT10_3M " sheetId="10" r:id="rId5"/>
    <sheet name="Fig.6d_ubiquitin_E601Q D616A" sheetId="8" r:id="rId6"/>
    <sheet name="Fig.6d_FAT10_E601Q D616A" sheetId="14" r:id="rId7"/>
    <sheet name="Supplementary Fig.4 " sheetId="15" r:id="rId8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L18" i="17" l="1"/>
  <c r="L4" i="17"/>
  <c r="L132" i="17"/>
  <c r="N132" i="17" s="1"/>
  <c r="L131" i="17"/>
  <c r="N131" i="17" s="1"/>
  <c r="K131" i="17"/>
  <c r="N130" i="17"/>
  <c r="O131" i="17" s="1"/>
  <c r="L130" i="17"/>
  <c r="M131" i="17" s="1"/>
  <c r="L120" i="17"/>
  <c r="N120" i="17" s="1"/>
  <c r="L119" i="17"/>
  <c r="M119" i="17" s="1"/>
  <c r="K119" i="17"/>
  <c r="L118" i="17"/>
  <c r="N118" i="17" s="1"/>
  <c r="L107" i="17"/>
  <c r="N107" i="17" s="1"/>
  <c r="L106" i="17"/>
  <c r="M106" i="17" s="1"/>
  <c r="K106" i="17"/>
  <c r="L105" i="17"/>
  <c r="N105" i="17" s="1"/>
  <c r="N94" i="17"/>
  <c r="L94" i="17"/>
  <c r="N93" i="17"/>
  <c r="M93" i="17"/>
  <c r="L93" i="17"/>
  <c r="K93" i="17"/>
  <c r="L92" i="17"/>
  <c r="N92" i="17" s="1"/>
  <c r="O93" i="17" s="1"/>
  <c r="L83" i="17"/>
  <c r="N83" i="17" s="1"/>
  <c r="N82" i="17"/>
  <c r="O82" i="17" s="1"/>
  <c r="L82" i="17"/>
  <c r="K82" i="17"/>
  <c r="N81" i="17"/>
  <c r="L81" i="17"/>
  <c r="M82" i="17" s="1"/>
  <c r="L70" i="17"/>
  <c r="N70" i="17" s="1"/>
  <c r="L69" i="17"/>
  <c r="N69" i="17" s="1"/>
  <c r="K69" i="17"/>
  <c r="L68" i="17"/>
  <c r="M69" i="17" s="1"/>
  <c r="L59" i="17"/>
  <c r="N59" i="17" s="1"/>
  <c r="L58" i="17"/>
  <c r="N58" i="17" s="1"/>
  <c r="K58" i="17"/>
  <c r="L57" i="17"/>
  <c r="M58" i="17" s="1"/>
  <c r="N47" i="17"/>
  <c r="L47" i="17"/>
  <c r="L46" i="17"/>
  <c r="N46" i="17" s="1"/>
  <c r="K46" i="17"/>
  <c r="L45" i="17"/>
  <c r="N45" i="17" s="1"/>
  <c r="O46" i="17" s="1"/>
  <c r="L33" i="17"/>
  <c r="N33" i="17" s="1"/>
  <c r="L32" i="17"/>
  <c r="N32" i="17" s="1"/>
  <c r="K32" i="17"/>
  <c r="N31" i="17"/>
  <c r="L31" i="17"/>
  <c r="M32" i="17" s="1"/>
  <c r="N20" i="17"/>
  <c r="L20" i="17"/>
  <c r="L19" i="17"/>
  <c r="M19" i="17" s="1"/>
  <c r="K19" i="17"/>
  <c r="N18" i="17"/>
  <c r="L6" i="17"/>
  <c r="L5" i="17"/>
  <c r="M5" i="17" s="1"/>
  <c r="K5" i="17"/>
  <c r="N4" i="17"/>
  <c r="O32" i="17" l="1"/>
  <c r="O119" i="17"/>
  <c r="N57" i="17"/>
  <c r="O58" i="17" s="1"/>
  <c r="N5" i="17"/>
  <c r="O5" i="17" s="1"/>
  <c r="N19" i="17"/>
  <c r="O19" i="17" s="1"/>
  <c r="N68" i="17"/>
  <c r="O69" i="17" s="1"/>
  <c r="N119" i="17"/>
  <c r="M46" i="17"/>
  <c r="N106" i="17"/>
  <c r="O106" i="17" s="1"/>
  <c r="AF70" i="14"/>
  <c r="AG70" i="14"/>
  <c r="AF69" i="14"/>
  <c r="AG69" i="14"/>
  <c r="AE69" i="14"/>
  <c r="AE70" i="14"/>
  <c r="AF68" i="14"/>
  <c r="AG68" i="14"/>
  <c r="AE68" i="14"/>
  <c r="AF61" i="14"/>
  <c r="AG61" i="14"/>
  <c r="AF60" i="14"/>
  <c r="AG60" i="14"/>
  <c r="AF59" i="14"/>
  <c r="AG59" i="14"/>
  <c r="AE60" i="14"/>
  <c r="AE61" i="14"/>
  <c r="AE59" i="14"/>
  <c r="AE79" i="14"/>
  <c r="AC79" i="14"/>
  <c r="AD77" i="14"/>
  <c r="AE66" i="14" s="1"/>
  <c r="AC77" i="14"/>
  <c r="AG63" i="14" s="1"/>
  <c r="O47" i="14"/>
  <c r="N47" i="14"/>
  <c r="O46" i="14"/>
  <c r="N46" i="14"/>
  <c r="O45" i="14"/>
  <c r="N45" i="14"/>
  <c r="O44" i="14"/>
  <c r="N44" i="14"/>
  <c r="O43" i="14"/>
  <c r="N43" i="14"/>
  <c r="O42" i="14"/>
  <c r="N42" i="14"/>
  <c r="O41" i="14"/>
  <c r="N41" i="14"/>
  <c r="O40" i="14"/>
  <c r="N40" i="14"/>
  <c r="O39" i="14"/>
  <c r="N39" i="14"/>
  <c r="O38" i="14"/>
  <c r="N38" i="14"/>
  <c r="O37" i="14"/>
  <c r="N37" i="14"/>
  <c r="O36" i="14"/>
  <c r="N36" i="14"/>
  <c r="O31" i="14"/>
  <c r="N31" i="14"/>
  <c r="O30" i="14"/>
  <c r="N30" i="14"/>
  <c r="O29" i="14"/>
  <c r="N29" i="14"/>
  <c r="O28" i="14"/>
  <c r="N28" i="14"/>
  <c r="O27" i="14"/>
  <c r="N27" i="14"/>
  <c r="O26" i="14"/>
  <c r="N26" i="14"/>
  <c r="O25" i="14"/>
  <c r="N25" i="14"/>
  <c r="O24" i="14"/>
  <c r="N24" i="14"/>
  <c r="O23" i="14"/>
  <c r="N23" i="14"/>
  <c r="O22" i="14"/>
  <c r="N22" i="14"/>
  <c r="O21" i="14"/>
  <c r="N21" i="14"/>
  <c r="O20" i="14"/>
  <c r="N20" i="14"/>
  <c r="O15" i="14"/>
  <c r="N15" i="14"/>
  <c r="AA14" i="14"/>
  <c r="Z14" i="14"/>
  <c r="O14" i="14"/>
  <c r="N14" i="14"/>
  <c r="AA13" i="14"/>
  <c r="Z13" i="14"/>
  <c r="O13" i="14"/>
  <c r="N13" i="14"/>
  <c r="AA12" i="14"/>
  <c r="Z12" i="14"/>
  <c r="O12" i="14"/>
  <c r="N12" i="14"/>
  <c r="AA11" i="14"/>
  <c r="Z11" i="14"/>
  <c r="O11" i="14"/>
  <c r="N11" i="14"/>
  <c r="AA10" i="14"/>
  <c r="Z10" i="14"/>
  <c r="O10" i="14"/>
  <c r="N10" i="14"/>
  <c r="AA9" i="14"/>
  <c r="Z9" i="14"/>
  <c r="O9" i="14"/>
  <c r="N9" i="14"/>
  <c r="AA8" i="14"/>
  <c r="Z8" i="14"/>
  <c r="O8" i="14"/>
  <c r="N8" i="14"/>
  <c r="AA7" i="14"/>
  <c r="Z7" i="14"/>
  <c r="O7" i="14"/>
  <c r="N7" i="14"/>
  <c r="AA6" i="14"/>
  <c r="Z6" i="14"/>
  <c r="O6" i="14"/>
  <c r="N6" i="14"/>
  <c r="AA5" i="14"/>
  <c r="Z5" i="14"/>
  <c r="O5" i="14"/>
  <c r="N5" i="14"/>
  <c r="AA4" i="14"/>
  <c r="Z4" i="14"/>
  <c r="O4" i="14"/>
  <c r="N4" i="14"/>
  <c r="AA3" i="14"/>
  <c r="Z3" i="14"/>
  <c r="AG66" i="14" l="1"/>
  <c r="AF67" i="14"/>
  <c r="P40" i="14"/>
  <c r="AF66" i="14"/>
  <c r="AG67" i="14"/>
  <c r="P23" i="14"/>
  <c r="AF63" i="14"/>
  <c r="AE62" i="14"/>
  <c r="AG62" i="14"/>
  <c r="AE65" i="14"/>
  <c r="AF64" i="14"/>
  <c r="AD79" i="14"/>
  <c r="AF62" i="14"/>
  <c r="AG65" i="14"/>
  <c r="AE64" i="14"/>
  <c r="AF65" i="14"/>
  <c r="P31" i="14"/>
  <c r="AE63" i="14"/>
  <c r="AE67" i="14"/>
  <c r="AG64" i="14"/>
  <c r="P9" i="14"/>
  <c r="P8" i="14"/>
  <c r="P12" i="14"/>
  <c r="P14" i="14"/>
  <c r="P27" i="14"/>
  <c r="P13" i="14"/>
  <c r="Q4" i="14" s="1"/>
  <c r="P25" i="14"/>
  <c r="P29" i="14"/>
  <c r="Q22" i="14" s="1"/>
  <c r="P45" i="14"/>
  <c r="P44" i="14"/>
  <c r="P42" i="14"/>
  <c r="P46" i="14"/>
  <c r="P11" i="14"/>
  <c r="P39" i="14"/>
  <c r="P43" i="14"/>
  <c r="P10" i="14"/>
  <c r="P26" i="14"/>
  <c r="P47" i="14"/>
  <c r="P7" i="14"/>
  <c r="P24" i="14"/>
  <c r="P30" i="14"/>
  <c r="P41" i="14"/>
  <c r="P28" i="14"/>
  <c r="P15" i="14"/>
  <c r="Q37" i="14"/>
  <c r="Q20" i="14" l="1"/>
  <c r="Q8" i="14"/>
  <c r="Q7" i="14"/>
  <c r="Q5" i="14"/>
  <c r="Q10" i="14"/>
  <c r="Q44" i="14"/>
  <c r="Q21" i="14"/>
  <c r="Q29" i="14"/>
  <c r="Q43" i="14"/>
  <c r="Q41" i="14"/>
  <c r="Q24" i="14"/>
  <c r="Q40" i="14"/>
  <c r="Q39" i="14"/>
  <c r="Q25" i="14"/>
  <c r="Q45" i="14"/>
  <c r="Q9" i="14"/>
  <c r="Q36" i="14"/>
  <c r="Q42" i="14"/>
  <c r="Q27" i="14"/>
  <c r="Q38" i="14"/>
  <c r="Q46" i="14"/>
  <c r="Q23" i="14"/>
  <c r="Q13" i="14"/>
  <c r="Q28" i="14"/>
  <c r="Q26" i="14"/>
  <c r="Q47" i="14"/>
  <c r="Q11" i="14"/>
  <c r="Q12" i="14"/>
  <c r="Q15" i="14"/>
  <c r="Q6" i="14"/>
  <c r="Q31" i="14"/>
  <c r="Q30" i="14"/>
  <c r="Q14" i="14"/>
  <c r="AD55" i="12" l="1"/>
  <c r="AC55" i="12"/>
  <c r="AB55" i="12"/>
  <c r="AC54" i="12"/>
  <c r="AD54" i="12"/>
  <c r="AB54" i="12"/>
  <c r="Z61" i="12"/>
  <c r="Y61" i="12"/>
  <c r="Z60" i="12"/>
  <c r="Y60" i="12"/>
  <c r="Z59" i="12"/>
  <c r="Y59" i="12"/>
  <c r="Z58" i="12"/>
  <c r="Y58" i="12"/>
  <c r="Z57" i="12"/>
  <c r="Y57" i="12"/>
  <c r="Z56" i="12"/>
  <c r="Y56" i="12"/>
  <c r="Z55" i="12"/>
  <c r="Y55" i="12"/>
  <c r="Z54" i="12"/>
  <c r="Y54" i="12"/>
  <c r="AD71" i="12"/>
  <c r="AA71" i="12"/>
  <c r="AC69" i="12"/>
  <c r="AC71" i="12" s="1"/>
  <c r="AB69" i="12"/>
  <c r="AB71" i="12" s="1"/>
  <c r="O67" i="12"/>
  <c r="N67" i="12"/>
  <c r="O66" i="12"/>
  <c r="N66" i="12"/>
  <c r="O65" i="12"/>
  <c r="N65" i="12"/>
  <c r="O64" i="12"/>
  <c r="N64" i="12"/>
  <c r="O63" i="12"/>
  <c r="N63" i="12"/>
  <c r="O62" i="12"/>
  <c r="N62" i="12"/>
  <c r="O61" i="12"/>
  <c r="N61" i="12"/>
  <c r="O60" i="12"/>
  <c r="N60" i="12"/>
  <c r="O59" i="12"/>
  <c r="N59" i="12"/>
  <c r="O58" i="12"/>
  <c r="N58" i="12"/>
  <c r="O57" i="12"/>
  <c r="N57" i="12"/>
  <c r="O56" i="12"/>
  <c r="N56" i="12"/>
  <c r="O47" i="12"/>
  <c r="N47" i="12"/>
  <c r="O46" i="12"/>
  <c r="N46" i="12"/>
  <c r="O45" i="12"/>
  <c r="N45" i="12"/>
  <c r="O44" i="12"/>
  <c r="N44" i="12"/>
  <c r="O43" i="12"/>
  <c r="N43" i="12"/>
  <c r="O42" i="12"/>
  <c r="N42" i="12"/>
  <c r="O41" i="12"/>
  <c r="N41" i="12"/>
  <c r="O40" i="12"/>
  <c r="N40" i="12"/>
  <c r="O39" i="12"/>
  <c r="N39" i="12"/>
  <c r="O38" i="12"/>
  <c r="N38" i="12"/>
  <c r="O37" i="12"/>
  <c r="P37" i="12" s="1"/>
  <c r="N37" i="12"/>
  <c r="O36" i="12"/>
  <c r="N36" i="12"/>
  <c r="O31" i="12"/>
  <c r="N31" i="12"/>
  <c r="O30" i="12"/>
  <c r="N30" i="12"/>
  <c r="O29" i="12"/>
  <c r="N29" i="12"/>
  <c r="O28" i="12"/>
  <c r="N28" i="12"/>
  <c r="O27" i="12"/>
  <c r="N27" i="12"/>
  <c r="O26" i="12"/>
  <c r="N26" i="12"/>
  <c r="O25" i="12"/>
  <c r="N25" i="12"/>
  <c r="O24" i="12"/>
  <c r="N24" i="12"/>
  <c r="O23" i="12"/>
  <c r="N23" i="12"/>
  <c r="O22" i="12"/>
  <c r="P22" i="12" s="1"/>
  <c r="N22" i="12"/>
  <c r="O21" i="12"/>
  <c r="N21" i="12"/>
  <c r="O20" i="12"/>
  <c r="N20" i="12"/>
  <c r="O15" i="12"/>
  <c r="N15" i="12"/>
  <c r="AA14" i="12"/>
  <c r="Z14" i="12"/>
  <c r="O14" i="12"/>
  <c r="N14" i="12"/>
  <c r="AA13" i="12"/>
  <c r="Z13" i="12"/>
  <c r="O13" i="12"/>
  <c r="N13" i="12"/>
  <c r="AA12" i="12"/>
  <c r="Z12" i="12"/>
  <c r="O12" i="12"/>
  <c r="N12" i="12"/>
  <c r="AA11" i="12"/>
  <c r="Z11" i="12"/>
  <c r="O11" i="12"/>
  <c r="N11" i="12"/>
  <c r="AA10" i="12"/>
  <c r="Z10" i="12"/>
  <c r="O10" i="12"/>
  <c r="N10" i="12"/>
  <c r="AA9" i="12"/>
  <c r="Z9" i="12"/>
  <c r="O9" i="12"/>
  <c r="N9" i="12"/>
  <c r="AA8" i="12"/>
  <c r="Z8" i="12"/>
  <c r="O8" i="12"/>
  <c r="N8" i="12"/>
  <c r="AA7" i="12"/>
  <c r="Z7" i="12"/>
  <c r="O7" i="12"/>
  <c r="N7" i="12"/>
  <c r="AA6" i="12"/>
  <c r="Z6" i="12"/>
  <c r="O6" i="12"/>
  <c r="P6" i="12" s="1"/>
  <c r="N6" i="12"/>
  <c r="AA5" i="12"/>
  <c r="Z5" i="12"/>
  <c r="O5" i="12"/>
  <c r="N5" i="12"/>
  <c r="AA4" i="12"/>
  <c r="Z4" i="12"/>
  <c r="O4" i="12"/>
  <c r="N4" i="12"/>
  <c r="AA3" i="12"/>
  <c r="Z3" i="12"/>
  <c r="S55" i="11"/>
  <c r="T55" i="11" s="1"/>
  <c r="S54" i="11"/>
  <c r="S53" i="11"/>
  <c r="T46" i="11" s="1"/>
  <c r="S52" i="11"/>
  <c r="S51" i="11"/>
  <c r="T51" i="11" s="1"/>
  <c r="S50" i="11"/>
  <c r="T50" i="11" s="1"/>
  <c r="T49" i="11"/>
  <c r="S49" i="11"/>
  <c r="S48" i="11"/>
  <c r="T48" i="11" s="1"/>
  <c r="S47" i="11"/>
  <c r="T47" i="11" s="1"/>
  <c r="S32" i="11"/>
  <c r="S31" i="11"/>
  <c r="S30" i="11"/>
  <c r="T30" i="11" s="1"/>
  <c r="S29" i="11"/>
  <c r="S28" i="11"/>
  <c r="S27" i="11"/>
  <c r="S26" i="11"/>
  <c r="S25" i="11"/>
  <c r="S24" i="11"/>
  <c r="S16" i="11"/>
  <c r="AA15" i="11"/>
  <c r="Z15" i="11"/>
  <c r="S15" i="11"/>
  <c r="T15" i="11" s="1"/>
  <c r="AA14" i="11"/>
  <c r="Z14" i="11"/>
  <c r="S14" i="11"/>
  <c r="T6" i="11" s="1"/>
  <c r="AA13" i="11"/>
  <c r="Z13" i="11"/>
  <c r="S13" i="11"/>
  <c r="T13" i="11" s="1"/>
  <c r="AA12" i="11"/>
  <c r="Z12" i="11"/>
  <c r="S12" i="11"/>
  <c r="T12" i="11" s="1"/>
  <c r="AA11" i="11"/>
  <c r="Z11" i="11"/>
  <c r="S11" i="11"/>
  <c r="T11" i="11" s="1"/>
  <c r="AA10" i="11"/>
  <c r="Z10" i="11"/>
  <c r="S10" i="11"/>
  <c r="T10" i="11" s="1"/>
  <c r="AA9" i="11"/>
  <c r="Z9" i="11"/>
  <c r="S9" i="11"/>
  <c r="T9" i="11" s="1"/>
  <c r="AA8" i="11"/>
  <c r="Z8" i="11"/>
  <c r="S8" i="11"/>
  <c r="T8" i="11" s="1"/>
  <c r="AA7" i="11"/>
  <c r="Z7" i="11"/>
  <c r="T7" i="11"/>
  <c r="AA6" i="11"/>
  <c r="Z6" i="11"/>
  <c r="AA5" i="11"/>
  <c r="Z5" i="11"/>
  <c r="T5" i="11"/>
  <c r="AA4" i="11"/>
  <c r="Z4" i="11"/>
  <c r="P67" i="10"/>
  <c r="O67" i="10"/>
  <c r="P66" i="10"/>
  <c r="O66" i="10"/>
  <c r="P65" i="10"/>
  <c r="O65" i="10"/>
  <c r="P64" i="10"/>
  <c r="O64" i="10"/>
  <c r="P63" i="10"/>
  <c r="O63" i="10"/>
  <c r="P62" i="10"/>
  <c r="O62" i="10"/>
  <c r="P61" i="10"/>
  <c r="O61" i="10"/>
  <c r="P60" i="10"/>
  <c r="O60" i="10"/>
  <c r="P59" i="10"/>
  <c r="O59" i="10"/>
  <c r="P58" i="10"/>
  <c r="O58" i="10"/>
  <c r="P57" i="10"/>
  <c r="O57" i="10"/>
  <c r="P56" i="10"/>
  <c r="O56" i="10"/>
  <c r="P49" i="10"/>
  <c r="O49" i="10"/>
  <c r="P48" i="10"/>
  <c r="O48" i="10"/>
  <c r="P47" i="10"/>
  <c r="O47" i="10"/>
  <c r="P46" i="10"/>
  <c r="O46" i="10"/>
  <c r="P45" i="10"/>
  <c r="O45" i="10"/>
  <c r="P44" i="10"/>
  <c r="O44" i="10"/>
  <c r="P43" i="10"/>
  <c r="O43" i="10"/>
  <c r="P42" i="10"/>
  <c r="O42" i="10"/>
  <c r="P41" i="10"/>
  <c r="O41" i="10"/>
  <c r="P40" i="10"/>
  <c r="Q40" i="10" s="1"/>
  <c r="O40" i="10"/>
  <c r="P39" i="10"/>
  <c r="Q39" i="10" s="1"/>
  <c r="O39" i="10"/>
  <c r="P38" i="10"/>
  <c r="Q38" i="10" s="1"/>
  <c r="O38" i="10"/>
  <c r="P32" i="10"/>
  <c r="O32" i="10"/>
  <c r="P31" i="10"/>
  <c r="O31" i="10"/>
  <c r="P30" i="10"/>
  <c r="O30" i="10"/>
  <c r="P29" i="10"/>
  <c r="O29" i="10"/>
  <c r="P28" i="10"/>
  <c r="O28" i="10"/>
  <c r="P27" i="10"/>
  <c r="O27" i="10"/>
  <c r="P26" i="10"/>
  <c r="O26" i="10"/>
  <c r="P25" i="10"/>
  <c r="O25" i="10"/>
  <c r="P24" i="10"/>
  <c r="O24" i="10"/>
  <c r="P23" i="10"/>
  <c r="Q23" i="10" s="1"/>
  <c r="O23" i="10"/>
  <c r="P22" i="10"/>
  <c r="Q22" i="10" s="1"/>
  <c r="O22" i="10"/>
  <c r="P21" i="10"/>
  <c r="Q21" i="10" s="1"/>
  <c r="O21" i="10"/>
  <c r="AB14" i="10"/>
  <c r="AA14" i="10"/>
  <c r="P14" i="10"/>
  <c r="O14" i="10"/>
  <c r="AB13" i="10"/>
  <c r="AA13" i="10"/>
  <c r="P13" i="10"/>
  <c r="O13" i="10"/>
  <c r="AB12" i="10"/>
  <c r="AA12" i="10"/>
  <c r="P12" i="10"/>
  <c r="O12" i="10"/>
  <c r="AB11" i="10"/>
  <c r="AA11" i="10"/>
  <c r="P11" i="10"/>
  <c r="O11" i="10"/>
  <c r="AB10" i="10"/>
  <c r="AA10" i="10"/>
  <c r="P10" i="10"/>
  <c r="O10" i="10"/>
  <c r="AB9" i="10"/>
  <c r="AA9" i="10"/>
  <c r="P9" i="10"/>
  <c r="O9" i="10"/>
  <c r="AB8" i="10"/>
  <c r="AA8" i="10"/>
  <c r="P8" i="10"/>
  <c r="O8" i="10"/>
  <c r="AB7" i="10"/>
  <c r="AA7" i="10"/>
  <c r="P7" i="10"/>
  <c r="O7" i="10"/>
  <c r="AB6" i="10"/>
  <c r="AA6" i="10"/>
  <c r="P6" i="10"/>
  <c r="O6" i="10"/>
  <c r="AB5" i="10"/>
  <c r="AA5" i="10"/>
  <c r="P5" i="10"/>
  <c r="O5" i="10"/>
  <c r="AB4" i="10"/>
  <c r="AA4" i="10"/>
  <c r="P4" i="10"/>
  <c r="O4" i="10"/>
  <c r="AB3" i="10"/>
  <c r="AA3" i="10"/>
  <c r="P3" i="10"/>
  <c r="O3" i="10"/>
  <c r="S48" i="8"/>
  <c r="S47" i="8"/>
  <c r="S46" i="8"/>
  <c r="S45" i="8"/>
  <c r="S44" i="8"/>
  <c r="S43" i="8"/>
  <c r="S42" i="8"/>
  <c r="S41" i="8"/>
  <c r="T41" i="8" s="1"/>
  <c r="S40" i="8"/>
  <c r="S31" i="8"/>
  <c r="S30" i="8"/>
  <c r="S29" i="8"/>
  <c r="T22" i="8" s="1"/>
  <c r="S28" i="8"/>
  <c r="S27" i="8"/>
  <c r="S26" i="8"/>
  <c r="S25" i="8"/>
  <c r="S24" i="8"/>
  <c r="S23" i="8"/>
  <c r="S16" i="8"/>
  <c r="S15" i="8"/>
  <c r="S14" i="8"/>
  <c r="T7" i="8" s="1"/>
  <c r="AA13" i="8"/>
  <c r="Z13" i="8"/>
  <c r="S13" i="8"/>
  <c r="AA12" i="8"/>
  <c r="Z12" i="8"/>
  <c r="S12" i="8"/>
  <c r="AA11" i="8"/>
  <c r="Z11" i="8"/>
  <c r="S11" i="8"/>
  <c r="T11" i="8" s="1"/>
  <c r="AA10" i="8"/>
  <c r="Z10" i="8"/>
  <c r="S10" i="8"/>
  <c r="AA9" i="8"/>
  <c r="Z9" i="8"/>
  <c r="S9" i="8"/>
  <c r="AA8" i="8"/>
  <c r="Z8" i="8"/>
  <c r="S8" i="8"/>
  <c r="AA7" i="8"/>
  <c r="Z7" i="8"/>
  <c r="AA6" i="8"/>
  <c r="Z6" i="8"/>
  <c r="AA5" i="8"/>
  <c r="Z5" i="8"/>
  <c r="AA4" i="8"/>
  <c r="Z4" i="8"/>
  <c r="AA3" i="8"/>
  <c r="Z3" i="8"/>
  <c r="AA2" i="8"/>
  <c r="Z2" i="8"/>
  <c r="AA13" i="5"/>
  <c r="Z13" i="5"/>
  <c r="AA12" i="5"/>
  <c r="Z12" i="5"/>
  <c r="AA11" i="5"/>
  <c r="Z11" i="5"/>
  <c r="AA10" i="5"/>
  <c r="Z10" i="5"/>
  <c r="AA9" i="5"/>
  <c r="Z9" i="5"/>
  <c r="AA8" i="5"/>
  <c r="Z8" i="5"/>
  <c r="AA7" i="5"/>
  <c r="Z7" i="5"/>
  <c r="AA6" i="5"/>
  <c r="Z6" i="5"/>
  <c r="AA5" i="5"/>
  <c r="Z5" i="5"/>
  <c r="AA4" i="5"/>
  <c r="Z4" i="5"/>
  <c r="AA3" i="5"/>
  <c r="Z3" i="5"/>
  <c r="AA2" i="5"/>
  <c r="Z2" i="5"/>
  <c r="Q45" i="10" l="1"/>
  <c r="Q49" i="10"/>
  <c r="Q63" i="10"/>
  <c r="Q6" i="10"/>
  <c r="Q62" i="10"/>
  <c r="Q60" i="10"/>
  <c r="Q14" i="10"/>
  <c r="Q26" i="10"/>
  <c r="Q9" i="10"/>
  <c r="Q43" i="10"/>
  <c r="Q47" i="10"/>
  <c r="R40" i="10" s="1"/>
  <c r="Q24" i="10"/>
  <c r="Q67" i="10"/>
  <c r="Q11" i="10"/>
  <c r="Q28" i="10"/>
  <c r="Q32" i="10"/>
  <c r="Q25" i="10"/>
  <c r="Q61" i="10"/>
  <c r="Q29" i="10"/>
  <c r="Q41" i="10"/>
  <c r="Q66" i="10"/>
  <c r="Q42" i="10"/>
  <c r="Q13" i="10"/>
  <c r="Q27" i="10"/>
  <c r="Q48" i="10"/>
  <c r="Q8" i="10"/>
  <c r="Q30" i="10"/>
  <c r="R22" i="10" s="1"/>
  <c r="Q65" i="10"/>
  <c r="Q12" i="10"/>
  <c r="Q46" i="10"/>
  <c r="R46" i="10" s="1"/>
  <c r="Q64" i="10"/>
  <c r="Q31" i="10"/>
  <c r="Q44" i="10"/>
  <c r="Q59" i="10"/>
  <c r="Q5" i="10"/>
  <c r="Q7" i="10"/>
  <c r="T44" i="11"/>
  <c r="T52" i="11"/>
  <c r="T54" i="11"/>
  <c r="T23" i="11"/>
  <c r="T31" i="11"/>
  <c r="T27" i="11"/>
  <c r="T24" i="11"/>
  <c r="T53" i="11"/>
  <c r="T45" i="11"/>
  <c r="T26" i="11"/>
  <c r="T16" i="11"/>
  <c r="T28" i="11"/>
  <c r="T32" i="11"/>
  <c r="T14" i="11"/>
  <c r="T22" i="11"/>
  <c r="P40" i="12"/>
  <c r="P14" i="12"/>
  <c r="P29" i="12"/>
  <c r="Q29" i="12" s="1"/>
  <c r="AD57" i="12"/>
  <c r="P63" i="12"/>
  <c r="P59" i="12"/>
  <c r="AB57" i="12"/>
  <c r="AC57" i="12"/>
  <c r="P47" i="12"/>
  <c r="P66" i="12"/>
  <c r="AD59" i="12"/>
  <c r="AB58" i="12"/>
  <c r="AD58" i="12"/>
  <c r="AB56" i="12"/>
  <c r="AC58" i="12"/>
  <c r="AD56" i="12"/>
  <c r="AB59" i="12"/>
  <c r="AC56" i="12"/>
  <c r="AC59" i="12"/>
  <c r="P42" i="12"/>
  <c r="P46" i="12"/>
  <c r="P62" i="12"/>
  <c r="P64" i="12"/>
  <c r="Q64" i="12" s="1"/>
  <c r="P30" i="12"/>
  <c r="P20" i="12"/>
  <c r="P43" i="12"/>
  <c r="P13" i="12"/>
  <c r="Q13" i="12" s="1"/>
  <c r="P8" i="12"/>
  <c r="P10" i="12"/>
  <c r="P12" i="12"/>
  <c r="P24" i="12"/>
  <c r="P28" i="12"/>
  <c r="P61" i="12"/>
  <c r="P45" i="12"/>
  <c r="P5" i="12"/>
  <c r="P7" i="12"/>
  <c r="P27" i="12"/>
  <c r="P67" i="12"/>
  <c r="P44" i="12"/>
  <c r="P60" i="12"/>
  <c r="Q60" i="12" s="1"/>
  <c r="P9" i="12"/>
  <c r="P11" i="12"/>
  <c r="P31" i="12"/>
  <c r="P15" i="12"/>
  <c r="P26" i="12"/>
  <c r="P65" i="12"/>
  <c r="P36" i="12"/>
  <c r="P21" i="12"/>
  <c r="P4" i="12"/>
  <c r="P38" i="12"/>
  <c r="P23" i="12"/>
  <c r="P25" i="12"/>
  <c r="P39" i="12"/>
  <c r="P41" i="12"/>
  <c r="T25" i="11"/>
  <c r="T29" i="11"/>
  <c r="T21" i="11"/>
  <c r="Q3" i="10"/>
  <c r="Q10" i="10"/>
  <c r="Q4" i="10"/>
  <c r="T20" i="8"/>
  <c r="T6" i="8"/>
  <c r="T9" i="8"/>
  <c r="T27" i="8"/>
  <c r="T28" i="8"/>
  <c r="T10" i="8"/>
  <c r="T21" i="8"/>
  <c r="T47" i="8"/>
  <c r="T15" i="8"/>
  <c r="T42" i="8"/>
  <c r="T16" i="8"/>
  <c r="T43" i="8"/>
  <c r="T5" i="8"/>
  <c r="T8" i="8"/>
  <c r="T13" i="8"/>
  <c r="T25" i="8"/>
  <c r="T23" i="8"/>
  <c r="T29" i="8"/>
  <c r="T14" i="8"/>
  <c r="T24" i="8"/>
  <c r="T12" i="8"/>
  <c r="T30" i="8"/>
  <c r="T48" i="8"/>
  <c r="T31" i="8"/>
  <c r="T26" i="8"/>
  <c r="T37" i="8"/>
  <c r="T45" i="8"/>
  <c r="T46" i="8"/>
  <c r="T38" i="8"/>
  <c r="T39" i="8"/>
  <c r="T40" i="8"/>
  <c r="T44" i="8"/>
  <c r="R9" i="10" l="1"/>
  <c r="R61" i="10"/>
  <c r="R7" i="10"/>
  <c r="R42" i="10"/>
  <c r="R45" i="10"/>
  <c r="R44" i="10"/>
  <c r="R41" i="10"/>
  <c r="R47" i="10"/>
  <c r="R48" i="10"/>
  <c r="R39" i="10"/>
  <c r="R38" i="10"/>
  <c r="R66" i="10"/>
  <c r="R62" i="10"/>
  <c r="R60" i="10"/>
  <c r="R43" i="10"/>
  <c r="R49" i="10"/>
  <c r="R5" i="10"/>
  <c r="R11" i="10"/>
  <c r="R65" i="10"/>
  <c r="R63" i="10"/>
  <c r="R14" i="10"/>
  <c r="R10" i="10"/>
  <c r="R59" i="10"/>
  <c r="R8" i="10"/>
  <c r="R6" i="10"/>
  <c r="R12" i="10"/>
  <c r="R3" i="10"/>
  <c r="R67" i="10"/>
  <c r="R64" i="10"/>
  <c r="R32" i="10"/>
  <c r="R24" i="10"/>
  <c r="R13" i="10"/>
  <c r="R21" i="10"/>
  <c r="R27" i="10"/>
  <c r="R31" i="10"/>
  <c r="R23" i="10"/>
  <c r="R30" i="10"/>
  <c r="R26" i="10"/>
  <c r="R25" i="10"/>
  <c r="R4" i="10"/>
  <c r="R29" i="10"/>
  <c r="R28" i="10"/>
  <c r="Q66" i="12"/>
  <c r="Q61" i="12"/>
  <c r="Q58" i="12"/>
  <c r="Q56" i="12"/>
  <c r="Q65" i="12"/>
  <c r="Q57" i="12"/>
  <c r="Q59" i="12"/>
  <c r="Q67" i="12"/>
  <c r="Q63" i="12"/>
  <c r="Q62" i="12"/>
  <c r="Q26" i="12"/>
  <c r="Q20" i="12"/>
  <c r="T20" i="12" s="1"/>
  <c r="Q31" i="12"/>
  <c r="Q27" i="12"/>
  <c r="Q28" i="12"/>
  <c r="Q25" i="12"/>
  <c r="Q22" i="12"/>
  <c r="T22" i="12" s="1"/>
  <c r="Q24" i="12"/>
  <c r="Q30" i="12"/>
  <c r="Q23" i="12"/>
  <c r="Q15" i="12"/>
  <c r="Q14" i="12"/>
  <c r="Q8" i="12"/>
  <c r="Q10" i="12"/>
  <c r="Q46" i="12"/>
  <c r="Q6" i="12"/>
  <c r="Q11" i="12"/>
  <c r="Q4" i="12"/>
  <c r="Q43" i="12"/>
  <c r="Q7" i="12"/>
  <c r="Q9" i="12"/>
  <c r="Q12" i="12"/>
  <c r="Q47" i="12"/>
  <c r="Q45" i="12"/>
  <c r="Q40" i="12"/>
  <c r="Q36" i="12"/>
  <c r="Q44" i="12"/>
  <c r="Q5" i="12"/>
  <c r="Q38" i="12"/>
  <c r="Q41" i="12"/>
  <c r="Q39" i="12"/>
  <c r="Q37" i="12"/>
  <c r="Q42" i="12"/>
  <c r="Q21" i="12"/>
  <c r="T21" i="12" s="1"/>
</calcChain>
</file>

<file path=xl/sharedStrings.xml><?xml version="1.0" encoding="utf-8"?>
<sst xmlns="http://schemas.openxmlformats.org/spreadsheetml/2006/main" count="977" uniqueCount="136">
  <si>
    <t>Gel 1</t>
  </si>
  <si>
    <t>Gel 2</t>
  </si>
  <si>
    <t>Gel 3</t>
  </si>
  <si>
    <t>Average</t>
  </si>
  <si>
    <t>SD</t>
  </si>
  <si>
    <t>Green band</t>
    <phoneticPr fontId="1" type="noConversion"/>
  </si>
  <si>
    <t>Abstract no ATP</t>
    <phoneticPr fontId="1" type="noConversion"/>
  </si>
  <si>
    <t>Activity ratio</t>
    <phoneticPr fontId="1" type="noConversion"/>
  </si>
  <si>
    <t>NO ATP</t>
  </si>
  <si>
    <t>7,5 min</t>
  </si>
  <si>
    <t>15 min</t>
  </si>
  <si>
    <t>30 min</t>
  </si>
  <si>
    <t>WT</t>
    <phoneticPr fontId="1" type="noConversion"/>
  </si>
  <si>
    <t>F316A</t>
    <phoneticPr fontId="1" type="noConversion"/>
  </si>
  <si>
    <t>V934A</t>
    <phoneticPr fontId="1" type="noConversion"/>
  </si>
  <si>
    <t>WT</t>
  </si>
  <si>
    <t>F316A</t>
  </si>
  <si>
    <t>V934A</t>
  </si>
  <si>
    <t xml:space="preserve">    </t>
    <phoneticPr fontId="1" type="noConversion"/>
  </si>
  <si>
    <t>T936A/E937A/T939A + E320K/E324R/D370R</t>
    <phoneticPr fontId="1" type="noConversion"/>
  </si>
  <si>
    <t>Gel 4</t>
    <phoneticPr fontId="1" type="noConversion"/>
  </si>
  <si>
    <t>Gel 1</t>
    <phoneticPr fontId="1" type="noConversion"/>
  </si>
  <si>
    <t>NO ATP</t>
    <phoneticPr fontId="1" type="noConversion"/>
  </si>
  <si>
    <t>7,5 min</t>
    <phoneticPr fontId="1" type="noConversion"/>
  </si>
  <si>
    <t>15 min</t>
    <phoneticPr fontId="1" type="noConversion"/>
  </si>
  <si>
    <t>30 min</t>
    <phoneticPr fontId="1" type="noConversion"/>
  </si>
  <si>
    <t>T936A/E937A/T939A</t>
  </si>
  <si>
    <t>E320K/E324R/D370R</t>
    <phoneticPr fontId="1" type="noConversion"/>
  </si>
  <si>
    <t>`</t>
    <phoneticPr fontId="1" type="noConversion"/>
  </si>
  <si>
    <t>Gel 2</t>
    <phoneticPr fontId="1" type="noConversion"/>
  </si>
  <si>
    <t>Gel 3</t>
    <phoneticPr fontId="1" type="noConversion"/>
  </si>
  <si>
    <t>Upper</t>
    <phoneticPr fontId="1" type="noConversion"/>
  </si>
  <si>
    <t>Band 1</t>
    <phoneticPr fontId="1" type="noConversion"/>
  </si>
  <si>
    <t>Band 2</t>
    <phoneticPr fontId="1" type="noConversion"/>
  </si>
  <si>
    <t>Band 3</t>
    <phoneticPr fontId="1" type="noConversion"/>
  </si>
  <si>
    <t>1+2+3</t>
    <phoneticPr fontId="1" type="noConversion"/>
  </si>
  <si>
    <t>2+3</t>
    <phoneticPr fontId="1" type="noConversion"/>
  </si>
  <si>
    <t>Divide final wt</t>
    <phoneticPr fontId="1" type="noConversion"/>
  </si>
  <si>
    <t>Average</t>
    <phoneticPr fontId="1" type="noConversion"/>
  </si>
  <si>
    <t>SD</t>
    <phoneticPr fontId="1" type="noConversion"/>
  </si>
  <si>
    <t>7.5 min</t>
    <phoneticPr fontId="1" type="noConversion"/>
  </si>
  <si>
    <t>D370K/A373E/D374K</t>
    <phoneticPr fontId="1" type="noConversion"/>
  </si>
  <si>
    <t>wt</t>
    <phoneticPr fontId="1" type="noConversion"/>
  </si>
  <si>
    <t>Gel3</t>
  </si>
  <si>
    <t xml:space="preserve"> </t>
    <phoneticPr fontId="1" type="noConversion"/>
  </si>
  <si>
    <t>WT+ E601Q+D616A (31.03.2022)</t>
    <phoneticPr fontId="1" type="noConversion"/>
  </si>
  <si>
    <t>E601Q</t>
    <phoneticPr fontId="1" type="noConversion"/>
  </si>
  <si>
    <t>D616A</t>
    <phoneticPr fontId="1" type="noConversion"/>
  </si>
  <si>
    <t>E601Q</t>
  </si>
  <si>
    <t>D616A</t>
  </si>
  <si>
    <t>Gel 1: WT+ E320K/E324R/D370R + D370K/A373E/D374K</t>
    <phoneticPr fontId="1" type="noConversion"/>
  </si>
  <si>
    <t>Upper</t>
  </si>
  <si>
    <t>Band 1</t>
  </si>
  <si>
    <t>Band 2</t>
  </si>
  <si>
    <t>Band 3</t>
  </si>
  <si>
    <t>1+2+3</t>
  </si>
  <si>
    <t>2+3</t>
  </si>
  <si>
    <t>Abstract no ATP</t>
  </si>
  <si>
    <t>Divide final wt</t>
  </si>
  <si>
    <t>V934A/E601Q</t>
    <phoneticPr fontId="1" type="noConversion"/>
  </si>
  <si>
    <t>WT+ V934A+V934A/E601Q</t>
    <phoneticPr fontId="1" type="noConversion"/>
  </si>
  <si>
    <t>WT (control)</t>
    <phoneticPr fontId="1" type="noConversion"/>
  </si>
  <si>
    <t>Ratio</t>
    <phoneticPr fontId="1" type="noConversion"/>
  </si>
  <si>
    <t>F361A (initial)</t>
    <phoneticPr fontId="1" type="noConversion"/>
  </si>
  <si>
    <t>F316A(of wt control)</t>
    <phoneticPr fontId="1" type="noConversion"/>
  </si>
  <si>
    <t>WT</t>
    <phoneticPr fontId="1" type="noConversion"/>
  </si>
  <si>
    <t>V934A</t>
    <phoneticPr fontId="1" type="noConversion"/>
  </si>
  <si>
    <t>V934A/E601Q</t>
    <phoneticPr fontId="1" type="noConversion"/>
  </si>
  <si>
    <t>UBA6: F316A</t>
    <phoneticPr fontId="1" type="noConversion"/>
  </si>
  <si>
    <t>UBA6 variant +C0FAT10</t>
  </si>
  <si>
    <t>UBA6 variant +C0FAT10</t>
    <phoneticPr fontId="1" type="noConversion"/>
  </si>
  <si>
    <t>Sample</t>
    <phoneticPr fontId="1" type="noConversion"/>
  </si>
  <si>
    <t>Number</t>
    <phoneticPr fontId="1" type="noConversion"/>
  </si>
  <si>
    <t>UBA6 variant + C0FAT10</t>
  </si>
  <si>
    <t>UBA6 variant + C0FAT10</t>
    <phoneticPr fontId="1" type="noConversion"/>
  </si>
  <si>
    <t>NO ATP</t>
    <phoneticPr fontId="1" type="noConversion"/>
  </si>
  <si>
    <t>7.5 min</t>
    <phoneticPr fontId="1" type="noConversion"/>
  </si>
  <si>
    <t>15 min</t>
    <phoneticPr fontId="1" type="noConversion"/>
  </si>
  <si>
    <t>30 min</t>
    <phoneticPr fontId="1" type="noConversion"/>
  </si>
  <si>
    <t>30 mims of WT as control</t>
    <phoneticPr fontId="1" type="noConversion"/>
  </si>
  <si>
    <t>Summary I :  WT+ V934A+V934A/E601Q</t>
    <phoneticPr fontId="1" type="noConversion"/>
  </si>
  <si>
    <t>SD</t>
    <phoneticPr fontId="1" type="noConversion"/>
  </si>
  <si>
    <t>F316A</t>
    <phoneticPr fontId="1" type="noConversion"/>
  </si>
  <si>
    <t xml:space="preserve"> </t>
    <phoneticPr fontId="1" type="noConversion"/>
  </si>
  <si>
    <t>Summary II : WT +F316A</t>
    <phoneticPr fontId="1" type="noConversion"/>
  </si>
  <si>
    <t xml:space="preserve">Sample </t>
    <phoneticPr fontId="1" type="noConversion"/>
  </si>
  <si>
    <t>Standardize WT using WT (V934A+V934A/E601Q) as control</t>
    <phoneticPr fontId="1" type="noConversion"/>
  </si>
  <si>
    <t>Standardize WT using WT (V934A+V934A/E601Q) as control</t>
    <phoneticPr fontId="1" type="noConversion"/>
  </si>
  <si>
    <t>F316A+V934A (14.03.2022)</t>
    <phoneticPr fontId="1" type="noConversion"/>
  </si>
  <si>
    <t>Scanning right after runing the gel</t>
    <phoneticPr fontId="1" type="noConversion"/>
  </si>
  <si>
    <t xml:space="preserve">gel was stained with coomassie </t>
    <phoneticPr fontId="1" type="noConversion"/>
  </si>
  <si>
    <t>Green band</t>
  </si>
  <si>
    <t>Activity ratio</t>
  </si>
  <si>
    <t>T936A/E937A/T939A</t>
    <phoneticPr fontId="1" type="noConversion"/>
  </si>
  <si>
    <t>E320K/E324R/D370R</t>
    <phoneticPr fontId="1" type="noConversion"/>
  </si>
  <si>
    <r>
      <rPr>
        <b/>
        <sz val="11"/>
        <color theme="1"/>
        <rFont val="等线"/>
        <family val="3"/>
        <charset val="134"/>
        <scheme val="minor"/>
      </rPr>
      <t>gel was stained with coomassie</t>
    </r>
    <r>
      <rPr>
        <sz val="11"/>
        <color theme="1"/>
        <rFont val="等线"/>
        <family val="2"/>
        <charset val="134"/>
        <scheme val="minor"/>
      </rPr>
      <t xml:space="preserve"> </t>
    </r>
    <phoneticPr fontId="1" type="noConversion"/>
  </si>
  <si>
    <t xml:space="preserve"> E320K/E324R/D370R</t>
    <phoneticPr fontId="1" type="noConversion"/>
  </si>
  <si>
    <t>D370K/A373E/D374K</t>
    <phoneticPr fontId="1" type="noConversion"/>
  </si>
  <si>
    <t>Average</t>
    <phoneticPr fontId="1" type="noConversion"/>
  </si>
  <si>
    <t>E601Q</t>
    <phoneticPr fontId="1" type="noConversion"/>
  </si>
  <si>
    <t>D616A</t>
    <phoneticPr fontId="1" type="noConversion"/>
  </si>
  <si>
    <t>wt+ R615A+ D616A</t>
  </si>
  <si>
    <t>Date 03.03.2022</t>
  </si>
  <si>
    <t>R615A</t>
  </si>
  <si>
    <t>R615A</t>
    <phoneticPr fontId="1" type="noConversion"/>
  </si>
  <si>
    <t>Standardize WT using WT (E601Q+V934A) as control</t>
    <phoneticPr fontId="1" type="noConversion"/>
  </si>
  <si>
    <t>D616A (initial)</t>
    <phoneticPr fontId="1" type="noConversion"/>
  </si>
  <si>
    <t>D616A(of wt control)</t>
    <phoneticPr fontId="1" type="noConversion"/>
  </si>
  <si>
    <t>Summary II: WT + R615+ D616A</t>
    <phoneticPr fontId="1" type="noConversion"/>
  </si>
  <si>
    <t xml:space="preserve">WT+E601Q+V934A </t>
    <phoneticPr fontId="1" type="noConversion"/>
  </si>
  <si>
    <t>Supplementary Fig.4a</t>
    <phoneticPr fontId="1" type="noConversion"/>
  </si>
  <si>
    <t>FAT10 C0</t>
    <phoneticPr fontId="1" type="noConversion"/>
  </si>
  <si>
    <t>FAT10 wt</t>
    <phoneticPr fontId="1" type="noConversion"/>
  </si>
  <si>
    <t>Supplementary Fig.4b</t>
    <phoneticPr fontId="1" type="noConversion"/>
  </si>
  <si>
    <t>Supplementary Fig.4c</t>
    <phoneticPr fontId="1" type="noConversion"/>
  </si>
  <si>
    <t>wt</t>
  </si>
  <si>
    <t>Mean</t>
  </si>
  <si>
    <t>%activity</t>
  </si>
  <si>
    <t>Value-mean</t>
  </si>
  <si>
    <t>S.D.</t>
  </si>
  <si>
    <t>X axis(Uba1 conc, μM)</t>
  </si>
  <si>
    <t>D472A</t>
  </si>
  <si>
    <t>Mutant</t>
  </si>
  <si>
    <t>% activity</t>
  </si>
  <si>
    <t>D544A</t>
  </si>
  <si>
    <t>R21A</t>
  </si>
  <si>
    <t>D472E</t>
  </si>
  <si>
    <t>R481A</t>
  </si>
  <si>
    <t>R21481A</t>
  </si>
  <si>
    <t>K494E</t>
  </si>
  <si>
    <t>C600A</t>
  </si>
  <si>
    <t>D544E</t>
  </si>
  <si>
    <t>GTP</t>
  </si>
  <si>
    <t>R21 481A</t>
  </si>
  <si>
    <t>D472A</t>
    <phoneticPr fontId="1" type="noConversion"/>
  </si>
  <si>
    <t>kDa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</si>
</sst>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176" formatCode="#,##0.000000"/>
    <numFmt numFmtId="177" formatCode="#,##0.000"/>
    <numFmt numFmtId="178" formatCode="#,##0.0000"/>
    <numFmt numFmtId="179" formatCode="0.00000"/>
    <numFmt numFmtId="180" formatCode="#,##0.000_ "/>
    <numFmt numFmtId="181" formatCode="#,##0.0000_ "/>
    <numFmt numFmtId="182" formatCode="#,##0.00000"/>
    <numFmt numFmtId="183" formatCode="0.0000"/>
  </numFmts>
  <fonts count="15" x14ac:knownFonts="1">
    <font>
      <sz val="11"/>
      <color theme="1"/>
      <name val="等线"/>
      <family val="2"/>
      <charset val="134"/>
      <scheme val="minor"/>
    </font>
    <font>
      <sz val="9"/>
      <name val="等线"/>
      <family val="2"/>
      <charset val="134"/>
      <scheme val="minor"/>
    </font>
    <font>
      <b/>
      <sz val="11"/>
      <color theme="1"/>
      <name val="等线"/>
      <family val="3"/>
      <charset val="134"/>
      <scheme val="minor"/>
    </font>
    <font>
      <sz val="11"/>
      <color theme="1"/>
      <name val="等线"/>
      <family val="3"/>
      <charset val="134"/>
      <scheme val="minor"/>
    </font>
    <font>
      <b/>
      <sz val="12"/>
      <color theme="1"/>
      <name val="等线"/>
      <family val="3"/>
      <charset val="134"/>
      <scheme val="minor"/>
    </font>
    <font>
      <sz val="12"/>
      <color theme="1"/>
      <name val="等线"/>
      <family val="3"/>
      <charset val="134"/>
      <scheme val="minor"/>
    </font>
    <font>
      <b/>
      <sz val="14"/>
      <color rgb="FF00B050"/>
      <name val="等线"/>
      <family val="3"/>
      <charset val="134"/>
      <scheme val="minor"/>
    </font>
    <font>
      <b/>
      <sz val="16"/>
      <color rgb="FF00B050"/>
      <name val="等线"/>
      <family val="3"/>
      <charset val="134"/>
      <scheme val="minor"/>
    </font>
    <font>
      <sz val="16"/>
      <color rgb="FF00B050"/>
      <name val="等线"/>
      <family val="3"/>
      <charset val="134"/>
      <scheme val="minor"/>
    </font>
    <font>
      <sz val="12"/>
      <color theme="1"/>
      <name val="等线"/>
      <family val="2"/>
      <scheme val="minor"/>
    </font>
    <font>
      <b/>
      <sz val="12"/>
      <color theme="1"/>
      <name val="等线"/>
      <family val="2"/>
      <scheme val="minor"/>
    </font>
    <font>
      <sz val="12"/>
      <color rgb="FFFF0000"/>
      <name val="等线"/>
      <family val="2"/>
      <scheme val="minor"/>
    </font>
    <font>
      <sz val="12"/>
      <color rgb="FF000000"/>
      <name val="等线"/>
      <family val="2"/>
      <scheme val="minor"/>
    </font>
    <font>
      <b/>
      <sz val="14"/>
      <color theme="1"/>
      <name val="等线"/>
      <family val="2"/>
      <scheme val="minor"/>
    </font>
    <font>
      <b/>
      <sz val="10.5"/>
      <color rgb="FF000000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rgb="FF00B050"/>
        <bgColor indexed="64"/>
      </patternFill>
    </fill>
  </fills>
  <borders count="9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>
      <alignment vertical="center"/>
    </xf>
    <xf numFmtId="0" fontId="9" fillId="0" borderId="0"/>
  </cellStyleXfs>
  <cellXfs count="81">
    <xf numFmtId="0" fontId="0" fillId="0" borderId="0" xfId="0">
      <alignment vertical="center"/>
    </xf>
    <xf numFmtId="3" fontId="0" fillId="0" borderId="0" xfId="0" applyNumberFormat="1">
      <alignment vertical="center"/>
    </xf>
    <xf numFmtId="176" fontId="0" fillId="0" borderId="0" xfId="0" applyNumberFormat="1">
      <alignment vertical="center"/>
    </xf>
    <xf numFmtId="0" fontId="0" fillId="2" borderId="0" xfId="0" applyFill="1">
      <alignment vertical="center"/>
    </xf>
    <xf numFmtId="3" fontId="0" fillId="2" borderId="0" xfId="0" applyNumberFormat="1" applyFill="1">
      <alignment vertical="center"/>
    </xf>
    <xf numFmtId="0" fontId="2" fillId="0" borderId="0" xfId="0" applyFont="1">
      <alignment vertical="center"/>
    </xf>
    <xf numFmtId="177" fontId="0" fillId="0" borderId="0" xfId="0" applyNumberFormat="1">
      <alignment vertical="center"/>
    </xf>
    <xf numFmtId="0" fontId="2" fillId="0" borderId="0" xfId="0" applyFont="1" applyAlignment="1">
      <alignment horizontal="center" vertical="center"/>
    </xf>
    <xf numFmtId="178" fontId="0" fillId="0" borderId="0" xfId="0" applyNumberFormat="1">
      <alignment vertical="center"/>
    </xf>
    <xf numFmtId="177" fontId="0" fillId="2" borderId="0" xfId="0" applyNumberFormat="1" applyFill="1">
      <alignment vertical="center"/>
    </xf>
    <xf numFmtId="179" fontId="0" fillId="0" borderId="0" xfId="0" applyNumberFormat="1">
      <alignment vertical="center"/>
    </xf>
    <xf numFmtId="180" fontId="0" fillId="0" borderId="0" xfId="0" applyNumberFormat="1">
      <alignment vertical="center"/>
    </xf>
    <xf numFmtId="180" fontId="0" fillId="2" borderId="0" xfId="0" applyNumberFormat="1" applyFill="1">
      <alignment vertical="center"/>
    </xf>
    <xf numFmtId="181" fontId="0" fillId="0" borderId="0" xfId="0" applyNumberFormat="1">
      <alignment vertical="center"/>
    </xf>
    <xf numFmtId="178" fontId="0" fillId="2" borderId="0" xfId="0" applyNumberFormat="1" applyFill="1">
      <alignment vertical="center"/>
    </xf>
    <xf numFmtId="181" fontId="0" fillId="2" borderId="0" xfId="0" applyNumberFormat="1" applyFill="1">
      <alignment vertical="center"/>
    </xf>
    <xf numFmtId="182" fontId="0" fillId="0" borderId="0" xfId="0" applyNumberFormat="1">
      <alignment vertical="center"/>
    </xf>
    <xf numFmtId="0" fontId="0" fillId="0" borderId="0" xfId="0" applyAlignment="1">
      <alignment horizontal="center" vertical="center"/>
    </xf>
    <xf numFmtId="183" fontId="0" fillId="0" borderId="0" xfId="0" applyNumberFormat="1">
      <alignment vertical="center"/>
    </xf>
    <xf numFmtId="0" fontId="0" fillId="0" borderId="0" xfId="0" applyAlignment="1">
      <alignment vertical="center"/>
    </xf>
    <xf numFmtId="0" fontId="0" fillId="0" borderId="0" xfId="0" applyAlignment="1">
      <alignment horizontal="center" vertical="center"/>
    </xf>
    <xf numFmtId="0" fontId="0" fillId="0" borderId="0" xfId="0" applyFill="1">
      <alignment vertical="center"/>
    </xf>
    <xf numFmtId="0" fontId="0" fillId="0" borderId="1" xfId="0" applyBorder="1">
      <alignment vertical="center"/>
    </xf>
    <xf numFmtId="0" fontId="0" fillId="0" borderId="2" xfId="0" applyBorder="1">
      <alignment vertical="center"/>
    </xf>
    <xf numFmtId="0" fontId="0" fillId="0" borderId="3" xfId="0" applyBorder="1">
      <alignment vertical="center"/>
    </xf>
    <xf numFmtId="0" fontId="0" fillId="0" borderId="4" xfId="0" applyBorder="1">
      <alignment vertical="center"/>
    </xf>
    <xf numFmtId="0" fontId="0" fillId="0" borderId="0" xfId="0" applyBorder="1">
      <alignment vertical="center"/>
    </xf>
    <xf numFmtId="0" fontId="0" fillId="0" borderId="5" xfId="0" applyBorder="1">
      <alignment vertical="center"/>
    </xf>
    <xf numFmtId="0" fontId="0" fillId="0" borderId="6" xfId="0" applyBorder="1">
      <alignment vertical="center"/>
    </xf>
    <xf numFmtId="0" fontId="0" fillId="0" borderId="7" xfId="0" applyBorder="1">
      <alignment vertical="center"/>
    </xf>
    <xf numFmtId="0" fontId="0" fillId="0" borderId="8" xfId="0" applyBorder="1">
      <alignment vertical="center"/>
    </xf>
    <xf numFmtId="0" fontId="0" fillId="2" borderId="0" xfId="0" applyFill="1" applyBorder="1">
      <alignment vertical="center"/>
    </xf>
    <xf numFmtId="0" fontId="2" fillId="0" borderId="1" xfId="0" applyFont="1" applyBorder="1">
      <alignment vertical="center"/>
    </xf>
    <xf numFmtId="0" fontId="2" fillId="0" borderId="2" xfId="0" applyFont="1" applyBorder="1">
      <alignment vertical="center"/>
    </xf>
    <xf numFmtId="3" fontId="0" fillId="0" borderId="0" xfId="0" applyNumberFormat="1" applyFill="1">
      <alignment vertical="center"/>
    </xf>
    <xf numFmtId="177" fontId="0" fillId="0" borderId="0" xfId="0" applyNumberFormat="1" applyFill="1">
      <alignment vertical="center"/>
    </xf>
    <xf numFmtId="183" fontId="0" fillId="0" borderId="0" xfId="0" applyNumberFormat="1" applyBorder="1">
      <alignment vertical="center"/>
    </xf>
    <xf numFmtId="183" fontId="0" fillId="0" borderId="7" xfId="0" applyNumberFormat="1" applyBorder="1">
      <alignment vertical="center"/>
    </xf>
    <xf numFmtId="3" fontId="0" fillId="0" borderId="7" xfId="0" applyNumberFormat="1" applyBorder="1">
      <alignment vertical="center"/>
    </xf>
    <xf numFmtId="0" fontId="2" fillId="0" borderId="0" xfId="0" applyFont="1" applyFill="1">
      <alignment vertical="center"/>
    </xf>
    <xf numFmtId="0" fontId="2" fillId="0" borderId="0" xfId="0" applyFont="1" applyAlignment="1">
      <alignment vertical="center"/>
    </xf>
    <xf numFmtId="0" fontId="0" fillId="0" borderId="0" xfId="0" applyFill="1" applyAlignment="1">
      <alignment vertical="center"/>
    </xf>
    <xf numFmtId="0" fontId="2" fillId="0" borderId="2" xfId="0" applyFont="1" applyBorder="1" applyAlignment="1">
      <alignment vertical="center"/>
    </xf>
    <xf numFmtId="0" fontId="0" fillId="0" borderId="0" xfId="0" applyFill="1" applyBorder="1">
      <alignment vertical="center"/>
    </xf>
    <xf numFmtId="0" fontId="4" fillId="0" borderId="0" xfId="0" applyFont="1">
      <alignment vertical="center"/>
    </xf>
    <xf numFmtId="0" fontId="5" fillId="0" borderId="0" xfId="0" applyFont="1">
      <alignment vertical="center"/>
    </xf>
    <xf numFmtId="0" fontId="10" fillId="0" borderId="0" xfId="1" applyFont="1"/>
    <xf numFmtId="0" fontId="9" fillId="0" borderId="0" xfId="1"/>
    <xf numFmtId="0" fontId="11" fillId="0" borderId="0" xfId="1" applyFont="1"/>
    <xf numFmtId="0" fontId="12" fillId="0" borderId="0" xfId="1" applyFont="1"/>
    <xf numFmtId="0" fontId="13" fillId="0" borderId="0" xfId="1" applyFont="1"/>
    <xf numFmtId="0" fontId="14" fillId="0" borderId="0" xfId="0" applyFont="1" applyAlignment="1">
      <alignment horizontal="left" vertical="center" readingOrder="1"/>
    </xf>
    <xf numFmtId="0" fontId="2" fillId="0" borderId="0" xfId="0" applyFont="1" applyAlignment="1">
      <alignment horizontal="center" vertical="center"/>
    </xf>
    <xf numFmtId="0" fontId="14" fillId="0" borderId="0" xfId="0" applyFont="1" applyAlignment="1">
      <alignment horizontal="right" vertical="center" readingOrder="1"/>
    </xf>
    <xf numFmtId="0" fontId="0" fillId="0" borderId="0" xfId="0" applyAlignment="1">
      <alignment horizontal="right" vertical="center"/>
    </xf>
    <xf numFmtId="0" fontId="14" fillId="0" borderId="0" xfId="0" applyFont="1" applyAlignment="1">
      <alignment horizontal="center" vertical="center" readingOrder="1"/>
    </xf>
    <xf numFmtId="0" fontId="0" fillId="0" borderId="0" xfId="0" applyFill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0" borderId="0" xfId="0" applyNumberFormat="1" applyFont="1" applyAlignment="1">
      <alignment horizontal="center" vertical="center"/>
    </xf>
    <xf numFmtId="0" fontId="2" fillId="0" borderId="7" xfId="0" applyNumberFormat="1" applyFont="1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2" borderId="0" xfId="0" applyFill="1" applyBorder="1" applyAlignment="1">
      <alignment horizontal="center" vertical="center"/>
    </xf>
    <xf numFmtId="0" fontId="2" fillId="0" borderId="0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2" fillId="0" borderId="0" xfId="0" applyFont="1" applyFill="1" applyAlignment="1">
      <alignment horizontal="center" vertical="center"/>
    </xf>
    <xf numFmtId="0" fontId="0" fillId="2" borderId="0" xfId="0" applyFill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8" fillId="0" borderId="0" xfId="0" applyFont="1" applyAlignment="1">
      <alignment horizontal="center" vertical="center"/>
    </xf>
  </cellXfs>
  <cellStyles count="2">
    <cellStyle name="常规" xfId="0" builtinId="0"/>
    <cellStyle name="常规 2" xfId="1" xr:uid="{68D08687-BC24-4D05-9E59-5E0510A9C66A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lotArea>
      <c:layout/>
      <c:barChart>
        <c:barDir val="col"/>
        <c:grouping val="stacked"/>
        <c:varyColors val="0"/>
        <c:ser>
          <c:idx val="0"/>
          <c:order val="0"/>
          <c:tx>
            <c:strRef>
              <c:f>Fig.2c!$T$22</c:f>
              <c:strCache>
                <c:ptCount val="1"/>
                <c:pt idx="0">
                  <c:v>% activity</c:v>
                </c:pt>
              </c:strCache>
            </c:strRef>
          </c:tx>
          <c:invertIfNegative val="0"/>
          <c:dLbls>
            <c:spPr>
              <a:noFill/>
              <a:ln>
                <a:noFill/>
              </a:ln>
              <a:effectLst/>
            </c:sp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0"/>
              </c:ext>
            </c:extLst>
          </c:dLbls>
          <c:errBars>
            <c:errBarType val="both"/>
            <c:errValType val="cust"/>
            <c:noEndCap val="0"/>
            <c:plus>
              <c:numRef>
                <c:f>Fig.2c!$U$23:$U$33</c:f>
                <c:numCache>
                  <c:formatCode>General</c:formatCode>
                  <c:ptCount val="11"/>
                  <c:pt idx="0">
                    <c:v>1.9735163356158962</c:v>
                  </c:pt>
                  <c:pt idx="1">
                    <c:v>10.539424359019391</c:v>
                  </c:pt>
                  <c:pt idx="2">
                    <c:v>10.539424359019391</c:v>
                  </c:pt>
                  <c:pt idx="3">
                    <c:v>7.4461162557240916</c:v>
                  </c:pt>
                  <c:pt idx="4">
                    <c:v>12.928072436121635</c:v>
                  </c:pt>
                  <c:pt idx="5">
                    <c:v>9.9460284076559269</c:v>
                  </c:pt>
                  <c:pt idx="6">
                    <c:v>1.6639451457877958</c:v>
                  </c:pt>
                  <c:pt idx="7">
                    <c:v>7.9872216681767672</c:v>
                  </c:pt>
                  <c:pt idx="8">
                    <c:v>14.307152894064661</c:v>
                  </c:pt>
                  <c:pt idx="9">
                    <c:v>7.6455505987003027</c:v>
                  </c:pt>
                  <c:pt idx="10">
                    <c:v>2.1479115762683749</c:v>
                  </c:pt>
                </c:numCache>
              </c:numRef>
            </c:plus>
            <c:minus>
              <c:numRef>
                <c:f>Fig.2c!$U$23:$U$33</c:f>
                <c:numCache>
                  <c:formatCode>General</c:formatCode>
                  <c:ptCount val="11"/>
                  <c:pt idx="0">
                    <c:v>1.9735163356158962</c:v>
                  </c:pt>
                  <c:pt idx="1">
                    <c:v>10.539424359019391</c:v>
                  </c:pt>
                  <c:pt idx="2">
                    <c:v>10.539424359019391</c:v>
                  </c:pt>
                  <c:pt idx="3">
                    <c:v>7.4461162557240916</c:v>
                  </c:pt>
                  <c:pt idx="4">
                    <c:v>12.928072436121635</c:v>
                  </c:pt>
                  <c:pt idx="5">
                    <c:v>9.9460284076559269</c:v>
                  </c:pt>
                  <c:pt idx="6">
                    <c:v>1.6639451457877958</c:v>
                  </c:pt>
                  <c:pt idx="7">
                    <c:v>7.9872216681767672</c:v>
                  </c:pt>
                  <c:pt idx="8">
                    <c:v>14.307152894064661</c:v>
                  </c:pt>
                  <c:pt idx="9">
                    <c:v>7.6455505987003027</c:v>
                  </c:pt>
                  <c:pt idx="10">
                    <c:v>2.1479115762683749</c:v>
                  </c:pt>
                </c:numCache>
              </c:numRef>
            </c:minus>
          </c:errBars>
          <c:cat>
            <c:strRef>
              <c:f>Fig.2c!$S$23:$S$33</c:f>
              <c:strCache>
                <c:ptCount val="11"/>
                <c:pt idx="0">
                  <c:v>wt</c:v>
                </c:pt>
                <c:pt idx="1">
                  <c:v>D472A</c:v>
                </c:pt>
                <c:pt idx="2">
                  <c:v>D544A</c:v>
                </c:pt>
                <c:pt idx="3">
                  <c:v>R21A</c:v>
                </c:pt>
                <c:pt idx="4">
                  <c:v>R481A</c:v>
                </c:pt>
                <c:pt idx="5">
                  <c:v>R21481A</c:v>
                </c:pt>
                <c:pt idx="6">
                  <c:v>K494E</c:v>
                </c:pt>
                <c:pt idx="7">
                  <c:v>C600A</c:v>
                </c:pt>
                <c:pt idx="8">
                  <c:v>D472E</c:v>
                </c:pt>
                <c:pt idx="9">
                  <c:v>D544E</c:v>
                </c:pt>
                <c:pt idx="10">
                  <c:v>GTP</c:v>
                </c:pt>
              </c:strCache>
            </c:strRef>
          </c:cat>
          <c:val>
            <c:numRef>
              <c:f>Fig.2c!$T$23:$T$33</c:f>
              <c:numCache>
                <c:formatCode>General</c:formatCode>
                <c:ptCount val="11"/>
                <c:pt idx="0">
                  <c:v>100</c:v>
                </c:pt>
                <c:pt idx="1">
                  <c:v>92</c:v>
                </c:pt>
                <c:pt idx="2">
                  <c:v>4</c:v>
                </c:pt>
                <c:pt idx="3">
                  <c:v>87</c:v>
                </c:pt>
                <c:pt idx="4">
                  <c:v>76</c:v>
                </c:pt>
                <c:pt idx="5">
                  <c:v>9</c:v>
                </c:pt>
                <c:pt idx="6">
                  <c:v>15</c:v>
                </c:pt>
                <c:pt idx="7">
                  <c:v>47</c:v>
                </c:pt>
                <c:pt idx="8">
                  <c:v>89</c:v>
                </c:pt>
                <c:pt idx="9">
                  <c:v>95</c:v>
                </c:pt>
                <c:pt idx="10">
                  <c:v>19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2AE-4DC3-8918-84C72A4F766B}"/>
            </c:ext>
          </c:extLst>
        </c:ser>
        <c:dLbls>
          <c:showLegendKey val="0"/>
          <c:showVal val="1"/>
          <c:showCatName val="0"/>
          <c:showSerName val="0"/>
          <c:showPercent val="0"/>
          <c:showBubbleSize val="0"/>
        </c:dLbls>
        <c:gapWidth val="150"/>
        <c:overlap val="100"/>
        <c:axId val="-2114468968"/>
        <c:axId val="-2114054968"/>
      </c:barChart>
      <c:catAx>
        <c:axId val="-2114468968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crossAx val="-2114054968"/>
        <c:crosses val="autoZero"/>
        <c:auto val="1"/>
        <c:lblAlgn val="ctr"/>
        <c:lblOffset val="100"/>
        <c:noMultiLvlLbl val="0"/>
      </c:catAx>
      <c:valAx>
        <c:axId val="-2114054968"/>
        <c:scaling>
          <c:orientation val="minMax"/>
          <c:min val="0"/>
        </c:scaling>
        <c:delete val="0"/>
        <c:axPos val="l"/>
        <c:majorGridlines/>
        <c:numFmt formatCode="General" sourceLinked="1"/>
        <c:majorTickMark val="out"/>
        <c:minorTickMark val="none"/>
        <c:tickLblPos val="nextTo"/>
        <c:crossAx val="-2114468968"/>
        <c:crosses val="autoZero"/>
        <c:crossBetween val="between"/>
      </c:valAx>
    </c:plotArea>
    <c:plotVisOnly val="1"/>
    <c:dispBlanksAs val="gap"/>
    <c:showDLblsOverMax val="0"/>
  </c:chart>
  <c:printSettings>
    <c:headerFooter/>
    <c:pageMargins b="1" l="0.75" r="0.75" t="1" header="0.5" footer="0.5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altLang="zh-CN">
                <a:latin typeface="Arial" panose="020B0604020202020204" pitchFamily="34" charset="0"/>
                <a:cs typeface="Arial" panose="020B0604020202020204" pitchFamily="34" charset="0"/>
              </a:rPr>
              <a:t>Activation</a:t>
            </a:r>
            <a:r>
              <a:rPr lang="en-US" altLang="zh-CN" baseline="0">
                <a:latin typeface="Arial" panose="020B0604020202020204" pitchFamily="34" charset="0"/>
                <a:cs typeface="Arial" panose="020B0604020202020204" pitchFamily="34" charset="0"/>
              </a:rPr>
              <a:t> of FAT10</a:t>
            </a:r>
            <a:endParaRPr lang="zh-CN" altLang="en-US">
              <a:latin typeface="Arial" panose="020B0604020202020204" pitchFamily="34" charset="0"/>
              <a:cs typeface="Arial" panose="020B0604020202020204" pitchFamily="34" charset="0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title>
    <c:autoTitleDeleted val="0"/>
    <c:plotArea>
      <c:layout>
        <c:manualLayout>
          <c:layoutTarget val="inner"/>
          <c:xMode val="edge"/>
          <c:yMode val="edge"/>
          <c:x val="0.11563751237682116"/>
          <c:y val="0.17240560481120962"/>
          <c:w val="0.8514117591588477"/>
          <c:h val="0.64387903775807553"/>
        </c:manualLayout>
      </c:layout>
      <c:barChart>
        <c:barDir val="col"/>
        <c:grouping val="clustered"/>
        <c:varyColors val="0"/>
        <c:ser>
          <c:idx val="2"/>
          <c:order val="2"/>
          <c:tx>
            <c:strRef>
              <c:f>'Fig.4e_FAT10_F316A+V934A'!$AE$20</c:f>
              <c:strCache>
                <c:ptCount val="1"/>
                <c:pt idx="0">
                  <c:v>WT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'Fig.4e_FAT10_F316A+V934A'!$AF$24:$AI$24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0.21703630550518344</c:v>
                  </c:pt>
                  <c:pt idx="2">
                    <c:v>0.11542263755965378</c:v>
                  </c:pt>
                  <c:pt idx="3">
                    <c:v>0</c:v>
                  </c:pt>
                </c:numCache>
              </c:numRef>
            </c:plus>
            <c:minus>
              <c:numRef>
                <c:f>'Fig.4e_FAT10_F316A+V934A'!$AF$24:$AI$24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0.21703630550518344</c:v>
                  </c:pt>
                  <c:pt idx="2">
                    <c:v>0.11542263755965378</c:v>
                  </c:pt>
                  <c:pt idx="3">
                    <c:v>0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'Fig.4e_FAT10_F316A+V934A'!$AF$17:$AI$17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'Fig.4e_FAT10_F316A+V934A'!$AF$20:$AI$20</c:f>
              <c:numCache>
                <c:formatCode>General</c:formatCode>
                <c:ptCount val="4"/>
                <c:pt idx="0">
                  <c:v>0</c:v>
                </c:pt>
                <c:pt idx="1">
                  <c:v>0.52475175491044934</c:v>
                </c:pt>
                <c:pt idx="2">
                  <c:v>0.84716352822832464</c:v>
                </c:pt>
                <c:pt idx="3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87B-48FA-AD5C-2EA732536795}"/>
            </c:ext>
          </c:extLst>
        </c:ser>
        <c:ser>
          <c:idx val="3"/>
          <c:order val="3"/>
          <c:tx>
            <c:strRef>
              <c:f>'Fig.4e_FAT10_F316A+V934A'!$AE$21</c:f>
              <c:strCache>
                <c:ptCount val="1"/>
                <c:pt idx="0">
                  <c:v>F316A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'Fig.4e_FAT10_F316A+V934A'!$AF$25:$AI$25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0.23373380945287017</c:v>
                  </c:pt>
                  <c:pt idx="2">
                    <c:v>0.1047839000792281</c:v>
                  </c:pt>
                  <c:pt idx="3">
                    <c:v>0.14630771866169379</c:v>
                  </c:pt>
                </c:numCache>
              </c:numRef>
            </c:plus>
            <c:minus>
              <c:numRef>
                <c:f>'Fig.4e_FAT10_F316A+V934A'!$AF$25:$AI$25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0.23373380945287017</c:v>
                  </c:pt>
                  <c:pt idx="2">
                    <c:v>0.1047839000792281</c:v>
                  </c:pt>
                  <c:pt idx="3">
                    <c:v>0.14630771866169379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'Fig.4e_FAT10_F316A+V934A'!$AF$17:$AI$17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'Fig.4e_FAT10_F316A+V934A'!$AF$21:$AI$21</c:f>
              <c:numCache>
                <c:formatCode>General</c:formatCode>
                <c:ptCount val="4"/>
                <c:pt idx="0">
                  <c:v>0</c:v>
                </c:pt>
                <c:pt idx="1">
                  <c:v>0.6107081528789321</c:v>
                </c:pt>
                <c:pt idx="2">
                  <c:v>0.59746522317910322</c:v>
                </c:pt>
                <c:pt idx="3">
                  <c:v>0.70852682491336461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87B-48FA-AD5C-2EA732536795}"/>
            </c:ext>
          </c:extLst>
        </c:ser>
        <c:ser>
          <c:idx val="4"/>
          <c:order val="4"/>
          <c:tx>
            <c:strRef>
              <c:f>'Fig.4e_FAT10_F316A+V934A'!$AE$22</c:f>
              <c:strCache>
                <c:ptCount val="1"/>
                <c:pt idx="0">
                  <c:v>V934A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'Fig.4e_FAT10_F316A+V934A'!$AF$26:$AI$26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8.0374102208617154E-2</c:v>
                  </c:pt>
                  <c:pt idx="2">
                    <c:v>9.2703332278106301E-2</c:v>
                  </c:pt>
                  <c:pt idx="3">
                    <c:v>7.2978099873494406E-2</c:v>
                  </c:pt>
                </c:numCache>
              </c:numRef>
            </c:plus>
            <c:minus>
              <c:numRef>
                <c:f>'Fig.4e_FAT10_F316A+V934A'!$AF$26:$AI$26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8.0374102208617154E-2</c:v>
                  </c:pt>
                  <c:pt idx="2">
                    <c:v>9.2703332278106301E-2</c:v>
                  </c:pt>
                  <c:pt idx="3">
                    <c:v>7.2978099873494406E-2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'Fig.4e_FAT10_F316A+V934A'!$AF$17:$AI$17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'Fig.4e_FAT10_F316A+V934A'!$AF$22:$AI$22</c:f>
              <c:numCache>
                <c:formatCode>General</c:formatCode>
                <c:ptCount val="4"/>
                <c:pt idx="0">
                  <c:v>0</c:v>
                </c:pt>
                <c:pt idx="1">
                  <c:v>0.37643909832204403</c:v>
                </c:pt>
                <c:pt idx="2">
                  <c:v>0.659834235702217</c:v>
                </c:pt>
                <c:pt idx="3">
                  <c:v>0.68938474185011955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987B-48FA-AD5C-2EA732536795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10977008"/>
        <c:axId val="510980528"/>
        <c:extLst>
          <c:ext xmlns:c15="http://schemas.microsoft.com/office/drawing/2012/chart" uri="{02D57815-91ED-43cb-92C2-25804820EDAC}">
            <c15:filteredBa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'Fig.4e_FAT10_F316A+V934A'!$AE$18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1"/>
                  </a:solidFill>
                  <a:ln>
                    <a:noFill/>
                  </a:ln>
                  <a:effectLst/>
                </c:spPr>
                <c:invertIfNegative val="0"/>
                <c:cat>
                  <c:strRef>
                    <c:extLst>
                      <c:ext uri="{02D57815-91ED-43cb-92C2-25804820EDAC}">
                        <c15:formulaRef>
                          <c15:sqref>'Fig.4e_FAT10_F316A+V934A'!$AF$17:$AI$17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7,5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'Fig.4e_FAT10_F316A+V934A'!$AF$18:$AI$18</c15:sqref>
                        </c15:formulaRef>
                      </c:ext>
                    </c:extLst>
                    <c:numCache>
                      <c:formatCode>General</c:formatCode>
                      <c:ptCount val="4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3-987B-48FA-AD5C-2EA732536795}"/>
                  </c:ext>
                </c:extLst>
              </c15:ser>
            </c15:filteredBarSeries>
            <c15:filteredBarSeries>
              <c15:ser>
                <c:idx val="1"/>
                <c:order val="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'Fig.4e_FAT10_F316A+V934A'!$AE$19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/>
                  </a:solidFill>
                  <a:ln>
                    <a:noFill/>
                  </a:ln>
                  <a:effectLst/>
                </c:spPr>
                <c:invertIfNegative val="0"/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'Fig.4e_FAT10_F316A+V934A'!$AF$17:$AI$17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7,5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'Fig.4e_FAT10_F316A+V934A'!$AF$19:$AI$19</c15:sqref>
                        </c15:formulaRef>
                      </c:ext>
                    </c:extLst>
                    <c:numCache>
                      <c:formatCode>General</c:formatCode>
                      <c:ptCount val="4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4-987B-48FA-AD5C-2EA732536795}"/>
                  </c:ext>
                </c:extLst>
              </c15:ser>
            </c15:filteredBarSeries>
          </c:ext>
        </c:extLst>
      </c:barChart>
      <c:catAx>
        <c:axId val="5109770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Reaction Time 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4787145079918903"/>
              <c:y val="0.9135820571641142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+mn-lt"/>
                  <a:ea typeface="+mn-ea"/>
                  <a:cs typeface="+mn-cs"/>
                </a:defRPr>
              </a:pPr>
              <a:endParaRPr lang="zh-CN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510980528"/>
        <c:crosses val="autoZero"/>
        <c:auto val="1"/>
        <c:lblAlgn val="ctr"/>
        <c:lblOffset val="100"/>
        <c:noMultiLvlLbl val="0"/>
      </c:catAx>
      <c:valAx>
        <c:axId val="510980528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Activity Ratio (of control)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1.3809043330661512E-2"/>
              <c:y val="0.28632680265360533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510977008"/>
        <c:crosses val="autoZero"/>
        <c:crossBetween val="between"/>
        <c:majorUnit val="0.1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1319326700928851"/>
          <c:y val="0.17588815177630354"/>
          <c:w val="0.13301027996500436"/>
          <c:h val="0.14523684047368093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legend>
    <c:plotVisOnly val="1"/>
    <c:dispBlanksAs val="gap"/>
    <c:showDLblsOverMax val="0"/>
  </c:chart>
  <c:spPr>
    <a:solidFill>
      <a:schemeClr val="bg1"/>
    </a:solidFill>
    <a:ln w="12700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altLang="zh-CN">
                <a:latin typeface="Arial" panose="020B0604020202020204" pitchFamily="34" charset="0"/>
                <a:cs typeface="Arial" panose="020B0604020202020204" pitchFamily="34" charset="0"/>
              </a:rPr>
              <a:t>Activation of ubiquitin</a:t>
            </a:r>
            <a:endParaRPr lang="zh-CN" altLang="en-US">
              <a:latin typeface="Arial" panose="020B0604020202020204" pitchFamily="34" charset="0"/>
              <a:cs typeface="Arial" panose="020B0604020202020204" pitchFamily="34" charset="0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title>
    <c:autoTitleDeleted val="0"/>
    <c:plotArea>
      <c:layout>
        <c:manualLayout>
          <c:layoutTarget val="inner"/>
          <c:xMode val="edge"/>
          <c:yMode val="edge"/>
          <c:x val="0.1216212657368955"/>
          <c:y val="0.1543808532778356"/>
          <c:w val="0.8464082485789497"/>
          <c:h val="0.67043695359925182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'Fig.4e_ubiqutin_F316A+V934A'!$V$20</c:f>
              <c:strCache>
                <c:ptCount val="1"/>
                <c:pt idx="0">
                  <c:v>WT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'Fig.4e_ubiqutin_F316A+V934A'!$W$23:$Z$23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9.5888979184754933E-2</c:v>
                  </c:pt>
                  <c:pt idx="2">
                    <c:v>9.6872767467021392E-2</c:v>
                  </c:pt>
                  <c:pt idx="3">
                    <c:v>0</c:v>
                  </c:pt>
                </c:numCache>
              </c:numRef>
            </c:plus>
            <c:minus>
              <c:numRef>
                <c:f>'Fig.4e_ubiqutin_F316A+V934A'!$W$23:$Z$23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9.5888979184754933E-2</c:v>
                  </c:pt>
                  <c:pt idx="2">
                    <c:v>9.6872767467021392E-2</c:v>
                  </c:pt>
                  <c:pt idx="3">
                    <c:v>0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'Fig.4e_ubiqutin_F316A+V934A'!$W$19:$Z$19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'Fig.4e_ubiqutin_F316A+V934A'!$W$20:$Z$20</c:f>
              <c:numCache>
                <c:formatCode>#,##0</c:formatCode>
                <c:ptCount val="4"/>
                <c:pt idx="0">
                  <c:v>0</c:v>
                </c:pt>
                <c:pt idx="1">
                  <c:v>0.57430670550521079</c:v>
                </c:pt>
                <c:pt idx="2" formatCode="General">
                  <c:v>0.71348676762062835</c:v>
                </c:pt>
                <c:pt idx="3" formatCode="#,##0.00000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9E48-4198-A014-02102474A3E2}"/>
            </c:ext>
          </c:extLst>
        </c:ser>
        <c:ser>
          <c:idx val="1"/>
          <c:order val="1"/>
          <c:tx>
            <c:strRef>
              <c:f>'Fig.4e_ubiqutin_F316A+V934A'!$V$21</c:f>
              <c:strCache>
                <c:ptCount val="1"/>
                <c:pt idx="0">
                  <c:v>F316A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'Fig.4e_ubiqutin_F316A+V934A'!$W$24:$Z$24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4.9719155714148783E-2</c:v>
                  </c:pt>
                  <c:pt idx="2">
                    <c:v>1.6996822425740292E-2</c:v>
                  </c:pt>
                  <c:pt idx="3">
                    <c:v>2.5658379566484171E-2</c:v>
                  </c:pt>
                </c:numCache>
              </c:numRef>
            </c:plus>
            <c:minus>
              <c:numRef>
                <c:f>'Fig.4e_ubiqutin_F316A+V934A'!$W$24:$Z$24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4.9719155714148783E-2</c:v>
                  </c:pt>
                  <c:pt idx="2">
                    <c:v>1.6996822425740292E-2</c:v>
                  </c:pt>
                  <c:pt idx="3">
                    <c:v>2.5658379566484171E-2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'Fig.4e_ubiqutin_F316A+V934A'!$W$19:$Z$19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'Fig.4e_ubiqutin_F316A+V934A'!$W$21:$Z$21</c:f>
              <c:numCache>
                <c:formatCode>General</c:formatCode>
                <c:ptCount val="4"/>
                <c:pt idx="0">
                  <c:v>0</c:v>
                </c:pt>
                <c:pt idx="1">
                  <c:v>0.15512913690788008</c:v>
                </c:pt>
                <c:pt idx="2">
                  <c:v>0.22378543834272743</c:v>
                </c:pt>
                <c:pt idx="3" formatCode="#,##0.000000">
                  <c:v>0.32835518999853947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9E48-4198-A014-02102474A3E2}"/>
            </c:ext>
          </c:extLst>
        </c:ser>
        <c:ser>
          <c:idx val="2"/>
          <c:order val="2"/>
          <c:tx>
            <c:strRef>
              <c:f>'Fig.4e_ubiqutin_F316A+V934A'!$V$22</c:f>
              <c:strCache>
                <c:ptCount val="1"/>
                <c:pt idx="0">
                  <c:v>V934A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'Fig.4e_ubiqutin_F316A+V934A'!$W$25:$Z$25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4.8420696810619071E-2</c:v>
                  </c:pt>
                  <c:pt idx="2">
                    <c:v>1.2727504635705277E-2</c:v>
                  </c:pt>
                  <c:pt idx="3">
                    <c:v>3.4129264961346238E-2</c:v>
                  </c:pt>
                </c:numCache>
              </c:numRef>
            </c:plus>
            <c:minus>
              <c:numRef>
                <c:f>'Fig.4e_ubiqutin_F316A+V934A'!$W$25:$Z$25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4.8420696810619071E-2</c:v>
                  </c:pt>
                  <c:pt idx="2">
                    <c:v>1.2727504635705277E-2</c:v>
                  </c:pt>
                  <c:pt idx="3">
                    <c:v>3.4129264961346238E-2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'Fig.4e_ubiqutin_F316A+V934A'!$W$19:$Z$19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'Fig.4e_ubiqutin_F316A+V934A'!$W$22:$Z$22</c:f>
              <c:numCache>
                <c:formatCode>General</c:formatCode>
                <c:ptCount val="4"/>
                <c:pt idx="0">
                  <c:v>0</c:v>
                </c:pt>
                <c:pt idx="1">
                  <c:v>8.2205955489941432E-2</c:v>
                </c:pt>
                <c:pt idx="2">
                  <c:v>0.11196023297290286</c:v>
                </c:pt>
                <c:pt idx="3" formatCode="#,##0.000000">
                  <c:v>0.12327555159625993</c:v>
                </c:pt>
              </c:numCache>
            </c:numRef>
          </c:val>
          <c:extLst xmlns:c15="http://schemas.microsoft.com/office/drawing/2012/chart">
            <c:ext xmlns:c16="http://schemas.microsoft.com/office/drawing/2014/chart" uri="{C3380CC4-5D6E-409C-BE32-E72D297353CC}">
              <c16:uniqueId val="{00000002-9E48-4198-A014-02102474A3E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366904688"/>
        <c:axId val="366905968"/>
        <c:extLst/>
      </c:barChart>
      <c:catAx>
        <c:axId val="36690468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Reaction</a:t>
                </a:r>
                <a:r>
                  <a:rPr lang="en-US" altLang="zh-CN" baseline="0">
                    <a:latin typeface="Arial" panose="020B0604020202020204" pitchFamily="34" charset="0"/>
                    <a:cs typeface="Arial" panose="020B0604020202020204" pitchFamily="34" charset="0"/>
                  </a:rPr>
                  <a:t> Time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46872823746545456"/>
              <c:y val="0.9076473977338198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366905968"/>
        <c:crosses val="autoZero"/>
        <c:auto val="1"/>
        <c:lblAlgn val="ctr"/>
        <c:lblOffset val="100"/>
        <c:noMultiLvlLbl val="0"/>
      </c:catAx>
      <c:valAx>
        <c:axId val="366905968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Activity</a:t>
                </a:r>
                <a:r>
                  <a:rPr lang="en-US" altLang="zh-CN" baseline="0">
                    <a:latin typeface="Arial" panose="020B0604020202020204" pitchFamily="34" charset="0"/>
                    <a:cs typeface="Arial" panose="020B0604020202020204" pitchFamily="34" charset="0"/>
                  </a:rPr>
                  <a:t> Ratio (of control)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1.210743615327607E-2"/>
              <c:y val="0.2258451415736341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#,##0.0_);[Red]\(#,##0.0\)" sourceLinked="0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366904688"/>
        <c:crosses val="autoZero"/>
        <c:crossBetween val="between"/>
        <c:majorUnit val="0.1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045185525185479"/>
          <c:y val="0.15579662828466698"/>
          <c:w val="0.14167253424100565"/>
          <c:h val="0.1449961172668898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legend>
    <c:plotVisOnly val="1"/>
    <c:dispBlanksAs val="gap"/>
    <c:showDLblsOverMax val="0"/>
  </c:chart>
  <c:spPr>
    <a:solidFill>
      <a:schemeClr val="bg1"/>
    </a:solidFill>
    <a:ln w="12700" cap="flat" cmpd="sng" algn="ctr">
      <a:solidFill>
        <a:schemeClr val="tx1"/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altLang="zh-CN">
                <a:latin typeface="Arial" panose="020B0604020202020204" pitchFamily="34" charset="0"/>
                <a:cs typeface="Arial" panose="020B0604020202020204" pitchFamily="34" charset="0"/>
              </a:rPr>
              <a:t>Activation of</a:t>
            </a:r>
            <a:r>
              <a:rPr lang="en-US" altLang="zh-CN" baseline="0">
                <a:latin typeface="Arial" panose="020B0604020202020204" pitchFamily="34" charset="0"/>
                <a:cs typeface="Arial" panose="020B0604020202020204" pitchFamily="34" charset="0"/>
              </a:rPr>
              <a:t> ubiquitin</a:t>
            </a:r>
            <a:endParaRPr lang="zh-CN" altLang="en-US">
              <a:latin typeface="Arial" panose="020B0604020202020204" pitchFamily="34" charset="0"/>
              <a:cs typeface="Arial" panose="020B0604020202020204" pitchFamily="34" charset="0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title>
    <c:autoTitleDeleted val="0"/>
    <c:plotArea>
      <c:layout>
        <c:manualLayout>
          <c:layoutTarget val="inner"/>
          <c:xMode val="edge"/>
          <c:yMode val="edge"/>
          <c:x val="0.10263898830827965"/>
          <c:y val="0.13389891696750902"/>
          <c:w val="0.8692224835531922"/>
          <c:h val="0.70625117257454739"/>
        </c:manualLayout>
      </c:layout>
      <c:barChart>
        <c:barDir val="col"/>
        <c:grouping val="clustered"/>
        <c:varyColors val="0"/>
        <c:ser>
          <c:idx val="2"/>
          <c:order val="2"/>
          <c:tx>
            <c:strRef>
              <c:f>'Fig.5c_ubiquitin_ 3M'!$U$21</c:f>
              <c:strCache>
                <c:ptCount val="1"/>
                <c:pt idx="0">
                  <c:v>WT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'Fig.5c_ubiquitin_ 3M'!$V$24:$Y$24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8.1495079716235763E-2</c:v>
                  </c:pt>
                  <c:pt idx="2">
                    <c:v>9.5599874904312862E-2</c:v>
                  </c:pt>
                  <c:pt idx="3">
                    <c:v>0</c:v>
                  </c:pt>
                </c:numCache>
              </c:numRef>
            </c:plus>
            <c:minus>
              <c:numRef>
                <c:f>'Fig.5c_ubiquitin_ 3M'!$V$24:$Y$24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8.1495079716235763E-2</c:v>
                  </c:pt>
                  <c:pt idx="2">
                    <c:v>9.5599874904312862E-2</c:v>
                  </c:pt>
                  <c:pt idx="3">
                    <c:v>0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'Fig.5c_ubiquitin_ 3M'!$V$18:$Y$18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'Fig.5c_ubiquitin_ 3M'!$V$21:$Y$21</c:f>
              <c:numCache>
                <c:formatCode>General</c:formatCode>
                <c:ptCount val="4"/>
                <c:pt idx="0">
                  <c:v>0</c:v>
                </c:pt>
                <c:pt idx="1">
                  <c:v>0.90850148902819061</c:v>
                </c:pt>
                <c:pt idx="2">
                  <c:v>1.0571365319278532</c:v>
                </c:pt>
                <c:pt idx="3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C3F3-43A0-878C-62BE64E7FB5D}"/>
            </c:ext>
          </c:extLst>
        </c:ser>
        <c:ser>
          <c:idx val="4"/>
          <c:order val="4"/>
          <c:tx>
            <c:strRef>
              <c:f>'Fig.5c_ubiquitin_ 3M'!$U$23</c:f>
              <c:strCache>
                <c:ptCount val="1"/>
                <c:pt idx="0">
                  <c:v>E320K/E324R/D370R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'Fig.5c_ubiquitin_ 3M'!$V$26:$Y$26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6.76840441362348E-2</c:v>
                  </c:pt>
                  <c:pt idx="2">
                    <c:v>4.1018164045180938E-2</c:v>
                  </c:pt>
                  <c:pt idx="3">
                    <c:v>8.8654490378145198E-2</c:v>
                  </c:pt>
                </c:numCache>
              </c:numRef>
            </c:plus>
            <c:minus>
              <c:numRef>
                <c:f>'Fig.5c_ubiquitin_ 3M'!$V$26:$Y$26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6.76840441362348E-2</c:v>
                  </c:pt>
                  <c:pt idx="2">
                    <c:v>4.1018164045180938E-2</c:v>
                  </c:pt>
                  <c:pt idx="3">
                    <c:v>8.8654490378145198E-2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'Fig.5c_ubiquitin_ 3M'!$V$18:$Y$18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'Fig.5c_ubiquitin_ 3M'!$V$23:$Y$23</c:f>
              <c:numCache>
                <c:formatCode>General</c:formatCode>
                <c:ptCount val="4"/>
                <c:pt idx="0">
                  <c:v>0</c:v>
                </c:pt>
                <c:pt idx="1">
                  <c:v>0.90813107169958274</c:v>
                </c:pt>
                <c:pt idx="2">
                  <c:v>0.90350593305984117</c:v>
                </c:pt>
                <c:pt idx="3">
                  <c:v>0.98712796318270424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C3F3-43A0-878C-62BE64E7FB5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521239888"/>
        <c:axId val="521241168"/>
        <c:extLst>
          <c:ext xmlns:c15="http://schemas.microsoft.com/office/drawing/2012/chart" uri="{02D57815-91ED-43cb-92C2-25804820EDAC}">
            <c15:filteredBa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'Fig.5c_ubiquitin_ 3M'!$U$19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1"/>
                  </a:solidFill>
                  <a:ln>
                    <a:noFill/>
                  </a:ln>
                  <a:effectLst/>
                </c:spPr>
                <c:invertIfNegative val="0"/>
                <c:cat>
                  <c:strRef>
                    <c:extLst>
                      <c:ext uri="{02D57815-91ED-43cb-92C2-25804820EDAC}">
                        <c15:formulaRef>
                          <c15:sqref>'Fig.5c_ubiquitin_ 3M'!$V$18:$Y$18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7,5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'Fig.5c_ubiquitin_ 3M'!$V$19:$Y$19</c15:sqref>
                        </c15:formulaRef>
                      </c:ext>
                    </c:extLst>
                    <c:numCache>
                      <c:formatCode>General</c:formatCode>
                      <c:ptCount val="4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2-C3F3-43A0-878C-62BE64E7FB5D}"/>
                  </c:ext>
                </c:extLst>
              </c15:ser>
            </c15:filteredBarSeries>
            <c15:filteredBarSeries>
              <c15:ser>
                <c:idx val="1"/>
                <c:order val="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'Fig.5c_ubiquitin_ 3M'!$U$20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/>
                  </a:solidFill>
                  <a:ln>
                    <a:noFill/>
                  </a:ln>
                  <a:effectLst/>
                </c:spPr>
                <c:invertIfNegative val="0"/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'Fig.5c_ubiquitin_ 3M'!$V$18:$Y$18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7,5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'Fig.5c_ubiquitin_ 3M'!$V$20:$Y$20</c15:sqref>
                        </c15:formulaRef>
                      </c:ext>
                    </c:extLst>
                    <c:numCache>
                      <c:formatCode>General</c:formatCode>
                      <c:ptCount val="4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3-C3F3-43A0-878C-62BE64E7FB5D}"/>
                  </c:ext>
                </c:extLst>
              </c15:ser>
            </c15:filteredBarSeries>
            <c15:filteredBarSeries>
              <c15:ser>
                <c:idx val="3"/>
                <c:order val="3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'Fig.5c_ubiquitin_ 3M'!$U$22</c15:sqref>
                        </c15:formulaRef>
                      </c:ext>
                    </c:extLst>
                    <c:strCache>
                      <c:ptCount val="1"/>
                      <c:pt idx="0">
                        <c:v>T936A/E937A/T939A</c:v>
                      </c:pt>
                    </c:strCache>
                  </c:strRef>
                </c:tx>
                <c:spPr>
                  <a:solidFill>
                    <a:schemeClr val="accent4"/>
                  </a:solidFill>
                  <a:ln>
                    <a:noFill/>
                  </a:ln>
                  <a:effectLst/>
                </c:spPr>
                <c:invertIfNegative val="0"/>
                <c:errBars>
                  <c:errBarType val="both"/>
                  <c:errValType val="cust"/>
                  <c:noEndCap val="0"/>
                  <c:plus>
                    <c:numRef>
                      <c:extLst xmlns:c15="http://schemas.microsoft.com/office/drawing/2012/chart">
                        <c:ext xmlns:c15="http://schemas.microsoft.com/office/drawing/2012/chart" uri="{02D57815-91ED-43cb-92C2-25804820EDAC}">
                          <c15:formulaRef>
                            <c15:sqref>'Fig.5c_ubiquitin_ 3M'!$V$25:$Y$25</c15:sqref>
                          </c15:formulaRef>
                        </c:ext>
                      </c:extLst>
                      <c:numCache>
                        <c:formatCode>General</c:formatCode>
                        <c:ptCount val="4"/>
                        <c:pt idx="0">
                          <c:v>0</c:v>
                        </c:pt>
                        <c:pt idx="1">
                          <c:v>8.1271050861869892E-2</c:v>
                        </c:pt>
                        <c:pt idx="2">
                          <c:v>7.6884455092870049E-2</c:v>
                        </c:pt>
                        <c:pt idx="3">
                          <c:v>0.10533030846058121</c:v>
                        </c:pt>
                      </c:numCache>
                    </c:numRef>
                  </c:plus>
                  <c:minus>
                    <c:numRef>
                      <c:extLst xmlns:c15="http://schemas.microsoft.com/office/drawing/2012/chart">
                        <c:ext xmlns:c15="http://schemas.microsoft.com/office/drawing/2012/chart" uri="{02D57815-91ED-43cb-92C2-25804820EDAC}">
                          <c15:formulaRef>
                            <c15:sqref>'Fig.5c_ubiquitin_ 3M'!$V$25:$Y$25</c15:sqref>
                          </c15:formulaRef>
                        </c:ext>
                      </c:extLst>
                      <c:numCache>
                        <c:formatCode>General</c:formatCode>
                        <c:ptCount val="4"/>
                        <c:pt idx="0">
                          <c:v>0</c:v>
                        </c:pt>
                        <c:pt idx="1">
                          <c:v>8.1271050861869892E-2</c:v>
                        </c:pt>
                        <c:pt idx="2">
                          <c:v>7.6884455092870049E-2</c:v>
                        </c:pt>
                        <c:pt idx="3">
                          <c:v>0.10533030846058121</c:v>
                        </c:pt>
                      </c:numCache>
                    </c:numRef>
                  </c:minus>
                  <c:spPr>
                    <a:noFill/>
                    <a:ln w="9525" cap="flat" cmpd="sng" algn="ctr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round/>
                    </a:ln>
                    <a:effectLst/>
                  </c:spPr>
                </c:errBars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'Fig.5c_ubiquitin_ 3M'!$V$18:$Y$18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7,5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'Fig.5c_ubiquitin_ 3M'!$V$22:$Y$22</c15:sqref>
                        </c15:formulaRef>
                      </c:ext>
                    </c:extLst>
                    <c:numCache>
                      <c:formatCode>General</c:formatCode>
                      <c:ptCount val="4"/>
                      <c:pt idx="0">
                        <c:v>0</c:v>
                      </c:pt>
                      <c:pt idx="1">
                        <c:v>0.9513865655234448</c:v>
                      </c:pt>
                      <c:pt idx="2">
                        <c:v>0.96654648783539832</c:v>
                      </c:pt>
                      <c:pt idx="3">
                        <c:v>1.0647719060900922</c:v>
                      </c:pt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4-C3F3-43A0-878C-62BE64E7FB5D}"/>
                  </c:ext>
                </c:extLst>
              </c15:ser>
            </c15:filteredBarSeries>
          </c:ext>
        </c:extLst>
      </c:barChart>
      <c:catAx>
        <c:axId val="52123988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Reaction Time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44418192044176297"/>
              <c:y val="0.9202882401432672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521241168"/>
        <c:crosses val="autoZero"/>
        <c:auto val="1"/>
        <c:lblAlgn val="ctr"/>
        <c:lblOffset val="100"/>
        <c:noMultiLvlLbl val="0"/>
      </c:catAx>
      <c:valAx>
        <c:axId val="521241168"/>
        <c:scaling>
          <c:orientation val="minMax"/>
          <c:max val="1.2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Activity</a:t>
                </a:r>
                <a:r>
                  <a:rPr lang="en-US" altLang="zh-CN" baseline="0">
                    <a:latin typeface="Arial" panose="020B0604020202020204" pitchFamily="34" charset="0"/>
                    <a:cs typeface="Arial" panose="020B0604020202020204" pitchFamily="34" charset="0"/>
                  </a:rPr>
                  <a:t> Ratio (of control)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1.0822510822510822E-2"/>
              <c:y val="0.2665189459620795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ysClr val="windowText" lastClr="00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521239888"/>
        <c:crosses val="autoZero"/>
        <c:crossBetween val="between"/>
        <c:majorUnit val="0.1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1884940518798787"/>
          <c:y val="0.1486426561300776"/>
          <c:w val="0.21825374100964653"/>
          <c:h val="0.1310068506779612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altLang="zh-CN">
                <a:latin typeface="Arial" panose="020B0604020202020204" pitchFamily="34" charset="0"/>
                <a:cs typeface="Arial" panose="020B0604020202020204" pitchFamily="34" charset="0"/>
              </a:rPr>
              <a:t>Activation of FAT10</a:t>
            </a:r>
            <a:endParaRPr lang="zh-CN" altLang="en-US">
              <a:latin typeface="Arial" panose="020B0604020202020204" pitchFamily="34" charset="0"/>
              <a:cs typeface="Arial" panose="020B0604020202020204" pitchFamily="34" charset="0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title>
    <c:autoTitleDeleted val="0"/>
    <c:plotArea>
      <c:layout>
        <c:manualLayout>
          <c:layoutTarget val="inner"/>
          <c:xMode val="edge"/>
          <c:yMode val="edge"/>
          <c:x val="0.10001129605634738"/>
          <c:y val="0.13270120182345627"/>
          <c:w val="0.87216802494874135"/>
          <c:h val="0.72676770949248515"/>
        </c:manualLayout>
      </c:layout>
      <c:barChart>
        <c:barDir val="col"/>
        <c:grouping val="clustered"/>
        <c:varyColors val="0"/>
        <c:ser>
          <c:idx val="2"/>
          <c:order val="2"/>
          <c:tx>
            <c:strRef>
              <c:f>'Fig.5c_FAT10_3M '!$W$23</c:f>
              <c:strCache>
                <c:ptCount val="1"/>
                <c:pt idx="0">
                  <c:v>WT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dLbls>
            <c:dLbl>
              <c:idx val="0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0-79A6-4000-AE29-071B8FB40EBD}"/>
                </c:ext>
              </c:extLst>
            </c:dLbl>
            <c:dLbl>
              <c:idx val="1"/>
              <c:layout>
                <c:manualLayout>
                  <c:x val="0"/>
                  <c:y val="-0.18947368421052635"/>
                </c:manualLayout>
              </c:layout>
              <c:tx>
                <c:rich>
                  <a:bodyPr/>
                  <a:lstStyle/>
                  <a:p>
                    <a:r>
                      <a:rPr lang="en-US" altLang="zh-CN"/>
                      <a:t>0,58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1-79A6-4000-AE29-071B8FB40EBD}"/>
                </c:ext>
              </c:extLst>
            </c:dLbl>
            <c:dLbl>
              <c:idx val="2"/>
              <c:layout>
                <c:manualLayout>
                  <c:x val="-6.8759949545424429E-17"/>
                  <c:y val="-5.2631578947368418E-2"/>
                </c:manualLayout>
              </c:layout>
              <c:tx>
                <c:rich>
                  <a:bodyPr/>
                  <a:lstStyle/>
                  <a:p>
                    <a:r>
                      <a:rPr lang="en-US" altLang="zh-CN"/>
                      <a:t>0,74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2-79A6-4000-AE29-071B8FB40EB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zh-CN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errBars>
            <c:errBarType val="both"/>
            <c:errValType val="cust"/>
            <c:noEndCap val="0"/>
            <c:plus>
              <c:numRef>
                <c:f>'Fig.5c_FAT10_3M '!$X$27:$AA$27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0.2574876175668811</c:v>
                  </c:pt>
                  <c:pt idx="2">
                    <c:v>5.9410922793821395E-2</c:v>
                  </c:pt>
                  <c:pt idx="3">
                    <c:v>0</c:v>
                  </c:pt>
                </c:numCache>
              </c:numRef>
            </c:plus>
            <c:minus>
              <c:numRef>
                <c:f>'Fig.5c_FAT10_3M '!$X$27:$AA$27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0.2574876175668811</c:v>
                  </c:pt>
                  <c:pt idx="2">
                    <c:v>5.9410922793821395E-2</c:v>
                  </c:pt>
                  <c:pt idx="3">
                    <c:v>0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'Fig.5c_FAT10_3M '!$X$20:$AA$20</c:f>
              <c:strCache>
                <c:ptCount val="4"/>
                <c:pt idx="0">
                  <c:v>NO ATP</c:v>
                </c:pt>
                <c:pt idx="1">
                  <c:v>7.5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'Fig.5c_FAT10_3M '!$X$23:$AA$23</c:f>
              <c:numCache>
                <c:formatCode>General</c:formatCode>
                <c:ptCount val="4"/>
                <c:pt idx="0">
                  <c:v>0</c:v>
                </c:pt>
                <c:pt idx="1">
                  <c:v>0.58112270701458901</c:v>
                </c:pt>
                <c:pt idx="2">
                  <c:v>0.73777519535334901</c:v>
                </c:pt>
                <c:pt idx="3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3-79A6-4000-AE29-071B8FB40EBD}"/>
            </c:ext>
          </c:extLst>
        </c:ser>
        <c:ser>
          <c:idx val="3"/>
          <c:order val="3"/>
          <c:tx>
            <c:strRef>
              <c:f>'Fig.5c_FAT10_3M '!$W$24</c:f>
              <c:strCache>
                <c:ptCount val="1"/>
                <c:pt idx="0">
                  <c:v>E320K/E324R/D370R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dLbls>
            <c:dLbl>
              <c:idx val="0"/>
              <c:delete val="1"/>
              <c:extLst>
                <c:ext xmlns:c15="http://schemas.microsoft.com/office/drawing/2012/chart" uri="{CE6537A1-D6FC-4f65-9D91-7224C49458BB}"/>
                <c:ext xmlns:c16="http://schemas.microsoft.com/office/drawing/2014/chart" uri="{C3380CC4-5D6E-409C-BE32-E72D297353CC}">
                  <c16:uniqueId val="{00000004-79A6-4000-AE29-071B8FB40EBD}"/>
                </c:ext>
              </c:extLst>
            </c:dLbl>
            <c:dLbl>
              <c:idx val="1"/>
              <c:layout>
                <c:manualLayout>
                  <c:x val="-6.8759949545424429E-17"/>
                  <c:y val="-3.1578947368421179E-2"/>
                </c:manualLayout>
              </c:layout>
              <c:tx>
                <c:rich>
                  <a:bodyPr/>
                  <a:lstStyle/>
                  <a:p>
                    <a:r>
                      <a:rPr lang="en-US" altLang="zh-CN"/>
                      <a:t>0,08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5-79A6-4000-AE29-071B8FB40EBD}"/>
                </c:ext>
              </c:extLst>
            </c:dLbl>
            <c:dLbl>
              <c:idx val="2"/>
              <c:layout>
                <c:manualLayout>
                  <c:x val="0"/>
                  <c:y val="-6.6666666666666791E-2"/>
                </c:manualLayout>
              </c:layout>
              <c:tx>
                <c:rich>
                  <a:bodyPr/>
                  <a:lstStyle/>
                  <a:p>
                    <a:r>
                      <a:rPr lang="en-US" altLang="zh-CN"/>
                      <a:t>0,17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6-79A6-4000-AE29-071B8FB40EBD}"/>
                </c:ext>
              </c:extLst>
            </c:dLbl>
            <c:dLbl>
              <c:idx val="3"/>
              <c:layout>
                <c:manualLayout>
                  <c:x val="0"/>
                  <c:y val="-7.7192982456140355E-2"/>
                </c:manualLayout>
              </c:layout>
              <c:tx>
                <c:rich>
                  <a:bodyPr/>
                  <a:lstStyle/>
                  <a:p>
                    <a:r>
                      <a:rPr lang="en-US" altLang="zh-CN"/>
                      <a:t>0,14</a:t>
                    </a:r>
                  </a:p>
                </c:rich>
              </c:tx>
              <c:showLegendKey val="0"/>
              <c:showVal val="1"/>
              <c:showCatName val="0"/>
              <c:showSerName val="0"/>
              <c:showPercent val="0"/>
              <c:showBubbleSize val="0"/>
              <c:extLst>
                <c:ext xmlns:c15="http://schemas.microsoft.com/office/drawing/2012/chart" uri="{CE6537A1-D6FC-4f65-9D91-7224C49458BB}">
                  <c15:showDataLabelsRange val="0"/>
                </c:ext>
                <c:ext xmlns:c16="http://schemas.microsoft.com/office/drawing/2014/chart" uri="{C3380CC4-5D6E-409C-BE32-E72D297353CC}">
                  <c16:uniqueId val="{00000007-79A6-4000-AE29-071B8FB40EBD}"/>
                </c:ext>
              </c:extLst>
            </c:dLbl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zh-CN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errBars>
            <c:errBarType val="both"/>
            <c:errValType val="cust"/>
            <c:noEndCap val="0"/>
            <c:plus>
              <c:numRef>
                <c:f>'Fig.5c_FAT10_3M '!$X$28:$AA$28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5.6902181944494902E-2</c:v>
                  </c:pt>
                  <c:pt idx="2">
                    <c:v>0.10323727450275402</c:v>
                  </c:pt>
                  <c:pt idx="3">
                    <c:v>0.11044339488827694</c:v>
                  </c:pt>
                </c:numCache>
              </c:numRef>
            </c:plus>
            <c:minus>
              <c:numRef>
                <c:f>'Fig.5c_FAT10_3M '!$X$28:$AA$28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5.6902181944494902E-2</c:v>
                  </c:pt>
                  <c:pt idx="2">
                    <c:v>0.10323727450275402</c:v>
                  </c:pt>
                  <c:pt idx="3">
                    <c:v>0.11044339488827694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'Fig.5c_FAT10_3M '!$X$20:$AA$20</c:f>
              <c:strCache>
                <c:ptCount val="4"/>
                <c:pt idx="0">
                  <c:v>NO ATP</c:v>
                </c:pt>
                <c:pt idx="1">
                  <c:v>7.5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'Fig.5c_FAT10_3M '!$X$24:$AA$24</c:f>
              <c:numCache>
                <c:formatCode>General</c:formatCode>
                <c:ptCount val="4"/>
                <c:pt idx="0">
                  <c:v>0</c:v>
                </c:pt>
                <c:pt idx="1">
                  <c:v>8.3207783676613481E-2</c:v>
                </c:pt>
                <c:pt idx="2">
                  <c:v>0.17355816553718265</c:v>
                </c:pt>
                <c:pt idx="3">
                  <c:v>0.13770005741774463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8-79A6-4000-AE29-071B8FB40EB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439933488"/>
        <c:axId val="439935088"/>
        <c:extLst>
          <c:ext xmlns:c15="http://schemas.microsoft.com/office/drawing/2012/chart" uri="{02D57815-91ED-43cb-92C2-25804820EDAC}">
            <c15:filteredBa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'Fig.5c_FAT10_3M '!$W$21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1"/>
                  </a:solidFill>
                  <a:ln>
                    <a:noFill/>
                  </a:ln>
                  <a:effectLst/>
                </c:spPr>
                <c:invertIfNegative val="0"/>
                <c:cat>
                  <c:strRef>
                    <c:extLst>
                      <c:ext uri="{02D57815-91ED-43cb-92C2-25804820EDAC}">
                        <c15:formulaRef>
                          <c15:sqref>'Fig.5c_FAT10_3M '!$X$20:$AA$20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7.5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'Fig.5c_FAT10_3M '!$X$21:$AA$21</c15:sqref>
                        </c15:formulaRef>
                      </c:ext>
                    </c:extLst>
                    <c:numCache>
                      <c:formatCode>General</c:formatCode>
                      <c:ptCount val="4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9-79A6-4000-AE29-071B8FB40EBD}"/>
                  </c:ext>
                </c:extLst>
              </c15:ser>
            </c15:filteredBarSeries>
            <c15:filteredBarSeries>
              <c15:ser>
                <c:idx val="1"/>
                <c:order val="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'Fig.5c_FAT10_3M '!$W$22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/>
                  </a:solidFill>
                  <a:ln>
                    <a:noFill/>
                  </a:ln>
                  <a:effectLst/>
                </c:spPr>
                <c:invertIfNegative val="0"/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'Fig.5c_FAT10_3M '!$X$20:$AA$20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7.5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'Fig.5c_FAT10_3M '!$X$22:$AA$22</c15:sqref>
                        </c15:formulaRef>
                      </c:ext>
                    </c:extLst>
                    <c:numCache>
                      <c:formatCode>General</c:formatCode>
                      <c:ptCount val="4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A-79A6-4000-AE29-071B8FB40EBD}"/>
                  </c:ext>
                </c:extLst>
              </c15:ser>
            </c15:filteredBarSeries>
            <c15:filteredBarSeries>
              <c15:ser>
                <c:idx val="4"/>
                <c:order val="4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'Fig.5c_FAT10_3M '!$W$25</c15:sqref>
                        </c15:formulaRef>
                      </c:ext>
                    </c:extLst>
                    <c:strCache>
                      <c:ptCount val="1"/>
                      <c:pt idx="0">
                        <c:v>D370K/A373E/D374K</c:v>
                      </c:pt>
                    </c:strCache>
                  </c:strRef>
                </c:tx>
                <c:spPr>
                  <a:solidFill>
                    <a:schemeClr val="accent5"/>
                  </a:solidFill>
                  <a:ln>
                    <a:noFill/>
                  </a:ln>
                  <a:effectLst/>
                </c:spPr>
                <c:invertIfNegative val="0"/>
                <c:errBars>
                  <c:errBarType val="both"/>
                  <c:errValType val="cust"/>
                  <c:noEndCap val="0"/>
                  <c:plus>
                    <c:numRef>
                      <c:extLst xmlns:c15="http://schemas.microsoft.com/office/drawing/2012/chart">
                        <c:ext xmlns:c15="http://schemas.microsoft.com/office/drawing/2012/chart" uri="{02D57815-91ED-43cb-92C2-25804820EDAC}">
                          <c15:formulaRef>
                            <c15:sqref>'Fig.5c_FAT10_3M '!$X$29:$AA$29</c15:sqref>
                          </c15:formulaRef>
                        </c:ext>
                      </c:extLst>
                      <c:numCache>
                        <c:formatCode>General</c:formatCode>
                        <c:ptCount val="4"/>
                        <c:pt idx="0">
                          <c:v>0</c:v>
                        </c:pt>
                        <c:pt idx="1">
                          <c:v>0.18547425854523689</c:v>
                        </c:pt>
                        <c:pt idx="2">
                          <c:v>0.18131329179658268</c:v>
                        </c:pt>
                        <c:pt idx="3">
                          <c:v>3.6713916201735405E-2</c:v>
                        </c:pt>
                      </c:numCache>
                    </c:numRef>
                  </c:plus>
                  <c:minus>
                    <c:numRef>
                      <c:extLst xmlns:c15="http://schemas.microsoft.com/office/drawing/2012/chart">
                        <c:ext xmlns:c15="http://schemas.microsoft.com/office/drawing/2012/chart" uri="{02D57815-91ED-43cb-92C2-25804820EDAC}">
                          <c15:formulaRef>
                            <c15:sqref>'Fig.5c_FAT10_3M '!$X$29:$AA$29</c15:sqref>
                          </c15:formulaRef>
                        </c:ext>
                      </c:extLst>
                      <c:numCache>
                        <c:formatCode>General</c:formatCode>
                        <c:ptCount val="4"/>
                        <c:pt idx="0">
                          <c:v>0</c:v>
                        </c:pt>
                        <c:pt idx="1">
                          <c:v>0.18547425854523689</c:v>
                        </c:pt>
                        <c:pt idx="2">
                          <c:v>0.18131329179658268</c:v>
                        </c:pt>
                        <c:pt idx="3">
                          <c:v>3.6713916201735405E-2</c:v>
                        </c:pt>
                      </c:numCache>
                    </c:numRef>
                  </c:minus>
                  <c:spPr>
                    <a:noFill/>
                    <a:ln w="9525" cap="flat" cmpd="sng" algn="ctr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round/>
                    </a:ln>
                    <a:effectLst/>
                  </c:spPr>
                </c:errBars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'Fig.5c_FAT10_3M '!$X$20:$AA$20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7.5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'Fig.5c_FAT10_3M '!$X$25:$AA$25</c15:sqref>
                        </c15:formulaRef>
                      </c:ext>
                    </c:extLst>
                    <c:numCache>
                      <c:formatCode>General</c:formatCode>
                      <c:ptCount val="4"/>
                      <c:pt idx="0">
                        <c:v>0</c:v>
                      </c:pt>
                      <c:pt idx="1">
                        <c:v>0.44968654249383061</c:v>
                      </c:pt>
                      <c:pt idx="2">
                        <c:v>0.5995120311833958</c:v>
                      </c:pt>
                      <c:pt idx="3">
                        <c:v>0.65233421276726333</c:v>
                      </c:pt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B-79A6-4000-AE29-071B8FB40EBD}"/>
                  </c:ext>
                </c:extLst>
              </c15:ser>
            </c15:filteredBarSeries>
          </c:ext>
        </c:extLst>
      </c:barChart>
      <c:catAx>
        <c:axId val="43993348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Reaction Time 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46713832929038723"/>
              <c:y val="0.93538140627158461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439935088"/>
        <c:crosses val="autoZero"/>
        <c:auto val="1"/>
        <c:lblAlgn val="ctr"/>
        <c:lblOffset val="100"/>
        <c:noMultiLvlLbl val="0"/>
      </c:catAx>
      <c:valAx>
        <c:axId val="439935088"/>
        <c:scaling>
          <c:orientation val="minMax"/>
          <c:max val="1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Activity</a:t>
                </a:r>
                <a:r>
                  <a:rPr lang="en-US" altLang="zh-CN" baseline="0">
                    <a:latin typeface="Arial" panose="020B0604020202020204" pitchFamily="34" charset="0"/>
                    <a:cs typeface="Arial" panose="020B0604020202020204" pitchFamily="34" charset="0"/>
                  </a:rPr>
                  <a:t> Ratio (of control)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1.2048192771084338E-2"/>
              <c:y val="0.31565327918915798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439933488"/>
        <c:crosses val="autoZero"/>
        <c:crossBetween val="between"/>
        <c:majorUnit val="0.1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1014301162064605"/>
          <c:y val="0.1313433633295838"/>
          <c:w val="0.26345167436241484"/>
          <c:h val="0.17251327681327019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altLang="zh-CN">
                <a:latin typeface="Arial" panose="020B0604020202020204" pitchFamily="34" charset="0"/>
                <a:cs typeface="Arial" panose="020B0604020202020204" pitchFamily="34" charset="0"/>
              </a:rPr>
              <a:t>Activation</a:t>
            </a:r>
            <a:r>
              <a:rPr lang="en-US" altLang="zh-CN" baseline="0">
                <a:latin typeface="Arial" panose="020B0604020202020204" pitchFamily="34" charset="0"/>
                <a:cs typeface="Arial" panose="020B0604020202020204" pitchFamily="34" charset="0"/>
              </a:rPr>
              <a:t> of ubiquitin</a:t>
            </a:r>
            <a:endParaRPr lang="zh-CN" altLang="en-US">
              <a:latin typeface="Arial" panose="020B0604020202020204" pitchFamily="34" charset="0"/>
              <a:cs typeface="Arial" panose="020B0604020202020204" pitchFamily="34" charset="0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title>
    <c:autoTitleDeleted val="0"/>
    <c:plotArea>
      <c:layout>
        <c:manualLayout>
          <c:layoutTarget val="inner"/>
          <c:xMode val="edge"/>
          <c:yMode val="edge"/>
          <c:x val="0.11650912186345257"/>
          <c:y val="0.15716101694915255"/>
          <c:w val="0.85646385110952039"/>
          <c:h val="0.64674396103029497"/>
        </c:manualLayout>
      </c:layout>
      <c:barChart>
        <c:barDir val="col"/>
        <c:grouping val="clustered"/>
        <c:varyColors val="0"/>
        <c:ser>
          <c:idx val="2"/>
          <c:order val="2"/>
          <c:tx>
            <c:strRef>
              <c:f>'Fig.6d_ubiquitin_E601Q D616A'!$V$20</c:f>
              <c:strCache>
                <c:ptCount val="1"/>
                <c:pt idx="0">
                  <c:v>WT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'Fig.6d_ubiquitin_E601Q D616A'!$W$23:$Z$23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3.3435240411285025E-2</c:v>
                  </c:pt>
                  <c:pt idx="2">
                    <c:v>0.16713108626429202</c:v>
                  </c:pt>
                  <c:pt idx="3">
                    <c:v>0</c:v>
                  </c:pt>
                </c:numCache>
              </c:numRef>
            </c:plus>
            <c:minus>
              <c:numRef>
                <c:f>'Fig.6d_ubiquitin_E601Q D616A'!$W$23:$Z$23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3.3435240411285025E-2</c:v>
                  </c:pt>
                  <c:pt idx="2">
                    <c:v>0.16713108626429202</c:v>
                  </c:pt>
                  <c:pt idx="3">
                    <c:v>0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'Fig.6d_ubiquitin_E601Q D616A'!$W$17:$Z$17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'Fig.6d_ubiquitin_E601Q D616A'!$W$20:$Z$20</c:f>
              <c:numCache>
                <c:formatCode>General</c:formatCode>
                <c:ptCount val="4"/>
                <c:pt idx="0">
                  <c:v>0</c:v>
                </c:pt>
                <c:pt idx="1">
                  <c:v>0.44370499981962258</c:v>
                </c:pt>
                <c:pt idx="2">
                  <c:v>0.56758492851769127</c:v>
                </c:pt>
                <c:pt idx="3" formatCode="#,##0.00000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0131-4FA2-9E91-5F8497A145AB}"/>
            </c:ext>
          </c:extLst>
        </c:ser>
        <c:ser>
          <c:idx val="3"/>
          <c:order val="3"/>
          <c:tx>
            <c:strRef>
              <c:f>'Fig.6d_ubiquitin_E601Q D616A'!$V$21</c:f>
              <c:strCache>
                <c:ptCount val="1"/>
                <c:pt idx="0">
                  <c:v>E601Q</c:v>
                </c:pt>
              </c:strCache>
            </c:strRef>
          </c:tx>
          <c:spPr>
            <a:solidFill>
              <a:schemeClr val="accent4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'Fig.6d_ubiquitin_E601Q D616A'!$W$24:$Z$24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1.1550092610270924E-2</c:v>
                  </c:pt>
                  <c:pt idx="2">
                    <c:v>3.8451243801090454E-2</c:v>
                  </c:pt>
                  <c:pt idx="3">
                    <c:v>1.8283092012756338E-2</c:v>
                  </c:pt>
                </c:numCache>
              </c:numRef>
            </c:plus>
            <c:minus>
              <c:numRef>
                <c:f>'Fig.6d_ubiquitin_E601Q D616A'!$W$24:$Z$24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1.1550092610270924E-2</c:v>
                  </c:pt>
                  <c:pt idx="2">
                    <c:v>3.8451243801090454E-2</c:v>
                  </c:pt>
                  <c:pt idx="3">
                    <c:v>1.8283092012756338E-2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'Fig.6d_ubiquitin_E601Q D616A'!$W$17:$Z$17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'Fig.6d_ubiquitin_E601Q D616A'!$W$21:$Z$21</c:f>
              <c:numCache>
                <c:formatCode>General</c:formatCode>
                <c:ptCount val="4"/>
                <c:pt idx="0">
                  <c:v>0</c:v>
                </c:pt>
                <c:pt idx="1">
                  <c:v>7.0040459800763191E-2</c:v>
                </c:pt>
                <c:pt idx="2">
                  <c:v>0.15261592873138868</c:v>
                </c:pt>
                <c:pt idx="3" formatCode="#,##0.00000">
                  <c:v>0.22587859685607667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0131-4FA2-9E91-5F8497A145AB}"/>
            </c:ext>
          </c:extLst>
        </c:ser>
        <c:ser>
          <c:idx val="4"/>
          <c:order val="4"/>
          <c:tx>
            <c:strRef>
              <c:f>'Fig.6d_ubiquitin_E601Q D616A'!$V$22</c:f>
              <c:strCache>
                <c:ptCount val="1"/>
                <c:pt idx="0">
                  <c:v>D616A</c:v>
                </c:pt>
              </c:strCache>
            </c:strRef>
          </c:tx>
          <c:spPr>
            <a:solidFill>
              <a:schemeClr val="accent5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'Fig.6d_ubiquitin_E601Q D616A'!$W$25:$Z$25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4.2469703836588192E-2</c:v>
                  </c:pt>
                  <c:pt idx="2">
                    <c:v>2.6864841334908126E-2</c:v>
                  </c:pt>
                  <c:pt idx="3">
                    <c:v>2.4148614913696263E-2</c:v>
                  </c:pt>
                </c:numCache>
              </c:numRef>
            </c:plus>
            <c:minus>
              <c:numRef>
                <c:f>'Fig.6d_ubiquitin_E601Q D616A'!$W$25:$Z$25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4.2469703836588192E-2</c:v>
                  </c:pt>
                  <c:pt idx="2">
                    <c:v>2.6864841334908126E-2</c:v>
                  </c:pt>
                  <c:pt idx="3">
                    <c:v>2.4148614913696263E-2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strRef>
              <c:f>'Fig.6d_ubiquitin_E601Q D616A'!$W$17:$Z$17</c:f>
              <c:strCache>
                <c:ptCount val="4"/>
                <c:pt idx="0">
                  <c:v>NO ATP</c:v>
                </c:pt>
                <c:pt idx="1">
                  <c:v>7,5 min</c:v>
                </c:pt>
                <c:pt idx="2">
                  <c:v>15 min</c:v>
                </c:pt>
                <c:pt idx="3">
                  <c:v>30 min</c:v>
                </c:pt>
              </c:strCache>
            </c:strRef>
          </c:cat>
          <c:val>
            <c:numRef>
              <c:f>'Fig.6d_ubiquitin_E601Q D616A'!$W$22:$Z$22</c:f>
              <c:numCache>
                <c:formatCode>General</c:formatCode>
                <c:ptCount val="4"/>
                <c:pt idx="0">
                  <c:v>0</c:v>
                </c:pt>
                <c:pt idx="1">
                  <c:v>0.13347252513420202</c:v>
                </c:pt>
                <c:pt idx="2">
                  <c:v>0.21386731251832078</c:v>
                </c:pt>
                <c:pt idx="3" formatCode="#,##0.00000">
                  <c:v>0.22219818346925871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0131-4FA2-9E91-5F8497A145AB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495723408"/>
        <c:axId val="495723728"/>
        <c:extLst>
          <c:ext xmlns:c15="http://schemas.microsoft.com/office/drawing/2012/chart" uri="{02D57815-91ED-43cb-92C2-25804820EDAC}">
            <c15:filteredBarSeries>
              <c15:ser>
                <c:idx val="0"/>
                <c:order val="0"/>
                <c:tx>
                  <c:strRef>
                    <c:extLst>
                      <c:ext uri="{02D57815-91ED-43cb-92C2-25804820EDAC}">
                        <c15:formulaRef>
                          <c15:sqref>'Fig.6d_ubiquitin_E601Q D616A'!$V$18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1"/>
                  </a:solidFill>
                  <a:ln>
                    <a:noFill/>
                  </a:ln>
                  <a:effectLst/>
                </c:spPr>
                <c:invertIfNegative val="0"/>
                <c:cat>
                  <c:strRef>
                    <c:extLst>
                      <c:ext uri="{02D57815-91ED-43cb-92C2-25804820EDAC}">
                        <c15:formulaRef>
                          <c15:sqref>'Fig.6d_ubiquitin_E601Q D616A'!$W$17:$Z$17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7,5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>
                      <c:ext uri="{02D57815-91ED-43cb-92C2-25804820EDAC}">
                        <c15:formulaRef>
                          <c15:sqref>'Fig.6d_ubiquitin_E601Q D616A'!$W$18:$Z$18</c15:sqref>
                        </c15:formulaRef>
                      </c:ext>
                    </c:extLst>
                    <c:numCache>
                      <c:formatCode>General</c:formatCode>
                      <c:ptCount val="4"/>
                    </c:numCache>
                  </c:numRef>
                </c:val>
                <c:extLst>
                  <c:ext xmlns:c16="http://schemas.microsoft.com/office/drawing/2014/chart" uri="{C3380CC4-5D6E-409C-BE32-E72D297353CC}">
                    <c16:uniqueId val="{00000003-0131-4FA2-9E91-5F8497A145AB}"/>
                  </c:ext>
                </c:extLst>
              </c15:ser>
            </c15:filteredBarSeries>
            <c15:filteredBarSeries>
              <c15:ser>
                <c:idx val="1"/>
                <c:order val="1"/>
                <c:tx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'Fig.6d_ubiquitin_E601Q D616A'!$V$19</c15:sqref>
                        </c15:formulaRef>
                      </c:ext>
                    </c:extLst>
                    <c:strCache>
                      <c:ptCount val="1"/>
                    </c:strCache>
                  </c:strRef>
                </c:tx>
                <c:spPr>
                  <a:solidFill>
                    <a:schemeClr val="accent2"/>
                  </a:solidFill>
                  <a:ln>
                    <a:noFill/>
                  </a:ln>
                  <a:effectLst/>
                </c:spPr>
                <c:invertIfNegative val="0"/>
                <c:cat>
                  <c:str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'Fig.6d_ubiquitin_E601Q D616A'!$W$17:$Z$17</c15:sqref>
                        </c15:formulaRef>
                      </c:ext>
                    </c:extLst>
                    <c:strCache>
                      <c:ptCount val="4"/>
                      <c:pt idx="0">
                        <c:v>NO ATP</c:v>
                      </c:pt>
                      <c:pt idx="1">
                        <c:v>7,5 min</c:v>
                      </c:pt>
                      <c:pt idx="2">
                        <c:v>15 min</c:v>
                      </c:pt>
                      <c:pt idx="3">
                        <c:v>30 min</c:v>
                      </c:pt>
                    </c:strCache>
                  </c:strRef>
                </c:cat>
                <c:val>
                  <c:numRef>
                    <c:extLst xmlns:c15="http://schemas.microsoft.com/office/drawing/2012/chart">
                      <c:ext xmlns:c15="http://schemas.microsoft.com/office/drawing/2012/chart" uri="{02D57815-91ED-43cb-92C2-25804820EDAC}">
                        <c15:formulaRef>
                          <c15:sqref>'Fig.6d_ubiquitin_E601Q D616A'!$W$19:$Z$19</c15:sqref>
                        </c15:formulaRef>
                      </c:ext>
                    </c:extLst>
                    <c:numCache>
                      <c:formatCode>General</c:formatCode>
                      <c:ptCount val="4"/>
                    </c:numCache>
                  </c:numRef>
                </c:val>
                <c:extLst xmlns:c15="http://schemas.microsoft.com/office/drawing/2012/chart">
                  <c:ext xmlns:c16="http://schemas.microsoft.com/office/drawing/2014/chart" uri="{C3380CC4-5D6E-409C-BE32-E72D297353CC}">
                    <c16:uniqueId val="{00000004-0131-4FA2-9E91-5F8497A145AB}"/>
                  </c:ext>
                </c:extLst>
              </c15:ser>
            </c15:filteredBarSeries>
          </c:ext>
        </c:extLst>
      </c:barChart>
      <c:catAx>
        <c:axId val="495723408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Reaction Time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46366596374470392"/>
              <c:y val="0.9064400106766314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495723728"/>
        <c:crosses val="autoZero"/>
        <c:auto val="1"/>
        <c:lblAlgn val="ctr"/>
        <c:lblOffset val="100"/>
        <c:noMultiLvlLbl val="0"/>
      </c:catAx>
      <c:valAx>
        <c:axId val="495723728"/>
        <c:scaling>
          <c:orientation val="minMax"/>
          <c:max val="1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Activity</a:t>
                </a:r>
                <a:r>
                  <a:rPr lang="en-US" altLang="zh-CN" baseline="0">
                    <a:latin typeface="Arial" panose="020B0604020202020204" pitchFamily="34" charset="0"/>
                    <a:cs typeface="Arial" panose="020B0604020202020204" pitchFamily="34" charset="0"/>
                  </a:rPr>
                  <a:t> Ratio (of control)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9.8280098280098278E-3"/>
              <c:y val="0.2160943547310823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chemeClr val="tx1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495723408"/>
        <c:crosses val="autoZero"/>
        <c:crossBetween val="between"/>
        <c:majorUnit val="0.1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0.12318694499796862"/>
          <c:y val="0.16154610970238889"/>
          <c:w val="0.11234827526166109"/>
          <c:h val="0.15625050046710265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r>
              <a:rPr lang="en-US" altLang="zh-CN">
                <a:latin typeface="Arial" panose="020B0604020202020204" pitchFamily="34" charset="0"/>
                <a:cs typeface="Arial" panose="020B0604020202020204" pitchFamily="34" charset="0"/>
              </a:rPr>
              <a:t>Activation of FAT10</a:t>
            </a:r>
            <a:endParaRPr lang="zh-CN" altLang="en-US">
              <a:latin typeface="Arial" panose="020B0604020202020204" pitchFamily="34" charset="0"/>
              <a:cs typeface="Arial" panose="020B0604020202020204" pitchFamily="34" charset="0"/>
            </a:endParaRP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title>
    <c:autoTitleDeleted val="0"/>
    <c:plotArea>
      <c:layout>
        <c:manualLayout>
          <c:layoutTarget val="inner"/>
          <c:xMode val="edge"/>
          <c:yMode val="edge"/>
          <c:x val="0.10396967954124391"/>
          <c:y val="0.16603724361892214"/>
          <c:w val="0.87429970393023093"/>
          <c:h val="0.70436728653599157"/>
        </c:manualLayout>
      </c:layout>
      <c:barChart>
        <c:barDir val="col"/>
        <c:grouping val="clustered"/>
        <c:varyColors val="0"/>
        <c:ser>
          <c:idx val="0"/>
          <c:order val="0"/>
          <c:tx>
            <c:strRef>
              <c:f>'Fig.6d_FAT10_E601Q D616A'!$AE$19</c:f>
              <c:strCache>
                <c:ptCount val="1"/>
                <c:pt idx="0">
                  <c:v>WT</c:v>
                </c:pt>
              </c:strCache>
            </c:strRef>
          </c:tx>
          <c:spPr>
            <a:solidFill>
              <a:schemeClr val="accent1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'Fig.6d_FAT10_E601Q D616A'!$AF$22:$AI$22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0.10224476703105657</c:v>
                  </c:pt>
                  <c:pt idx="2">
                    <c:v>7.9840314443343552E-2</c:v>
                  </c:pt>
                  <c:pt idx="3">
                    <c:v>0</c:v>
                  </c:pt>
                </c:numCache>
              </c:numRef>
            </c:plus>
            <c:minus>
              <c:numRef>
                <c:f>'Fig.6d_FAT10_E601Q D616A'!$AF$22:$AI$22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0.10224476703105657</c:v>
                  </c:pt>
                  <c:pt idx="2">
                    <c:v>7.9840314443343552E-2</c:v>
                  </c:pt>
                  <c:pt idx="3">
                    <c:v>0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multiLvlStrRef>
              <c:f>'Fig.6d_FAT10_E601Q D616A'!$Z$17:$AC$18</c:f>
            </c:multiLvlStrRef>
          </c:cat>
          <c:val>
            <c:numRef>
              <c:f>'Fig.6d_FAT10_E601Q D616A'!$AF$19:$AI$19</c:f>
              <c:numCache>
                <c:formatCode>General</c:formatCode>
                <c:ptCount val="4"/>
                <c:pt idx="0">
                  <c:v>0</c:v>
                </c:pt>
                <c:pt idx="1">
                  <c:v>0.8020687168835664</c:v>
                </c:pt>
                <c:pt idx="2">
                  <c:v>0.85320676826301189</c:v>
                </c:pt>
                <c:pt idx="3">
                  <c:v>1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0-6C2F-4A14-B495-84B70269548A}"/>
            </c:ext>
          </c:extLst>
        </c:ser>
        <c:ser>
          <c:idx val="1"/>
          <c:order val="1"/>
          <c:tx>
            <c:strRef>
              <c:f>'Fig.6d_FAT10_E601Q D616A'!$AE$20</c:f>
              <c:strCache>
                <c:ptCount val="1"/>
                <c:pt idx="0">
                  <c:v>E601Q</c:v>
                </c:pt>
              </c:strCache>
            </c:strRef>
          </c:tx>
          <c:spPr>
            <a:solidFill>
              <a:schemeClr val="accent2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'Fig.6d_FAT10_E601Q D616A'!$AF$23:$AI$23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0.13305416817841292</c:v>
                  </c:pt>
                  <c:pt idx="2">
                    <c:v>0.14563101159199279</c:v>
                  </c:pt>
                  <c:pt idx="3">
                    <c:v>0.20390915932066483</c:v>
                  </c:pt>
                </c:numCache>
              </c:numRef>
            </c:plus>
            <c:minus>
              <c:numRef>
                <c:f>'Fig.6d_FAT10_E601Q D616A'!$AF$23:$AI$23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0.13305416817841292</c:v>
                  </c:pt>
                  <c:pt idx="2">
                    <c:v>0.14563101159199279</c:v>
                  </c:pt>
                  <c:pt idx="3">
                    <c:v>0.20390915932066483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multiLvlStrRef>
              <c:f>'Fig.6d_FAT10_E601Q D616A'!$Z$17:$AC$18</c:f>
            </c:multiLvlStrRef>
          </c:cat>
          <c:val>
            <c:numRef>
              <c:f>'Fig.6d_FAT10_E601Q D616A'!$AF$20:$AI$20</c:f>
              <c:numCache>
                <c:formatCode>General</c:formatCode>
                <c:ptCount val="4"/>
                <c:pt idx="0">
                  <c:v>0</c:v>
                </c:pt>
                <c:pt idx="1">
                  <c:v>0.69870842991297</c:v>
                </c:pt>
                <c:pt idx="2">
                  <c:v>0.98152568814678443</c:v>
                </c:pt>
                <c:pt idx="3">
                  <c:v>0.89192616321053686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1-6C2F-4A14-B495-84B70269548A}"/>
            </c:ext>
          </c:extLst>
        </c:ser>
        <c:ser>
          <c:idx val="2"/>
          <c:order val="2"/>
          <c:tx>
            <c:strRef>
              <c:f>'Fig.6d_FAT10_E601Q D616A'!$AE$21</c:f>
              <c:strCache>
                <c:ptCount val="1"/>
                <c:pt idx="0">
                  <c:v>D616A</c:v>
                </c:pt>
              </c:strCache>
            </c:strRef>
          </c:tx>
          <c:spPr>
            <a:solidFill>
              <a:schemeClr val="accent3"/>
            </a:solidFill>
            <a:ln>
              <a:noFill/>
            </a:ln>
            <a:effectLst/>
          </c:spPr>
          <c:invertIfNegative val="0"/>
          <c:errBars>
            <c:errBarType val="both"/>
            <c:errValType val="cust"/>
            <c:noEndCap val="0"/>
            <c:plus>
              <c:numRef>
                <c:f>'Fig.6d_FAT10_E601Q D616A'!$AF$24:$AI$24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3.7508332625011756E-2</c:v>
                  </c:pt>
                  <c:pt idx="2">
                    <c:v>3.5120251736666899E-2</c:v>
                  </c:pt>
                  <c:pt idx="3">
                    <c:v>7.6832021977530113E-2</c:v>
                  </c:pt>
                </c:numCache>
              </c:numRef>
            </c:plus>
            <c:minus>
              <c:numRef>
                <c:f>'Fig.6d_FAT10_E601Q D616A'!$AF$24:$AI$24</c:f>
                <c:numCache>
                  <c:formatCode>General</c:formatCode>
                  <c:ptCount val="4"/>
                  <c:pt idx="0">
                    <c:v>0</c:v>
                  </c:pt>
                  <c:pt idx="1">
                    <c:v>3.7508332625011756E-2</c:v>
                  </c:pt>
                  <c:pt idx="2">
                    <c:v>3.5120251736666899E-2</c:v>
                  </c:pt>
                  <c:pt idx="3">
                    <c:v>7.6832021977530113E-2</c:v>
                  </c:pt>
                </c:numCache>
              </c:numRef>
            </c:minus>
            <c:spPr>
              <a:noFill/>
              <a:ln w="9525" cap="flat" cmpd="sng" algn="ctr">
                <a:solidFill>
                  <a:schemeClr val="tx1">
                    <a:lumMod val="65000"/>
                    <a:lumOff val="35000"/>
                  </a:schemeClr>
                </a:solidFill>
                <a:round/>
              </a:ln>
              <a:effectLst/>
            </c:spPr>
          </c:errBars>
          <c:cat>
            <c:multiLvlStrRef>
              <c:f>'Fig.6d_FAT10_E601Q D616A'!$Z$17:$AC$18</c:f>
            </c:multiLvlStrRef>
          </c:cat>
          <c:val>
            <c:numRef>
              <c:f>'Fig.6d_FAT10_E601Q D616A'!$AF$21:$AI$21</c:f>
              <c:numCache>
                <c:formatCode>General</c:formatCode>
                <c:ptCount val="4"/>
                <c:pt idx="0">
                  <c:v>0</c:v>
                </c:pt>
                <c:pt idx="1">
                  <c:v>0.56422560498395125</c:v>
                </c:pt>
                <c:pt idx="2">
                  <c:v>0.99642419901085455</c:v>
                </c:pt>
                <c:pt idx="3">
                  <c:v>1.0474343291187529</c:v>
                </c:pt>
              </c:numCache>
            </c:numRef>
          </c:val>
          <c:extLst>
            <c:ext xmlns:c16="http://schemas.microsoft.com/office/drawing/2014/chart" uri="{C3380CC4-5D6E-409C-BE32-E72D297353CC}">
              <c16:uniqueId val="{00000002-6C2F-4A14-B495-84B7026954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219"/>
        <c:overlap val="-27"/>
        <c:axId val="280396112"/>
        <c:axId val="495727248"/>
      </c:barChart>
      <c:catAx>
        <c:axId val="280396112"/>
        <c:scaling>
          <c:orientation val="minMax"/>
        </c:scaling>
        <c:delete val="0"/>
        <c:axPos val="b"/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Reactionn</a:t>
                </a:r>
                <a:r>
                  <a:rPr lang="en-US" altLang="zh-CN" baseline="0">
                    <a:latin typeface="Arial" panose="020B0604020202020204" pitchFamily="34" charset="0"/>
                    <a:cs typeface="Arial" panose="020B0604020202020204" pitchFamily="34" charset="0"/>
                  </a:rPr>
                  <a:t> Time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0.4503448736584954"/>
              <c:y val="0.92362763165242656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none"/>
        <c:minorTickMark val="none"/>
        <c:tickLblPos val="nextTo"/>
        <c:spPr>
          <a:noFill/>
          <a:ln w="9525" cap="flat" cmpd="sng" algn="ctr">
            <a:solidFill>
              <a:sysClr val="windowText" lastClr="000000"/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495727248"/>
        <c:crosses val="autoZero"/>
        <c:auto val="1"/>
        <c:lblAlgn val="ctr"/>
        <c:lblOffset val="100"/>
        <c:noMultiLvlLbl val="0"/>
      </c:catAx>
      <c:valAx>
        <c:axId val="495727248"/>
        <c:scaling>
          <c:orientation val="minMax"/>
        </c:scaling>
        <c:delete val="0"/>
        <c:axPos val="l"/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Arial" panose="020B0604020202020204" pitchFamily="34" charset="0"/>
                    <a:ea typeface="+mn-ea"/>
                    <a:cs typeface="Arial" panose="020B0604020202020204" pitchFamily="34" charset="0"/>
                  </a:defRPr>
                </a:pPr>
                <a:r>
                  <a:rPr lang="en-US" altLang="zh-CN">
                    <a:latin typeface="Arial" panose="020B0604020202020204" pitchFamily="34" charset="0"/>
                    <a:cs typeface="Arial" panose="020B0604020202020204" pitchFamily="34" charset="0"/>
                  </a:rPr>
                  <a:t>Activity</a:t>
                </a:r>
                <a:r>
                  <a:rPr lang="en-US" altLang="zh-CN" baseline="0">
                    <a:latin typeface="Arial" panose="020B0604020202020204" pitchFamily="34" charset="0"/>
                    <a:cs typeface="Arial" panose="020B0604020202020204" pitchFamily="34" charset="0"/>
                  </a:rPr>
                  <a:t> Ratio (of control)</a:t>
                </a:r>
                <a:endParaRPr lang="zh-CN" altLang="en-US">
                  <a:latin typeface="Arial" panose="020B0604020202020204" pitchFamily="34" charset="0"/>
                  <a:cs typeface="Arial" panose="020B0604020202020204" pitchFamily="34" charset="0"/>
                </a:endParaRPr>
              </a:p>
            </c:rich>
          </c:tx>
          <c:layout>
            <c:manualLayout>
              <c:xMode val="edge"/>
              <c:yMode val="edge"/>
              <c:x val="8.7461266052427031E-3"/>
              <c:y val="0.28013570112246605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Arial" panose="020B0604020202020204" pitchFamily="34" charset="0"/>
                  <a:ea typeface="+mn-ea"/>
                  <a:cs typeface="Arial" panose="020B0604020202020204" pitchFamily="34" charset="0"/>
                </a:defRPr>
              </a:pPr>
              <a:endParaRPr lang="zh-CN"/>
            </a:p>
          </c:txPr>
        </c:title>
        <c:numFmt formatCode="General" sourceLinked="1"/>
        <c:majorTickMark val="out"/>
        <c:minorTickMark val="none"/>
        <c:tickLblPos val="nextTo"/>
        <c:spPr>
          <a:noFill/>
          <a:ln>
            <a:solidFill>
              <a:sysClr val="windowText" lastClr="000000"/>
            </a:solidFill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Arial" panose="020B0604020202020204" pitchFamily="34" charset="0"/>
                <a:ea typeface="+mn-ea"/>
                <a:cs typeface="Arial" panose="020B0604020202020204" pitchFamily="34" charset="0"/>
              </a:defRPr>
            </a:pPr>
            <a:endParaRPr lang="zh-CN"/>
          </a:p>
        </c:txPr>
        <c:crossAx val="280396112"/>
        <c:crosses val="autoZero"/>
        <c:crossBetween val="between"/>
        <c:majorUnit val="0.1"/>
      </c:valAx>
      <c:spPr>
        <a:noFill/>
        <a:ln>
          <a:noFill/>
        </a:ln>
        <a:effectLst/>
      </c:spPr>
    </c:plotArea>
    <c:legend>
      <c:legendPos val="b"/>
      <c:layout>
        <c:manualLayout>
          <c:xMode val="edge"/>
          <c:yMode val="edge"/>
          <c:x val="9.2421715171563751E-2"/>
          <c:y val="0.14646060199921818"/>
          <c:w val="0.11409141920998149"/>
          <c:h val="0.1956918464094218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Arial" panose="020B0604020202020204" pitchFamily="34" charset="0"/>
              <a:ea typeface="+mn-ea"/>
              <a:cs typeface="Arial" panose="020B0604020202020204" pitchFamily="34" charset="0"/>
            </a:defRPr>
          </a:pPr>
          <a:endParaRPr lang="zh-CN"/>
        </a:p>
      </c:txPr>
    </c:legend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01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28575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1"/>
    <cs:effectRef idx="0"/>
    <cs:fontRef idx="minor">
      <a:schemeClr val="tx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dk1"/>
    </cs:fontRef>
    <cs:spPr>
      <a:solidFill>
        <a:schemeClr val="dk1">
          <a:lumMod val="65000"/>
          <a:lumOff val="35000"/>
        </a:schemeClr>
      </a:solidFill>
      <a:ln w="9525">
        <a:solidFill>
          <a:schemeClr val="tx1">
            <a:lumMod val="65000"/>
            <a:lumOff val="35000"/>
          </a:schemeClr>
        </a:solidFill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75000"/>
            <a:lumOff val="25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dk1"/>
    </cs:fontRef>
    <cs:spPr>
      <a:solidFill>
        <a:schemeClr val="lt1"/>
      </a:solidFill>
      <a:ln w="9525">
        <a:solidFill>
          <a:schemeClr val="tx1">
            <a:lumMod val="15000"/>
            <a:lumOff val="85000"/>
          </a:schemeClr>
        </a:solidFill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.tiff"/><Relationship Id="rId1" Type="http://schemas.openxmlformats.org/officeDocument/2006/relationships/chart" Target="../charts/chart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tiff"/><Relationship Id="rId3" Type="http://schemas.openxmlformats.org/officeDocument/2006/relationships/image" Target="../media/image4.png"/><Relationship Id="rId7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chart" Target="../charts/chart2.xml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5.tiff"/><Relationship Id="rId3" Type="http://schemas.openxmlformats.org/officeDocument/2006/relationships/image" Target="../media/image11.png"/><Relationship Id="rId7" Type="http://schemas.openxmlformats.org/officeDocument/2006/relationships/chart" Target="../charts/chart3.xml"/><Relationship Id="rId2" Type="http://schemas.openxmlformats.org/officeDocument/2006/relationships/image" Target="../media/image10.png"/><Relationship Id="rId1" Type="http://schemas.openxmlformats.org/officeDocument/2006/relationships/image" Target="../media/image9.png"/><Relationship Id="rId6" Type="http://schemas.openxmlformats.org/officeDocument/2006/relationships/image" Target="../media/image14.png"/><Relationship Id="rId5" Type="http://schemas.openxmlformats.org/officeDocument/2006/relationships/image" Target="../media/image13.png"/><Relationship Id="rId4" Type="http://schemas.openxmlformats.org/officeDocument/2006/relationships/image" Target="../media/image12.png"/><Relationship Id="rId9" Type="http://schemas.openxmlformats.org/officeDocument/2006/relationships/image" Target="../media/image16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3" Type="http://schemas.openxmlformats.org/officeDocument/2006/relationships/image" Target="../media/image19.png"/><Relationship Id="rId7" Type="http://schemas.openxmlformats.org/officeDocument/2006/relationships/image" Target="../media/image23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6" Type="http://schemas.openxmlformats.org/officeDocument/2006/relationships/image" Target="../media/image22.png"/><Relationship Id="rId11" Type="http://schemas.openxmlformats.org/officeDocument/2006/relationships/image" Target="../media/image16.png"/><Relationship Id="rId5" Type="http://schemas.openxmlformats.org/officeDocument/2006/relationships/image" Target="../media/image21.png"/><Relationship Id="rId10" Type="http://schemas.openxmlformats.org/officeDocument/2006/relationships/image" Target="../media/image25.tiff"/><Relationship Id="rId4" Type="http://schemas.openxmlformats.org/officeDocument/2006/relationships/image" Target="../media/image20.png"/><Relationship Id="rId9" Type="http://schemas.openxmlformats.org/officeDocument/2006/relationships/chart" Target="../charts/chart4.xm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.xml"/><Relationship Id="rId2" Type="http://schemas.openxmlformats.org/officeDocument/2006/relationships/image" Target="../media/image27.png"/><Relationship Id="rId1" Type="http://schemas.openxmlformats.org/officeDocument/2006/relationships/image" Target="../media/image26.png"/><Relationship Id="rId6" Type="http://schemas.openxmlformats.org/officeDocument/2006/relationships/image" Target="../media/image30.tiff"/><Relationship Id="rId5" Type="http://schemas.openxmlformats.org/officeDocument/2006/relationships/image" Target="../media/image29.png"/><Relationship Id="rId4" Type="http://schemas.openxmlformats.org/officeDocument/2006/relationships/image" Target="../media/image28.pn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37.tiff"/><Relationship Id="rId3" Type="http://schemas.openxmlformats.org/officeDocument/2006/relationships/chart" Target="../charts/chart6.xml"/><Relationship Id="rId7" Type="http://schemas.openxmlformats.org/officeDocument/2006/relationships/image" Target="../media/image36.png"/><Relationship Id="rId2" Type="http://schemas.openxmlformats.org/officeDocument/2006/relationships/image" Target="../media/image32.png"/><Relationship Id="rId1" Type="http://schemas.openxmlformats.org/officeDocument/2006/relationships/image" Target="../media/image31.png"/><Relationship Id="rId6" Type="http://schemas.openxmlformats.org/officeDocument/2006/relationships/image" Target="../media/image35.png"/><Relationship Id="rId5" Type="http://schemas.openxmlformats.org/officeDocument/2006/relationships/image" Target="../media/image34.png"/><Relationship Id="rId4" Type="http://schemas.openxmlformats.org/officeDocument/2006/relationships/image" Target="../media/image3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png"/><Relationship Id="rId3" Type="http://schemas.openxmlformats.org/officeDocument/2006/relationships/image" Target="../media/image40.png"/><Relationship Id="rId7" Type="http://schemas.openxmlformats.org/officeDocument/2006/relationships/image" Target="../media/image43.png"/><Relationship Id="rId2" Type="http://schemas.openxmlformats.org/officeDocument/2006/relationships/image" Target="../media/image39.png"/><Relationship Id="rId1" Type="http://schemas.openxmlformats.org/officeDocument/2006/relationships/image" Target="../media/image38.png"/><Relationship Id="rId6" Type="http://schemas.openxmlformats.org/officeDocument/2006/relationships/image" Target="../media/image42.png"/><Relationship Id="rId5" Type="http://schemas.openxmlformats.org/officeDocument/2006/relationships/image" Target="../media/image41.png"/><Relationship Id="rId4" Type="http://schemas.openxmlformats.org/officeDocument/2006/relationships/chart" Target="../charts/chart7.xml"/><Relationship Id="rId9" Type="http://schemas.openxmlformats.org/officeDocument/2006/relationships/image" Target="../media/image45.tif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.png"/><Relationship Id="rId3" Type="http://schemas.openxmlformats.org/officeDocument/2006/relationships/image" Target="../media/image48.png"/><Relationship Id="rId7" Type="http://schemas.openxmlformats.org/officeDocument/2006/relationships/image" Target="../media/image52.png"/><Relationship Id="rId2" Type="http://schemas.openxmlformats.org/officeDocument/2006/relationships/image" Target="../media/image47.png"/><Relationship Id="rId1" Type="http://schemas.openxmlformats.org/officeDocument/2006/relationships/image" Target="../media/image46.png"/><Relationship Id="rId6" Type="http://schemas.openxmlformats.org/officeDocument/2006/relationships/image" Target="../media/image51.png"/><Relationship Id="rId11" Type="http://schemas.openxmlformats.org/officeDocument/2006/relationships/image" Target="../media/image56.png"/><Relationship Id="rId5" Type="http://schemas.openxmlformats.org/officeDocument/2006/relationships/image" Target="../media/image50.png"/><Relationship Id="rId10" Type="http://schemas.openxmlformats.org/officeDocument/2006/relationships/image" Target="../media/image55.jpg"/><Relationship Id="rId4" Type="http://schemas.openxmlformats.org/officeDocument/2006/relationships/image" Target="../media/image49.png"/><Relationship Id="rId9" Type="http://schemas.openxmlformats.org/officeDocument/2006/relationships/image" Target="../media/image5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16</xdr:col>
      <xdr:colOff>577850</xdr:colOff>
      <xdr:row>33</xdr:row>
      <xdr:rowOff>171450</xdr:rowOff>
    </xdr:from>
    <xdr:to>
      <xdr:col>22</xdr:col>
      <xdr:colOff>835025</xdr:colOff>
      <xdr:row>50</xdr:row>
      <xdr:rowOff>196850</xdr:rowOff>
    </xdr:to>
    <xdr:graphicFrame macro="">
      <xdr:nvGraphicFramePr>
        <xdr:cNvPr id="2" name="Chart 5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16</xdr:col>
      <xdr:colOff>469900</xdr:colOff>
      <xdr:row>53</xdr:row>
      <xdr:rowOff>158750</xdr:rowOff>
    </xdr:from>
    <xdr:to>
      <xdr:col>22</xdr:col>
      <xdr:colOff>793750</xdr:colOff>
      <xdr:row>71</xdr:row>
      <xdr:rowOff>133350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28275F95-F550-DD17-812F-279919A172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16100" y="10871200"/>
          <a:ext cx="5353050" cy="35179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333376</xdr:colOff>
      <xdr:row>3</xdr:row>
      <xdr:rowOff>116722</xdr:rowOff>
    </xdr:from>
    <xdr:to>
      <xdr:col>6</xdr:col>
      <xdr:colOff>415926</xdr:colOff>
      <xdr:row>16</xdr:row>
      <xdr:rowOff>168023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12" t="16387" r="19613" b="32643"/>
        <a:stretch/>
      </xdr:blipFill>
      <xdr:spPr>
        <a:xfrm>
          <a:off x="333376" y="656472"/>
          <a:ext cx="4044950" cy="2375401"/>
        </a:xfrm>
        <a:prstGeom prst="rect">
          <a:avLst/>
        </a:prstGeom>
      </xdr:spPr>
    </xdr:pic>
    <xdr:clientData/>
  </xdr:twoCellAnchor>
  <xdr:twoCellAnchor editAs="oneCell">
    <xdr:from>
      <xdr:col>0</xdr:col>
      <xdr:colOff>549275</xdr:colOff>
      <xdr:row>20</xdr:row>
      <xdr:rowOff>15875</xdr:rowOff>
    </xdr:from>
    <xdr:to>
      <xdr:col>6</xdr:col>
      <xdr:colOff>136525</xdr:colOff>
      <xdr:row>32</xdr:row>
      <xdr:rowOff>98425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462" t="15543" r="4372" b="23244"/>
        <a:stretch/>
      </xdr:blipFill>
      <xdr:spPr>
        <a:xfrm>
          <a:off x="549275" y="3590925"/>
          <a:ext cx="3549650" cy="2222500"/>
        </a:xfrm>
        <a:prstGeom prst="rect">
          <a:avLst/>
        </a:prstGeom>
      </xdr:spPr>
    </xdr:pic>
    <xdr:clientData/>
  </xdr:twoCellAnchor>
  <xdr:twoCellAnchor editAs="oneCell">
    <xdr:from>
      <xdr:col>32</xdr:col>
      <xdr:colOff>457200</xdr:colOff>
      <xdr:row>2</xdr:row>
      <xdr:rowOff>44449</xdr:rowOff>
    </xdr:from>
    <xdr:to>
      <xdr:col>38</xdr:col>
      <xdr:colOff>243606</xdr:colOff>
      <xdr:row>15</xdr:row>
      <xdr:rowOff>31750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3863" t="22653" r="2076" b="16375"/>
        <a:stretch/>
      </xdr:blipFill>
      <xdr:spPr>
        <a:xfrm>
          <a:off x="24466550" y="406399"/>
          <a:ext cx="3748806" cy="2305051"/>
        </a:xfrm>
        <a:prstGeom prst="rect">
          <a:avLst/>
        </a:prstGeom>
      </xdr:spPr>
    </xdr:pic>
    <xdr:clientData/>
  </xdr:twoCellAnchor>
  <xdr:twoCellAnchor>
    <xdr:from>
      <xdr:col>31</xdr:col>
      <xdr:colOff>377825</xdr:colOff>
      <xdr:row>28</xdr:row>
      <xdr:rowOff>25400</xdr:rowOff>
    </xdr:from>
    <xdr:to>
      <xdr:col>39</xdr:col>
      <xdr:colOff>273050</xdr:colOff>
      <xdr:row>46</xdr:row>
      <xdr:rowOff>69850</xdr:rowOff>
    </xdr:to>
    <xdr:graphicFrame macro="">
      <xdr:nvGraphicFramePr>
        <xdr:cNvPr id="6" name="图表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0</xdr:col>
      <xdr:colOff>508000</xdr:colOff>
      <xdr:row>55</xdr:row>
      <xdr:rowOff>25400</xdr:rowOff>
    </xdr:from>
    <xdr:to>
      <xdr:col>6</xdr:col>
      <xdr:colOff>474037</xdr:colOff>
      <xdr:row>69</xdr:row>
      <xdr:rowOff>47625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3285" r="7726" b="12283"/>
        <a:stretch/>
      </xdr:blipFill>
      <xdr:spPr>
        <a:xfrm>
          <a:off x="508000" y="9836150"/>
          <a:ext cx="3928437" cy="2517775"/>
        </a:xfrm>
        <a:prstGeom prst="rect">
          <a:avLst/>
        </a:prstGeom>
      </xdr:spPr>
    </xdr:pic>
    <xdr:clientData/>
  </xdr:twoCellAnchor>
  <xdr:twoCellAnchor editAs="oneCell">
    <xdr:from>
      <xdr:col>0</xdr:col>
      <xdr:colOff>450849</xdr:colOff>
      <xdr:row>73</xdr:row>
      <xdr:rowOff>135407</xdr:rowOff>
    </xdr:from>
    <xdr:to>
      <xdr:col>6</xdr:col>
      <xdr:colOff>514350</xdr:colOff>
      <xdr:row>88</xdr:row>
      <xdr:rowOff>50800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8097" t="17411" r="25423" b="9724"/>
        <a:stretch/>
      </xdr:blipFill>
      <xdr:spPr>
        <a:xfrm>
          <a:off x="450849" y="13152907"/>
          <a:ext cx="4025901" cy="258239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35</xdr:row>
      <xdr:rowOff>88899</xdr:rowOff>
    </xdr:from>
    <xdr:to>
      <xdr:col>6</xdr:col>
      <xdr:colOff>219916</xdr:colOff>
      <xdr:row>48</xdr:row>
      <xdr:rowOff>127341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644" t="19279" r="4163" b="8743"/>
        <a:stretch/>
      </xdr:blipFill>
      <xdr:spPr>
        <a:xfrm>
          <a:off x="669925" y="6337299"/>
          <a:ext cx="3512391" cy="2349842"/>
        </a:xfrm>
        <a:prstGeom prst="rect">
          <a:avLst/>
        </a:prstGeom>
      </xdr:spPr>
    </xdr:pic>
    <xdr:clientData/>
  </xdr:twoCellAnchor>
  <xdr:twoCellAnchor>
    <xdr:from>
      <xdr:col>0</xdr:col>
      <xdr:colOff>187326</xdr:colOff>
      <xdr:row>17</xdr:row>
      <xdr:rowOff>142875</xdr:rowOff>
    </xdr:from>
    <xdr:to>
      <xdr:col>6</xdr:col>
      <xdr:colOff>342900</xdr:colOff>
      <xdr:row>19</xdr:row>
      <xdr:rowOff>92075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 txBox="1"/>
      </xdr:nvSpPr>
      <xdr:spPr>
        <a:xfrm>
          <a:off x="187326" y="3184525"/>
          <a:ext cx="4117974" cy="304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1      2      3      4     5       6      7       8      9     10    11      12  </a:t>
          </a:r>
          <a:endParaRPr lang="zh-CN" altLang="en-US" sz="1100"/>
        </a:p>
      </xdr:txBody>
    </xdr:sp>
    <xdr:clientData/>
  </xdr:twoCellAnchor>
  <xdr:twoCellAnchor>
    <xdr:from>
      <xdr:col>0</xdr:col>
      <xdr:colOff>0</xdr:colOff>
      <xdr:row>1</xdr:row>
      <xdr:rowOff>171450</xdr:rowOff>
    </xdr:from>
    <xdr:to>
      <xdr:col>6</xdr:col>
      <xdr:colOff>190500</xdr:colOff>
      <xdr:row>3</xdr:row>
      <xdr:rowOff>117475</xdr:rowOff>
    </xdr:to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 txBox="1"/>
      </xdr:nvSpPr>
      <xdr:spPr>
        <a:xfrm>
          <a:off x="0" y="355600"/>
          <a:ext cx="4152900" cy="3016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12      11      10     9     8       7     6       5      4     3    2     1  </a:t>
          </a:r>
          <a:endParaRPr lang="zh-CN" altLang="en-US" sz="1100"/>
        </a:p>
      </xdr:txBody>
    </xdr:sp>
    <xdr:clientData/>
  </xdr:twoCellAnchor>
  <xdr:twoCellAnchor>
    <xdr:from>
      <xdr:col>4</xdr:col>
      <xdr:colOff>441325</xdr:colOff>
      <xdr:row>11</xdr:row>
      <xdr:rowOff>111124</xdr:rowOff>
    </xdr:from>
    <xdr:to>
      <xdr:col>6</xdr:col>
      <xdr:colOff>577850</xdr:colOff>
      <xdr:row>13</xdr:row>
      <xdr:rowOff>44449</xdr:rowOff>
    </xdr:to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 txBox="1"/>
      </xdr:nvSpPr>
      <xdr:spPr>
        <a:xfrm>
          <a:off x="3082925" y="2073274"/>
          <a:ext cx="1457325" cy="2889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aseline="0"/>
            <a:t>Variants in  3mg/ml</a:t>
          </a:r>
          <a:endParaRPr lang="zh-CN" altLang="en-US" sz="1100"/>
        </a:p>
      </xdr:txBody>
    </xdr:sp>
    <xdr:clientData/>
  </xdr:twoCellAnchor>
  <xdr:twoCellAnchor>
    <xdr:from>
      <xdr:col>0</xdr:col>
      <xdr:colOff>273050</xdr:colOff>
      <xdr:row>33</xdr:row>
      <xdr:rowOff>127000</xdr:rowOff>
    </xdr:from>
    <xdr:to>
      <xdr:col>6</xdr:col>
      <xdr:colOff>330200</xdr:colOff>
      <xdr:row>35</xdr:row>
      <xdr:rowOff>31750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 txBox="1"/>
      </xdr:nvSpPr>
      <xdr:spPr>
        <a:xfrm>
          <a:off x="273050" y="6019800"/>
          <a:ext cx="4019550" cy="2603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1      2      3      4     5       6      7       8      9     10    11      12  </a:t>
          </a:r>
          <a:endParaRPr lang="zh-CN" altLang="en-US" sz="1100"/>
        </a:p>
      </xdr:txBody>
    </xdr:sp>
    <xdr:clientData/>
  </xdr:twoCellAnchor>
  <xdr:twoCellAnchor>
    <xdr:from>
      <xdr:col>0</xdr:col>
      <xdr:colOff>444500</xdr:colOff>
      <xdr:row>53</xdr:row>
      <xdr:rowOff>69850</xdr:rowOff>
    </xdr:from>
    <xdr:to>
      <xdr:col>7</xdr:col>
      <xdr:colOff>527050</xdr:colOff>
      <xdr:row>55</xdr:row>
      <xdr:rowOff>22225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 txBox="1"/>
      </xdr:nvSpPr>
      <xdr:spPr>
        <a:xfrm>
          <a:off x="444500" y="9525000"/>
          <a:ext cx="4705350" cy="3079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1      2      3      4     5       6      7       8       9     10     11      12  </a:t>
          </a:r>
          <a:endParaRPr lang="zh-CN" altLang="en-US" sz="1100"/>
        </a:p>
      </xdr:txBody>
    </xdr:sp>
    <xdr:clientData/>
  </xdr:twoCellAnchor>
  <xdr:twoCellAnchor>
    <xdr:from>
      <xdr:col>0</xdr:col>
      <xdr:colOff>247650</xdr:colOff>
      <xdr:row>71</xdr:row>
      <xdr:rowOff>127000</xdr:rowOff>
    </xdr:from>
    <xdr:to>
      <xdr:col>6</xdr:col>
      <xdr:colOff>450850</xdr:colOff>
      <xdr:row>73</xdr:row>
      <xdr:rowOff>73025</xdr:rowOff>
    </xdr:to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 txBox="1"/>
      </xdr:nvSpPr>
      <xdr:spPr>
        <a:xfrm>
          <a:off x="247650" y="12788900"/>
          <a:ext cx="4165600" cy="3016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1          2            3         4            5            6         7            8      </a:t>
          </a:r>
          <a:endParaRPr lang="zh-CN" altLang="en-US" sz="1100"/>
        </a:p>
      </xdr:txBody>
    </xdr:sp>
    <xdr:clientData/>
  </xdr:twoCellAnchor>
  <xdr:twoCellAnchor>
    <xdr:from>
      <xdr:col>5</xdr:col>
      <xdr:colOff>365125</xdr:colOff>
      <xdr:row>3</xdr:row>
      <xdr:rowOff>152399</xdr:rowOff>
    </xdr:from>
    <xdr:to>
      <xdr:col>6</xdr:col>
      <xdr:colOff>428625</xdr:colOff>
      <xdr:row>11</xdr:row>
      <xdr:rowOff>60324</xdr:rowOff>
    </xdr:to>
    <xdr:sp macro="" textlink="">
      <xdr:nvSpPr>
        <xdr:cNvPr id="27" name="矩形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/>
      </xdr:nvSpPr>
      <xdr:spPr>
        <a:xfrm>
          <a:off x="3794125" y="711199"/>
          <a:ext cx="749300" cy="1381125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0</xdr:col>
      <xdr:colOff>190500</xdr:colOff>
      <xdr:row>18</xdr:row>
      <xdr:rowOff>50800</xdr:rowOff>
    </xdr:from>
    <xdr:to>
      <xdr:col>1</xdr:col>
      <xdr:colOff>25869</xdr:colOff>
      <xdr:row>33</xdr:row>
      <xdr:rowOff>22469</xdr:rowOff>
    </xdr:to>
    <xdr:sp macro="" textlink="">
      <xdr:nvSpPr>
        <xdr:cNvPr id="25" name="文本框 14">
          <a:extLst>
            <a:ext uri="{FF2B5EF4-FFF2-40B4-BE49-F238E27FC236}">
              <a16:creationId xmlns:a16="http://schemas.microsoft.com/office/drawing/2014/main" id="{2EE32A6A-5089-3274-560F-A48252999E60}"/>
            </a:ext>
          </a:extLst>
        </xdr:cNvPr>
        <xdr:cNvSpPr txBox="1"/>
      </xdr:nvSpPr>
      <xdr:spPr>
        <a:xfrm>
          <a:off x="190500" y="3270250"/>
          <a:ext cx="495769" cy="2645019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de-DE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0</xdr:col>
      <xdr:colOff>304800</xdr:colOff>
      <xdr:row>34</xdr:row>
      <xdr:rowOff>114300</xdr:rowOff>
    </xdr:from>
    <xdr:to>
      <xdr:col>1</xdr:col>
      <xdr:colOff>140169</xdr:colOff>
      <xdr:row>48</xdr:row>
      <xdr:rowOff>87762</xdr:rowOff>
    </xdr:to>
    <xdr:sp macro="" textlink="">
      <xdr:nvSpPr>
        <xdr:cNvPr id="29" name="文本框 14">
          <a:extLst>
            <a:ext uri="{FF2B5EF4-FFF2-40B4-BE49-F238E27FC236}">
              <a16:creationId xmlns:a16="http://schemas.microsoft.com/office/drawing/2014/main" id="{4DC32CDF-F25F-499B-A62C-4024882BEFE6}"/>
            </a:ext>
          </a:extLst>
        </xdr:cNvPr>
        <xdr:cNvSpPr txBox="1"/>
      </xdr:nvSpPr>
      <xdr:spPr>
        <a:xfrm>
          <a:off x="304800" y="6184900"/>
          <a:ext cx="495769" cy="2462662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0</xdr:col>
      <xdr:colOff>158750</xdr:colOff>
      <xdr:row>55</xdr:row>
      <xdr:rowOff>120650</xdr:rowOff>
    </xdr:from>
    <xdr:to>
      <xdr:col>0</xdr:col>
      <xdr:colOff>654519</xdr:colOff>
      <xdr:row>68</xdr:row>
      <xdr:rowOff>100517</xdr:rowOff>
    </xdr:to>
    <xdr:sp macro="" textlink="">
      <xdr:nvSpPr>
        <xdr:cNvPr id="30" name="文本框 14">
          <a:extLst>
            <a:ext uri="{FF2B5EF4-FFF2-40B4-BE49-F238E27FC236}">
              <a16:creationId xmlns:a16="http://schemas.microsoft.com/office/drawing/2014/main" id="{BE67D8BA-7A9A-435A-A041-CA2B0F8BE07F}"/>
            </a:ext>
          </a:extLst>
        </xdr:cNvPr>
        <xdr:cNvSpPr txBox="1"/>
      </xdr:nvSpPr>
      <xdr:spPr>
        <a:xfrm>
          <a:off x="158750" y="9931400"/>
          <a:ext cx="495769" cy="229761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0</xdr:col>
      <xdr:colOff>69850</xdr:colOff>
      <xdr:row>74</xdr:row>
      <xdr:rowOff>152400</xdr:rowOff>
    </xdr:from>
    <xdr:to>
      <xdr:col>0</xdr:col>
      <xdr:colOff>565619</xdr:colOff>
      <xdr:row>87</xdr:row>
      <xdr:rowOff>138617</xdr:rowOff>
    </xdr:to>
    <xdr:sp macro="" textlink="">
      <xdr:nvSpPr>
        <xdr:cNvPr id="31" name="文本框 14">
          <a:extLst>
            <a:ext uri="{FF2B5EF4-FFF2-40B4-BE49-F238E27FC236}">
              <a16:creationId xmlns:a16="http://schemas.microsoft.com/office/drawing/2014/main" id="{BEB4E773-10BA-4A9E-99BD-8B7CFA36BF3A}"/>
            </a:ext>
          </a:extLst>
        </xdr:cNvPr>
        <xdr:cNvSpPr txBox="1"/>
      </xdr:nvSpPr>
      <xdr:spPr>
        <a:xfrm>
          <a:off x="69850" y="13347700"/>
          <a:ext cx="495769" cy="229761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 editAs="oneCell">
    <xdr:from>
      <xdr:col>31</xdr:col>
      <xdr:colOff>501650</xdr:colOff>
      <xdr:row>47</xdr:row>
      <xdr:rowOff>76200</xdr:rowOff>
    </xdr:from>
    <xdr:to>
      <xdr:col>40</xdr:col>
      <xdr:colOff>388874</xdr:colOff>
      <xdr:row>70</xdr:row>
      <xdr:rowOff>163576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1A0E0358-0249-413F-1D29-B55644B2D8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50600" y="8458200"/>
          <a:ext cx="5830824" cy="4189476"/>
        </a:xfrm>
        <a:prstGeom prst="rect">
          <a:avLst/>
        </a:prstGeom>
      </xdr:spPr>
    </xdr:pic>
    <xdr:clientData/>
  </xdr:twoCellAnchor>
  <xdr:twoCellAnchor>
    <xdr:from>
      <xdr:col>32</xdr:col>
      <xdr:colOff>254000</xdr:colOff>
      <xdr:row>0</xdr:row>
      <xdr:rowOff>127000</xdr:rowOff>
    </xdr:from>
    <xdr:to>
      <xdr:col>38</xdr:col>
      <xdr:colOff>409574</xdr:colOff>
      <xdr:row>2</xdr:row>
      <xdr:rowOff>69850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C86C4DF2-1B2D-4BE2-BC24-F37E3CE9608A}"/>
            </a:ext>
          </a:extLst>
        </xdr:cNvPr>
        <xdr:cNvSpPr txBox="1"/>
      </xdr:nvSpPr>
      <xdr:spPr>
        <a:xfrm>
          <a:off x="24263350" y="127000"/>
          <a:ext cx="4117974" cy="304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1      2      3      4      5       6      7       8      9     10    11      12  </a:t>
          </a:r>
          <a:endParaRPr lang="zh-CN" altLang="en-US" sz="1100"/>
        </a:p>
      </xdr:txBody>
    </xdr:sp>
    <xdr:clientData/>
  </xdr:twoCellAnchor>
  <xdr:twoCellAnchor>
    <xdr:from>
      <xdr:col>32</xdr:col>
      <xdr:colOff>114300</xdr:colOff>
      <xdr:row>2</xdr:row>
      <xdr:rowOff>107950</xdr:rowOff>
    </xdr:from>
    <xdr:to>
      <xdr:col>32</xdr:col>
      <xdr:colOff>610069</xdr:colOff>
      <xdr:row>15</xdr:row>
      <xdr:rowOff>87817</xdr:rowOff>
    </xdr:to>
    <xdr:sp macro="" textlink="">
      <xdr:nvSpPr>
        <xdr:cNvPr id="23" name="文本框 14">
          <a:extLst>
            <a:ext uri="{FF2B5EF4-FFF2-40B4-BE49-F238E27FC236}">
              <a16:creationId xmlns:a16="http://schemas.microsoft.com/office/drawing/2014/main" id="{78D03142-60E4-42AB-965E-20519C4429C7}"/>
            </a:ext>
          </a:extLst>
        </xdr:cNvPr>
        <xdr:cNvSpPr txBox="1"/>
      </xdr:nvSpPr>
      <xdr:spPr>
        <a:xfrm>
          <a:off x="24123650" y="469900"/>
          <a:ext cx="495769" cy="229761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oneCellAnchor>
    <xdr:from>
      <xdr:col>0</xdr:col>
      <xdr:colOff>438150</xdr:colOff>
      <xdr:row>71</xdr:row>
      <xdr:rowOff>38100</xdr:rowOff>
    </xdr:from>
    <xdr:ext cx="184731" cy="264560"/>
    <xdr:sp macro="" textlink="">
      <xdr:nvSpPr>
        <xdr:cNvPr id="5" name="文本框 4">
          <a:extLst>
            <a:ext uri="{FF2B5EF4-FFF2-40B4-BE49-F238E27FC236}">
              <a16:creationId xmlns:a16="http://schemas.microsoft.com/office/drawing/2014/main" id="{9CF65637-6484-DA46-7282-353B77491528}"/>
            </a:ext>
          </a:extLst>
        </xdr:cNvPr>
        <xdr:cNvSpPr txBox="1"/>
      </xdr:nvSpPr>
      <xdr:spPr>
        <a:xfrm>
          <a:off x="438150" y="12700000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zh-CN" altLang="en-US" sz="1100"/>
        </a:p>
      </xdr:txBody>
    </xdr:sp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479424</xdr:colOff>
      <xdr:row>4</xdr:row>
      <xdr:rowOff>73025</xdr:rowOff>
    </xdr:from>
    <xdr:to>
      <xdr:col>6</xdr:col>
      <xdr:colOff>622299</xdr:colOff>
      <xdr:row>18</xdr:row>
      <xdr:rowOff>85905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7470" t="18920" r="2079" b="7570"/>
        <a:stretch/>
      </xdr:blipFill>
      <xdr:spPr>
        <a:xfrm>
          <a:off x="479424" y="784225"/>
          <a:ext cx="4105275" cy="2502080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20</xdr:row>
      <xdr:rowOff>133351</xdr:rowOff>
    </xdr:from>
    <xdr:to>
      <xdr:col>6</xdr:col>
      <xdr:colOff>381001</xdr:colOff>
      <xdr:row>34</xdr:row>
      <xdr:rowOff>3607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002" t="-211" r="-115" b="-191"/>
        <a:stretch/>
      </xdr:blipFill>
      <xdr:spPr>
        <a:xfrm>
          <a:off x="342901" y="3689351"/>
          <a:ext cx="4000500" cy="2359456"/>
        </a:xfrm>
        <a:prstGeom prst="rect">
          <a:avLst/>
        </a:prstGeom>
      </xdr:spPr>
    </xdr:pic>
    <xdr:clientData/>
  </xdr:twoCellAnchor>
  <xdr:twoCellAnchor editAs="oneCell">
    <xdr:from>
      <xdr:col>0</xdr:col>
      <xdr:colOff>149224</xdr:colOff>
      <xdr:row>42</xdr:row>
      <xdr:rowOff>143523</xdr:rowOff>
    </xdr:from>
    <xdr:to>
      <xdr:col>6</xdr:col>
      <xdr:colOff>412750</xdr:colOff>
      <xdr:row>58</xdr:row>
      <xdr:rowOff>162542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132" t="8" r="147" b="-62"/>
        <a:stretch/>
      </xdr:blipFill>
      <xdr:spPr>
        <a:xfrm>
          <a:off x="149224" y="7611123"/>
          <a:ext cx="4225926" cy="2863819"/>
        </a:xfrm>
        <a:prstGeom prst="rect">
          <a:avLst/>
        </a:prstGeom>
      </xdr:spPr>
    </xdr:pic>
    <xdr:clientData/>
  </xdr:twoCellAnchor>
  <xdr:twoCellAnchor editAs="oneCell">
    <xdr:from>
      <xdr:col>8</xdr:col>
      <xdr:colOff>339725</xdr:colOff>
      <xdr:row>43</xdr:row>
      <xdr:rowOff>9525</xdr:rowOff>
    </xdr:from>
    <xdr:to>
      <xdr:col>14</xdr:col>
      <xdr:colOff>314325</xdr:colOff>
      <xdr:row>57</xdr:row>
      <xdr:rowOff>92075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1540" t="1123" r="-1043" b="8367"/>
        <a:stretch/>
      </xdr:blipFill>
      <xdr:spPr>
        <a:xfrm>
          <a:off x="4962525" y="7654925"/>
          <a:ext cx="3937000" cy="2571750"/>
        </a:xfrm>
        <a:prstGeom prst="rect">
          <a:avLst/>
        </a:prstGeom>
      </xdr:spPr>
    </xdr:pic>
    <xdr:clientData/>
  </xdr:twoCellAnchor>
  <xdr:twoCellAnchor editAs="oneCell">
    <xdr:from>
      <xdr:col>8</xdr:col>
      <xdr:colOff>149225</xdr:colOff>
      <xdr:row>4</xdr:row>
      <xdr:rowOff>91313</xdr:rowOff>
    </xdr:from>
    <xdr:to>
      <xdr:col>13</xdr:col>
      <xdr:colOff>568325</xdr:colOff>
      <xdr:row>19</xdr:row>
      <xdr:rowOff>15875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2701" t="-224" r="824" b="9665"/>
        <a:stretch/>
      </xdr:blipFill>
      <xdr:spPr>
        <a:xfrm>
          <a:off x="4772025" y="802513"/>
          <a:ext cx="3721100" cy="2591562"/>
        </a:xfrm>
        <a:prstGeom prst="rect">
          <a:avLst/>
        </a:prstGeom>
      </xdr:spPr>
    </xdr:pic>
    <xdr:clientData/>
  </xdr:twoCellAnchor>
  <xdr:twoCellAnchor editAs="oneCell">
    <xdr:from>
      <xdr:col>8</xdr:col>
      <xdr:colOff>22225</xdr:colOff>
      <xdr:row>21</xdr:row>
      <xdr:rowOff>98425</xdr:rowOff>
    </xdr:from>
    <xdr:to>
      <xdr:col>13</xdr:col>
      <xdr:colOff>614009</xdr:colOff>
      <xdr:row>38</xdr:row>
      <xdr:rowOff>111125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200" b="238"/>
        <a:stretch/>
      </xdr:blipFill>
      <xdr:spPr>
        <a:xfrm>
          <a:off x="4822825" y="3781425"/>
          <a:ext cx="4020784" cy="3133725"/>
        </a:xfrm>
        <a:prstGeom prst="rect">
          <a:avLst/>
        </a:prstGeom>
      </xdr:spPr>
    </xdr:pic>
    <xdr:clientData/>
  </xdr:twoCellAnchor>
  <xdr:twoCellAnchor>
    <xdr:from>
      <xdr:col>21</xdr:col>
      <xdr:colOff>239712</xdr:colOff>
      <xdr:row>26</xdr:row>
      <xdr:rowOff>63501</xdr:rowOff>
    </xdr:from>
    <xdr:to>
      <xdr:col>29</xdr:col>
      <xdr:colOff>146050</xdr:colOff>
      <xdr:row>43</xdr:row>
      <xdr:rowOff>31751</xdr:rowOff>
    </xdr:to>
    <xdr:graphicFrame macro="">
      <xdr:nvGraphicFramePr>
        <xdr:cNvPr id="8" name="图表 7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 editAs="oneCell">
    <xdr:from>
      <xdr:col>21</xdr:col>
      <xdr:colOff>146051</xdr:colOff>
      <xdr:row>44</xdr:row>
      <xdr:rowOff>133350</xdr:rowOff>
    </xdr:from>
    <xdr:to>
      <xdr:col>29</xdr:col>
      <xdr:colOff>556633</xdr:colOff>
      <xdr:row>67</xdr:row>
      <xdr:rowOff>42164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843251" y="7956550"/>
          <a:ext cx="5693782" cy="399821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3</xdr:row>
      <xdr:rowOff>0</xdr:rowOff>
    </xdr:from>
    <xdr:to>
      <xdr:col>7</xdr:col>
      <xdr:colOff>95250</xdr:colOff>
      <xdr:row>4</xdr:row>
      <xdr:rowOff>130175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 txBox="1"/>
      </xdr:nvSpPr>
      <xdr:spPr>
        <a:xfrm>
          <a:off x="0" y="533400"/>
          <a:ext cx="4057650" cy="3079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1      2      3      4      5       6       7        8       9     10      11      12  </a:t>
          </a:r>
          <a:endParaRPr lang="zh-CN" altLang="en-US" sz="1100"/>
        </a:p>
      </xdr:txBody>
    </xdr:sp>
    <xdr:clientData/>
  </xdr:twoCellAnchor>
  <xdr:twoCellAnchor>
    <xdr:from>
      <xdr:col>0</xdr:col>
      <xdr:colOff>25400</xdr:colOff>
      <xdr:row>20</xdr:row>
      <xdr:rowOff>63500</xdr:rowOff>
    </xdr:from>
    <xdr:to>
      <xdr:col>7</xdr:col>
      <xdr:colOff>171450</xdr:colOff>
      <xdr:row>22</xdr:row>
      <xdr:rowOff>15875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 txBox="1"/>
      </xdr:nvSpPr>
      <xdr:spPr>
        <a:xfrm>
          <a:off x="25400" y="3619500"/>
          <a:ext cx="4108450" cy="3079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1    2    3     4      5      </a:t>
          </a:r>
          <a:r>
            <a:rPr lang="en-US" altLang="zh-CN" sz="1100" baseline="0"/>
            <a:t> </a:t>
          </a:r>
          <a:r>
            <a:rPr lang="en-US" altLang="zh-CN" sz="1100"/>
            <a:t>6      7      8      9     10    11     12  </a:t>
          </a:r>
          <a:endParaRPr lang="zh-CN" altLang="en-US" sz="1100"/>
        </a:p>
      </xdr:txBody>
    </xdr:sp>
    <xdr:clientData/>
  </xdr:twoCellAnchor>
  <xdr:twoCellAnchor>
    <xdr:from>
      <xdr:col>0</xdr:col>
      <xdr:colOff>133350</xdr:colOff>
      <xdr:row>42</xdr:row>
      <xdr:rowOff>47625</xdr:rowOff>
    </xdr:from>
    <xdr:to>
      <xdr:col>7</xdr:col>
      <xdr:colOff>387350</xdr:colOff>
      <xdr:row>43</xdr:row>
      <xdr:rowOff>174625</xdr:rowOff>
    </xdr:to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 txBox="1"/>
      </xdr:nvSpPr>
      <xdr:spPr>
        <a:xfrm>
          <a:off x="133350" y="7597775"/>
          <a:ext cx="4368800" cy="3111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1      2      3       4       5       6       7     8     9  </a:t>
          </a:r>
          <a:r>
            <a:rPr lang="en-US" altLang="zh-CN" sz="1100" baseline="0"/>
            <a:t> </a:t>
          </a:r>
          <a:r>
            <a:rPr lang="en-US" altLang="zh-CN" sz="1100"/>
            <a:t> 10    11    12  </a:t>
          </a:r>
          <a:endParaRPr lang="zh-CN" altLang="en-US" sz="1100"/>
        </a:p>
      </xdr:txBody>
    </xdr:sp>
    <xdr:clientData/>
  </xdr:twoCellAnchor>
  <xdr:twoCellAnchor>
    <xdr:from>
      <xdr:col>12</xdr:col>
      <xdr:colOff>457200</xdr:colOff>
      <xdr:row>22</xdr:row>
      <xdr:rowOff>9525</xdr:rowOff>
    </xdr:from>
    <xdr:to>
      <xdr:col>13</xdr:col>
      <xdr:colOff>619125</xdr:colOff>
      <xdr:row>31</xdr:row>
      <xdr:rowOff>171450</xdr:rowOff>
    </xdr:to>
    <xdr:sp macro="" textlink="">
      <xdr:nvSpPr>
        <xdr:cNvPr id="9" name="矩形 8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/>
      </xdr:nvSpPr>
      <xdr:spPr>
        <a:xfrm>
          <a:off x="8001000" y="3876675"/>
          <a:ext cx="847725" cy="1819275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12</xdr:col>
      <xdr:colOff>9525</xdr:colOff>
      <xdr:row>32</xdr:row>
      <xdr:rowOff>66675</xdr:rowOff>
    </xdr:from>
    <xdr:to>
      <xdr:col>13</xdr:col>
      <xdr:colOff>613267</xdr:colOff>
      <xdr:row>34</xdr:row>
      <xdr:rowOff>280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53325" y="5775325"/>
          <a:ext cx="1289542" cy="301905"/>
        </a:xfrm>
        <a:prstGeom prst="rect">
          <a:avLst/>
        </a:prstGeom>
      </xdr:spPr>
    </xdr:pic>
    <xdr:clientData/>
  </xdr:twoCellAnchor>
  <xdr:twoCellAnchor>
    <xdr:from>
      <xdr:col>7</xdr:col>
      <xdr:colOff>444500</xdr:colOff>
      <xdr:row>3</xdr:row>
      <xdr:rowOff>44450</xdr:rowOff>
    </xdr:from>
    <xdr:to>
      <xdr:col>13</xdr:col>
      <xdr:colOff>384175</xdr:colOff>
      <xdr:row>4</xdr:row>
      <xdr:rowOff>174625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 txBox="1"/>
      </xdr:nvSpPr>
      <xdr:spPr>
        <a:xfrm>
          <a:off x="4559300" y="412750"/>
          <a:ext cx="4054475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1      2      3      4      5       6      </a:t>
          </a:r>
          <a:r>
            <a:rPr lang="en-US" altLang="zh-CN" sz="1100" baseline="0"/>
            <a:t> </a:t>
          </a:r>
          <a:r>
            <a:rPr lang="en-US" altLang="zh-CN" sz="1100"/>
            <a:t>7      8      9     10    11    12  </a:t>
          </a:r>
          <a:endParaRPr lang="zh-CN" altLang="en-US" sz="1100"/>
        </a:p>
      </xdr:txBody>
    </xdr:sp>
    <xdr:clientData/>
  </xdr:twoCellAnchor>
  <xdr:twoCellAnchor>
    <xdr:from>
      <xdr:col>7</xdr:col>
      <xdr:colOff>107950</xdr:colOff>
      <xdr:row>20</xdr:row>
      <xdr:rowOff>6350</xdr:rowOff>
    </xdr:from>
    <xdr:to>
      <xdr:col>13</xdr:col>
      <xdr:colOff>47625</xdr:colOff>
      <xdr:row>21</xdr:row>
      <xdr:rowOff>136525</xdr:rowOff>
    </xdr:to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 txBox="1"/>
      </xdr:nvSpPr>
      <xdr:spPr>
        <a:xfrm>
          <a:off x="4222750" y="3505200"/>
          <a:ext cx="4054475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1      2      3      4      5       6      </a:t>
          </a:r>
          <a:r>
            <a:rPr lang="en-US" altLang="zh-CN" sz="1100" baseline="0"/>
            <a:t> </a:t>
          </a:r>
          <a:r>
            <a:rPr lang="en-US" altLang="zh-CN" sz="1100"/>
            <a:t>7      8      9     10    11    12  </a:t>
          </a:r>
          <a:endParaRPr lang="zh-CN" altLang="en-US" sz="1100"/>
        </a:p>
      </xdr:txBody>
    </xdr:sp>
    <xdr:clientData/>
  </xdr:twoCellAnchor>
  <xdr:twoCellAnchor>
    <xdr:from>
      <xdr:col>8</xdr:col>
      <xdr:colOff>184150</xdr:colOff>
      <xdr:row>41</xdr:row>
      <xdr:rowOff>69850</xdr:rowOff>
    </xdr:from>
    <xdr:to>
      <xdr:col>14</xdr:col>
      <xdr:colOff>123825</xdr:colOff>
      <xdr:row>43</xdr:row>
      <xdr:rowOff>15875</xdr:rowOff>
    </xdr:to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 txBox="1"/>
      </xdr:nvSpPr>
      <xdr:spPr>
        <a:xfrm>
          <a:off x="4806950" y="7359650"/>
          <a:ext cx="3902075" cy="3016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1      2      3      4      5       6      </a:t>
          </a:r>
          <a:r>
            <a:rPr lang="en-US" altLang="zh-CN" sz="1100" baseline="0"/>
            <a:t> </a:t>
          </a:r>
          <a:r>
            <a:rPr lang="en-US" altLang="zh-CN" sz="1100"/>
            <a:t>7      8      9     10    11    12  </a:t>
          </a:r>
          <a:endParaRPr lang="zh-CN" altLang="en-US" sz="1100"/>
        </a:p>
      </xdr:txBody>
    </xdr:sp>
    <xdr:clientData/>
  </xdr:twoCellAnchor>
  <xdr:twoCellAnchor>
    <xdr:from>
      <xdr:col>7</xdr:col>
      <xdr:colOff>501650</xdr:colOff>
      <xdr:row>5</xdr:row>
      <xdr:rowOff>114300</xdr:rowOff>
    </xdr:from>
    <xdr:to>
      <xdr:col>8</xdr:col>
      <xdr:colOff>337019</xdr:colOff>
      <xdr:row>18</xdr:row>
      <xdr:rowOff>100517</xdr:rowOff>
    </xdr:to>
    <xdr:sp macro="" textlink="">
      <xdr:nvSpPr>
        <xdr:cNvPr id="20" name="文本框 14">
          <a:extLst>
            <a:ext uri="{FF2B5EF4-FFF2-40B4-BE49-F238E27FC236}">
              <a16:creationId xmlns:a16="http://schemas.microsoft.com/office/drawing/2014/main" id="{0392CD56-7864-4A99-AF38-88BFB6DD51CE}"/>
            </a:ext>
          </a:extLst>
        </xdr:cNvPr>
        <xdr:cNvSpPr txBox="1"/>
      </xdr:nvSpPr>
      <xdr:spPr>
        <a:xfrm>
          <a:off x="4464050" y="1003300"/>
          <a:ext cx="495769" cy="229761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8</xdr:col>
      <xdr:colOff>107950</xdr:colOff>
      <xdr:row>44</xdr:row>
      <xdr:rowOff>12700</xdr:rowOff>
    </xdr:from>
    <xdr:to>
      <xdr:col>8</xdr:col>
      <xdr:colOff>603719</xdr:colOff>
      <xdr:row>56</xdr:row>
      <xdr:rowOff>176717</xdr:rowOff>
    </xdr:to>
    <xdr:sp macro="" textlink="">
      <xdr:nvSpPr>
        <xdr:cNvPr id="22" name="文本框 14">
          <a:extLst>
            <a:ext uri="{FF2B5EF4-FFF2-40B4-BE49-F238E27FC236}">
              <a16:creationId xmlns:a16="http://schemas.microsoft.com/office/drawing/2014/main" id="{03413C8B-08A0-4F67-BC6C-09D50C829F32}"/>
            </a:ext>
          </a:extLst>
        </xdr:cNvPr>
        <xdr:cNvSpPr txBox="1"/>
      </xdr:nvSpPr>
      <xdr:spPr>
        <a:xfrm>
          <a:off x="4730750" y="7835900"/>
          <a:ext cx="495769" cy="229761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285750</xdr:colOff>
      <xdr:row>27</xdr:row>
      <xdr:rowOff>28574</xdr:rowOff>
    </xdr:from>
    <xdr:to>
      <xdr:col>6</xdr:col>
      <xdr:colOff>377825</xdr:colOff>
      <xdr:row>41</xdr:row>
      <xdr:rowOff>85725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4410" t="15975" r="9762" b="14697"/>
        <a:stretch/>
      </xdr:blipFill>
      <xdr:spPr>
        <a:xfrm>
          <a:off x="946150" y="4829174"/>
          <a:ext cx="3394075" cy="2546351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142874</xdr:colOff>
      <xdr:row>54</xdr:row>
      <xdr:rowOff>57149</xdr:rowOff>
    </xdr:from>
    <xdr:to>
      <xdr:col>6</xdr:col>
      <xdr:colOff>570715</xdr:colOff>
      <xdr:row>69</xdr:row>
      <xdr:rowOff>22224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7241" t="13220" r="2390" b="6967"/>
        <a:stretch/>
      </xdr:blipFill>
      <xdr:spPr>
        <a:xfrm>
          <a:off x="142874" y="10001249"/>
          <a:ext cx="3856841" cy="2727325"/>
        </a:xfrm>
        <a:prstGeom prst="rect">
          <a:avLst/>
        </a:prstGeom>
      </xdr:spPr>
    </xdr:pic>
    <xdr:clientData/>
  </xdr:twoCellAnchor>
  <xdr:twoCellAnchor editAs="oneCell">
    <xdr:from>
      <xdr:col>7</xdr:col>
      <xdr:colOff>574677</xdr:colOff>
      <xdr:row>4</xdr:row>
      <xdr:rowOff>117474</xdr:rowOff>
    </xdr:from>
    <xdr:to>
      <xdr:col>12</xdr:col>
      <xdr:colOff>650875</xdr:colOff>
      <xdr:row>18</xdr:row>
      <xdr:rowOff>92075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3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" t="256" r="1597" b="216"/>
        <a:stretch/>
      </xdr:blipFill>
      <xdr:spPr>
        <a:xfrm>
          <a:off x="4003677" y="854074"/>
          <a:ext cx="3505198" cy="2552701"/>
        </a:xfrm>
        <a:prstGeom prst="rect">
          <a:avLst/>
        </a:prstGeom>
      </xdr:spPr>
    </xdr:pic>
    <xdr:clientData/>
  </xdr:twoCellAnchor>
  <xdr:twoCellAnchor editAs="oneCell">
    <xdr:from>
      <xdr:col>1</xdr:col>
      <xdr:colOff>88900</xdr:colOff>
      <xdr:row>4</xdr:row>
      <xdr:rowOff>130174</xdr:rowOff>
    </xdr:from>
    <xdr:to>
      <xdr:col>6</xdr:col>
      <xdr:colOff>581025</xdr:colOff>
      <xdr:row>18</xdr:row>
      <xdr:rowOff>168275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2593" t="11509" r="2963" b="31927"/>
        <a:stretch/>
      </xdr:blipFill>
      <xdr:spPr>
        <a:xfrm>
          <a:off x="88900" y="841374"/>
          <a:ext cx="3794125" cy="2527301"/>
        </a:xfrm>
        <a:prstGeom prst="rect">
          <a:avLst/>
        </a:prstGeom>
      </xdr:spPr>
    </xdr:pic>
    <xdr:clientData/>
  </xdr:twoCellAnchor>
  <xdr:twoCellAnchor editAs="oneCell">
    <xdr:from>
      <xdr:col>7</xdr:col>
      <xdr:colOff>612776</xdr:colOff>
      <xdr:row>53</xdr:row>
      <xdr:rowOff>130086</xdr:rowOff>
    </xdr:from>
    <xdr:to>
      <xdr:col>13</xdr:col>
      <xdr:colOff>79376</xdr:colOff>
      <xdr:row>70</xdr:row>
      <xdr:rowOff>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3540" t="-108" r="828" b="1015"/>
        <a:stretch/>
      </xdr:blipFill>
      <xdr:spPr>
        <a:xfrm>
          <a:off x="4041776" y="9890036"/>
          <a:ext cx="3581400" cy="3000464"/>
        </a:xfrm>
        <a:prstGeom prst="rect">
          <a:avLst/>
        </a:prstGeom>
      </xdr:spPr>
    </xdr:pic>
    <xdr:clientData/>
  </xdr:twoCellAnchor>
  <xdr:twoCellAnchor editAs="oneCell">
    <xdr:from>
      <xdr:col>1</xdr:col>
      <xdr:colOff>139623</xdr:colOff>
      <xdr:row>84</xdr:row>
      <xdr:rowOff>13276</xdr:rowOff>
    </xdr:from>
    <xdr:to>
      <xdr:col>6</xdr:col>
      <xdr:colOff>377825</xdr:colOff>
      <xdr:row>99</xdr:row>
      <xdr:rowOff>15874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592" t="5337" r="7392" b="9923"/>
        <a:stretch/>
      </xdr:blipFill>
      <xdr:spPr>
        <a:xfrm>
          <a:off x="139623" y="15481876"/>
          <a:ext cx="3660852" cy="2761673"/>
        </a:xfrm>
        <a:prstGeom prst="rect">
          <a:avLst/>
        </a:prstGeom>
      </xdr:spPr>
    </xdr:pic>
    <xdr:clientData/>
  </xdr:twoCellAnchor>
  <xdr:twoCellAnchor editAs="oneCell">
    <xdr:from>
      <xdr:col>7</xdr:col>
      <xdr:colOff>539750</xdr:colOff>
      <xdr:row>27</xdr:row>
      <xdr:rowOff>85724</xdr:rowOff>
    </xdr:from>
    <xdr:to>
      <xdr:col>13</xdr:col>
      <xdr:colOff>61334</xdr:colOff>
      <xdr:row>41</xdr:row>
      <xdr:rowOff>130175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" t="3" r="1085" b="483"/>
        <a:stretch/>
      </xdr:blipFill>
      <xdr:spPr>
        <a:xfrm>
          <a:off x="3968750" y="5057774"/>
          <a:ext cx="3636384" cy="2616201"/>
        </a:xfrm>
        <a:prstGeom prst="rect">
          <a:avLst/>
        </a:prstGeom>
      </xdr:spPr>
    </xdr:pic>
    <xdr:clientData/>
  </xdr:twoCellAnchor>
  <xdr:twoCellAnchor editAs="oneCell">
    <xdr:from>
      <xdr:col>6</xdr:col>
      <xdr:colOff>625473</xdr:colOff>
      <xdr:row>84</xdr:row>
      <xdr:rowOff>0</xdr:rowOff>
    </xdr:from>
    <xdr:to>
      <xdr:col>12</xdr:col>
      <xdr:colOff>584200</xdr:colOff>
      <xdr:row>102</xdr:row>
      <xdr:rowOff>76200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050" t="-437" r="750" b="1495"/>
        <a:stretch/>
      </xdr:blipFill>
      <xdr:spPr>
        <a:xfrm>
          <a:off x="4587873" y="14935200"/>
          <a:ext cx="3921127" cy="3276600"/>
        </a:xfrm>
        <a:prstGeom prst="rect">
          <a:avLst/>
        </a:prstGeom>
      </xdr:spPr>
    </xdr:pic>
    <xdr:clientData/>
  </xdr:twoCellAnchor>
  <xdr:twoCellAnchor>
    <xdr:from>
      <xdr:col>20</xdr:col>
      <xdr:colOff>165100</xdr:colOff>
      <xdr:row>31</xdr:row>
      <xdr:rowOff>152400</xdr:rowOff>
    </xdr:from>
    <xdr:to>
      <xdr:col>29</xdr:col>
      <xdr:colOff>88900</xdr:colOff>
      <xdr:row>51</xdr:row>
      <xdr:rowOff>114300</xdr:rowOff>
    </xdr:to>
    <xdr:graphicFrame macro="">
      <xdr:nvGraphicFramePr>
        <xdr:cNvPr id="14" name="图表 13">
          <a:extLst>
            <a:ext uri="{FF2B5EF4-FFF2-40B4-BE49-F238E27FC236}">
              <a16:creationId xmlns:a16="http://schemas.microsoft.com/office/drawing/2014/main" id="{00000000-0008-0000-0300-00000E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 editAs="oneCell">
    <xdr:from>
      <xdr:col>20</xdr:col>
      <xdr:colOff>561975</xdr:colOff>
      <xdr:row>53</xdr:row>
      <xdr:rowOff>9525</xdr:rowOff>
    </xdr:from>
    <xdr:to>
      <xdr:col>28</xdr:col>
      <xdr:colOff>171450</xdr:colOff>
      <xdr:row>76</xdr:row>
      <xdr:rowOff>79248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3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57325" y="9769475"/>
          <a:ext cx="5813425" cy="4305173"/>
        </a:xfrm>
        <a:prstGeom prst="rect">
          <a:avLst/>
        </a:prstGeom>
      </xdr:spPr>
    </xdr:pic>
    <xdr:clientData/>
  </xdr:twoCellAnchor>
  <xdr:twoCellAnchor>
    <xdr:from>
      <xdr:col>1</xdr:col>
      <xdr:colOff>279401</xdr:colOff>
      <xdr:row>3</xdr:row>
      <xdr:rowOff>15875</xdr:rowOff>
    </xdr:from>
    <xdr:to>
      <xdr:col>7</xdr:col>
      <xdr:colOff>336551</xdr:colOff>
      <xdr:row>4</xdr:row>
      <xdr:rowOff>146050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SpPr txBox="1"/>
      </xdr:nvSpPr>
      <xdr:spPr>
        <a:xfrm>
          <a:off x="279401" y="568325"/>
          <a:ext cx="3486150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1     2      3     4     5     6      7    8     9   10   11    12  </a:t>
          </a:r>
          <a:endParaRPr lang="zh-CN" altLang="en-US" sz="1100"/>
        </a:p>
      </xdr:txBody>
    </xdr:sp>
    <xdr:clientData/>
  </xdr:twoCellAnchor>
  <xdr:twoCellAnchor>
    <xdr:from>
      <xdr:col>7</xdr:col>
      <xdr:colOff>625474</xdr:colOff>
      <xdr:row>3</xdr:row>
      <xdr:rowOff>85725</xdr:rowOff>
    </xdr:from>
    <xdr:to>
      <xdr:col>13</xdr:col>
      <xdr:colOff>95249</xdr:colOff>
      <xdr:row>5</xdr:row>
      <xdr:rowOff>41275</xdr:rowOff>
    </xdr:to>
    <xdr:sp macro="" textlink="">
      <xdr:nvSpPr>
        <xdr:cNvPr id="15" name="文本框 14">
          <a:extLst>
            <a:ext uri="{FF2B5EF4-FFF2-40B4-BE49-F238E27FC236}">
              <a16:creationId xmlns:a16="http://schemas.microsoft.com/office/drawing/2014/main" id="{00000000-0008-0000-0300-00000F000000}"/>
            </a:ext>
          </a:extLst>
        </xdr:cNvPr>
        <xdr:cNvSpPr txBox="1"/>
      </xdr:nvSpPr>
      <xdr:spPr>
        <a:xfrm>
          <a:off x="5248274" y="619125"/>
          <a:ext cx="3432175" cy="3111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1     2      3     4     5     6      7    8     9   10   11  12  </a:t>
          </a:r>
          <a:endParaRPr lang="zh-CN" altLang="en-US" sz="1100"/>
        </a:p>
      </xdr:txBody>
    </xdr:sp>
    <xdr:clientData/>
  </xdr:twoCellAnchor>
  <xdr:twoCellAnchor>
    <xdr:from>
      <xdr:col>7</xdr:col>
      <xdr:colOff>574677</xdr:colOff>
      <xdr:row>6</xdr:row>
      <xdr:rowOff>76200</xdr:rowOff>
    </xdr:from>
    <xdr:to>
      <xdr:col>8</xdr:col>
      <xdr:colOff>590550</xdr:colOff>
      <xdr:row>14</xdr:row>
      <xdr:rowOff>92074</xdr:rowOff>
    </xdr:to>
    <xdr:sp macro="" textlink="">
      <xdr:nvSpPr>
        <xdr:cNvPr id="17" name="矩形 16">
          <a:extLst>
            <a:ext uri="{FF2B5EF4-FFF2-40B4-BE49-F238E27FC236}">
              <a16:creationId xmlns:a16="http://schemas.microsoft.com/office/drawing/2014/main" id="{00000000-0008-0000-0300-000011000000}"/>
            </a:ext>
          </a:extLst>
        </xdr:cNvPr>
        <xdr:cNvSpPr/>
      </xdr:nvSpPr>
      <xdr:spPr>
        <a:xfrm>
          <a:off x="4003677" y="1181100"/>
          <a:ext cx="701673" cy="1489074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7</xdr:col>
      <xdr:colOff>492127</xdr:colOff>
      <xdr:row>15</xdr:row>
      <xdr:rowOff>47624</xdr:rowOff>
    </xdr:from>
    <xdr:to>
      <xdr:col>9</xdr:col>
      <xdr:colOff>416419</xdr:colOff>
      <xdr:row>16</xdr:row>
      <xdr:rowOff>168554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3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921127" y="2809874"/>
          <a:ext cx="1289542" cy="301905"/>
        </a:xfrm>
        <a:prstGeom prst="rect">
          <a:avLst/>
        </a:prstGeom>
      </xdr:spPr>
    </xdr:pic>
    <xdr:clientData/>
  </xdr:twoCellAnchor>
  <xdr:twoCellAnchor>
    <xdr:from>
      <xdr:col>7</xdr:col>
      <xdr:colOff>346074</xdr:colOff>
      <xdr:row>25</xdr:row>
      <xdr:rowOff>130175</xdr:rowOff>
    </xdr:from>
    <xdr:to>
      <xdr:col>12</xdr:col>
      <xdr:colOff>660399</xdr:colOff>
      <xdr:row>27</xdr:row>
      <xdr:rowOff>76200</xdr:rowOff>
    </xdr:to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00000000-0008-0000-0300-000013000000}"/>
            </a:ext>
          </a:extLst>
        </xdr:cNvPr>
        <xdr:cNvSpPr txBox="1"/>
      </xdr:nvSpPr>
      <xdr:spPr>
        <a:xfrm>
          <a:off x="4968874" y="4575175"/>
          <a:ext cx="3616325" cy="3016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1     2     3     4     5     6      7    8     9    10   11   12  </a:t>
          </a:r>
          <a:endParaRPr lang="zh-CN" altLang="en-US" sz="1100"/>
        </a:p>
      </xdr:txBody>
    </xdr:sp>
    <xdr:clientData/>
  </xdr:twoCellAnchor>
  <xdr:twoCellAnchor>
    <xdr:from>
      <xdr:col>1</xdr:col>
      <xdr:colOff>0</xdr:colOff>
      <xdr:row>25</xdr:row>
      <xdr:rowOff>53975</xdr:rowOff>
    </xdr:from>
    <xdr:to>
      <xdr:col>7</xdr:col>
      <xdr:colOff>336550</xdr:colOff>
      <xdr:row>27</xdr:row>
      <xdr:rowOff>0</xdr:rowOff>
    </xdr:to>
    <xdr:sp macro="" textlink="">
      <xdr:nvSpPr>
        <xdr:cNvPr id="20" name="文本框 19">
          <a:extLst>
            <a:ext uri="{FF2B5EF4-FFF2-40B4-BE49-F238E27FC236}">
              <a16:creationId xmlns:a16="http://schemas.microsoft.com/office/drawing/2014/main" id="{00000000-0008-0000-0300-000014000000}"/>
            </a:ext>
          </a:extLst>
        </xdr:cNvPr>
        <xdr:cNvSpPr txBox="1"/>
      </xdr:nvSpPr>
      <xdr:spPr>
        <a:xfrm>
          <a:off x="0" y="4657725"/>
          <a:ext cx="3765550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1     2      3      4     5      6      7      8      9   10    11    12  </a:t>
          </a:r>
          <a:endParaRPr lang="zh-CN" altLang="en-US" sz="1100"/>
        </a:p>
      </xdr:txBody>
    </xdr:sp>
    <xdr:clientData/>
  </xdr:twoCellAnchor>
  <xdr:twoCellAnchor>
    <xdr:from>
      <xdr:col>1</xdr:col>
      <xdr:colOff>0</xdr:colOff>
      <xdr:row>52</xdr:row>
      <xdr:rowOff>158750</xdr:rowOff>
    </xdr:from>
    <xdr:to>
      <xdr:col>7</xdr:col>
      <xdr:colOff>339725</xdr:colOff>
      <xdr:row>54</xdr:row>
      <xdr:rowOff>104775</xdr:rowOff>
    </xdr:to>
    <xdr:sp macro="" textlink="">
      <xdr:nvSpPr>
        <xdr:cNvPr id="22" name="文本框 21">
          <a:extLst>
            <a:ext uri="{FF2B5EF4-FFF2-40B4-BE49-F238E27FC236}">
              <a16:creationId xmlns:a16="http://schemas.microsoft.com/office/drawing/2014/main" id="{00000000-0008-0000-0300-000016000000}"/>
            </a:ext>
          </a:extLst>
        </xdr:cNvPr>
        <xdr:cNvSpPr txBox="1"/>
      </xdr:nvSpPr>
      <xdr:spPr>
        <a:xfrm>
          <a:off x="0" y="9734550"/>
          <a:ext cx="3768725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1     2      3      4     5      6      7      8      9    10    11    12  </a:t>
          </a:r>
          <a:endParaRPr lang="zh-CN" altLang="en-US" sz="1100"/>
        </a:p>
      </xdr:txBody>
    </xdr:sp>
    <xdr:clientData/>
  </xdr:twoCellAnchor>
  <xdr:twoCellAnchor>
    <xdr:from>
      <xdr:col>7</xdr:col>
      <xdr:colOff>400050</xdr:colOff>
      <xdr:row>51</xdr:row>
      <xdr:rowOff>177800</xdr:rowOff>
    </xdr:from>
    <xdr:to>
      <xdr:col>13</xdr:col>
      <xdr:colOff>53975</xdr:colOff>
      <xdr:row>53</xdr:row>
      <xdr:rowOff>123825</xdr:rowOff>
    </xdr:to>
    <xdr:sp macro="" textlink="">
      <xdr:nvSpPr>
        <xdr:cNvPr id="23" name="文本框 22">
          <a:extLst>
            <a:ext uri="{FF2B5EF4-FFF2-40B4-BE49-F238E27FC236}">
              <a16:creationId xmlns:a16="http://schemas.microsoft.com/office/drawing/2014/main" id="{00000000-0008-0000-0300-000017000000}"/>
            </a:ext>
          </a:extLst>
        </xdr:cNvPr>
        <xdr:cNvSpPr txBox="1"/>
      </xdr:nvSpPr>
      <xdr:spPr>
        <a:xfrm>
          <a:off x="3829050" y="9569450"/>
          <a:ext cx="3768725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1     2      3      4     5      6      7      8      9   10    11    12  </a:t>
          </a:r>
          <a:endParaRPr lang="zh-CN" altLang="en-US" sz="1100"/>
        </a:p>
      </xdr:txBody>
    </xdr:sp>
    <xdr:clientData/>
  </xdr:twoCellAnchor>
  <xdr:twoCellAnchor>
    <xdr:from>
      <xdr:col>1</xdr:col>
      <xdr:colOff>0</xdr:colOff>
      <xdr:row>82</xdr:row>
      <xdr:rowOff>95250</xdr:rowOff>
    </xdr:from>
    <xdr:to>
      <xdr:col>7</xdr:col>
      <xdr:colOff>339725</xdr:colOff>
      <xdr:row>84</xdr:row>
      <xdr:rowOff>41275</xdr:rowOff>
    </xdr:to>
    <xdr:sp macro="" textlink="">
      <xdr:nvSpPr>
        <xdr:cNvPr id="24" name="文本框 23">
          <a:extLst>
            <a:ext uri="{FF2B5EF4-FFF2-40B4-BE49-F238E27FC236}">
              <a16:creationId xmlns:a16="http://schemas.microsoft.com/office/drawing/2014/main" id="{00000000-0008-0000-0300-000018000000}"/>
            </a:ext>
          </a:extLst>
        </xdr:cNvPr>
        <xdr:cNvSpPr txBox="1"/>
      </xdr:nvSpPr>
      <xdr:spPr>
        <a:xfrm>
          <a:off x="0" y="15195550"/>
          <a:ext cx="3768725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1     2      3      4     5      6      7      8      9   10    11    12  </a:t>
          </a:r>
          <a:endParaRPr lang="zh-CN" altLang="en-US" sz="1100"/>
        </a:p>
      </xdr:txBody>
    </xdr:sp>
    <xdr:clientData/>
  </xdr:twoCellAnchor>
  <xdr:twoCellAnchor>
    <xdr:from>
      <xdr:col>6</xdr:col>
      <xdr:colOff>517525</xdr:colOff>
      <xdr:row>82</xdr:row>
      <xdr:rowOff>88901</xdr:rowOff>
    </xdr:from>
    <xdr:to>
      <xdr:col>12</xdr:col>
      <xdr:colOff>527050</xdr:colOff>
      <xdr:row>84</xdr:row>
      <xdr:rowOff>1</xdr:rowOff>
    </xdr:to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00000000-0008-0000-0300-00001A000000}"/>
            </a:ext>
          </a:extLst>
        </xdr:cNvPr>
        <xdr:cNvSpPr txBox="1"/>
      </xdr:nvSpPr>
      <xdr:spPr>
        <a:xfrm>
          <a:off x="4479925" y="14668501"/>
          <a:ext cx="3971925" cy="2667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1     2      3      4     5      6      7      8      9   10    11    12  </a:t>
          </a:r>
          <a:endParaRPr lang="zh-CN" altLang="en-US" sz="1100"/>
        </a:p>
      </xdr:txBody>
    </xdr:sp>
    <xdr:clientData/>
  </xdr:twoCellAnchor>
  <xdr:twoCellAnchor>
    <xdr:from>
      <xdr:col>7</xdr:col>
      <xdr:colOff>215900</xdr:colOff>
      <xdr:row>30</xdr:row>
      <xdr:rowOff>25400</xdr:rowOff>
    </xdr:from>
    <xdr:to>
      <xdr:col>8</xdr:col>
      <xdr:colOff>51269</xdr:colOff>
      <xdr:row>41</xdr:row>
      <xdr:rowOff>141899</xdr:rowOff>
    </xdr:to>
    <xdr:sp macro="" textlink="">
      <xdr:nvSpPr>
        <xdr:cNvPr id="27" name="文本框 14">
          <a:extLst>
            <a:ext uri="{FF2B5EF4-FFF2-40B4-BE49-F238E27FC236}">
              <a16:creationId xmlns:a16="http://schemas.microsoft.com/office/drawing/2014/main" id="{4F0D39F8-99DE-4F4B-88F1-D3BB85E9AC16}"/>
            </a:ext>
          </a:extLst>
        </xdr:cNvPr>
        <xdr:cNvSpPr txBox="1"/>
      </xdr:nvSpPr>
      <xdr:spPr>
        <a:xfrm>
          <a:off x="4178300" y="5359400"/>
          <a:ext cx="495769" cy="2072299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7</xdr:col>
      <xdr:colOff>298450</xdr:colOff>
      <xdr:row>57</xdr:row>
      <xdr:rowOff>6350</xdr:rowOff>
    </xdr:from>
    <xdr:to>
      <xdr:col>8</xdr:col>
      <xdr:colOff>133819</xdr:colOff>
      <xdr:row>71</xdr:row>
      <xdr:rowOff>6293</xdr:rowOff>
    </xdr:to>
    <xdr:sp macro="" textlink="">
      <xdr:nvSpPr>
        <xdr:cNvPr id="28" name="文本框 14">
          <a:extLst>
            <a:ext uri="{FF2B5EF4-FFF2-40B4-BE49-F238E27FC236}">
              <a16:creationId xmlns:a16="http://schemas.microsoft.com/office/drawing/2014/main" id="{88F988DE-AB6B-478F-AD73-5DF9D8279FF8}"/>
            </a:ext>
          </a:extLst>
        </xdr:cNvPr>
        <xdr:cNvSpPr txBox="1"/>
      </xdr:nvSpPr>
      <xdr:spPr>
        <a:xfrm>
          <a:off x="4260850" y="10140950"/>
          <a:ext cx="495769" cy="2489143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2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6</xdr:col>
      <xdr:colOff>368300</xdr:colOff>
      <xdr:row>88</xdr:row>
      <xdr:rowOff>0</xdr:rowOff>
    </xdr:from>
    <xdr:to>
      <xdr:col>7</xdr:col>
      <xdr:colOff>203669</xdr:colOff>
      <xdr:row>103</xdr:row>
      <xdr:rowOff>4501</xdr:rowOff>
    </xdr:to>
    <xdr:sp macro="" textlink="">
      <xdr:nvSpPr>
        <xdr:cNvPr id="29" name="文本框 14">
          <a:extLst>
            <a:ext uri="{FF2B5EF4-FFF2-40B4-BE49-F238E27FC236}">
              <a16:creationId xmlns:a16="http://schemas.microsoft.com/office/drawing/2014/main" id="{9F88892A-3193-416E-B907-0AC2C518FA15}"/>
            </a:ext>
          </a:extLst>
        </xdr:cNvPr>
        <xdr:cNvSpPr txBox="1"/>
      </xdr:nvSpPr>
      <xdr:spPr>
        <a:xfrm>
          <a:off x="3670300" y="15646400"/>
          <a:ext cx="495769" cy="2671501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2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0</xdr:col>
      <xdr:colOff>444500</xdr:colOff>
      <xdr:row>54</xdr:row>
      <xdr:rowOff>114300</xdr:rowOff>
    </xdr:from>
    <xdr:to>
      <xdr:col>1</xdr:col>
      <xdr:colOff>279869</xdr:colOff>
      <xdr:row>71</xdr:row>
      <xdr:rowOff>58474</xdr:rowOff>
    </xdr:to>
    <xdr:sp macro="" textlink="">
      <xdr:nvSpPr>
        <xdr:cNvPr id="33" name="文本框 14">
          <a:extLst>
            <a:ext uri="{FF2B5EF4-FFF2-40B4-BE49-F238E27FC236}">
              <a16:creationId xmlns:a16="http://schemas.microsoft.com/office/drawing/2014/main" id="{3EF7F635-3AA1-4B90-B5B3-6176E12E6624}"/>
            </a:ext>
          </a:extLst>
        </xdr:cNvPr>
        <xdr:cNvSpPr txBox="1"/>
      </xdr:nvSpPr>
      <xdr:spPr>
        <a:xfrm>
          <a:off x="444500" y="9715500"/>
          <a:ext cx="495769" cy="2966774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4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0</xdr:col>
      <xdr:colOff>641350</xdr:colOff>
      <xdr:row>26</xdr:row>
      <xdr:rowOff>127000</xdr:rowOff>
    </xdr:from>
    <xdr:to>
      <xdr:col>1</xdr:col>
      <xdr:colOff>476719</xdr:colOff>
      <xdr:row>42</xdr:row>
      <xdr:rowOff>40647</xdr:rowOff>
    </xdr:to>
    <xdr:sp macro="" textlink="">
      <xdr:nvSpPr>
        <xdr:cNvPr id="34" name="文本框 14">
          <a:extLst>
            <a:ext uri="{FF2B5EF4-FFF2-40B4-BE49-F238E27FC236}">
              <a16:creationId xmlns:a16="http://schemas.microsoft.com/office/drawing/2014/main" id="{1B37F001-52F9-426A-B6C8-74F01DCD839A}"/>
            </a:ext>
          </a:extLst>
        </xdr:cNvPr>
        <xdr:cNvSpPr txBox="1"/>
      </xdr:nvSpPr>
      <xdr:spPr>
        <a:xfrm>
          <a:off x="641350" y="4749800"/>
          <a:ext cx="495769" cy="275844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9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6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2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</xdr:txBody>
    </xdr:sp>
    <xdr:clientData/>
  </xdr:twoCellAnchor>
  <xdr:twoCellAnchor>
    <xdr:from>
      <xdr:col>0</xdr:col>
      <xdr:colOff>476250</xdr:colOff>
      <xdr:row>83</xdr:row>
      <xdr:rowOff>38100</xdr:rowOff>
    </xdr:from>
    <xdr:to>
      <xdr:col>1</xdr:col>
      <xdr:colOff>311619</xdr:colOff>
      <xdr:row>98</xdr:row>
      <xdr:rowOff>42601</xdr:rowOff>
    </xdr:to>
    <xdr:sp macro="" textlink="">
      <xdr:nvSpPr>
        <xdr:cNvPr id="31" name="文本框 14">
          <a:extLst>
            <a:ext uri="{FF2B5EF4-FFF2-40B4-BE49-F238E27FC236}">
              <a16:creationId xmlns:a16="http://schemas.microsoft.com/office/drawing/2014/main" id="{7EAB0221-A760-41F0-A69A-3399E8779664}"/>
            </a:ext>
          </a:extLst>
        </xdr:cNvPr>
        <xdr:cNvSpPr txBox="1"/>
      </xdr:nvSpPr>
      <xdr:spPr>
        <a:xfrm>
          <a:off x="476250" y="14795500"/>
          <a:ext cx="495769" cy="2671501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2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419101</xdr:colOff>
      <xdr:row>3</xdr:row>
      <xdr:rowOff>25776</xdr:rowOff>
    </xdr:from>
    <xdr:to>
      <xdr:col>6</xdr:col>
      <xdr:colOff>12701</xdr:colOff>
      <xdr:row>16</xdr:row>
      <xdr:rowOff>9525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0217" r="2040" b="6197"/>
        <a:stretch/>
      </xdr:blipFill>
      <xdr:spPr>
        <a:xfrm>
          <a:off x="419101" y="559176"/>
          <a:ext cx="3556000" cy="2295149"/>
        </a:xfrm>
        <a:prstGeom prst="rect">
          <a:avLst/>
        </a:prstGeom>
      </xdr:spPr>
    </xdr:pic>
    <xdr:clientData/>
  </xdr:twoCellAnchor>
  <xdr:twoCellAnchor editAs="oneCell">
    <xdr:from>
      <xdr:col>0</xdr:col>
      <xdr:colOff>323850</xdr:colOff>
      <xdr:row>20</xdr:row>
      <xdr:rowOff>22224</xdr:rowOff>
    </xdr:from>
    <xdr:to>
      <xdr:col>6</xdr:col>
      <xdr:colOff>152399</xdr:colOff>
      <xdr:row>34</xdr:row>
      <xdr:rowOff>85310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203" t="10746" r="978" b="5405"/>
        <a:stretch/>
      </xdr:blipFill>
      <xdr:spPr>
        <a:xfrm>
          <a:off x="323850" y="3578224"/>
          <a:ext cx="3790949" cy="2552286"/>
        </a:xfrm>
        <a:prstGeom prst="rect">
          <a:avLst/>
        </a:prstGeom>
      </xdr:spPr>
    </xdr:pic>
    <xdr:clientData/>
  </xdr:twoCellAnchor>
  <xdr:twoCellAnchor>
    <xdr:from>
      <xdr:col>20</xdr:col>
      <xdr:colOff>111125</xdr:colOff>
      <xdr:row>32</xdr:row>
      <xdr:rowOff>111125</xdr:rowOff>
    </xdr:from>
    <xdr:to>
      <xdr:col>25</xdr:col>
      <xdr:colOff>190500</xdr:colOff>
      <xdr:row>51</xdr:row>
      <xdr:rowOff>127000</xdr:rowOff>
    </xdr:to>
    <xdr:graphicFrame macro="">
      <xdr:nvGraphicFramePr>
        <xdr:cNvPr id="4" name="图表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0</xdr:col>
      <xdr:colOff>396879</xdr:colOff>
      <xdr:row>58</xdr:row>
      <xdr:rowOff>168275</xdr:rowOff>
    </xdr:from>
    <xdr:to>
      <xdr:col>6</xdr:col>
      <xdr:colOff>247651</xdr:colOff>
      <xdr:row>72</xdr:row>
      <xdr:rowOff>76200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359" t="9747" r="2360" b="17598"/>
        <a:stretch/>
      </xdr:blipFill>
      <xdr:spPr>
        <a:xfrm>
          <a:off x="396879" y="10480675"/>
          <a:ext cx="3813172" cy="2397125"/>
        </a:xfrm>
        <a:prstGeom prst="rect">
          <a:avLst/>
        </a:prstGeom>
      </xdr:spPr>
    </xdr:pic>
    <xdr:clientData/>
  </xdr:twoCellAnchor>
  <xdr:twoCellAnchor editAs="oneCell">
    <xdr:from>
      <xdr:col>0</xdr:col>
      <xdr:colOff>527050</xdr:colOff>
      <xdr:row>39</xdr:row>
      <xdr:rowOff>44451</xdr:rowOff>
    </xdr:from>
    <xdr:to>
      <xdr:col>6</xdr:col>
      <xdr:colOff>482600</xdr:colOff>
      <xdr:row>53</xdr:row>
      <xdr:rowOff>25401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3188" t="7453" r="3337" b="20465"/>
        <a:stretch/>
      </xdr:blipFill>
      <xdr:spPr>
        <a:xfrm>
          <a:off x="527050" y="6978651"/>
          <a:ext cx="3917950" cy="2470150"/>
        </a:xfrm>
        <a:prstGeom prst="rect">
          <a:avLst/>
        </a:prstGeom>
      </xdr:spPr>
    </xdr:pic>
    <xdr:clientData/>
  </xdr:twoCellAnchor>
  <xdr:twoCellAnchor editAs="oneCell">
    <xdr:from>
      <xdr:col>20</xdr:col>
      <xdr:colOff>161924</xdr:colOff>
      <xdr:row>52</xdr:row>
      <xdr:rowOff>53975</xdr:rowOff>
    </xdr:from>
    <xdr:to>
      <xdr:col>26</xdr:col>
      <xdr:colOff>149224</xdr:colOff>
      <xdr:row>75</xdr:row>
      <xdr:rowOff>53848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868774" y="9629775"/>
          <a:ext cx="5915025" cy="4235323"/>
        </a:xfrm>
        <a:prstGeom prst="rect">
          <a:avLst/>
        </a:prstGeom>
      </xdr:spPr>
    </xdr:pic>
    <xdr:clientData/>
  </xdr:twoCellAnchor>
  <xdr:twoCellAnchor>
    <xdr:from>
      <xdr:col>0</xdr:col>
      <xdr:colOff>203200</xdr:colOff>
      <xdr:row>1</xdr:row>
      <xdr:rowOff>76200</xdr:rowOff>
    </xdr:from>
    <xdr:to>
      <xdr:col>5</xdr:col>
      <xdr:colOff>635000</xdr:colOff>
      <xdr:row>3</xdr:row>
      <xdr:rowOff>28575</xdr:rowOff>
    </xdr:to>
    <xdr:sp macro="" textlink="">
      <xdr:nvSpPr>
        <xdr:cNvPr id="9" name="文本框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203200" y="254000"/>
          <a:ext cx="3733800" cy="3079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1     2      3     4     5      6      7     8       9     10    11    12  </a:t>
          </a:r>
          <a:endParaRPr lang="zh-CN" altLang="en-US" sz="1100"/>
        </a:p>
      </xdr:txBody>
    </xdr:sp>
    <xdr:clientData/>
  </xdr:twoCellAnchor>
  <xdr:twoCellAnchor>
    <xdr:from>
      <xdr:col>0</xdr:col>
      <xdr:colOff>0</xdr:colOff>
      <xdr:row>18</xdr:row>
      <xdr:rowOff>28575</xdr:rowOff>
    </xdr:from>
    <xdr:to>
      <xdr:col>6</xdr:col>
      <xdr:colOff>19050</xdr:colOff>
      <xdr:row>19</xdr:row>
      <xdr:rowOff>168275</xdr:rowOff>
    </xdr:to>
    <xdr:sp macro="" textlink="">
      <xdr:nvSpPr>
        <xdr:cNvPr id="11" name="文本框 10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SpPr txBox="1"/>
      </xdr:nvSpPr>
      <xdr:spPr>
        <a:xfrm>
          <a:off x="0" y="3343275"/>
          <a:ext cx="4133850" cy="3238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1      2      3      4       5       6      7       8       9     10    11    12  </a:t>
          </a:r>
          <a:endParaRPr lang="zh-CN" altLang="en-US" sz="1100"/>
        </a:p>
      </xdr:txBody>
    </xdr:sp>
    <xdr:clientData/>
  </xdr:twoCellAnchor>
  <xdr:twoCellAnchor>
    <xdr:from>
      <xdr:col>0</xdr:col>
      <xdr:colOff>285750</xdr:colOff>
      <xdr:row>37</xdr:row>
      <xdr:rowOff>6350</xdr:rowOff>
    </xdr:from>
    <xdr:to>
      <xdr:col>6</xdr:col>
      <xdr:colOff>304800</xdr:colOff>
      <xdr:row>38</xdr:row>
      <xdr:rowOff>142875</xdr:rowOff>
    </xdr:to>
    <xdr:sp macro="" textlink="">
      <xdr:nvSpPr>
        <xdr:cNvPr id="12" name="文本框 11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SpPr txBox="1"/>
      </xdr:nvSpPr>
      <xdr:spPr>
        <a:xfrm>
          <a:off x="285750" y="6584950"/>
          <a:ext cx="3981450" cy="3143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1      2      3      4        5        6      7       8       9       10    11    12  </a:t>
          </a:r>
          <a:endParaRPr lang="zh-CN" altLang="en-US" sz="1100"/>
        </a:p>
      </xdr:txBody>
    </xdr:sp>
    <xdr:clientData/>
  </xdr:twoCellAnchor>
  <xdr:twoCellAnchor>
    <xdr:from>
      <xdr:col>0</xdr:col>
      <xdr:colOff>304800</xdr:colOff>
      <xdr:row>56</xdr:row>
      <xdr:rowOff>152400</xdr:rowOff>
    </xdr:from>
    <xdr:to>
      <xdr:col>6</xdr:col>
      <xdr:colOff>323850</xdr:colOff>
      <xdr:row>58</xdr:row>
      <xdr:rowOff>104775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SpPr txBox="1"/>
      </xdr:nvSpPr>
      <xdr:spPr>
        <a:xfrm>
          <a:off x="304800" y="10464800"/>
          <a:ext cx="4133850" cy="3206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1      2      3      4       5       6      7       8       9     10    11    12  </a:t>
          </a:r>
          <a:endParaRPr lang="zh-CN" altLang="en-US" sz="1100"/>
        </a:p>
      </xdr:txBody>
    </xdr:sp>
    <xdr:clientData/>
  </xdr:twoCellAnchor>
  <xdr:twoCellAnchor>
    <xdr:from>
      <xdr:col>0</xdr:col>
      <xdr:colOff>0</xdr:colOff>
      <xdr:row>18</xdr:row>
      <xdr:rowOff>155574</xdr:rowOff>
    </xdr:from>
    <xdr:to>
      <xdr:col>0</xdr:col>
      <xdr:colOff>495769</xdr:colOff>
      <xdr:row>33</xdr:row>
      <xdr:rowOff>133593</xdr:rowOff>
    </xdr:to>
    <xdr:sp macro="" textlink="">
      <xdr:nvSpPr>
        <xdr:cNvPr id="14" name="文本框 14">
          <a:extLst>
            <a:ext uri="{FF2B5EF4-FFF2-40B4-BE49-F238E27FC236}">
              <a16:creationId xmlns:a16="http://schemas.microsoft.com/office/drawing/2014/main" id="{B9241B6B-457B-439A-B443-146187CFDFB9}"/>
            </a:ext>
          </a:extLst>
        </xdr:cNvPr>
        <xdr:cNvSpPr txBox="1"/>
      </xdr:nvSpPr>
      <xdr:spPr>
        <a:xfrm>
          <a:off x="0" y="3355974"/>
          <a:ext cx="495769" cy="2645019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de-DE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0</xdr:col>
      <xdr:colOff>260350</xdr:colOff>
      <xdr:row>38</xdr:row>
      <xdr:rowOff>76200</xdr:rowOff>
    </xdr:from>
    <xdr:to>
      <xdr:col>1</xdr:col>
      <xdr:colOff>95719</xdr:colOff>
      <xdr:row>52</xdr:row>
      <xdr:rowOff>49662</xdr:rowOff>
    </xdr:to>
    <xdr:sp macro="" textlink="">
      <xdr:nvSpPr>
        <xdr:cNvPr id="15" name="文本框 14">
          <a:extLst>
            <a:ext uri="{FF2B5EF4-FFF2-40B4-BE49-F238E27FC236}">
              <a16:creationId xmlns:a16="http://schemas.microsoft.com/office/drawing/2014/main" id="{2ACB766B-0AE1-44CC-834A-A674BFD68EC5}"/>
            </a:ext>
          </a:extLst>
        </xdr:cNvPr>
        <xdr:cNvSpPr txBox="1"/>
      </xdr:nvSpPr>
      <xdr:spPr>
        <a:xfrm>
          <a:off x="260350" y="6832600"/>
          <a:ext cx="495769" cy="2462662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0</xdr:col>
      <xdr:colOff>95250</xdr:colOff>
      <xdr:row>57</xdr:row>
      <xdr:rowOff>6350</xdr:rowOff>
    </xdr:from>
    <xdr:to>
      <xdr:col>0</xdr:col>
      <xdr:colOff>591019</xdr:colOff>
      <xdr:row>71</xdr:row>
      <xdr:rowOff>162169</xdr:rowOff>
    </xdr:to>
    <xdr:sp macro="" textlink="">
      <xdr:nvSpPr>
        <xdr:cNvPr id="16" name="文本框 14">
          <a:extLst>
            <a:ext uri="{FF2B5EF4-FFF2-40B4-BE49-F238E27FC236}">
              <a16:creationId xmlns:a16="http://schemas.microsoft.com/office/drawing/2014/main" id="{F5F3B01D-37CC-4E73-A548-01C218834399}"/>
            </a:ext>
          </a:extLst>
        </xdr:cNvPr>
        <xdr:cNvSpPr txBox="1"/>
      </xdr:nvSpPr>
      <xdr:spPr>
        <a:xfrm>
          <a:off x="95250" y="10140950"/>
          <a:ext cx="495769" cy="2645019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de-DE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0</xdr:col>
      <xdr:colOff>146051</xdr:colOff>
      <xdr:row>2</xdr:row>
      <xdr:rowOff>82926</xdr:rowOff>
    </xdr:from>
    <xdr:to>
      <xdr:col>0</xdr:col>
      <xdr:colOff>641820</xdr:colOff>
      <xdr:row>16</xdr:row>
      <xdr:rowOff>56388</xdr:rowOff>
    </xdr:to>
    <xdr:sp macro="" textlink="">
      <xdr:nvSpPr>
        <xdr:cNvPr id="17" name="文本框 14">
          <a:extLst>
            <a:ext uri="{FF2B5EF4-FFF2-40B4-BE49-F238E27FC236}">
              <a16:creationId xmlns:a16="http://schemas.microsoft.com/office/drawing/2014/main" id="{65B9C674-9906-43F1-BC0B-27B2A0DDAC94}"/>
            </a:ext>
          </a:extLst>
        </xdr:cNvPr>
        <xdr:cNvSpPr txBox="1"/>
      </xdr:nvSpPr>
      <xdr:spPr>
        <a:xfrm>
          <a:off x="146051" y="438526"/>
          <a:ext cx="495769" cy="2462662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228600</xdr:colOff>
      <xdr:row>22</xdr:row>
      <xdr:rowOff>38100</xdr:rowOff>
    </xdr:from>
    <xdr:to>
      <xdr:col>7</xdr:col>
      <xdr:colOff>248528</xdr:colOff>
      <xdr:row>36</xdr:row>
      <xdr:rowOff>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7500" t="11938" b="12935"/>
        <a:stretch/>
      </xdr:blipFill>
      <xdr:spPr>
        <a:xfrm>
          <a:off x="228600" y="4089400"/>
          <a:ext cx="4134728" cy="2540000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</xdr:colOff>
      <xdr:row>39</xdr:row>
      <xdr:rowOff>79478</xdr:rowOff>
    </xdr:from>
    <xdr:to>
      <xdr:col>7</xdr:col>
      <xdr:colOff>349250</xdr:colOff>
      <xdr:row>54</xdr:row>
      <xdr:rowOff>120650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3751" t="10140" r="9277" b="14627"/>
        <a:stretch/>
      </xdr:blipFill>
      <xdr:spPr>
        <a:xfrm>
          <a:off x="746125" y="7013678"/>
          <a:ext cx="4225925" cy="2708172"/>
        </a:xfrm>
        <a:prstGeom prst="rect">
          <a:avLst/>
        </a:prstGeom>
      </xdr:spPr>
    </xdr:pic>
    <xdr:clientData/>
  </xdr:twoCellAnchor>
  <xdr:twoCellAnchor>
    <xdr:from>
      <xdr:col>20</xdr:col>
      <xdr:colOff>523875</xdr:colOff>
      <xdr:row>26</xdr:row>
      <xdr:rowOff>19050</xdr:rowOff>
    </xdr:from>
    <xdr:to>
      <xdr:col>28</xdr:col>
      <xdr:colOff>409575</xdr:colOff>
      <xdr:row>42</xdr:row>
      <xdr:rowOff>174625</xdr:rowOff>
    </xdr:to>
    <xdr:graphicFrame macro="">
      <xdr:nvGraphicFramePr>
        <xdr:cNvPr id="4" name="图表 3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1</xdr:col>
      <xdr:colOff>168276</xdr:colOff>
      <xdr:row>4</xdr:row>
      <xdr:rowOff>166097</xdr:rowOff>
    </xdr:from>
    <xdr:to>
      <xdr:col>6</xdr:col>
      <xdr:colOff>625475</xdr:colOff>
      <xdr:row>19</xdr:row>
      <xdr:rowOff>95249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8651" t="18959" r="4313" b="6414"/>
        <a:stretch/>
      </xdr:blipFill>
      <xdr:spPr>
        <a:xfrm>
          <a:off x="168276" y="902697"/>
          <a:ext cx="3886199" cy="2691402"/>
        </a:xfrm>
        <a:prstGeom prst="rect">
          <a:avLst/>
        </a:prstGeom>
      </xdr:spPr>
    </xdr:pic>
    <xdr:clientData/>
  </xdr:twoCellAnchor>
  <xdr:twoCellAnchor editAs="oneCell">
    <xdr:from>
      <xdr:col>7</xdr:col>
      <xdr:colOff>200025</xdr:colOff>
      <xdr:row>4</xdr:row>
      <xdr:rowOff>151422</xdr:rowOff>
    </xdr:from>
    <xdr:to>
      <xdr:col>13</xdr:col>
      <xdr:colOff>12700</xdr:colOff>
      <xdr:row>20</xdr:row>
      <xdr:rowOff>44450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5576" t="305" r="-131" b="104"/>
        <a:stretch/>
      </xdr:blipFill>
      <xdr:spPr>
        <a:xfrm>
          <a:off x="4162425" y="862622"/>
          <a:ext cx="3775075" cy="2737828"/>
        </a:xfrm>
        <a:prstGeom prst="rect">
          <a:avLst/>
        </a:prstGeom>
      </xdr:spPr>
    </xdr:pic>
    <xdr:clientData/>
  </xdr:twoCellAnchor>
  <xdr:twoCellAnchor editAs="oneCell">
    <xdr:from>
      <xdr:col>7</xdr:col>
      <xdr:colOff>403225</xdr:colOff>
      <xdr:row>22</xdr:row>
      <xdr:rowOff>131209</xdr:rowOff>
    </xdr:from>
    <xdr:to>
      <xdr:col>13</xdr:col>
      <xdr:colOff>352425</xdr:colOff>
      <xdr:row>37</xdr:row>
      <xdr:rowOff>63500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-1853" t="318" r="50" b="-145"/>
        <a:stretch/>
      </xdr:blipFill>
      <xdr:spPr>
        <a:xfrm>
          <a:off x="4365625" y="4042809"/>
          <a:ext cx="3911600" cy="2599291"/>
        </a:xfrm>
        <a:prstGeom prst="rect">
          <a:avLst/>
        </a:prstGeom>
      </xdr:spPr>
    </xdr:pic>
    <xdr:clientData/>
  </xdr:twoCellAnchor>
  <xdr:twoCellAnchor editAs="oneCell">
    <xdr:from>
      <xdr:col>7</xdr:col>
      <xdr:colOff>542926</xdr:colOff>
      <xdr:row>39</xdr:row>
      <xdr:rowOff>111628</xdr:rowOff>
    </xdr:from>
    <xdr:to>
      <xdr:col>14</xdr:col>
      <xdr:colOff>107951</xdr:colOff>
      <xdr:row>53</xdr:row>
      <xdr:rowOff>53975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-770" t="269" r="1734" b="24226"/>
        <a:stretch/>
      </xdr:blipFill>
      <xdr:spPr>
        <a:xfrm>
          <a:off x="4657726" y="7293478"/>
          <a:ext cx="4365625" cy="2520447"/>
        </a:xfrm>
        <a:prstGeom prst="rect">
          <a:avLst/>
        </a:prstGeom>
      </xdr:spPr>
    </xdr:pic>
    <xdr:clientData/>
  </xdr:twoCellAnchor>
  <xdr:twoCellAnchor editAs="oneCell">
    <xdr:from>
      <xdr:col>20</xdr:col>
      <xdr:colOff>565150</xdr:colOff>
      <xdr:row>43</xdr:row>
      <xdr:rowOff>133350</xdr:rowOff>
    </xdr:from>
    <xdr:to>
      <xdr:col>29</xdr:col>
      <xdr:colOff>438658</xdr:colOff>
      <xdr:row>67</xdr:row>
      <xdr:rowOff>35814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522200" y="7778750"/>
          <a:ext cx="5817108" cy="4169664"/>
        </a:xfrm>
        <a:prstGeom prst="rect">
          <a:avLst/>
        </a:prstGeom>
      </xdr:spPr>
    </xdr:pic>
    <xdr:clientData/>
  </xdr:twoCellAnchor>
  <xdr:twoCellAnchor>
    <xdr:from>
      <xdr:col>1</xdr:col>
      <xdr:colOff>34925</xdr:colOff>
      <xdr:row>3</xdr:row>
      <xdr:rowOff>9525</xdr:rowOff>
    </xdr:from>
    <xdr:to>
      <xdr:col>6</xdr:col>
      <xdr:colOff>466725</xdr:colOff>
      <xdr:row>4</xdr:row>
      <xdr:rowOff>149225</xdr:rowOff>
    </xdr:to>
    <xdr:sp macro="" textlink="">
      <xdr:nvSpPr>
        <xdr:cNvPr id="13" name="文本框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SpPr txBox="1"/>
      </xdr:nvSpPr>
      <xdr:spPr>
        <a:xfrm>
          <a:off x="34925" y="561975"/>
          <a:ext cx="3860800" cy="3238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1     2      3     4       5      6      7      8       9     10    11    12  </a:t>
          </a:r>
          <a:endParaRPr lang="zh-CN" altLang="en-US" sz="1100"/>
        </a:p>
      </xdr:txBody>
    </xdr:sp>
    <xdr:clientData/>
  </xdr:twoCellAnchor>
  <xdr:twoCellAnchor>
    <xdr:from>
      <xdr:col>7</xdr:col>
      <xdr:colOff>0</xdr:colOff>
      <xdr:row>3</xdr:row>
      <xdr:rowOff>0</xdr:rowOff>
    </xdr:from>
    <xdr:to>
      <xdr:col>12</xdr:col>
      <xdr:colOff>673100</xdr:colOff>
      <xdr:row>4</xdr:row>
      <xdr:rowOff>142875</xdr:rowOff>
    </xdr:to>
    <xdr:sp macro="" textlink="">
      <xdr:nvSpPr>
        <xdr:cNvPr id="14" name="文本框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SpPr txBox="1"/>
      </xdr:nvSpPr>
      <xdr:spPr>
        <a:xfrm>
          <a:off x="4114800" y="552450"/>
          <a:ext cx="4102100" cy="3270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1     2      3       4      5        6      7      8       9      10    11    12  </a:t>
          </a:r>
          <a:endParaRPr lang="zh-CN" altLang="en-US" sz="1100"/>
        </a:p>
      </xdr:txBody>
    </xdr:sp>
    <xdr:clientData/>
  </xdr:twoCellAnchor>
  <xdr:twoCellAnchor>
    <xdr:from>
      <xdr:col>7</xdr:col>
      <xdr:colOff>165100</xdr:colOff>
      <xdr:row>21</xdr:row>
      <xdr:rowOff>50800</xdr:rowOff>
    </xdr:from>
    <xdr:to>
      <xdr:col>13</xdr:col>
      <xdr:colOff>438150</xdr:colOff>
      <xdr:row>22</xdr:row>
      <xdr:rowOff>174625</xdr:rowOff>
    </xdr:to>
    <xdr:sp macro="" textlink="">
      <xdr:nvSpPr>
        <xdr:cNvPr id="16" name="文本框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SpPr txBox="1"/>
      </xdr:nvSpPr>
      <xdr:spPr>
        <a:xfrm>
          <a:off x="4787900" y="3784600"/>
          <a:ext cx="4235450" cy="30162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12      11      10     9     8       7     6       5      4     3    2     1  </a:t>
          </a:r>
          <a:endParaRPr lang="zh-CN" altLang="en-US" sz="1100"/>
        </a:p>
      </xdr:txBody>
    </xdr:sp>
    <xdr:clientData/>
  </xdr:twoCellAnchor>
  <xdr:twoCellAnchor>
    <xdr:from>
      <xdr:col>1</xdr:col>
      <xdr:colOff>0</xdr:colOff>
      <xdr:row>20</xdr:row>
      <xdr:rowOff>152400</xdr:rowOff>
    </xdr:from>
    <xdr:to>
      <xdr:col>6</xdr:col>
      <xdr:colOff>673100</xdr:colOff>
      <xdr:row>22</xdr:row>
      <xdr:rowOff>114300</xdr:rowOff>
    </xdr:to>
    <xdr:sp macro="" textlink="">
      <xdr:nvSpPr>
        <xdr:cNvPr id="17" name="文本框 1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SpPr txBox="1"/>
      </xdr:nvSpPr>
      <xdr:spPr>
        <a:xfrm>
          <a:off x="0" y="3835400"/>
          <a:ext cx="4102100" cy="3302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1     2      3       4      5        6      7      8       9      10    11    12  </a:t>
          </a:r>
          <a:endParaRPr lang="zh-CN" altLang="en-US" sz="1100"/>
        </a:p>
      </xdr:txBody>
    </xdr:sp>
    <xdr:clientData/>
  </xdr:twoCellAnchor>
  <xdr:twoCellAnchor>
    <xdr:from>
      <xdr:col>1</xdr:col>
      <xdr:colOff>133350</xdr:colOff>
      <xdr:row>37</xdr:row>
      <xdr:rowOff>63500</xdr:rowOff>
    </xdr:from>
    <xdr:to>
      <xdr:col>7</xdr:col>
      <xdr:colOff>127000</xdr:colOff>
      <xdr:row>39</xdr:row>
      <xdr:rowOff>28575</xdr:rowOff>
    </xdr:to>
    <xdr:sp macro="" textlink="">
      <xdr:nvSpPr>
        <xdr:cNvPr id="18" name="文本框 17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SpPr txBox="1"/>
      </xdr:nvSpPr>
      <xdr:spPr>
        <a:xfrm>
          <a:off x="133350" y="6877050"/>
          <a:ext cx="4108450" cy="3333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1     2      3       4      5        6      7      8       9      10    11    12  </a:t>
          </a:r>
          <a:endParaRPr lang="zh-CN" altLang="en-US" sz="1100"/>
        </a:p>
      </xdr:txBody>
    </xdr:sp>
    <xdr:clientData/>
  </xdr:twoCellAnchor>
  <xdr:twoCellAnchor>
    <xdr:from>
      <xdr:col>7</xdr:col>
      <xdr:colOff>95250</xdr:colOff>
      <xdr:row>37</xdr:row>
      <xdr:rowOff>95250</xdr:rowOff>
    </xdr:from>
    <xdr:to>
      <xdr:col>13</xdr:col>
      <xdr:colOff>88900</xdr:colOff>
      <xdr:row>39</xdr:row>
      <xdr:rowOff>60325</xdr:rowOff>
    </xdr:to>
    <xdr:sp macro="" textlink="">
      <xdr:nvSpPr>
        <xdr:cNvPr id="19" name="文本框 18">
          <a:extLst>
            <a:ext uri="{FF2B5EF4-FFF2-40B4-BE49-F238E27FC236}">
              <a16:creationId xmlns:a16="http://schemas.microsoft.com/office/drawing/2014/main" id="{00000000-0008-0000-0500-000013000000}"/>
            </a:ext>
          </a:extLst>
        </xdr:cNvPr>
        <xdr:cNvSpPr txBox="1"/>
      </xdr:nvSpPr>
      <xdr:spPr>
        <a:xfrm>
          <a:off x="4210050" y="6908800"/>
          <a:ext cx="4108450" cy="3333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1     2      3    4     5     6      7    8    9   10   11 </a:t>
          </a:r>
          <a:r>
            <a:rPr lang="en-US" altLang="zh-CN" sz="1100" baseline="0"/>
            <a:t> </a:t>
          </a:r>
          <a:r>
            <a:rPr lang="en-US" altLang="zh-CN" sz="1100"/>
            <a:t> 12  </a:t>
          </a:r>
          <a:endParaRPr lang="zh-CN" altLang="en-US" sz="1100"/>
        </a:p>
      </xdr:txBody>
    </xdr:sp>
    <xdr:clientData/>
  </xdr:twoCellAnchor>
  <xdr:twoCellAnchor>
    <xdr:from>
      <xdr:col>11</xdr:col>
      <xdr:colOff>625475</xdr:colOff>
      <xdr:row>42</xdr:row>
      <xdr:rowOff>82550</xdr:rowOff>
    </xdr:from>
    <xdr:to>
      <xdr:col>12</xdr:col>
      <xdr:colOff>587376</xdr:colOff>
      <xdr:row>48</xdr:row>
      <xdr:rowOff>142875</xdr:rowOff>
    </xdr:to>
    <xdr:sp macro="" textlink="">
      <xdr:nvSpPr>
        <xdr:cNvPr id="20" name="矩形 19">
          <a:extLst>
            <a:ext uri="{FF2B5EF4-FFF2-40B4-BE49-F238E27FC236}">
              <a16:creationId xmlns:a16="http://schemas.microsoft.com/office/drawing/2014/main" id="{00000000-0008-0000-0500-000014000000}"/>
            </a:ext>
          </a:extLst>
        </xdr:cNvPr>
        <xdr:cNvSpPr/>
      </xdr:nvSpPr>
      <xdr:spPr>
        <a:xfrm>
          <a:off x="7483475" y="7816850"/>
          <a:ext cx="647701" cy="1165225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11</xdr:col>
      <xdr:colOff>209551</xdr:colOff>
      <xdr:row>49</xdr:row>
      <xdr:rowOff>79878</xdr:rowOff>
    </xdr:from>
    <xdr:to>
      <xdr:col>13</xdr:col>
      <xdr:colOff>533400</xdr:colOff>
      <xdr:row>51</xdr:row>
      <xdr:rowOff>0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00000000-0008-0000-0500-000015000000}"/>
            </a:ext>
          </a:extLst>
        </xdr:cNvPr>
        <xdr:cNvSpPr txBox="1"/>
      </xdr:nvSpPr>
      <xdr:spPr>
        <a:xfrm>
          <a:off x="6813551" y="8792078"/>
          <a:ext cx="1644649" cy="27572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aseline="0"/>
            <a:t>Variants in  3mg/ml</a:t>
          </a:r>
          <a:endParaRPr lang="zh-CN" altLang="en-US" sz="1100"/>
        </a:p>
      </xdr:txBody>
    </xdr:sp>
    <xdr:clientData/>
  </xdr:twoCellAnchor>
  <xdr:twoCellAnchor>
    <xdr:from>
      <xdr:col>6</xdr:col>
      <xdr:colOff>571500</xdr:colOff>
      <xdr:row>6</xdr:row>
      <xdr:rowOff>63500</xdr:rowOff>
    </xdr:from>
    <xdr:to>
      <xdr:col>7</xdr:col>
      <xdr:colOff>406869</xdr:colOff>
      <xdr:row>21</xdr:row>
      <xdr:rowOff>68001</xdr:rowOff>
    </xdr:to>
    <xdr:sp macro="" textlink="">
      <xdr:nvSpPr>
        <xdr:cNvPr id="22" name="文本框 14">
          <a:extLst>
            <a:ext uri="{FF2B5EF4-FFF2-40B4-BE49-F238E27FC236}">
              <a16:creationId xmlns:a16="http://schemas.microsoft.com/office/drawing/2014/main" id="{827227E4-5894-4817-B152-CD1B9B663F0A}"/>
            </a:ext>
          </a:extLst>
        </xdr:cNvPr>
        <xdr:cNvSpPr txBox="1"/>
      </xdr:nvSpPr>
      <xdr:spPr>
        <a:xfrm>
          <a:off x="4533900" y="1130300"/>
          <a:ext cx="495769" cy="2671501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2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13</xdr:col>
      <xdr:colOff>133350</xdr:colOff>
      <xdr:row>25</xdr:row>
      <xdr:rowOff>63500</xdr:rowOff>
    </xdr:from>
    <xdr:to>
      <xdr:col>13</xdr:col>
      <xdr:colOff>629119</xdr:colOff>
      <xdr:row>41</xdr:row>
      <xdr:rowOff>3117</xdr:rowOff>
    </xdr:to>
    <xdr:sp macro="" textlink="">
      <xdr:nvSpPr>
        <xdr:cNvPr id="23" name="文本框 14">
          <a:extLst>
            <a:ext uri="{FF2B5EF4-FFF2-40B4-BE49-F238E27FC236}">
              <a16:creationId xmlns:a16="http://schemas.microsoft.com/office/drawing/2014/main" id="{39BD7E78-3406-4120-BDA1-D4216BE5CB16}"/>
            </a:ext>
          </a:extLst>
        </xdr:cNvPr>
        <xdr:cNvSpPr txBox="1"/>
      </xdr:nvSpPr>
      <xdr:spPr>
        <a:xfrm>
          <a:off x="8718550" y="4508500"/>
          <a:ext cx="495769" cy="278441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2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600076</xdr:colOff>
      <xdr:row>3</xdr:row>
      <xdr:rowOff>34926</xdr:rowOff>
    </xdr:from>
    <xdr:to>
      <xdr:col>6</xdr:col>
      <xdr:colOff>466725</xdr:colOff>
      <xdr:row>19</xdr:row>
      <xdr:rowOff>25400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5599" r="6316" b="7542"/>
        <a:stretch/>
      </xdr:blipFill>
      <xdr:spPr>
        <a:xfrm>
          <a:off x="600076" y="568326"/>
          <a:ext cx="3829049" cy="2822574"/>
        </a:xfrm>
        <a:prstGeom prst="rect">
          <a:avLst/>
        </a:prstGeom>
      </xdr:spPr>
    </xdr:pic>
    <xdr:clientData/>
  </xdr:twoCellAnchor>
  <xdr:twoCellAnchor editAs="oneCell">
    <xdr:from>
      <xdr:col>0</xdr:col>
      <xdr:colOff>244476</xdr:colOff>
      <xdr:row>20</xdr:row>
      <xdr:rowOff>63501</xdr:rowOff>
    </xdr:from>
    <xdr:to>
      <xdr:col>6</xdr:col>
      <xdr:colOff>130175</xdr:colOff>
      <xdr:row>36</xdr:row>
      <xdr:rowOff>50800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18316" r="4573" b="5932"/>
        <a:stretch/>
      </xdr:blipFill>
      <xdr:spPr>
        <a:xfrm>
          <a:off x="244476" y="3606801"/>
          <a:ext cx="3848099" cy="2832099"/>
        </a:xfrm>
        <a:prstGeom prst="rect">
          <a:avLst/>
        </a:prstGeom>
      </xdr:spPr>
    </xdr:pic>
    <xdr:clientData/>
  </xdr:twoCellAnchor>
  <xdr:twoCellAnchor editAs="oneCell">
    <xdr:from>
      <xdr:col>0</xdr:col>
      <xdr:colOff>454025</xdr:colOff>
      <xdr:row>38</xdr:row>
      <xdr:rowOff>38100</xdr:rowOff>
    </xdr:from>
    <xdr:to>
      <xdr:col>6</xdr:col>
      <xdr:colOff>340364</xdr:colOff>
      <xdr:row>51</xdr:row>
      <xdr:rowOff>6350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4219" t="22037" r="3868" b="23436"/>
        <a:stretch/>
      </xdr:blipFill>
      <xdr:spPr>
        <a:xfrm>
          <a:off x="454025" y="6781800"/>
          <a:ext cx="3848739" cy="2279650"/>
        </a:xfrm>
        <a:prstGeom prst="rect">
          <a:avLst/>
        </a:prstGeom>
      </xdr:spPr>
    </xdr:pic>
    <xdr:clientData/>
  </xdr:twoCellAnchor>
  <xdr:twoCellAnchor>
    <xdr:from>
      <xdr:col>22</xdr:col>
      <xdr:colOff>339725</xdr:colOff>
      <xdr:row>27</xdr:row>
      <xdr:rowOff>19050</xdr:rowOff>
    </xdr:from>
    <xdr:to>
      <xdr:col>30</xdr:col>
      <xdr:colOff>727074</xdr:colOff>
      <xdr:row>47</xdr:row>
      <xdr:rowOff>15875</xdr:rowOff>
    </xdr:to>
    <xdr:graphicFrame macro="">
      <xdr:nvGraphicFramePr>
        <xdr:cNvPr id="6" name="图表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0</xdr:col>
      <xdr:colOff>596900</xdr:colOff>
      <xdr:row>59</xdr:row>
      <xdr:rowOff>107950</xdr:rowOff>
    </xdr:from>
    <xdr:to>
      <xdr:col>6</xdr:col>
      <xdr:colOff>304800</xdr:colOff>
      <xdr:row>74</xdr:row>
      <xdr:rowOff>41275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600-00001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l="1631" t="12280" r="6707" b="13462"/>
        <a:stretch/>
      </xdr:blipFill>
      <xdr:spPr>
        <a:xfrm>
          <a:off x="596900" y="10591800"/>
          <a:ext cx="3670300" cy="2613025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508000</xdr:colOff>
      <xdr:row>78</xdr:row>
      <xdr:rowOff>114300</xdr:rowOff>
    </xdr:from>
    <xdr:to>
      <xdr:col>6</xdr:col>
      <xdr:colOff>209550</xdr:colOff>
      <xdr:row>93</xdr:row>
      <xdr:rowOff>158750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600-00001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2349" t="11456" r="4163" b="13133"/>
        <a:stretch/>
      </xdr:blipFill>
      <xdr:spPr>
        <a:xfrm>
          <a:off x="508000" y="13989050"/>
          <a:ext cx="3663950" cy="2717800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400051</xdr:colOff>
      <xdr:row>99</xdr:row>
      <xdr:rowOff>82550</xdr:rowOff>
    </xdr:from>
    <xdr:to>
      <xdr:col>6</xdr:col>
      <xdr:colOff>152401</xdr:colOff>
      <xdr:row>113</xdr:row>
      <xdr:rowOff>146050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6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827" t="3215" r="4228" b="18325"/>
        <a:stretch/>
      </xdr:blipFill>
      <xdr:spPr>
        <a:xfrm>
          <a:off x="400051" y="17697450"/>
          <a:ext cx="3714750" cy="2552700"/>
        </a:xfrm>
        <a:prstGeom prst="rect">
          <a:avLst/>
        </a:prstGeom>
      </xdr:spPr>
    </xdr:pic>
    <xdr:clientData/>
  </xdr:twoCellAnchor>
  <xdr:twoCellAnchor editAs="oneCell">
    <xdr:from>
      <xdr:col>29</xdr:col>
      <xdr:colOff>650875</xdr:colOff>
      <xdr:row>2</xdr:row>
      <xdr:rowOff>158751</xdr:rowOff>
    </xdr:from>
    <xdr:to>
      <xdr:col>35</xdr:col>
      <xdr:colOff>38100</xdr:colOff>
      <xdr:row>16</xdr:row>
      <xdr:rowOff>122891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6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-167" t="268" r="234" b="-602"/>
        <a:stretch/>
      </xdr:blipFill>
      <xdr:spPr>
        <a:xfrm>
          <a:off x="22069425" y="514351"/>
          <a:ext cx="3971925" cy="2453340"/>
        </a:xfrm>
        <a:prstGeom prst="rect">
          <a:avLst/>
        </a:prstGeom>
        <a:ln w="12700">
          <a:noFill/>
        </a:ln>
      </xdr:spPr>
    </xdr:pic>
    <xdr:clientData/>
  </xdr:twoCellAnchor>
  <xdr:twoCellAnchor editAs="oneCell">
    <xdr:from>
      <xdr:col>33</xdr:col>
      <xdr:colOff>53974</xdr:colOff>
      <xdr:row>24</xdr:row>
      <xdr:rowOff>158750</xdr:rowOff>
    </xdr:from>
    <xdr:to>
      <xdr:col>43</xdr:col>
      <xdr:colOff>3174</xdr:colOff>
      <xdr:row>47</xdr:row>
      <xdr:rowOff>109601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6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390474" y="4559300"/>
          <a:ext cx="6781800" cy="4186301"/>
        </a:xfrm>
        <a:prstGeom prst="rect">
          <a:avLst/>
        </a:prstGeom>
      </xdr:spPr>
    </xdr:pic>
    <xdr:clientData/>
  </xdr:twoCellAnchor>
  <xdr:twoCellAnchor>
    <xdr:from>
      <xdr:col>0</xdr:col>
      <xdr:colOff>393700</xdr:colOff>
      <xdr:row>1</xdr:row>
      <xdr:rowOff>165100</xdr:rowOff>
    </xdr:from>
    <xdr:to>
      <xdr:col>6</xdr:col>
      <xdr:colOff>298450</xdr:colOff>
      <xdr:row>3</xdr:row>
      <xdr:rowOff>117475</xdr:rowOff>
    </xdr:to>
    <xdr:sp macro="" textlink="">
      <xdr:nvSpPr>
        <xdr:cNvPr id="32" name="文本框 31">
          <a:extLst>
            <a:ext uri="{FF2B5EF4-FFF2-40B4-BE49-F238E27FC236}">
              <a16:creationId xmlns:a16="http://schemas.microsoft.com/office/drawing/2014/main" id="{00000000-0008-0000-0600-000020000000}"/>
            </a:ext>
          </a:extLst>
        </xdr:cNvPr>
        <xdr:cNvSpPr txBox="1"/>
      </xdr:nvSpPr>
      <xdr:spPr>
        <a:xfrm>
          <a:off x="393700" y="342900"/>
          <a:ext cx="3867150" cy="3079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1      2      3      4        5      6       7      8      9     10    11     12  </a:t>
          </a:r>
          <a:endParaRPr lang="zh-CN" altLang="en-US" sz="1100"/>
        </a:p>
      </xdr:txBody>
    </xdr:sp>
    <xdr:clientData/>
  </xdr:twoCellAnchor>
  <xdr:twoCellAnchor>
    <xdr:from>
      <xdr:col>0</xdr:col>
      <xdr:colOff>88900</xdr:colOff>
      <xdr:row>19</xdr:row>
      <xdr:rowOff>19050</xdr:rowOff>
    </xdr:from>
    <xdr:to>
      <xdr:col>6</xdr:col>
      <xdr:colOff>127000</xdr:colOff>
      <xdr:row>20</xdr:row>
      <xdr:rowOff>146050</xdr:rowOff>
    </xdr:to>
    <xdr:sp macro="" textlink="">
      <xdr:nvSpPr>
        <xdr:cNvPr id="34" name="文本框 33">
          <a:extLst>
            <a:ext uri="{FF2B5EF4-FFF2-40B4-BE49-F238E27FC236}">
              <a16:creationId xmlns:a16="http://schemas.microsoft.com/office/drawing/2014/main" id="{00000000-0008-0000-0600-000022000000}"/>
            </a:ext>
          </a:extLst>
        </xdr:cNvPr>
        <xdr:cNvSpPr txBox="1"/>
      </xdr:nvSpPr>
      <xdr:spPr>
        <a:xfrm>
          <a:off x="88900" y="3384550"/>
          <a:ext cx="4000500" cy="3048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1      2      3      4        5      6       7      8      9      10    11     12  </a:t>
          </a:r>
          <a:endParaRPr lang="zh-CN" altLang="en-US" sz="1100"/>
        </a:p>
      </xdr:txBody>
    </xdr:sp>
    <xdr:clientData/>
  </xdr:twoCellAnchor>
  <xdr:twoCellAnchor>
    <xdr:from>
      <xdr:col>0</xdr:col>
      <xdr:colOff>0</xdr:colOff>
      <xdr:row>36</xdr:row>
      <xdr:rowOff>66675</xdr:rowOff>
    </xdr:from>
    <xdr:to>
      <xdr:col>5</xdr:col>
      <xdr:colOff>393699</xdr:colOff>
      <xdr:row>38</xdr:row>
      <xdr:rowOff>22225</xdr:rowOff>
    </xdr:to>
    <xdr:sp macro="" textlink="">
      <xdr:nvSpPr>
        <xdr:cNvPr id="35" name="文本框 34">
          <a:extLst>
            <a:ext uri="{FF2B5EF4-FFF2-40B4-BE49-F238E27FC236}">
              <a16:creationId xmlns:a16="http://schemas.microsoft.com/office/drawing/2014/main" id="{00000000-0008-0000-0600-000023000000}"/>
            </a:ext>
          </a:extLst>
        </xdr:cNvPr>
        <xdr:cNvSpPr txBox="1"/>
      </xdr:nvSpPr>
      <xdr:spPr>
        <a:xfrm>
          <a:off x="0" y="6454775"/>
          <a:ext cx="3695699" cy="3111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1     2      3     4       5      6      7     8      9    10    11    12  </a:t>
          </a:r>
          <a:endParaRPr lang="zh-CN" altLang="en-US" sz="1100"/>
        </a:p>
      </xdr:txBody>
    </xdr:sp>
    <xdr:clientData/>
  </xdr:twoCellAnchor>
  <xdr:twoCellAnchor>
    <xdr:from>
      <xdr:col>5</xdr:col>
      <xdr:colOff>200025</xdr:colOff>
      <xdr:row>38</xdr:row>
      <xdr:rowOff>146050</xdr:rowOff>
    </xdr:from>
    <xdr:to>
      <xdr:col>6</xdr:col>
      <xdr:colOff>273050</xdr:colOff>
      <xdr:row>45</xdr:row>
      <xdr:rowOff>28575</xdr:rowOff>
    </xdr:to>
    <xdr:sp macro="" textlink="">
      <xdr:nvSpPr>
        <xdr:cNvPr id="36" name="矩形 35">
          <a:extLst>
            <a:ext uri="{FF2B5EF4-FFF2-40B4-BE49-F238E27FC236}">
              <a16:creationId xmlns:a16="http://schemas.microsoft.com/office/drawing/2014/main" id="{00000000-0008-0000-0600-000024000000}"/>
            </a:ext>
          </a:extLst>
        </xdr:cNvPr>
        <xdr:cNvSpPr/>
      </xdr:nvSpPr>
      <xdr:spPr>
        <a:xfrm>
          <a:off x="3502025" y="6889750"/>
          <a:ext cx="733425" cy="1127125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536574</xdr:colOff>
      <xdr:row>46</xdr:row>
      <xdr:rowOff>139700</xdr:rowOff>
    </xdr:from>
    <xdr:to>
      <xdr:col>7</xdr:col>
      <xdr:colOff>88899</xdr:colOff>
      <xdr:row>48</xdr:row>
      <xdr:rowOff>41275</xdr:rowOff>
    </xdr:to>
    <xdr:sp macro="" textlink="">
      <xdr:nvSpPr>
        <xdr:cNvPr id="37" name="文本框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SpPr txBox="1"/>
      </xdr:nvSpPr>
      <xdr:spPr>
        <a:xfrm>
          <a:off x="3178174" y="8305800"/>
          <a:ext cx="1533525" cy="2571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aseline="0"/>
            <a:t>Variants in  3mg/ml</a:t>
          </a:r>
          <a:endParaRPr lang="zh-CN" altLang="en-US" sz="1100"/>
        </a:p>
      </xdr:txBody>
    </xdr:sp>
    <xdr:clientData/>
  </xdr:twoCellAnchor>
  <xdr:twoCellAnchor>
    <xdr:from>
      <xdr:col>0</xdr:col>
      <xdr:colOff>304800</xdr:colOff>
      <xdr:row>4</xdr:row>
      <xdr:rowOff>19050</xdr:rowOff>
    </xdr:from>
    <xdr:to>
      <xdr:col>1</xdr:col>
      <xdr:colOff>140169</xdr:colOff>
      <xdr:row>20</xdr:row>
      <xdr:rowOff>14327</xdr:rowOff>
    </xdr:to>
    <xdr:sp macro="" textlink="">
      <xdr:nvSpPr>
        <xdr:cNvPr id="16" name="文本框 14">
          <a:extLst>
            <a:ext uri="{FF2B5EF4-FFF2-40B4-BE49-F238E27FC236}">
              <a16:creationId xmlns:a16="http://schemas.microsoft.com/office/drawing/2014/main" id="{7A320A19-BE7A-430C-B500-0429187CA68A}"/>
            </a:ext>
          </a:extLst>
        </xdr:cNvPr>
        <xdr:cNvSpPr txBox="1"/>
      </xdr:nvSpPr>
      <xdr:spPr>
        <a:xfrm>
          <a:off x="304800" y="730250"/>
          <a:ext cx="495769" cy="282737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0</xdr:col>
      <xdr:colOff>31750</xdr:colOff>
      <xdr:row>21</xdr:row>
      <xdr:rowOff>63500</xdr:rowOff>
    </xdr:from>
    <xdr:to>
      <xdr:col>0</xdr:col>
      <xdr:colOff>527519</xdr:colOff>
      <xdr:row>37</xdr:row>
      <xdr:rowOff>46077</xdr:rowOff>
    </xdr:to>
    <xdr:sp macro="" textlink="">
      <xdr:nvSpPr>
        <xdr:cNvPr id="18" name="文本框 14">
          <a:extLst>
            <a:ext uri="{FF2B5EF4-FFF2-40B4-BE49-F238E27FC236}">
              <a16:creationId xmlns:a16="http://schemas.microsoft.com/office/drawing/2014/main" id="{A7BFECC1-A2CF-491C-AB23-251A3FD155B0}"/>
            </a:ext>
          </a:extLst>
        </xdr:cNvPr>
        <xdr:cNvSpPr txBox="1"/>
      </xdr:nvSpPr>
      <xdr:spPr>
        <a:xfrm>
          <a:off x="31750" y="3784600"/>
          <a:ext cx="495769" cy="282737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29</xdr:col>
      <xdr:colOff>336550</xdr:colOff>
      <xdr:row>2</xdr:row>
      <xdr:rowOff>120650</xdr:rowOff>
    </xdr:from>
    <xdr:to>
      <xdr:col>29</xdr:col>
      <xdr:colOff>832319</xdr:colOff>
      <xdr:row>15</xdr:row>
      <xdr:rowOff>106867</xdr:rowOff>
    </xdr:to>
    <xdr:sp macro="" textlink="">
      <xdr:nvSpPr>
        <xdr:cNvPr id="20" name="文本框 14">
          <a:extLst>
            <a:ext uri="{FF2B5EF4-FFF2-40B4-BE49-F238E27FC236}">
              <a16:creationId xmlns:a16="http://schemas.microsoft.com/office/drawing/2014/main" id="{41733D6B-F183-4F32-A17B-5A9021009BCE}"/>
            </a:ext>
          </a:extLst>
        </xdr:cNvPr>
        <xdr:cNvSpPr txBox="1"/>
      </xdr:nvSpPr>
      <xdr:spPr>
        <a:xfrm>
          <a:off x="21755100" y="476250"/>
          <a:ext cx="495769" cy="2297617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</xdr:txBody>
    </xdr:sp>
    <xdr:clientData/>
  </xdr:twoCellAnchor>
  <xdr:twoCellAnchor>
    <xdr:from>
      <xdr:col>29</xdr:col>
      <xdr:colOff>546100</xdr:colOff>
      <xdr:row>1</xdr:row>
      <xdr:rowOff>12700</xdr:rowOff>
    </xdr:from>
    <xdr:to>
      <xdr:col>34</xdr:col>
      <xdr:colOff>488950</xdr:colOff>
      <xdr:row>2</xdr:row>
      <xdr:rowOff>142875</xdr:rowOff>
    </xdr:to>
    <xdr:sp macro="" textlink="">
      <xdr:nvSpPr>
        <xdr:cNvPr id="21" name="文本框 20">
          <a:extLst>
            <a:ext uri="{FF2B5EF4-FFF2-40B4-BE49-F238E27FC236}">
              <a16:creationId xmlns:a16="http://schemas.microsoft.com/office/drawing/2014/main" id="{6BDFE736-5FC1-4BAF-8477-1A043C1D6F2C}"/>
            </a:ext>
          </a:extLst>
        </xdr:cNvPr>
        <xdr:cNvSpPr txBox="1"/>
      </xdr:nvSpPr>
      <xdr:spPr>
        <a:xfrm>
          <a:off x="21964650" y="190500"/>
          <a:ext cx="3867150" cy="3079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1      2      3      4        5      6       7      8      9     10    11     12  </a:t>
          </a:r>
          <a:endParaRPr lang="zh-CN" altLang="en-US" sz="1100"/>
        </a:p>
      </xdr:txBody>
    </xdr:sp>
    <xdr:clientData/>
  </xdr:twoCellAnchor>
  <xdr:twoCellAnchor>
    <xdr:from>
      <xdr:col>0</xdr:col>
      <xdr:colOff>476250</xdr:colOff>
      <xdr:row>57</xdr:row>
      <xdr:rowOff>146050</xdr:rowOff>
    </xdr:from>
    <xdr:to>
      <xdr:col>6</xdr:col>
      <xdr:colOff>209549</xdr:colOff>
      <xdr:row>59</xdr:row>
      <xdr:rowOff>101600</xdr:rowOff>
    </xdr:to>
    <xdr:sp macro="" textlink="">
      <xdr:nvSpPr>
        <xdr:cNvPr id="26" name="文本框 25">
          <a:extLst>
            <a:ext uri="{FF2B5EF4-FFF2-40B4-BE49-F238E27FC236}">
              <a16:creationId xmlns:a16="http://schemas.microsoft.com/office/drawing/2014/main" id="{ACDA7DEC-AC1E-4342-87B5-DBC3BF8A9B5F}"/>
            </a:ext>
          </a:extLst>
        </xdr:cNvPr>
        <xdr:cNvSpPr txBox="1"/>
      </xdr:nvSpPr>
      <xdr:spPr>
        <a:xfrm>
          <a:off x="476250" y="10274300"/>
          <a:ext cx="3695699" cy="3111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1     2      3     4       5      6      7     8      9    10    11    12  </a:t>
          </a:r>
          <a:endParaRPr lang="zh-CN" altLang="en-US" sz="1100"/>
        </a:p>
      </xdr:txBody>
    </xdr:sp>
    <xdr:clientData/>
  </xdr:twoCellAnchor>
  <xdr:twoCellAnchor>
    <xdr:from>
      <xdr:col>0</xdr:col>
      <xdr:colOff>317500</xdr:colOff>
      <xdr:row>59</xdr:row>
      <xdr:rowOff>133350</xdr:rowOff>
    </xdr:from>
    <xdr:to>
      <xdr:col>1</xdr:col>
      <xdr:colOff>152869</xdr:colOff>
      <xdr:row>76</xdr:row>
      <xdr:rowOff>107785</xdr:rowOff>
    </xdr:to>
    <xdr:sp macro="" textlink="">
      <xdr:nvSpPr>
        <xdr:cNvPr id="27" name="文本框 14">
          <a:extLst>
            <a:ext uri="{FF2B5EF4-FFF2-40B4-BE49-F238E27FC236}">
              <a16:creationId xmlns:a16="http://schemas.microsoft.com/office/drawing/2014/main" id="{9C4FE564-89D2-4FC1-BBE1-F5363C95BEB4}"/>
            </a:ext>
          </a:extLst>
        </xdr:cNvPr>
        <xdr:cNvSpPr txBox="1"/>
      </xdr:nvSpPr>
      <xdr:spPr>
        <a:xfrm>
          <a:off x="317500" y="10617200"/>
          <a:ext cx="495769" cy="3009735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</a:t>
          </a: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0</xdr:col>
      <xdr:colOff>171450</xdr:colOff>
      <xdr:row>79</xdr:row>
      <xdr:rowOff>19050</xdr:rowOff>
    </xdr:from>
    <xdr:to>
      <xdr:col>1</xdr:col>
      <xdr:colOff>6819</xdr:colOff>
      <xdr:row>97</xdr:row>
      <xdr:rowOff>4392</xdr:rowOff>
    </xdr:to>
    <xdr:sp macro="" textlink="">
      <xdr:nvSpPr>
        <xdr:cNvPr id="28" name="文本框 14">
          <a:extLst>
            <a:ext uri="{FF2B5EF4-FFF2-40B4-BE49-F238E27FC236}">
              <a16:creationId xmlns:a16="http://schemas.microsoft.com/office/drawing/2014/main" id="{892E3149-776E-4DD0-8F9B-696008A35FC8}"/>
            </a:ext>
          </a:extLst>
        </xdr:cNvPr>
        <xdr:cNvSpPr txBox="1"/>
      </xdr:nvSpPr>
      <xdr:spPr>
        <a:xfrm>
          <a:off x="171450" y="14071600"/>
          <a:ext cx="495769" cy="3192092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</a:t>
          </a: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0</xdr:col>
      <xdr:colOff>311150</xdr:colOff>
      <xdr:row>76</xdr:row>
      <xdr:rowOff>114300</xdr:rowOff>
    </xdr:from>
    <xdr:to>
      <xdr:col>6</xdr:col>
      <xdr:colOff>44449</xdr:colOff>
      <xdr:row>78</xdr:row>
      <xdr:rowOff>69850</xdr:rowOff>
    </xdr:to>
    <xdr:sp macro="" textlink="">
      <xdr:nvSpPr>
        <xdr:cNvPr id="30" name="文本框 29">
          <a:extLst>
            <a:ext uri="{FF2B5EF4-FFF2-40B4-BE49-F238E27FC236}">
              <a16:creationId xmlns:a16="http://schemas.microsoft.com/office/drawing/2014/main" id="{9CD688E6-E434-4D9F-A6B9-A72B47D19BCD}"/>
            </a:ext>
          </a:extLst>
        </xdr:cNvPr>
        <xdr:cNvSpPr txBox="1"/>
      </xdr:nvSpPr>
      <xdr:spPr>
        <a:xfrm>
          <a:off x="311150" y="13633450"/>
          <a:ext cx="3695699" cy="3111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1     2      3     4       5      6      7     8      9    10    11    12  </a:t>
          </a:r>
          <a:endParaRPr lang="zh-CN" altLang="en-US" sz="1100"/>
        </a:p>
      </xdr:txBody>
    </xdr:sp>
    <xdr:clientData/>
  </xdr:twoCellAnchor>
  <xdr:twoCellAnchor>
    <xdr:from>
      <xdr:col>0</xdr:col>
      <xdr:colOff>298450</xdr:colOff>
      <xdr:row>97</xdr:row>
      <xdr:rowOff>120650</xdr:rowOff>
    </xdr:from>
    <xdr:to>
      <xdr:col>6</xdr:col>
      <xdr:colOff>31749</xdr:colOff>
      <xdr:row>99</xdr:row>
      <xdr:rowOff>76200</xdr:rowOff>
    </xdr:to>
    <xdr:sp macro="" textlink="">
      <xdr:nvSpPr>
        <xdr:cNvPr id="33" name="文本框 32">
          <a:extLst>
            <a:ext uri="{FF2B5EF4-FFF2-40B4-BE49-F238E27FC236}">
              <a16:creationId xmlns:a16="http://schemas.microsoft.com/office/drawing/2014/main" id="{7673A3CF-9669-424E-99BF-BD0B98AD671A}"/>
            </a:ext>
          </a:extLst>
        </xdr:cNvPr>
        <xdr:cNvSpPr txBox="1"/>
      </xdr:nvSpPr>
      <xdr:spPr>
        <a:xfrm>
          <a:off x="298450" y="17379950"/>
          <a:ext cx="3695699" cy="3111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Sample:</a:t>
          </a:r>
          <a:r>
            <a:rPr lang="en-US" altLang="zh-CN" sz="1100" baseline="0"/>
            <a:t>   </a:t>
          </a:r>
          <a:r>
            <a:rPr lang="en-US" altLang="zh-CN" sz="1100"/>
            <a:t>1     2      3     4       5      6      7     8      9    10    11    12  </a:t>
          </a:r>
          <a:endParaRPr lang="zh-CN" altLang="en-US" sz="1100"/>
        </a:p>
      </xdr:txBody>
    </xdr:sp>
    <xdr:clientData/>
  </xdr:twoCellAnchor>
  <xdr:twoCellAnchor>
    <xdr:from>
      <xdr:col>0</xdr:col>
      <xdr:colOff>50800</xdr:colOff>
      <xdr:row>99</xdr:row>
      <xdr:rowOff>63500</xdr:rowOff>
    </xdr:from>
    <xdr:to>
      <xdr:col>0</xdr:col>
      <xdr:colOff>546569</xdr:colOff>
      <xdr:row>117</xdr:row>
      <xdr:rowOff>55192</xdr:rowOff>
    </xdr:to>
    <xdr:sp macro="" textlink="">
      <xdr:nvSpPr>
        <xdr:cNvPr id="38" name="文本框 14">
          <a:extLst>
            <a:ext uri="{FF2B5EF4-FFF2-40B4-BE49-F238E27FC236}">
              <a16:creationId xmlns:a16="http://schemas.microsoft.com/office/drawing/2014/main" id="{4CF49406-F339-4111-BF61-4A4FD6CBB108}"/>
            </a:ext>
          </a:extLst>
        </xdr:cNvPr>
        <xdr:cNvSpPr txBox="1"/>
      </xdr:nvSpPr>
      <xdr:spPr>
        <a:xfrm>
          <a:off x="50800" y="17678400"/>
          <a:ext cx="495769" cy="3192092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</a:t>
          </a:r>
          <a:r>
            <a:rPr lang="en-US" altLang="zh-CN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0</a:t>
          </a: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542926</xdr:colOff>
      <xdr:row>27</xdr:row>
      <xdr:rowOff>161925</xdr:rowOff>
    </xdr:from>
    <xdr:to>
      <xdr:col>7</xdr:col>
      <xdr:colOff>290234</xdr:colOff>
      <xdr:row>47</xdr:row>
      <xdr:rowOff>2544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42926" y="5026025"/>
          <a:ext cx="4370108" cy="3396619"/>
        </a:xfrm>
        <a:prstGeom prst="rect">
          <a:avLst/>
        </a:prstGeom>
      </xdr:spPr>
    </xdr:pic>
    <xdr:clientData/>
  </xdr:twoCellAnchor>
  <xdr:twoCellAnchor editAs="oneCell">
    <xdr:from>
      <xdr:col>0</xdr:col>
      <xdr:colOff>568326</xdr:colOff>
      <xdr:row>48</xdr:row>
      <xdr:rowOff>161925</xdr:rowOff>
    </xdr:from>
    <xdr:to>
      <xdr:col>7</xdr:col>
      <xdr:colOff>228600</xdr:colOff>
      <xdr:row>66</xdr:row>
      <xdr:rowOff>167286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68326" y="8759825"/>
          <a:ext cx="4283074" cy="3205761"/>
        </a:xfrm>
        <a:prstGeom prst="rect">
          <a:avLst/>
        </a:prstGeom>
      </xdr:spPr>
    </xdr:pic>
    <xdr:clientData/>
  </xdr:twoCellAnchor>
  <xdr:twoCellAnchor editAs="oneCell">
    <xdr:from>
      <xdr:col>8</xdr:col>
      <xdr:colOff>568325</xdr:colOff>
      <xdr:row>28</xdr:row>
      <xdr:rowOff>161925</xdr:rowOff>
    </xdr:from>
    <xdr:to>
      <xdr:col>16</xdr:col>
      <xdr:colOff>79375</xdr:colOff>
      <xdr:row>47</xdr:row>
      <xdr:rowOff>130174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054725" y="5337175"/>
          <a:ext cx="4997450" cy="3460749"/>
        </a:xfrm>
        <a:prstGeom prst="rect">
          <a:avLst/>
        </a:prstGeom>
      </xdr:spPr>
    </xdr:pic>
    <xdr:clientData/>
  </xdr:twoCellAnchor>
  <xdr:twoCellAnchor editAs="oneCell">
    <xdr:from>
      <xdr:col>8</xdr:col>
      <xdr:colOff>457201</xdr:colOff>
      <xdr:row>49</xdr:row>
      <xdr:rowOff>23002</xdr:rowOff>
    </xdr:from>
    <xdr:to>
      <xdr:col>15</xdr:col>
      <xdr:colOff>669925</xdr:colOff>
      <xdr:row>67</xdr:row>
      <xdr:rowOff>79374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943601" y="9065402"/>
          <a:ext cx="5013324" cy="3371072"/>
        </a:xfrm>
        <a:prstGeom prst="rect">
          <a:avLst/>
        </a:prstGeom>
      </xdr:spPr>
    </xdr:pic>
    <xdr:clientData/>
  </xdr:twoCellAnchor>
  <xdr:twoCellAnchor editAs="oneCell">
    <xdr:from>
      <xdr:col>9</xdr:col>
      <xdr:colOff>269876</xdr:colOff>
      <xdr:row>83</xdr:row>
      <xdr:rowOff>99080</xdr:rowOff>
    </xdr:from>
    <xdr:to>
      <xdr:col>15</xdr:col>
      <xdr:colOff>511175</xdr:colOff>
      <xdr:row>102</xdr:row>
      <xdr:rowOff>148237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6442076" y="15523230"/>
          <a:ext cx="4356099" cy="3548007"/>
        </a:xfrm>
        <a:prstGeom prst="rect">
          <a:avLst/>
        </a:prstGeom>
      </xdr:spPr>
    </xdr:pic>
    <xdr:clientData/>
  </xdr:twoCellAnchor>
  <xdr:twoCellAnchor editAs="oneCell">
    <xdr:from>
      <xdr:col>17</xdr:col>
      <xdr:colOff>269877</xdr:colOff>
      <xdr:row>83</xdr:row>
      <xdr:rowOff>9526</xdr:rowOff>
    </xdr:from>
    <xdr:to>
      <xdr:col>24</xdr:col>
      <xdr:colOff>631022</xdr:colOff>
      <xdr:row>103</xdr:row>
      <xdr:rowOff>171450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496677" y="14906626"/>
          <a:ext cx="4983945" cy="3717924"/>
        </a:xfrm>
        <a:prstGeom prst="rect">
          <a:avLst/>
        </a:prstGeom>
      </xdr:spPr>
    </xdr:pic>
    <xdr:clientData/>
  </xdr:twoCellAnchor>
  <xdr:twoCellAnchor editAs="oneCell">
    <xdr:from>
      <xdr:col>0</xdr:col>
      <xdr:colOff>301625</xdr:colOff>
      <xdr:row>81</xdr:row>
      <xdr:rowOff>131061</xdr:rowOff>
    </xdr:from>
    <xdr:to>
      <xdr:col>8</xdr:col>
      <xdr:colOff>3175</xdr:colOff>
      <xdr:row>101</xdr:row>
      <xdr:rowOff>133351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7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01625" y="14672561"/>
          <a:ext cx="4984750" cy="3558290"/>
        </a:xfrm>
        <a:prstGeom prst="rect">
          <a:avLst/>
        </a:prstGeom>
      </xdr:spPr>
    </xdr:pic>
    <xdr:clientData/>
  </xdr:twoCellAnchor>
  <xdr:twoCellAnchor editAs="oneCell">
    <xdr:from>
      <xdr:col>8</xdr:col>
      <xdr:colOff>625474</xdr:colOff>
      <xdr:row>8</xdr:row>
      <xdr:rowOff>0</xdr:rowOff>
    </xdr:from>
    <xdr:to>
      <xdr:col>16</xdr:col>
      <xdr:colOff>358775</xdr:colOff>
      <xdr:row>27</xdr:row>
      <xdr:rowOff>1550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37" t="-147" r="1075" b="867"/>
        <a:stretch/>
      </xdr:blipFill>
      <xdr:spPr>
        <a:xfrm>
          <a:off x="6111874" y="1492250"/>
          <a:ext cx="5219701" cy="3500400"/>
        </a:xfrm>
        <a:prstGeom prst="rect">
          <a:avLst/>
        </a:prstGeom>
        <a:ln w="19050">
          <a:noFill/>
        </a:ln>
      </xdr:spPr>
    </xdr:pic>
    <xdr:clientData/>
  </xdr:twoCellAnchor>
  <xdr:twoCellAnchor editAs="oneCell">
    <xdr:from>
      <xdr:col>0</xdr:col>
      <xdr:colOff>409575</xdr:colOff>
      <xdr:row>7</xdr:row>
      <xdr:rowOff>60324</xdr:rowOff>
    </xdr:from>
    <xdr:to>
      <xdr:col>7</xdr:col>
      <xdr:colOff>73024</xdr:colOff>
      <xdr:row>25</xdr:row>
      <xdr:rowOff>137872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00000000-0008-0000-07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09575" y="1368424"/>
          <a:ext cx="4457699" cy="339224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2</xdr:row>
      <xdr:rowOff>0</xdr:rowOff>
    </xdr:from>
    <xdr:to>
      <xdr:col>8</xdr:col>
      <xdr:colOff>683397</xdr:colOff>
      <xdr:row>23</xdr:row>
      <xdr:rowOff>171210</xdr:rowOff>
    </xdr:to>
    <xdr:grpSp>
      <xdr:nvGrpSpPr>
        <xdr:cNvPr id="13" name="组合 12">
          <a:extLst>
            <a:ext uri="{FF2B5EF4-FFF2-40B4-BE49-F238E27FC236}">
              <a16:creationId xmlns:a16="http://schemas.microsoft.com/office/drawing/2014/main" id="{00000000-0008-0000-0700-00000D000000}"/>
            </a:ext>
          </a:extLst>
        </xdr:cNvPr>
        <xdr:cNvGrpSpPr/>
      </xdr:nvGrpSpPr>
      <xdr:grpSpPr>
        <a:xfrm>
          <a:off x="0" y="419100"/>
          <a:ext cx="5941197" cy="3905010"/>
          <a:chOff x="902966" y="1120538"/>
          <a:chExt cx="6160557" cy="4032735"/>
        </a:xfrm>
      </xdr:grpSpPr>
      <xdr:grpSp>
        <xdr:nvGrpSpPr>
          <xdr:cNvPr id="16" name="组合 15">
            <a:extLst>
              <a:ext uri="{FF2B5EF4-FFF2-40B4-BE49-F238E27FC236}">
                <a16:creationId xmlns:a16="http://schemas.microsoft.com/office/drawing/2014/main" id="{00000000-0008-0000-0700-000010000000}"/>
              </a:ext>
            </a:extLst>
          </xdr:cNvPr>
          <xdr:cNvGrpSpPr/>
        </xdr:nvGrpSpPr>
        <xdr:grpSpPr>
          <a:xfrm>
            <a:off x="902966" y="1120538"/>
            <a:ext cx="5488304" cy="1029299"/>
            <a:chOff x="1328344" y="875948"/>
            <a:chExt cx="5488304" cy="1029299"/>
          </a:xfrm>
        </xdr:grpSpPr>
        <xdr:grpSp>
          <xdr:nvGrpSpPr>
            <xdr:cNvPr id="21" name="组合 20">
              <a:extLst>
                <a:ext uri="{FF2B5EF4-FFF2-40B4-BE49-F238E27FC236}">
                  <a16:creationId xmlns:a16="http://schemas.microsoft.com/office/drawing/2014/main" id="{00000000-0008-0000-0700-000015000000}"/>
                </a:ext>
              </a:extLst>
            </xdr:cNvPr>
            <xdr:cNvGrpSpPr/>
          </xdr:nvGrpSpPr>
          <xdr:grpSpPr>
            <a:xfrm>
              <a:off x="1328344" y="930147"/>
              <a:ext cx="5488304" cy="975100"/>
              <a:chOff x="497742" y="2062130"/>
              <a:chExt cx="4949928" cy="799202"/>
            </a:xfrm>
          </xdr:grpSpPr>
          <xdr:grpSp>
            <xdr:nvGrpSpPr>
              <xdr:cNvPr id="30" name="组合 29">
                <a:extLst>
                  <a:ext uri="{FF2B5EF4-FFF2-40B4-BE49-F238E27FC236}">
                    <a16:creationId xmlns:a16="http://schemas.microsoft.com/office/drawing/2014/main" id="{00000000-0008-0000-0700-00001E000000}"/>
                  </a:ext>
                </a:extLst>
              </xdr:cNvPr>
              <xdr:cNvGrpSpPr/>
            </xdr:nvGrpSpPr>
            <xdr:grpSpPr>
              <a:xfrm>
                <a:off x="1311151" y="2062130"/>
                <a:ext cx="835220" cy="567725"/>
                <a:chOff x="-6567" y="5275829"/>
                <a:chExt cx="768894" cy="567725"/>
              </a:xfrm>
            </xdr:grpSpPr>
            <xdr:sp macro="" textlink="">
              <xdr:nvSpPr>
                <xdr:cNvPr id="35" name="文本框 10">
                  <a:extLst>
                    <a:ext uri="{FF2B5EF4-FFF2-40B4-BE49-F238E27FC236}">
                      <a16:creationId xmlns:a16="http://schemas.microsoft.com/office/drawing/2014/main" id="{00000000-0008-0000-0700-000023000000}"/>
                    </a:ext>
                  </a:extLst>
                </xdr:cNvPr>
                <xdr:cNvSpPr txBox="1"/>
              </xdr:nvSpPr>
              <xdr:spPr>
                <a:xfrm rot="18119539">
                  <a:off x="-160313" y="5446881"/>
                  <a:ext cx="537480" cy="229988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1pPr>
                  <a:lvl2pPr marL="4572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2pPr>
                  <a:lvl3pPr marL="9144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3pPr>
                  <a:lvl4pPr marL="13716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4pPr>
                  <a:lvl5pPr marL="18288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solidFill>
                        <a:srgbClr val="000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UBA6</a:t>
                  </a:r>
                  <a:endParaRPr lang="zh-CN" altLang="en-US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endParaRPr>
                </a:p>
              </xdr:txBody>
            </xdr:sp>
            <xdr:sp macro="" textlink="">
              <xdr:nvSpPr>
                <xdr:cNvPr id="36" name="文本框 11">
                  <a:extLst>
                    <a:ext uri="{FF2B5EF4-FFF2-40B4-BE49-F238E27FC236}">
                      <a16:creationId xmlns:a16="http://schemas.microsoft.com/office/drawing/2014/main" id="{00000000-0008-0000-0700-000024000000}"/>
                    </a:ext>
                  </a:extLst>
                </xdr:cNvPr>
                <xdr:cNvSpPr txBox="1"/>
              </xdr:nvSpPr>
              <xdr:spPr>
                <a:xfrm rot="18119539">
                  <a:off x="385732" y="5466959"/>
                  <a:ext cx="523202" cy="229988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1pPr>
                  <a:lvl2pPr marL="4572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2pPr>
                  <a:lvl3pPr marL="9144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3pPr>
                  <a:lvl4pPr marL="13716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4pPr>
                  <a:lvl5pPr marL="18288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solidFill>
                        <a:srgbClr val="000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Uba1</a:t>
                  </a:r>
                  <a:endParaRPr lang="zh-CN" altLang="en-US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endParaRPr>
                </a:p>
              </xdr:txBody>
            </xdr:sp>
            <xdr:sp macro="" textlink="">
              <xdr:nvSpPr>
                <xdr:cNvPr id="37" name="文本框 12">
                  <a:extLst>
                    <a:ext uri="{FF2B5EF4-FFF2-40B4-BE49-F238E27FC236}">
                      <a16:creationId xmlns:a16="http://schemas.microsoft.com/office/drawing/2014/main" id="{00000000-0008-0000-0700-000025000000}"/>
                    </a:ext>
                  </a:extLst>
                </xdr:cNvPr>
                <xdr:cNvSpPr txBox="1"/>
              </xdr:nvSpPr>
              <xdr:spPr>
                <a:xfrm rot="18119539">
                  <a:off x="83130" y="5443044"/>
                  <a:ext cx="563606" cy="229175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1pPr>
                  <a:lvl2pPr marL="4572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2pPr>
                  <a:lvl3pPr marL="9144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3pPr>
                  <a:lvl4pPr marL="13716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4pPr>
                  <a:lvl5pPr marL="18288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solidFill>
                        <a:srgbClr val="000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UBA1</a:t>
                  </a:r>
                  <a:endParaRPr lang="zh-CN" altLang="en-US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endParaRPr>
                </a:p>
              </xdr:txBody>
            </xdr:sp>
          </xdr:grpSp>
          <xdr:sp macro="" textlink="">
            <xdr:nvSpPr>
              <xdr:cNvPr id="31" name="文本框 5">
                <a:extLst>
                  <a:ext uri="{FF2B5EF4-FFF2-40B4-BE49-F238E27FC236}">
                    <a16:creationId xmlns:a16="http://schemas.microsoft.com/office/drawing/2014/main" id="{00000000-0008-0000-0700-00001F000000}"/>
                  </a:ext>
                </a:extLst>
              </xdr:cNvPr>
              <xdr:cNvSpPr txBox="1"/>
            </xdr:nvSpPr>
            <xdr:spPr>
              <a:xfrm rot="18119539">
                <a:off x="2127658" y="2220827"/>
                <a:ext cx="496411" cy="24982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1pPr>
                <a:lvl2pPr marL="4572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2pPr>
                <a:lvl3pPr marL="9144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3pPr>
                <a:lvl4pPr marL="13716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4pPr>
                <a:lvl5pPr marL="18288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UBA6</a:t>
                </a:r>
                <a:endParaRPr lang="zh-CN" altLang="en-US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32" name="文本框 7">
                <a:extLst>
                  <a:ext uri="{FF2B5EF4-FFF2-40B4-BE49-F238E27FC236}">
                    <a16:creationId xmlns:a16="http://schemas.microsoft.com/office/drawing/2014/main" id="{00000000-0008-0000-0700-000020000000}"/>
                  </a:ext>
                </a:extLst>
              </xdr:cNvPr>
              <xdr:cNvSpPr txBox="1"/>
            </xdr:nvSpPr>
            <xdr:spPr>
              <a:xfrm>
                <a:off x="1129798" y="2424756"/>
                <a:ext cx="3971932" cy="277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1pPr>
                <a:lvl2pPr marL="4572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2pPr>
                <a:lvl3pPr marL="9144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3pPr>
                <a:lvl4pPr marL="13716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4pPr>
                <a:lvl5pPr marL="18288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6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  -     -     -    +    +    +    +    +    +    +    +    +</a:t>
                </a:r>
                <a:endParaRPr lang="zh-CN" altLang="en-US" sz="16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33" name="文本框 8">
                <a:extLst>
                  <a:ext uri="{FF2B5EF4-FFF2-40B4-BE49-F238E27FC236}">
                    <a16:creationId xmlns:a16="http://schemas.microsoft.com/office/drawing/2014/main" id="{00000000-0008-0000-0700-000021000000}"/>
                  </a:ext>
                </a:extLst>
              </xdr:cNvPr>
              <xdr:cNvSpPr txBox="1"/>
            </xdr:nvSpPr>
            <xdr:spPr>
              <a:xfrm>
                <a:off x="1212853" y="2589696"/>
                <a:ext cx="4234817" cy="25225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1pPr>
                <a:lvl2pPr marL="4572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2pPr>
                <a:lvl3pPr marL="9144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3pPr>
                <a:lvl4pPr marL="13716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4pPr>
                <a:lvl5pPr marL="18288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9pPr>
              </a:lstStyle>
              <a:p>
                <a:r>
                  <a:rPr lang="en-US" altLang="zh-CN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0     0     0   7.5  7.5  7.5   15   15   15    30   30   30</a:t>
                </a:r>
                <a:endParaRPr lang="zh-CN" altLang="en-US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34" name="文本框 9">
                <a:extLst>
                  <a:ext uri="{FF2B5EF4-FFF2-40B4-BE49-F238E27FC236}">
                    <a16:creationId xmlns:a16="http://schemas.microsoft.com/office/drawing/2014/main" id="{00000000-0008-0000-0700-000022000000}"/>
                  </a:ext>
                </a:extLst>
              </xdr:cNvPr>
              <xdr:cNvSpPr txBox="1"/>
            </xdr:nvSpPr>
            <xdr:spPr>
              <a:xfrm>
                <a:off x="497742" y="2335198"/>
                <a:ext cx="861906" cy="5261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1pPr>
                <a:lvl2pPr marL="4572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2pPr>
                <a:lvl3pPr marL="9144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3pPr>
                <a:lvl4pPr marL="13716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4pPr>
                <a:lvl5pPr marL="18288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E1s  </a:t>
                </a:r>
              </a:p>
              <a:p>
                <a:r>
                  <a:rPr lang="en-US" altLang="zh-CN" sz="105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ATP</a:t>
                </a:r>
                <a:endParaRPr lang="en-US" altLang="zh-CN" sz="18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en-US" altLang="zh-CN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Time (min) </a:t>
                </a:r>
                <a:endParaRPr lang="zh-CN" altLang="en-US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xdr:grpSp>
        <xdr:sp macro="" textlink="">
          <xdr:nvSpPr>
            <xdr:cNvPr id="22" name="文本框 13">
              <a:extLst>
                <a:ext uri="{FF2B5EF4-FFF2-40B4-BE49-F238E27FC236}">
                  <a16:creationId xmlns:a16="http://schemas.microsoft.com/office/drawing/2014/main" id="{00000000-0008-0000-0700-000016000000}"/>
                </a:ext>
              </a:extLst>
            </xdr:cNvPr>
            <xdr:cNvSpPr txBox="1"/>
          </xdr:nvSpPr>
          <xdr:spPr>
            <a:xfrm rot="18119539">
              <a:off x="3408206" y="1118702"/>
              <a:ext cx="687651" cy="2760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3" name="文本框 14">
              <a:extLst>
                <a:ext uri="{FF2B5EF4-FFF2-40B4-BE49-F238E27FC236}">
                  <a16:creationId xmlns:a16="http://schemas.microsoft.com/office/drawing/2014/main" id="{00000000-0008-0000-0700-000017000000}"/>
                </a:ext>
              </a:extLst>
            </xdr:cNvPr>
            <xdr:cNvSpPr txBox="1"/>
          </xdr:nvSpPr>
          <xdr:spPr>
            <a:xfrm rot="18119539">
              <a:off x="3733547" y="1132993"/>
              <a:ext cx="63835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4" name="文本框 15">
              <a:extLst>
                <a:ext uri="{FF2B5EF4-FFF2-40B4-BE49-F238E27FC236}">
                  <a16:creationId xmlns:a16="http://schemas.microsoft.com/office/drawing/2014/main" id="{00000000-0008-0000-0700-000018000000}"/>
                </a:ext>
              </a:extLst>
            </xdr:cNvPr>
            <xdr:cNvSpPr txBox="1"/>
          </xdr:nvSpPr>
          <xdr:spPr>
            <a:xfrm rot="18119539">
              <a:off x="4120721" y="1139005"/>
              <a:ext cx="605667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UBA6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5" name="文本框 16">
              <a:extLst>
                <a:ext uri="{FF2B5EF4-FFF2-40B4-BE49-F238E27FC236}">
                  <a16:creationId xmlns:a16="http://schemas.microsoft.com/office/drawing/2014/main" id="{00000000-0008-0000-0700-000019000000}"/>
                </a:ext>
              </a:extLst>
            </xdr:cNvPr>
            <xdr:cNvSpPr txBox="1"/>
          </xdr:nvSpPr>
          <xdr:spPr>
            <a:xfrm rot="18119539">
              <a:off x="4442192" y="1081764"/>
              <a:ext cx="687651" cy="2760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6" name="文本框 17">
              <a:extLst>
                <a:ext uri="{FF2B5EF4-FFF2-40B4-BE49-F238E27FC236}">
                  <a16:creationId xmlns:a16="http://schemas.microsoft.com/office/drawing/2014/main" id="{00000000-0008-0000-0700-00001A000000}"/>
                </a:ext>
              </a:extLst>
            </xdr:cNvPr>
            <xdr:cNvSpPr txBox="1"/>
          </xdr:nvSpPr>
          <xdr:spPr>
            <a:xfrm rot="18119539">
              <a:off x="4822579" y="1123818"/>
              <a:ext cx="63835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7" name="文本框 18">
              <a:extLst>
                <a:ext uri="{FF2B5EF4-FFF2-40B4-BE49-F238E27FC236}">
                  <a16:creationId xmlns:a16="http://schemas.microsoft.com/office/drawing/2014/main" id="{00000000-0008-0000-0700-00001B000000}"/>
                </a:ext>
              </a:extLst>
            </xdr:cNvPr>
            <xdr:cNvSpPr txBox="1"/>
          </xdr:nvSpPr>
          <xdr:spPr>
            <a:xfrm rot="18119539">
              <a:off x="5859395" y="1097666"/>
              <a:ext cx="63835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8" name="文本框 19">
              <a:extLst>
                <a:ext uri="{FF2B5EF4-FFF2-40B4-BE49-F238E27FC236}">
                  <a16:creationId xmlns:a16="http://schemas.microsoft.com/office/drawing/2014/main" id="{00000000-0008-0000-0700-00001C000000}"/>
                </a:ext>
              </a:extLst>
            </xdr:cNvPr>
            <xdr:cNvSpPr txBox="1"/>
          </xdr:nvSpPr>
          <xdr:spPr>
            <a:xfrm rot="18119539">
              <a:off x="5496836" y="1105845"/>
              <a:ext cx="687651" cy="2760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29" name="文本框 20">
              <a:extLst>
                <a:ext uri="{FF2B5EF4-FFF2-40B4-BE49-F238E27FC236}">
                  <a16:creationId xmlns:a16="http://schemas.microsoft.com/office/drawing/2014/main" id="{00000000-0008-0000-0700-00001D000000}"/>
                </a:ext>
              </a:extLst>
            </xdr:cNvPr>
            <xdr:cNvSpPr txBox="1"/>
          </xdr:nvSpPr>
          <xdr:spPr>
            <a:xfrm rot="18119539">
              <a:off x="5170564" y="1145241"/>
              <a:ext cx="605667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UBA6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17" name="文本框 22">
            <a:extLst>
              <a:ext uri="{FF2B5EF4-FFF2-40B4-BE49-F238E27FC236}">
                <a16:creationId xmlns:a16="http://schemas.microsoft.com/office/drawing/2014/main" id="{00000000-0008-0000-0700-000011000000}"/>
              </a:ext>
            </a:extLst>
          </xdr:cNvPr>
          <xdr:cNvSpPr txBox="1"/>
        </xdr:nvSpPr>
        <xdr:spPr>
          <a:xfrm>
            <a:off x="5673165" y="2731866"/>
            <a:ext cx="139035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UBA6+2xFAT10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8" name="文本框 25">
            <a:extLst>
              <a:ext uri="{FF2B5EF4-FFF2-40B4-BE49-F238E27FC236}">
                <a16:creationId xmlns:a16="http://schemas.microsoft.com/office/drawing/2014/main" id="{00000000-0008-0000-0700-000012000000}"/>
              </a:ext>
            </a:extLst>
          </xdr:cNvPr>
          <xdr:cNvSpPr txBox="1"/>
        </xdr:nvSpPr>
        <xdr:spPr>
          <a:xfrm>
            <a:off x="5704867" y="2933658"/>
            <a:ext cx="107345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UBA6+FAT10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9" name="文本框 26">
            <a:extLst>
              <a:ext uri="{FF2B5EF4-FFF2-40B4-BE49-F238E27FC236}">
                <a16:creationId xmlns:a16="http://schemas.microsoft.com/office/drawing/2014/main" id="{00000000-0008-0000-0700-000013000000}"/>
              </a:ext>
            </a:extLst>
          </xdr:cNvPr>
          <xdr:cNvSpPr txBox="1"/>
        </xdr:nvSpPr>
        <xdr:spPr>
          <a:xfrm>
            <a:off x="5711600" y="3175531"/>
            <a:ext cx="53861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E1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20" name="文本框 27">
            <a:extLst>
              <a:ext uri="{FF2B5EF4-FFF2-40B4-BE49-F238E27FC236}">
                <a16:creationId xmlns:a16="http://schemas.microsoft.com/office/drawing/2014/main" id="{00000000-0008-0000-0700-000014000000}"/>
              </a:ext>
            </a:extLst>
          </xdr:cNvPr>
          <xdr:cNvSpPr txBox="1"/>
        </xdr:nvSpPr>
        <xdr:spPr>
          <a:xfrm>
            <a:off x="5751953" y="4899357"/>
            <a:ext cx="7931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FAT10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9</xdr:col>
      <xdr:colOff>53975</xdr:colOff>
      <xdr:row>2</xdr:row>
      <xdr:rowOff>53975</xdr:rowOff>
    </xdr:from>
    <xdr:to>
      <xdr:col>17</xdr:col>
      <xdr:colOff>645413</xdr:colOff>
      <xdr:row>24</xdr:row>
      <xdr:rowOff>34684</xdr:rowOff>
    </xdr:to>
    <xdr:grpSp>
      <xdr:nvGrpSpPr>
        <xdr:cNvPr id="39" name="组合 38">
          <a:extLst>
            <a:ext uri="{FF2B5EF4-FFF2-40B4-BE49-F238E27FC236}">
              <a16:creationId xmlns:a16="http://schemas.microsoft.com/office/drawing/2014/main" id="{00000000-0008-0000-0700-000027000000}"/>
            </a:ext>
          </a:extLst>
        </xdr:cNvPr>
        <xdr:cNvGrpSpPr/>
      </xdr:nvGrpSpPr>
      <xdr:grpSpPr>
        <a:xfrm>
          <a:off x="5997575" y="473075"/>
          <a:ext cx="5874638" cy="3892309"/>
          <a:chOff x="902966" y="1120538"/>
          <a:chExt cx="6065565" cy="4040105"/>
        </a:xfrm>
      </xdr:grpSpPr>
      <xdr:grpSp>
        <xdr:nvGrpSpPr>
          <xdr:cNvPr id="42" name="组合 41">
            <a:extLst>
              <a:ext uri="{FF2B5EF4-FFF2-40B4-BE49-F238E27FC236}">
                <a16:creationId xmlns:a16="http://schemas.microsoft.com/office/drawing/2014/main" id="{00000000-0008-0000-0700-00002A000000}"/>
              </a:ext>
            </a:extLst>
          </xdr:cNvPr>
          <xdr:cNvGrpSpPr/>
        </xdr:nvGrpSpPr>
        <xdr:grpSpPr>
          <a:xfrm>
            <a:off x="902966" y="1120538"/>
            <a:ext cx="5488304" cy="1029299"/>
            <a:chOff x="1328344" y="875948"/>
            <a:chExt cx="5488304" cy="1029299"/>
          </a:xfrm>
        </xdr:grpSpPr>
        <xdr:grpSp>
          <xdr:nvGrpSpPr>
            <xdr:cNvPr id="47" name="组合 46">
              <a:extLst>
                <a:ext uri="{FF2B5EF4-FFF2-40B4-BE49-F238E27FC236}">
                  <a16:creationId xmlns:a16="http://schemas.microsoft.com/office/drawing/2014/main" id="{00000000-0008-0000-0700-00002F000000}"/>
                </a:ext>
              </a:extLst>
            </xdr:cNvPr>
            <xdr:cNvGrpSpPr/>
          </xdr:nvGrpSpPr>
          <xdr:grpSpPr>
            <a:xfrm>
              <a:off x="1328344" y="930147"/>
              <a:ext cx="5488304" cy="975100"/>
              <a:chOff x="497742" y="2062130"/>
              <a:chExt cx="4949928" cy="799202"/>
            </a:xfrm>
          </xdr:grpSpPr>
          <xdr:grpSp>
            <xdr:nvGrpSpPr>
              <xdr:cNvPr id="56" name="组合 55">
                <a:extLst>
                  <a:ext uri="{FF2B5EF4-FFF2-40B4-BE49-F238E27FC236}">
                    <a16:creationId xmlns:a16="http://schemas.microsoft.com/office/drawing/2014/main" id="{00000000-0008-0000-0700-000038000000}"/>
                  </a:ext>
                </a:extLst>
              </xdr:cNvPr>
              <xdr:cNvGrpSpPr/>
            </xdr:nvGrpSpPr>
            <xdr:grpSpPr>
              <a:xfrm>
                <a:off x="1311151" y="2062130"/>
                <a:ext cx="835220" cy="567725"/>
                <a:chOff x="-6567" y="5275829"/>
                <a:chExt cx="768894" cy="567725"/>
              </a:xfrm>
            </xdr:grpSpPr>
            <xdr:sp macro="" textlink="">
              <xdr:nvSpPr>
                <xdr:cNvPr id="61" name="文本框 10">
                  <a:extLst>
                    <a:ext uri="{FF2B5EF4-FFF2-40B4-BE49-F238E27FC236}">
                      <a16:creationId xmlns:a16="http://schemas.microsoft.com/office/drawing/2014/main" id="{00000000-0008-0000-0700-00003D000000}"/>
                    </a:ext>
                  </a:extLst>
                </xdr:cNvPr>
                <xdr:cNvSpPr txBox="1"/>
              </xdr:nvSpPr>
              <xdr:spPr>
                <a:xfrm rot="18119539">
                  <a:off x="-160313" y="5446881"/>
                  <a:ext cx="537480" cy="229988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1pPr>
                  <a:lvl2pPr marL="4572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2pPr>
                  <a:lvl3pPr marL="9144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3pPr>
                  <a:lvl4pPr marL="13716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4pPr>
                  <a:lvl5pPr marL="18288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solidFill>
                        <a:srgbClr val="000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UBA6</a:t>
                  </a:r>
                  <a:endParaRPr lang="zh-CN" altLang="en-US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endParaRPr>
                </a:p>
              </xdr:txBody>
            </xdr:sp>
            <xdr:sp macro="" textlink="">
              <xdr:nvSpPr>
                <xdr:cNvPr id="62" name="文本框 11">
                  <a:extLst>
                    <a:ext uri="{FF2B5EF4-FFF2-40B4-BE49-F238E27FC236}">
                      <a16:creationId xmlns:a16="http://schemas.microsoft.com/office/drawing/2014/main" id="{00000000-0008-0000-0700-00003E000000}"/>
                    </a:ext>
                  </a:extLst>
                </xdr:cNvPr>
                <xdr:cNvSpPr txBox="1"/>
              </xdr:nvSpPr>
              <xdr:spPr>
                <a:xfrm rot="18119539">
                  <a:off x="385732" y="5466959"/>
                  <a:ext cx="523202" cy="229988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1pPr>
                  <a:lvl2pPr marL="4572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2pPr>
                  <a:lvl3pPr marL="9144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3pPr>
                  <a:lvl4pPr marL="13716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4pPr>
                  <a:lvl5pPr marL="18288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solidFill>
                        <a:srgbClr val="000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Uba1</a:t>
                  </a:r>
                  <a:endParaRPr lang="zh-CN" altLang="en-US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endParaRPr>
                </a:p>
              </xdr:txBody>
            </xdr:sp>
            <xdr:sp macro="" textlink="">
              <xdr:nvSpPr>
                <xdr:cNvPr id="63" name="文本框 12">
                  <a:extLst>
                    <a:ext uri="{FF2B5EF4-FFF2-40B4-BE49-F238E27FC236}">
                      <a16:creationId xmlns:a16="http://schemas.microsoft.com/office/drawing/2014/main" id="{00000000-0008-0000-0700-00003F000000}"/>
                    </a:ext>
                  </a:extLst>
                </xdr:cNvPr>
                <xdr:cNvSpPr txBox="1"/>
              </xdr:nvSpPr>
              <xdr:spPr>
                <a:xfrm rot="18119539">
                  <a:off x="83130" y="5443044"/>
                  <a:ext cx="563606" cy="229175"/>
                </a:xfrm>
                <a:prstGeom prst="rect">
                  <a:avLst/>
                </a:prstGeom>
                <a:noFill/>
              </xdr:spPr>
              <xdr:txBody>
                <a:bodyPr wrap="square" rtlCol="0">
                  <a:spAutoFit/>
                </a:bodyPr>
                <a:lstStyle>
                  <a:defPPr>
                    <a:defRPr lang="en-US"/>
                  </a:defPPr>
                  <a:lvl1pPr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1pPr>
                  <a:lvl2pPr marL="4572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2pPr>
                  <a:lvl3pPr marL="9144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3pPr>
                  <a:lvl4pPr marL="13716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4pPr>
                  <a:lvl5pPr marL="1828800" algn="l" rtl="0" eaLnBrk="0" fontAlgn="base" hangingPunct="0">
                    <a:spcBef>
                      <a:spcPct val="0"/>
                    </a:spcBef>
                    <a:spcAft>
                      <a:spcPct val="0"/>
                    </a:spcAft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5pPr>
                  <a:lvl6pPr marL="22860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6pPr>
                  <a:lvl7pPr marL="27432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7pPr>
                  <a:lvl8pPr marL="32004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8pPr>
                  <a:lvl9pPr marL="3657600" algn="l" defTabSz="914400" rtl="0" eaLnBrk="1" latinLnBrk="0" hangingPunct="1">
                    <a:defRPr sz="1400" b="1" kern="1200">
                      <a:solidFill>
                        <a:schemeClr val="tx1"/>
                      </a:solidFill>
                      <a:latin typeface="Arial Rounded MT Bold" pitchFamily="34" charset="0"/>
                      <a:ea typeface="+mn-ea"/>
                      <a:cs typeface="+mn-cs"/>
                    </a:defRPr>
                  </a:lvl9pPr>
                </a:lstStyle>
                <a:p>
                  <a:r>
                    <a:rPr lang="en-US" altLang="zh-CN" sz="1200">
                      <a:solidFill>
                        <a:srgbClr val="000000"/>
                      </a:solidFill>
                      <a:latin typeface="Arial" panose="020B0604020202020204" pitchFamily="34" charset="0"/>
                      <a:cs typeface="Arial" panose="020B0604020202020204" pitchFamily="34" charset="0"/>
                    </a:rPr>
                    <a:t>UBA1</a:t>
                  </a:r>
                  <a:endParaRPr lang="zh-CN" altLang="en-US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endParaRPr>
                </a:p>
              </xdr:txBody>
            </xdr:sp>
          </xdr:grpSp>
          <xdr:sp macro="" textlink="">
            <xdr:nvSpPr>
              <xdr:cNvPr id="57" name="文本框 5">
                <a:extLst>
                  <a:ext uri="{FF2B5EF4-FFF2-40B4-BE49-F238E27FC236}">
                    <a16:creationId xmlns:a16="http://schemas.microsoft.com/office/drawing/2014/main" id="{00000000-0008-0000-0700-000039000000}"/>
                  </a:ext>
                </a:extLst>
              </xdr:cNvPr>
              <xdr:cNvSpPr txBox="1"/>
            </xdr:nvSpPr>
            <xdr:spPr>
              <a:xfrm rot="18119539">
                <a:off x="2127658" y="2220827"/>
                <a:ext cx="496411" cy="24982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1pPr>
                <a:lvl2pPr marL="4572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2pPr>
                <a:lvl3pPr marL="9144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3pPr>
                <a:lvl4pPr marL="13716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4pPr>
                <a:lvl5pPr marL="18288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UBA6</a:t>
                </a:r>
                <a:endParaRPr lang="zh-CN" altLang="en-US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58" name="文本框 7">
                <a:extLst>
                  <a:ext uri="{FF2B5EF4-FFF2-40B4-BE49-F238E27FC236}">
                    <a16:creationId xmlns:a16="http://schemas.microsoft.com/office/drawing/2014/main" id="{00000000-0008-0000-0700-00003A000000}"/>
                  </a:ext>
                </a:extLst>
              </xdr:cNvPr>
              <xdr:cNvSpPr txBox="1"/>
            </xdr:nvSpPr>
            <xdr:spPr>
              <a:xfrm>
                <a:off x="1129798" y="2424756"/>
                <a:ext cx="3971932" cy="277483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1pPr>
                <a:lvl2pPr marL="4572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2pPr>
                <a:lvl3pPr marL="9144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3pPr>
                <a:lvl4pPr marL="13716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4pPr>
                <a:lvl5pPr marL="18288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6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  -     -     -    +    +    +    +    +    +    +    +    +</a:t>
                </a:r>
                <a:endParaRPr lang="zh-CN" altLang="en-US" sz="16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59" name="文本框 8">
                <a:extLst>
                  <a:ext uri="{FF2B5EF4-FFF2-40B4-BE49-F238E27FC236}">
                    <a16:creationId xmlns:a16="http://schemas.microsoft.com/office/drawing/2014/main" id="{00000000-0008-0000-0700-00003B000000}"/>
                  </a:ext>
                </a:extLst>
              </xdr:cNvPr>
              <xdr:cNvSpPr txBox="1"/>
            </xdr:nvSpPr>
            <xdr:spPr>
              <a:xfrm>
                <a:off x="1212853" y="2589696"/>
                <a:ext cx="4234817" cy="252257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1pPr>
                <a:lvl2pPr marL="4572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2pPr>
                <a:lvl3pPr marL="9144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3pPr>
                <a:lvl4pPr marL="13716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4pPr>
                <a:lvl5pPr marL="18288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9pPr>
              </a:lstStyle>
              <a:p>
                <a:r>
                  <a:rPr lang="en-US" altLang="zh-CN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0     0     0   7.5  7.5  7.5   15   15   15    30   30   30</a:t>
                </a:r>
                <a:endParaRPr lang="zh-CN" altLang="en-US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  <xdr:sp macro="" textlink="">
            <xdr:nvSpPr>
              <xdr:cNvPr id="60" name="文本框 9">
                <a:extLst>
                  <a:ext uri="{FF2B5EF4-FFF2-40B4-BE49-F238E27FC236}">
                    <a16:creationId xmlns:a16="http://schemas.microsoft.com/office/drawing/2014/main" id="{00000000-0008-0000-0700-00003C000000}"/>
                  </a:ext>
                </a:extLst>
              </xdr:cNvPr>
              <xdr:cNvSpPr txBox="1"/>
            </xdr:nvSpPr>
            <xdr:spPr>
              <a:xfrm>
                <a:off x="497742" y="2335198"/>
                <a:ext cx="861906" cy="526134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en-US"/>
                </a:defPPr>
                <a:lvl1pPr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1pPr>
                <a:lvl2pPr marL="4572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2pPr>
                <a:lvl3pPr marL="9144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3pPr>
                <a:lvl4pPr marL="13716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4pPr>
                <a:lvl5pPr marL="1828800" algn="l" rtl="0" eaLnBrk="0" fontAlgn="base" hangingPunct="0">
                  <a:spcBef>
                    <a:spcPct val="0"/>
                  </a:spcBef>
                  <a:spcAft>
                    <a:spcPct val="0"/>
                  </a:spcAft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5pPr>
                <a:lvl6pPr marL="22860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6pPr>
                <a:lvl7pPr marL="27432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7pPr>
                <a:lvl8pPr marL="32004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8pPr>
                <a:lvl9pPr marL="3657600" algn="l" defTabSz="914400" rtl="0" eaLnBrk="1" latinLnBrk="0" hangingPunct="1">
                  <a:defRPr sz="1400" b="1" kern="1200">
                    <a:solidFill>
                      <a:schemeClr val="tx1"/>
                    </a:solidFill>
                    <a:latin typeface="Arial Rounded MT Bold" pitchFamily="34" charset="0"/>
                    <a:ea typeface="+mn-ea"/>
                    <a:cs typeface="+mn-cs"/>
                  </a:defRPr>
                </a:lvl9pPr>
              </a:lstStyle>
              <a:p>
                <a:r>
                  <a:rPr lang="en-US" altLang="zh-CN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E1s  </a:t>
                </a:r>
              </a:p>
              <a:p>
                <a:r>
                  <a:rPr lang="en-US" altLang="zh-CN" sz="105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ATP</a:t>
                </a:r>
                <a:endParaRPr lang="en-US" altLang="zh-CN" sz="18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  <a:p>
                <a:r>
                  <a:rPr lang="en-US" altLang="zh-CN" sz="1200">
                    <a:solidFill>
                      <a:srgbClr val="000000"/>
                    </a:solidFill>
                    <a:latin typeface="Arial" panose="020B0604020202020204" pitchFamily="34" charset="0"/>
                    <a:cs typeface="Arial" panose="020B0604020202020204" pitchFamily="34" charset="0"/>
                  </a:rPr>
                  <a:t>Time (min) </a:t>
                </a:r>
                <a:endParaRPr lang="zh-CN" altLang="en-US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endParaRPr>
              </a:p>
            </xdr:txBody>
          </xdr:sp>
        </xdr:grpSp>
        <xdr:sp macro="" textlink="">
          <xdr:nvSpPr>
            <xdr:cNvPr id="48" name="文本框 13">
              <a:extLst>
                <a:ext uri="{FF2B5EF4-FFF2-40B4-BE49-F238E27FC236}">
                  <a16:creationId xmlns:a16="http://schemas.microsoft.com/office/drawing/2014/main" id="{00000000-0008-0000-0700-000030000000}"/>
                </a:ext>
              </a:extLst>
            </xdr:cNvPr>
            <xdr:cNvSpPr txBox="1"/>
          </xdr:nvSpPr>
          <xdr:spPr>
            <a:xfrm rot="18119539">
              <a:off x="3408206" y="1118702"/>
              <a:ext cx="687651" cy="2760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9" name="文本框 14">
              <a:extLst>
                <a:ext uri="{FF2B5EF4-FFF2-40B4-BE49-F238E27FC236}">
                  <a16:creationId xmlns:a16="http://schemas.microsoft.com/office/drawing/2014/main" id="{00000000-0008-0000-0700-000031000000}"/>
                </a:ext>
              </a:extLst>
            </xdr:cNvPr>
            <xdr:cNvSpPr txBox="1"/>
          </xdr:nvSpPr>
          <xdr:spPr>
            <a:xfrm rot="18119539">
              <a:off x="3733547" y="1132993"/>
              <a:ext cx="63835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0" name="文本框 15">
              <a:extLst>
                <a:ext uri="{FF2B5EF4-FFF2-40B4-BE49-F238E27FC236}">
                  <a16:creationId xmlns:a16="http://schemas.microsoft.com/office/drawing/2014/main" id="{00000000-0008-0000-0700-000032000000}"/>
                </a:ext>
              </a:extLst>
            </xdr:cNvPr>
            <xdr:cNvSpPr txBox="1"/>
          </xdr:nvSpPr>
          <xdr:spPr>
            <a:xfrm rot="18119539">
              <a:off x="4120721" y="1139005"/>
              <a:ext cx="605667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UBA6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1" name="文本框 16">
              <a:extLst>
                <a:ext uri="{FF2B5EF4-FFF2-40B4-BE49-F238E27FC236}">
                  <a16:creationId xmlns:a16="http://schemas.microsoft.com/office/drawing/2014/main" id="{00000000-0008-0000-0700-000033000000}"/>
                </a:ext>
              </a:extLst>
            </xdr:cNvPr>
            <xdr:cNvSpPr txBox="1"/>
          </xdr:nvSpPr>
          <xdr:spPr>
            <a:xfrm rot="18119539">
              <a:off x="4442192" y="1081764"/>
              <a:ext cx="687651" cy="2760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2" name="文本框 17">
              <a:extLst>
                <a:ext uri="{FF2B5EF4-FFF2-40B4-BE49-F238E27FC236}">
                  <a16:creationId xmlns:a16="http://schemas.microsoft.com/office/drawing/2014/main" id="{00000000-0008-0000-0700-000034000000}"/>
                </a:ext>
              </a:extLst>
            </xdr:cNvPr>
            <xdr:cNvSpPr txBox="1"/>
          </xdr:nvSpPr>
          <xdr:spPr>
            <a:xfrm rot="18119539">
              <a:off x="4822579" y="1123818"/>
              <a:ext cx="63835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3" name="文本框 18">
              <a:extLst>
                <a:ext uri="{FF2B5EF4-FFF2-40B4-BE49-F238E27FC236}">
                  <a16:creationId xmlns:a16="http://schemas.microsoft.com/office/drawing/2014/main" id="{00000000-0008-0000-0700-000035000000}"/>
                </a:ext>
              </a:extLst>
            </xdr:cNvPr>
            <xdr:cNvSpPr txBox="1"/>
          </xdr:nvSpPr>
          <xdr:spPr>
            <a:xfrm rot="18119539">
              <a:off x="5859395" y="1097666"/>
              <a:ext cx="638355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4" name="文本框 19">
              <a:extLst>
                <a:ext uri="{FF2B5EF4-FFF2-40B4-BE49-F238E27FC236}">
                  <a16:creationId xmlns:a16="http://schemas.microsoft.com/office/drawing/2014/main" id="{00000000-0008-0000-0700-000036000000}"/>
                </a:ext>
              </a:extLst>
            </xdr:cNvPr>
            <xdr:cNvSpPr txBox="1"/>
          </xdr:nvSpPr>
          <xdr:spPr>
            <a:xfrm rot="18119539">
              <a:off x="5496836" y="1105845"/>
              <a:ext cx="687651" cy="27602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UBA1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55" name="文本框 20">
              <a:extLst>
                <a:ext uri="{FF2B5EF4-FFF2-40B4-BE49-F238E27FC236}">
                  <a16:creationId xmlns:a16="http://schemas.microsoft.com/office/drawing/2014/main" id="{00000000-0008-0000-0700-000037000000}"/>
                </a:ext>
              </a:extLst>
            </xdr:cNvPr>
            <xdr:cNvSpPr txBox="1"/>
          </xdr:nvSpPr>
          <xdr:spPr>
            <a:xfrm rot="18119539">
              <a:off x="5170564" y="1145241"/>
              <a:ext cx="605667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UBA6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44" name="文本框 25">
            <a:extLst>
              <a:ext uri="{FF2B5EF4-FFF2-40B4-BE49-F238E27FC236}">
                <a16:creationId xmlns:a16="http://schemas.microsoft.com/office/drawing/2014/main" id="{00000000-0008-0000-0700-00002C000000}"/>
              </a:ext>
            </a:extLst>
          </xdr:cNvPr>
          <xdr:cNvSpPr txBox="1"/>
        </xdr:nvSpPr>
        <xdr:spPr>
          <a:xfrm>
            <a:off x="5895081" y="2904054"/>
            <a:ext cx="107345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UBA6+FAT10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5" name="文本框 26">
            <a:extLst>
              <a:ext uri="{FF2B5EF4-FFF2-40B4-BE49-F238E27FC236}">
                <a16:creationId xmlns:a16="http://schemas.microsoft.com/office/drawing/2014/main" id="{00000000-0008-0000-0700-00002D000000}"/>
              </a:ext>
            </a:extLst>
          </xdr:cNvPr>
          <xdr:cNvSpPr txBox="1"/>
        </xdr:nvSpPr>
        <xdr:spPr>
          <a:xfrm>
            <a:off x="5939818" y="3183902"/>
            <a:ext cx="538611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E1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46" name="文本框 27">
            <a:extLst>
              <a:ext uri="{FF2B5EF4-FFF2-40B4-BE49-F238E27FC236}">
                <a16:creationId xmlns:a16="http://schemas.microsoft.com/office/drawing/2014/main" id="{00000000-0008-0000-0700-00002E000000}"/>
              </a:ext>
            </a:extLst>
          </xdr:cNvPr>
          <xdr:cNvSpPr txBox="1"/>
        </xdr:nvSpPr>
        <xdr:spPr>
          <a:xfrm>
            <a:off x="5923100" y="4906727"/>
            <a:ext cx="7931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FAT10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15</xdr:col>
      <xdr:colOff>79374</xdr:colOff>
      <xdr:row>12</xdr:row>
      <xdr:rowOff>79375</xdr:rowOff>
    </xdr:from>
    <xdr:to>
      <xdr:col>16</xdr:col>
      <xdr:colOff>184150</xdr:colOff>
      <xdr:row>18</xdr:row>
      <xdr:rowOff>136525</xdr:rowOff>
    </xdr:to>
    <xdr:sp macro="" textlink="">
      <xdr:nvSpPr>
        <xdr:cNvPr id="64" name="矩形 63">
          <a:extLst>
            <a:ext uri="{FF2B5EF4-FFF2-40B4-BE49-F238E27FC236}">
              <a16:creationId xmlns:a16="http://schemas.microsoft.com/office/drawing/2014/main" id="{00000000-0008-0000-0700-000040000000}"/>
            </a:ext>
          </a:extLst>
        </xdr:cNvPr>
        <xdr:cNvSpPr/>
      </xdr:nvSpPr>
      <xdr:spPr>
        <a:xfrm>
          <a:off x="10366374" y="2308225"/>
          <a:ext cx="790576" cy="1162050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13</xdr:col>
      <xdr:colOff>355600</xdr:colOff>
      <xdr:row>19</xdr:row>
      <xdr:rowOff>98425</xdr:rowOff>
    </xdr:from>
    <xdr:to>
      <xdr:col>16</xdr:col>
      <xdr:colOff>323849</xdr:colOff>
      <xdr:row>21</xdr:row>
      <xdr:rowOff>3175</xdr:rowOff>
    </xdr:to>
    <xdr:sp macro="" textlink="">
      <xdr:nvSpPr>
        <xdr:cNvPr id="65" name="文本框 64">
          <a:extLst>
            <a:ext uri="{FF2B5EF4-FFF2-40B4-BE49-F238E27FC236}">
              <a16:creationId xmlns:a16="http://schemas.microsoft.com/office/drawing/2014/main" id="{00000000-0008-0000-0700-000041000000}"/>
            </a:ext>
          </a:extLst>
        </xdr:cNvPr>
        <xdr:cNvSpPr txBox="1"/>
      </xdr:nvSpPr>
      <xdr:spPr>
        <a:xfrm>
          <a:off x="9271000" y="3616325"/>
          <a:ext cx="2025649" cy="2730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aseline="0"/>
            <a:t>Uba1, UBA1, UBA6 in  3mg/ml</a:t>
          </a:r>
          <a:endParaRPr lang="zh-CN" altLang="en-US" sz="1100"/>
        </a:p>
      </xdr:txBody>
    </xdr:sp>
    <xdr:clientData/>
  </xdr:twoCellAnchor>
  <xdr:twoCellAnchor>
    <xdr:from>
      <xdr:col>6</xdr:col>
      <xdr:colOff>247650</xdr:colOff>
      <xdr:row>15</xdr:row>
      <xdr:rowOff>15875</xdr:rowOff>
    </xdr:from>
    <xdr:to>
      <xdr:col>8</xdr:col>
      <xdr:colOff>276225</xdr:colOff>
      <xdr:row>16</xdr:row>
      <xdr:rowOff>88900</xdr:rowOff>
    </xdr:to>
    <xdr:sp macro="" textlink="">
      <xdr:nvSpPr>
        <xdr:cNvPr id="66" name="文本框 65">
          <a:extLst>
            <a:ext uri="{FF2B5EF4-FFF2-40B4-BE49-F238E27FC236}">
              <a16:creationId xmlns:a16="http://schemas.microsoft.com/office/drawing/2014/main" id="{00000000-0008-0000-0700-000042000000}"/>
            </a:ext>
          </a:extLst>
        </xdr:cNvPr>
        <xdr:cNvSpPr txBox="1"/>
      </xdr:nvSpPr>
      <xdr:spPr>
        <a:xfrm>
          <a:off x="4362450" y="2797175"/>
          <a:ext cx="1400175" cy="257175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Uba1 degradation</a:t>
          </a:r>
          <a:endParaRPr lang="zh-CN" altLang="en-US" sz="1100"/>
        </a:p>
      </xdr:txBody>
    </xdr:sp>
    <xdr:clientData/>
  </xdr:twoCellAnchor>
  <xdr:twoCellAnchor>
    <xdr:from>
      <xdr:col>0</xdr:col>
      <xdr:colOff>130175</xdr:colOff>
      <xdr:row>78</xdr:row>
      <xdr:rowOff>167882</xdr:rowOff>
    </xdr:from>
    <xdr:to>
      <xdr:col>8</xdr:col>
      <xdr:colOff>308745</xdr:colOff>
      <xdr:row>98</xdr:row>
      <xdr:rowOff>174382</xdr:rowOff>
    </xdr:to>
    <xdr:grpSp>
      <xdr:nvGrpSpPr>
        <xdr:cNvPr id="70" name="组合 69">
          <a:extLst>
            <a:ext uri="{FF2B5EF4-FFF2-40B4-BE49-F238E27FC236}">
              <a16:creationId xmlns:a16="http://schemas.microsoft.com/office/drawing/2014/main" id="{00000000-0008-0000-0700-000046000000}"/>
            </a:ext>
          </a:extLst>
        </xdr:cNvPr>
        <xdr:cNvGrpSpPr/>
      </xdr:nvGrpSpPr>
      <xdr:grpSpPr>
        <a:xfrm>
          <a:off x="130175" y="14175982"/>
          <a:ext cx="5461770" cy="3562500"/>
          <a:chOff x="928328" y="1553850"/>
          <a:chExt cx="5675035" cy="3695889"/>
        </a:xfrm>
      </xdr:grpSpPr>
      <xdr:grpSp>
        <xdr:nvGrpSpPr>
          <xdr:cNvPr id="78" name="组合 77">
            <a:extLst>
              <a:ext uri="{FF2B5EF4-FFF2-40B4-BE49-F238E27FC236}">
                <a16:creationId xmlns:a16="http://schemas.microsoft.com/office/drawing/2014/main" id="{00000000-0008-0000-0700-00004E000000}"/>
              </a:ext>
            </a:extLst>
          </xdr:cNvPr>
          <xdr:cNvGrpSpPr/>
        </xdr:nvGrpSpPr>
        <xdr:grpSpPr>
          <a:xfrm>
            <a:off x="928328" y="1553850"/>
            <a:ext cx="5520006" cy="629326"/>
            <a:chOff x="520616" y="2372854"/>
            <a:chExt cx="4978521" cy="515802"/>
          </a:xfrm>
        </xdr:grpSpPr>
        <xdr:sp macro="" textlink="">
          <xdr:nvSpPr>
            <xdr:cNvPr id="89" name="文本框 7">
              <a:extLst>
                <a:ext uri="{FF2B5EF4-FFF2-40B4-BE49-F238E27FC236}">
                  <a16:creationId xmlns:a16="http://schemas.microsoft.com/office/drawing/2014/main" id="{00000000-0008-0000-0700-000059000000}"/>
                </a:ext>
              </a:extLst>
            </xdr:cNvPr>
            <xdr:cNvSpPr txBox="1"/>
          </xdr:nvSpPr>
          <xdr:spPr>
            <a:xfrm>
              <a:off x="1147108" y="2372854"/>
              <a:ext cx="3983214" cy="277483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6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  -     -   </a:t>
              </a:r>
              <a:r>
                <a:rPr lang="en-US" altLang="zh-CN" sz="1600" baseline="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en-US" altLang="zh-CN" sz="16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+     +     +   </a:t>
              </a:r>
              <a:r>
                <a:rPr lang="en-US" altLang="zh-CN" sz="1600" baseline="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en-US" altLang="zh-CN" sz="16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+   +   </a:t>
              </a:r>
              <a:r>
                <a:rPr lang="en-US" altLang="zh-CN" sz="1600" baseline="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en-US" altLang="zh-CN" sz="16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+    +    +    </a:t>
              </a:r>
              <a:endParaRPr lang="zh-CN" altLang="en-US" sz="16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90" name="文本框 8">
              <a:extLst>
                <a:ext uri="{FF2B5EF4-FFF2-40B4-BE49-F238E27FC236}">
                  <a16:creationId xmlns:a16="http://schemas.microsoft.com/office/drawing/2014/main" id="{00000000-0008-0000-0700-00005A000000}"/>
                </a:ext>
              </a:extLst>
            </xdr:cNvPr>
            <xdr:cNvSpPr txBox="1"/>
          </xdr:nvSpPr>
          <xdr:spPr>
            <a:xfrm>
              <a:off x="1264320" y="2636399"/>
              <a:ext cx="4234817" cy="252257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0     0   7.5   7.5   15   15  30   30   60  60</a:t>
              </a:r>
              <a:endParaRPr lang="zh-CN" altLang="en-US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91" name="文本框 9">
              <a:extLst>
                <a:ext uri="{FF2B5EF4-FFF2-40B4-BE49-F238E27FC236}">
                  <a16:creationId xmlns:a16="http://schemas.microsoft.com/office/drawing/2014/main" id="{00000000-0008-0000-0700-00005B000000}"/>
                </a:ext>
              </a:extLst>
            </xdr:cNvPr>
            <xdr:cNvSpPr txBox="1"/>
          </xdr:nvSpPr>
          <xdr:spPr>
            <a:xfrm>
              <a:off x="520616" y="2464953"/>
              <a:ext cx="861906" cy="36487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1pPr>
              <a:lvl2pPr marL="4572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2pPr>
              <a:lvl3pPr marL="9144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3pPr>
              <a:lvl4pPr marL="13716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4pPr>
              <a:lvl5pPr marL="1828800" algn="l" rtl="0" eaLnBrk="0" fontAlgn="base" hangingPunct="0">
                <a:spcBef>
                  <a:spcPct val="0"/>
                </a:spcBef>
                <a:spcAft>
                  <a:spcPct val="0"/>
                </a:spcAft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400" b="1" kern="1200">
                  <a:solidFill>
                    <a:schemeClr val="tx1"/>
                  </a:solidFill>
                  <a:latin typeface="Arial Rounded MT Bold" pitchFamily="34" charset="0"/>
                  <a:ea typeface="+mn-ea"/>
                  <a:cs typeface="+mn-cs"/>
                </a:defRPr>
              </a:lvl9pPr>
            </a:lstStyle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 </a:t>
              </a:r>
              <a:r>
                <a:rPr lang="en-US" altLang="zh-CN" sz="105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ATP</a:t>
              </a:r>
              <a:endParaRPr lang="en-US" altLang="zh-CN" sz="18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  <a:p>
              <a:r>
                <a:rPr lang="en-US" altLang="zh-CN" sz="1200">
                  <a:solidFill>
                    <a:srgbClr val="000000"/>
                  </a:solidFill>
                  <a:latin typeface="Arial" panose="020B0604020202020204" pitchFamily="34" charset="0"/>
                  <a:cs typeface="Arial" panose="020B0604020202020204" pitchFamily="34" charset="0"/>
                </a:rPr>
                <a:t>Time (min) </a:t>
              </a:r>
              <a:endParaRPr lang="zh-CN" altLang="en-US" sz="1200">
                <a:solidFill>
                  <a:srgbClr val="000000"/>
                </a:solidFill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  <xdr:sp macro="" textlink="">
        <xdr:nvSpPr>
          <xdr:cNvPr id="74" name="文本框 22">
            <a:extLst>
              <a:ext uri="{FF2B5EF4-FFF2-40B4-BE49-F238E27FC236}">
                <a16:creationId xmlns:a16="http://schemas.microsoft.com/office/drawing/2014/main" id="{00000000-0008-0000-0700-00004A000000}"/>
              </a:ext>
            </a:extLst>
          </xdr:cNvPr>
          <xdr:cNvSpPr txBox="1"/>
        </xdr:nvSpPr>
        <xdr:spPr>
          <a:xfrm>
            <a:off x="5213005" y="2827413"/>
            <a:ext cx="1390358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UBA6+2xFAT10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5" name="文本框 25">
            <a:extLst>
              <a:ext uri="{FF2B5EF4-FFF2-40B4-BE49-F238E27FC236}">
                <a16:creationId xmlns:a16="http://schemas.microsoft.com/office/drawing/2014/main" id="{00000000-0008-0000-0700-00004B000000}"/>
              </a:ext>
            </a:extLst>
          </xdr:cNvPr>
          <xdr:cNvSpPr txBox="1"/>
        </xdr:nvSpPr>
        <xdr:spPr>
          <a:xfrm>
            <a:off x="5213004" y="2995746"/>
            <a:ext cx="107345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UBA6+FAT10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6" name="文本框 26">
            <a:extLst>
              <a:ext uri="{FF2B5EF4-FFF2-40B4-BE49-F238E27FC236}">
                <a16:creationId xmlns:a16="http://schemas.microsoft.com/office/drawing/2014/main" id="{00000000-0008-0000-0700-00004C000000}"/>
              </a:ext>
            </a:extLst>
          </xdr:cNvPr>
          <xdr:cNvSpPr txBox="1"/>
        </xdr:nvSpPr>
        <xdr:spPr>
          <a:xfrm>
            <a:off x="5224856" y="3197278"/>
            <a:ext cx="833566" cy="24735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UBA6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77" name="文本框 27">
            <a:extLst>
              <a:ext uri="{FF2B5EF4-FFF2-40B4-BE49-F238E27FC236}">
                <a16:creationId xmlns:a16="http://schemas.microsoft.com/office/drawing/2014/main" id="{00000000-0008-0000-0700-00004D000000}"/>
              </a:ext>
            </a:extLst>
          </xdr:cNvPr>
          <xdr:cNvSpPr txBox="1"/>
        </xdr:nvSpPr>
        <xdr:spPr>
          <a:xfrm>
            <a:off x="5414302" y="4995823"/>
            <a:ext cx="793130" cy="25391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1pPr>
            <a:lvl2pPr marL="4572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2pPr>
            <a:lvl3pPr marL="9144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3pPr>
            <a:lvl4pPr marL="13716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4pPr>
            <a:lvl5pPr marL="1828800" algn="l" rtl="0" eaLnBrk="0" fontAlgn="base" hangingPunct="0">
              <a:spcBef>
                <a:spcPct val="0"/>
              </a:spcBef>
              <a:spcAft>
                <a:spcPct val="0"/>
              </a:spcAft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400" b="1" kern="1200">
                <a:solidFill>
                  <a:schemeClr val="tx1"/>
                </a:solidFill>
                <a:latin typeface="Arial Rounded MT Bold" pitchFamily="34" charset="0"/>
                <a:ea typeface="+mn-ea"/>
                <a:cs typeface="+mn-cs"/>
              </a:defRPr>
            </a:lvl9pPr>
          </a:lstStyle>
          <a:p>
            <a:r>
              <a:rPr lang="en-US" altLang="zh-CN" sz="1050">
                <a:latin typeface="Arial" panose="020B0604020202020204" pitchFamily="34" charset="0"/>
                <a:cs typeface="Arial" panose="020B0604020202020204" pitchFamily="34" charset="0"/>
              </a:rPr>
              <a:t>FAT10</a:t>
            </a:r>
            <a:endParaRPr lang="zh-CN" altLang="en-US" sz="105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</xdr:col>
      <xdr:colOff>120650</xdr:colOff>
      <xdr:row>77</xdr:row>
      <xdr:rowOff>0</xdr:rowOff>
    </xdr:from>
    <xdr:to>
      <xdr:col>7</xdr:col>
      <xdr:colOff>411005</xdr:colOff>
      <xdr:row>78</xdr:row>
      <xdr:rowOff>151580</xdr:rowOff>
    </xdr:to>
    <xdr:sp macro="" textlink="">
      <xdr:nvSpPr>
        <xdr:cNvPr id="96" name="文本框 7">
          <a:extLst>
            <a:ext uri="{FF2B5EF4-FFF2-40B4-BE49-F238E27FC236}">
              <a16:creationId xmlns:a16="http://schemas.microsoft.com/office/drawing/2014/main" id="{00000000-0008-0000-0700-000060000000}"/>
            </a:ext>
          </a:extLst>
        </xdr:cNvPr>
        <xdr:cNvSpPr txBox="1"/>
      </xdr:nvSpPr>
      <xdr:spPr>
        <a:xfrm>
          <a:off x="806450" y="14198600"/>
          <a:ext cx="4405155" cy="335730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9pPr>
        </a:lstStyle>
        <a:p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-    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+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 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-     </a:t>
          </a:r>
          <a:r>
            <a:rPr lang="en-US" altLang="zh-CN" sz="1600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+    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-      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+  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 -     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+   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 -     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+    </a:t>
          </a:r>
          <a:endParaRPr lang="zh-CN" altLang="en-US" sz="160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31750</xdr:colOff>
      <xdr:row>77</xdr:row>
      <xdr:rowOff>50800</xdr:rowOff>
    </xdr:from>
    <xdr:to>
      <xdr:col>1</xdr:col>
      <xdr:colOff>302554</xdr:colOff>
      <xdr:row>79</xdr:row>
      <xdr:rowOff>128137</xdr:rowOff>
    </xdr:to>
    <xdr:sp macro="" textlink="">
      <xdr:nvSpPr>
        <xdr:cNvPr id="97" name="文本框 9">
          <a:extLst>
            <a:ext uri="{FF2B5EF4-FFF2-40B4-BE49-F238E27FC236}">
              <a16:creationId xmlns:a16="http://schemas.microsoft.com/office/drawing/2014/main" id="{00000000-0008-0000-0700-000061000000}"/>
            </a:ext>
          </a:extLst>
        </xdr:cNvPr>
        <xdr:cNvSpPr txBox="1"/>
      </xdr:nvSpPr>
      <xdr:spPr>
        <a:xfrm>
          <a:off x="31750" y="14249400"/>
          <a:ext cx="956604" cy="445637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9pPr>
        </a:lstStyle>
        <a:p>
          <a:r>
            <a:rPr lang="en-US" altLang="zh-CN" sz="12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FAT10-C0</a:t>
          </a:r>
          <a:endParaRPr lang="en-US" altLang="zh-CN" sz="180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127000</xdr:colOff>
      <xdr:row>75</xdr:row>
      <xdr:rowOff>101600</xdr:rowOff>
    </xdr:from>
    <xdr:to>
      <xdr:col>7</xdr:col>
      <xdr:colOff>430836</xdr:colOff>
      <xdr:row>77</xdr:row>
      <xdr:rowOff>71621</xdr:rowOff>
    </xdr:to>
    <xdr:sp macro="" textlink="">
      <xdr:nvSpPr>
        <xdr:cNvPr id="99" name="文本框 7">
          <a:extLst>
            <a:ext uri="{FF2B5EF4-FFF2-40B4-BE49-F238E27FC236}">
              <a16:creationId xmlns:a16="http://schemas.microsoft.com/office/drawing/2014/main" id="{00000000-0008-0000-0700-000063000000}"/>
            </a:ext>
          </a:extLst>
        </xdr:cNvPr>
        <xdr:cNvSpPr txBox="1"/>
      </xdr:nvSpPr>
      <xdr:spPr>
        <a:xfrm>
          <a:off x="812800" y="13931900"/>
          <a:ext cx="4418636" cy="3383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9pPr>
        </a:lstStyle>
        <a:p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+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  -   </a:t>
          </a:r>
          <a:r>
            <a:rPr lang="en-US" altLang="zh-CN" sz="1600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+     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-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   +   </a:t>
          </a:r>
          <a:r>
            <a:rPr lang="en-US" altLang="zh-CN" sz="1600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-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 +    </a:t>
          </a:r>
          <a:r>
            <a:rPr lang="en-US" altLang="zh-CN" sz="1600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-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  +    </a:t>
          </a:r>
          <a:r>
            <a:rPr lang="en-US" altLang="zh-CN" sz="1600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en-US" altLang="zh-CN" sz="1400" b="1" kern="1200">
              <a:solidFill>
                <a:schemeClr val="tx1"/>
              </a:solidFill>
              <a:effectLst/>
              <a:latin typeface="Arial Rounded MT Bold" pitchFamily="34" charset="0"/>
              <a:ea typeface="+mn-ea"/>
              <a:cs typeface="+mn-cs"/>
            </a:rPr>
            <a:t>-</a:t>
          </a:r>
          <a:r>
            <a:rPr lang="en-US" altLang="zh-CN" sz="16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 </a:t>
          </a:r>
          <a:endParaRPr lang="zh-CN" altLang="en-US" sz="160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44450</xdr:colOff>
      <xdr:row>75</xdr:row>
      <xdr:rowOff>120650</xdr:rowOff>
    </xdr:from>
    <xdr:to>
      <xdr:col>1</xdr:col>
      <xdr:colOff>312079</xdr:colOff>
      <xdr:row>78</xdr:row>
      <xdr:rowOff>13837</xdr:rowOff>
    </xdr:to>
    <xdr:sp macro="" textlink="">
      <xdr:nvSpPr>
        <xdr:cNvPr id="100" name="文本框 9">
          <a:extLst>
            <a:ext uri="{FF2B5EF4-FFF2-40B4-BE49-F238E27FC236}">
              <a16:creationId xmlns:a16="http://schemas.microsoft.com/office/drawing/2014/main" id="{00000000-0008-0000-0700-000064000000}"/>
            </a:ext>
          </a:extLst>
        </xdr:cNvPr>
        <xdr:cNvSpPr txBox="1"/>
      </xdr:nvSpPr>
      <xdr:spPr>
        <a:xfrm>
          <a:off x="44450" y="13950950"/>
          <a:ext cx="953429" cy="445637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9pPr>
        </a:lstStyle>
        <a:p>
          <a:r>
            <a:rPr lang="en-US" altLang="zh-CN" sz="120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FAT10</a:t>
          </a:r>
          <a:r>
            <a:rPr lang="en-US" altLang="zh-CN" sz="1200" baseline="0">
              <a:solidFill>
                <a:srgbClr val="000000"/>
              </a:solidFill>
              <a:latin typeface="Arial" panose="020B0604020202020204" pitchFamily="34" charset="0"/>
              <a:cs typeface="Arial" panose="020B0604020202020204" pitchFamily="34" charset="0"/>
            </a:rPr>
            <a:t> wt</a:t>
          </a:r>
          <a:endParaRPr lang="en-US" altLang="zh-CN" sz="1800">
            <a:solidFill>
              <a:srgbClr val="000000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384175</xdr:colOff>
      <xdr:row>93</xdr:row>
      <xdr:rowOff>26285</xdr:rowOff>
    </xdr:from>
    <xdr:to>
      <xdr:col>7</xdr:col>
      <xdr:colOff>535111</xdr:colOff>
      <xdr:row>94</xdr:row>
      <xdr:rowOff>86144</xdr:rowOff>
    </xdr:to>
    <xdr:sp macro="" textlink="">
      <xdr:nvSpPr>
        <xdr:cNvPr id="102" name="文本框 26">
          <a:extLst>
            <a:ext uri="{FF2B5EF4-FFF2-40B4-BE49-F238E27FC236}">
              <a16:creationId xmlns:a16="http://schemas.microsoft.com/office/drawing/2014/main" id="{00000000-0008-0000-0700-000066000000}"/>
            </a:ext>
          </a:extLst>
        </xdr:cNvPr>
        <xdr:cNvSpPr txBox="1"/>
      </xdr:nvSpPr>
      <xdr:spPr>
        <a:xfrm>
          <a:off x="4346575" y="16701385"/>
          <a:ext cx="811336" cy="237659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9pPr>
        </a:lstStyle>
        <a:p>
          <a:r>
            <a:rPr lang="en-US" altLang="zh-CN" sz="1050">
              <a:latin typeface="Arial" panose="020B0604020202020204" pitchFamily="34" charset="0"/>
              <a:cs typeface="Arial" panose="020B0604020202020204" pitchFamily="34" charset="0"/>
            </a:rPr>
            <a:t>USE1</a:t>
          </a:r>
          <a:endParaRPr lang="zh-CN" altLang="en-US" sz="105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6</xdr:col>
      <xdr:colOff>342900</xdr:colOff>
      <xdr:row>90</xdr:row>
      <xdr:rowOff>77085</xdr:rowOff>
    </xdr:from>
    <xdr:to>
      <xdr:col>8</xdr:col>
      <xdr:colOff>101600</xdr:colOff>
      <xdr:row>92</xdr:row>
      <xdr:rowOff>6350</xdr:rowOff>
    </xdr:to>
    <xdr:sp macro="" textlink="">
      <xdr:nvSpPr>
        <xdr:cNvPr id="103" name="文本框 26">
          <a:extLst>
            <a:ext uri="{FF2B5EF4-FFF2-40B4-BE49-F238E27FC236}">
              <a16:creationId xmlns:a16="http://schemas.microsoft.com/office/drawing/2014/main" id="{00000000-0008-0000-0700-000067000000}"/>
            </a:ext>
          </a:extLst>
        </xdr:cNvPr>
        <xdr:cNvSpPr txBox="1"/>
      </xdr:nvSpPr>
      <xdr:spPr>
        <a:xfrm>
          <a:off x="4305300" y="16218785"/>
          <a:ext cx="1079500" cy="284865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en-US"/>
          </a:defPPr>
          <a:lvl1pPr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1pPr>
          <a:lvl2pPr marL="4572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2pPr>
          <a:lvl3pPr marL="9144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3pPr>
          <a:lvl4pPr marL="13716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4pPr>
          <a:lvl5pPr marL="1828800" algn="l" rtl="0" eaLnBrk="0" fontAlgn="base" hangingPunct="0">
            <a:spcBef>
              <a:spcPct val="0"/>
            </a:spcBef>
            <a:spcAft>
              <a:spcPct val="0"/>
            </a:spcAft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5pPr>
          <a:lvl6pPr marL="22860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6pPr>
          <a:lvl7pPr marL="27432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7pPr>
          <a:lvl8pPr marL="32004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8pPr>
          <a:lvl9pPr marL="3657600" algn="l" defTabSz="914400" rtl="0" eaLnBrk="1" latinLnBrk="0" hangingPunct="1">
            <a:defRPr sz="1400" b="1" kern="1200">
              <a:solidFill>
                <a:schemeClr val="tx1"/>
              </a:solidFill>
              <a:latin typeface="Arial Rounded MT Bold" pitchFamily="34" charset="0"/>
              <a:ea typeface="+mn-ea"/>
              <a:cs typeface="+mn-cs"/>
            </a:defRPr>
          </a:lvl9pPr>
        </a:lstStyle>
        <a:p>
          <a:r>
            <a:rPr lang="en-US" altLang="zh-CN" sz="1050">
              <a:latin typeface="Arial" panose="020B0604020202020204" pitchFamily="34" charset="0"/>
              <a:cs typeface="Arial" panose="020B0604020202020204" pitchFamily="34" charset="0"/>
            </a:rPr>
            <a:t>USE1+ FAT0</a:t>
          </a:r>
          <a:endParaRPr lang="zh-CN" altLang="en-US" sz="105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0</xdr:col>
      <xdr:colOff>133351</xdr:colOff>
      <xdr:row>114</xdr:row>
      <xdr:rowOff>20037</xdr:rowOff>
    </xdr:from>
    <xdr:to>
      <xdr:col>6</xdr:col>
      <xdr:colOff>166245</xdr:colOff>
      <xdr:row>131</xdr:row>
      <xdr:rowOff>105745</xdr:rowOff>
    </xdr:to>
    <xdr:grpSp>
      <xdr:nvGrpSpPr>
        <xdr:cNvPr id="122" name="组合 121">
          <a:extLst>
            <a:ext uri="{FF2B5EF4-FFF2-40B4-BE49-F238E27FC236}">
              <a16:creationId xmlns:a16="http://schemas.microsoft.com/office/drawing/2014/main" id="{00000000-0008-0000-0700-00007A000000}"/>
            </a:ext>
          </a:extLst>
        </xdr:cNvPr>
        <xdr:cNvGrpSpPr/>
      </xdr:nvGrpSpPr>
      <xdr:grpSpPr>
        <a:xfrm>
          <a:off x="133351" y="20505137"/>
          <a:ext cx="3995294" cy="3108308"/>
          <a:chOff x="1527693" y="495913"/>
          <a:chExt cx="4148180" cy="3216171"/>
        </a:xfrm>
      </xdr:grpSpPr>
      <xdr:pic>
        <xdr:nvPicPr>
          <xdr:cNvPr id="138" name="图片 137">
            <a:extLst>
              <a:ext uri="{FF2B5EF4-FFF2-40B4-BE49-F238E27FC236}">
                <a16:creationId xmlns:a16="http://schemas.microsoft.com/office/drawing/2014/main" id="{00000000-0008-0000-0700-00008A00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3615" t="13850" r="1951" b="4996"/>
          <a:stretch/>
        </xdr:blipFill>
        <xdr:spPr>
          <a:xfrm>
            <a:off x="1781875" y="495913"/>
            <a:ext cx="3893998" cy="2691419"/>
          </a:xfrm>
          <a:prstGeom prst="rect">
            <a:avLst/>
          </a:prstGeom>
        </xdr:spPr>
      </xdr:pic>
      <xdr:sp macro="" textlink="">
        <xdr:nvSpPr>
          <xdr:cNvPr id="139" name="文本框 3">
            <a:extLst>
              <a:ext uri="{FF2B5EF4-FFF2-40B4-BE49-F238E27FC236}">
                <a16:creationId xmlns:a16="http://schemas.microsoft.com/office/drawing/2014/main" id="{00000000-0008-0000-0700-00008B000000}"/>
              </a:ext>
            </a:extLst>
          </xdr:cNvPr>
          <xdr:cNvSpPr txBox="1"/>
        </xdr:nvSpPr>
        <xdr:spPr>
          <a:xfrm rot="21542935">
            <a:off x="1527693" y="667967"/>
            <a:ext cx="501902" cy="3044117"/>
          </a:xfrm>
          <a:prstGeom prst="rect">
            <a:avLst/>
          </a:prstGeom>
          <a:noFill/>
        </xdr:spPr>
        <xdr:txBody>
          <a:bodyPr wrap="square">
            <a:spAutoFit/>
          </a:bodyPr>
          <a:lstStyle>
            <a:defPPr>
              <a:defRPr lang="zh-CN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de-DE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170-</a:t>
            </a: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1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200" b="1">
              <a:solidFill>
                <a:srgbClr val="000000"/>
              </a:solidFill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130-</a:t>
            </a:r>
            <a:endParaRPr lang="en-US" altLang="zh-CN" sz="5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3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95-</a:t>
            </a:r>
            <a:endParaRPr lang="en-US" altLang="zh-CN" sz="1000" b="1" i="0" u="none" strike="noStrike" kern="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3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72-</a:t>
            </a: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3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55-</a:t>
            </a: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1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200" b="1" i="0" u="none" strike="noStrike" kern="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43-</a:t>
            </a: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6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34-</a:t>
            </a: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4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26-</a:t>
            </a: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200" b="1" i="0" u="none" strike="noStrike" kern="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200" b="1" i="0" u="none" strike="noStrike" kern="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500" b="1" i="0" u="none" strike="noStrike" kern="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900" b="1" i="0" u="none" strike="noStrike" kern="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200" b="1" i="0" u="none" strike="noStrike" kern="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17-</a:t>
            </a: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r>
              <a:rPr lang="en-US" altLang="zh-CN" sz="1000" b="1" i="0" u="none" strike="noStrike" kern="1200" cap="none" spc="0" baseline="0">
                <a:solidFill>
                  <a:srgbClr val="000000"/>
                </a:solidFill>
                <a:uFillTx/>
                <a:latin typeface="等线"/>
                <a:ea typeface="等线" pitchFamily="2"/>
              </a:rPr>
              <a:t>kDa</a:t>
            </a: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10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4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  <a:p>
            <a:pPr marL="0" marR="0" lvl="0" indent="0" algn="l" defTabSz="914400" rtl="0" fontAlgn="auto" hangingPunct="1">
              <a:lnSpc>
                <a:spcPct val="100000"/>
              </a:lnSpc>
              <a:spcBef>
                <a:spcPts val="0"/>
              </a:spcBef>
              <a:spcAft>
                <a:spcPts val="0"/>
              </a:spcAft>
              <a:buNone/>
              <a:tabLst/>
              <a:defRPr sz="1800" b="0" i="0" u="none" strike="noStrike" kern="0" cap="none" spc="0" baseline="0">
                <a:solidFill>
                  <a:srgbClr val="000000"/>
                </a:solidFill>
                <a:uFillTx/>
              </a:defRPr>
            </a:pPr>
            <a:endParaRPr lang="en-US" altLang="zh-CN" sz="50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endParaRPr>
          </a:p>
        </xdr:txBody>
      </xdr:sp>
    </xdr:grpSp>
    <xdr:clientData/>
  </xdr:twoCellAnchor>
  <xdr:twoCellAnchor>
    <xdr:from>
      <xdr:col>6</xdr:col>
      <xdr:colOff>17419</xdr:colOff>
      <xdr:row>127</xdr:row>
      <xdr:rowOff>28567</xdr:rowOff>
    </xdr:from>
    <xdr:to>
      <xdr:col>7</xdr:col>
      <xdr:colOff>130189</xdr:colOff>
      <xdr:row>128</xdr:row>
      <xdr:rowOff>72074</xdr:rowOff>
    </xdr:to>
    <xdr:sp macro="" textlink="">
      <xdr:nvSpPr>
        <xdr:cNvPr id="123" name="文本框 5">
          <a:extLst>
            <a:ext uri="{FF2B5EF4-FFF2-40B4-BE49-F238E27FC236}">
              <a16:creationId xmlns:a16="http://schemas.microsoft.com/office/drawing/2014/main" id="{00000000-0008-0000-0700-00007B000000}"/>
            </a:ext>
          </a:extLst>
        </xdr:cNvPr>
        <xdr:cNvSpPr txBox="1"/>
      </xdr:nvSpPr>
      <xdr:spPr>
        <a:xfrm>
          <a:off x="4132219" y="24660217"/>
          <a:ext cx="798570" cy="2276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900" b="1"/>
            <a:t>C0-FAT10</a:t>
          </a:r>
          <a:endParaRPr lang="zh-CN" altLang="en-US" sz="900" b="1"/>
        </a:p>
      </xdr:txBody>
    </xdr:sp>
    <xdr:clientData/>
  </xdr:twoCellAnchor>
  <xdr:twoCellAnchor>
    <xdr:from>
      <xdr:col>6</xdr:col>
      <xdr:colOff>33589</xdr:colOff>
      <xdr:row>122</xdr:row>
      <xdr:rowOff>8793</xdr:rowOff>
    </xdr:from>
    <xdr:to>
      <xdr:col>7</xdr:col>
      <xdr:colOff>34776</xdr:colOff>
      <xdr:row>123</xdr:row>
      <xdr:rowOff>52300</xdr:rowOff>
    </xdr:to>
    <xdr:sp macro="" textlink="">
      <xdr:nvSpPr>
        <xdr:cNvPr id="124" name="文本框 6">
          <a:extLst>
            <a:ext uri="{FF2B5EF4-FFF2-40B4-BE49-F238E27FC236}">
              <a16:creationId xmlns:a16="http://schemas.microsoft.com/office/drawing/2014/main" id="{00000000-0008-0000-0700-00007C000000}"/>
            </a:ext>
          </a:extLst>
        </xdr:cNvPr>
        <xdr:cNvSpPr txBox="1"/>
      </xdr:nvSpPr>
      <xdr:spPr>
        <a:xfrm>
          <a:off x="4148389" y="23719693"/>
          <a:ext cx="686987" cy="2276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900" b="1"/>
            <a:t>USE1</a:t>
          </a:r>
          <a:endParaRPr lang="zh-CN" altLang="en-US" sz="900" b="1"/>
        </a:p>
      </xdr:txBody>
    </xdr:sp>
    <xdr:clientData/>
  </xdr:twoCellAnchor>
  <xdr:twoCellAnchor>
    <xdr:from>
      <xdr:col>6</xdr:col>
      <xdr:colOff>17418</xdr:colOff>
      <xdr:row>118</xdr:row>
      <xdr:rowOff>156539</xdr:rowOff>
    </xdr:from>
    <xdr:to>
      <xdr:col>7</xdr:col>
      <xdr:colOff>395757</xdr:colOff>
      <xdr:row>120</xdr:row>
      <xdr:rowOff>22246</xdr:rowOff>
    </xdr:to>
    <xdr:sp macro="" textlink="">
      <xdr:nvSpPr>
        <xdr:cNvPr id="125" name="文本框 7">
          <a:extLst>
            <a:ext uri="{FF2B5EF4-FFF2-40B4-BE49-F238E27FC236}">
              <a16:creationId xmlns:a16="http://schemas.microsoft.com/office/drawing/2014/main" id="{00000000-0008-0000-0700-00007D000000}"/>
            </a:ext>
          </a:extLst>
        </xdr:cNvPr>
        <xdr:cNvSpPr txBox="1"/>
      </xdr:nvSpPr>
      <xdr:spPr>
        <a:xfrm>
          <a:off x="4132218" y="23130839"/>
          <a:ext cx="1064139" cy="2340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900" b="1"/>
            <a:t>USE1+C0-FAT10</a:t>
          </a:r>
          <a:endParaRPr lang="zh-CN" altLang="en-US" sz="900" b="1"/>
        </a:p>
      </xdr:txBody>
    </xdr:sp>
    <xdr:clientData/>
  </xdr:twoCellAnchor>
  <xdr:twoCellAnchor>
    <xdr:from>
      <xdr:col>6</xdr:col>
      <xdr:colOff>33589</xdr:colOff>
      <xdr:row>117</xdr:row>
      <xdr:rowOff>29070</xdr:rowOff>
    </xdr:from>
    <xdr:to>
      <xdr:col>7</xdr:col>
      <xdr:colOff>34776</xdr:colOff>
      <xdr:row>118</xdr:row>
      <xdr:rowOff>78927</xdr:rowOff>
    </xdr:to>
    <xdr:sp macro="" textlink="">
      <xdr:nvSpPr>
        <xdr:cNvPr id="126" name="文本框 8">
          <a:extLst>
            <a:ext uri="{FF2B5EF4-FFF2-40B4-BE49-F238E27FC236}">
              <a16:creationId xmlns:a16="http://schemas.microsoft.com/office/drawing/2014/main" id="{00000000-0008-0000-0700-00007E000000}"/>
            </a:ext>
          </a:extLst>
        </xdr:cNvPr>
        <xdr:cNvSpPr txBox="1"/>
      </xdr:nvSpPr>
      <xdr:spPr>
        <a:xfrm>
          <a:off x="4148389" y="22819220"/>
          <a:ext cx="686987" cy="2340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900" b="1"/>
            <a:t>UBA6</a:t>
          </a:r>
          <a:endParaRPr lang="zh-CN" altLang="en-US" sz="900" b="1"/>
        </a:p>
      </xdr:txBody>
    </xdr:sp>
    <xdr:clientData/>
  </xdr:twoCellAnchor>
  <xdr:twoCellAnchor>
    <xdr:from>
      <xdr:col>6</xdr:col>
      <xdr:colOff>17418</xdr:colOff>
      <xdr:row>115</xdr:row>
      <xdr:rowOff>149918</xdr:rowOff>
    </xdr:from>
    <xdr:to>
      <xdr:col>7</xdr:col>
      <xdr:colOff>487197</xdr:colOff>
      <xdr:row>117</xdr:row>
      <xdr:rowOff>9275</xdr:rowOff>
    </xdr:to>
    <xdr:sp macro="" textlink="">
      <xdr:nvSpPr>
        <xdr:cNvPr id="127" name="文本框 9">
          <a:extLst>
            <a:ext uri="{FF2B5EF4-FFF2-40B4-BE49-F238E27FC236}">
              <a16:creationId xmlns:a16="http://schemas.microsoft.com/office/drawing/2014/main" id="{00000000-0008-0000-0700-00007F000000}"/>
            </a:ext>
          </a:extLst>
        </xdr:cNvPr>
        <xdr:cNvSpPr txBox="1"/>
      </xdr:nvSpPr>
      <xdr:spPr>
        <a:xfrm>
          <a:off x="4132218" y="22571768"/>
          <a:ext cx="1155579" cy="22765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900" b="1"/>
            <a:t>UBA6+C0-FAT10</a:t>
          </a:r>
          <a:endParaRPr lang="zh-CN" altLang="en-US" sz="900" b="1"/>
        </a:p>
      </xdr:txBody>
    </xdr:sp>
    <xdr:clientData/>
  </xdr:twoCellAnchor>
  <xdr:twoCellAnchor>
    <xdr:from>
      <xdr:col>6</xdr:col>
      <xdr:colOff>17417</xdr:colOff>
      <xdr:row>115</xdr:row>
      <xdr:rowOff>11532</xdr:rowOff>
    </xdr:from>
    <xdr:to>
      <xdr:col>8</xdr:col>
      <xdr:colOff>131375</xdr:colOff>
      <xdr:row>116</xdr:row>
      <xdr:rowOff>61389</xdr:rowOff>
    </xdr:to>
    <xdr:sp macro="" textlink="">
      <xdr:nvSpPr>
        <xdr:cNvPr id="128" name="文本框 10">
          <a:extLst>
            <a:ext uri="{FF2B5EF4-FFF2-40B4-BE49-F238E27FC236}">
              <a16:creationId xmlns:a16="http://schemas.microsoft.com/office/drawing/2014/main" id="{00000000-0008-0000-0700-000080000000}"/>
            </a:ext>
          </a:extLst>
        </xdr:cNvPr>
        <xdr:cNvSpPr txBox="1"/>
      </xdr:nvSpPr>
      <xdr:spPr>
        <a:xfrm>
          <a:off x="4132217" y="22433382"/>
          <a:ext cx="1485558" cy="23400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900" b="1"/>
            <a:t>UBA6+C0-FAT10+USE1</a:t>
          </a:r>
          <a:endParaRPr lang="zh-CN" altLang="en-US" sz="900" b="1"/>
        </a:p>
      </xdr:txBody>
    </xdr:sp>
    <xdr:clientData/>
  </xdr:twoCellAnchor>
  <xdr:twoCellAnchor>
    <xdr:from>
      <xdr:col>0</xdr:col>
      <xdr:colOff>361267</xdr:colOff>
      <xdr:row>112</xdr:row>
      <xdr:rowOff>66299</xdr:rowOff>
    </xdr:from>
    <xdr:to>
      <xdr:col>6</xdr:col>
      <xdr:colOff>55499</xdr:colOff>
      <xdr:row>114</xdr:row>
      <xdr:rowOff>34917</xdr:rowOff>
    </xdr:to>
    <xdr:sp macro="" textlink="">
      <xdr:nvSpPr>
        <xdr:cNvPr id="129" name="文本框 11">
          <a:extLst>
            <a:ext uri="{FF2B5EF4-FFF2-40B4-BE49-F238E27FC236}">
              <a16:creationId xmlns:a16="http://schemas.microsoft.com/office/drawing/2014/main" id="{00000000-0008-0000-0700-000081000000}"/>
            </a:ext>
          </a:extLst>
        </xdr:cNvPr>
        <xdr:cNvSpPr txBox="1"/>
      </xdr:nvSpPr>
      <xdr:spPr>
        <a:xfrm>
          <a:off x="361267" y="21935699"/>
          <a:ext cx="3809032" cy="336918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lnSpc>
              <a:spcPts val="1000"/>
            </a:lnSpc>
          </a:pPr>
          <a:r>
            <a:rPr lang="en-US" altLang="zh-CN" sz="800" b="1">
              <a:latin typeface="Arial" panose="020B0604020202020204" pitchFamily="34" charset="0"/>
              <a:cs typeface="Arial" panose="020B0604020202020204" pitchFamily="34" charset="0"/>
            </a:rPr>
            <a:t>ATP     -        +        +        -        +        +       -        +        +       -         +        +</a:t>
          </a:r>
        </a:p>
        <a:p>
          <a:pPr>
            <a:lnSpc>
              <a:spcPts val="1000"/>
            </a:lnSpc>
          </a:pPr>
          <a:r>
            <a:rPr lang="en-US" altLang="zh-CN" sz="800" b="1">
              <a:latin typeface="Arial" panose="020B0604020202020204" pitchFamily="34" charset="0"/>
              <a:cs typeface="Arial" panose="020B0604020202020204" pitchFamily="34" charset="0"/>
            </a:rPr>
            <a:t>DTT     -        -         +        -        -         +       -        -         +       -         -         +</a:t>
          </a:r>
          <a:endParaRPr lang="zh-CN" altLang="en-US" sz="8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</xdr:col>
      <xdr:colOff>131212</xdr:colOff>
      <xdr:row>111</xdr:row>
      <xdr:rowOff>84273</xdr:rowOff>
    </xdr:from>
    <xdr:to>
      <xdr:col>1</xdr:col>
      <xdr:colOff>681779</xdr:colOff>
      <xdr:row>112</xdr:row>
      <xdr:rowOff>66300</xdr:rowOff>
    </xdr:to>
    <xdr:sp macro="" textlink="">
      <xdr:nvSpPr>
        <xdr:cNvPr id="130" name="左大括号 129">
          <a:extLst>
            <a:ext uri="{FF2B5EF4-FFF2-40B4-BE49-F238E27FC236}">
              <a16:creationId xmlns:a16="http://schemas.microsoft.com/office/drawing/2014/main" id="{00000000-0008-0000-0700-000082000000}"/>
            </a:ext>
          </a:extLst>
        </xdr:cNvPr>
        <xdr:cNvSpPr/>
      </xdr:nvSpPr>
      <xdr:spPr>
        <a:xfrm rot="5400000">
          <a:off x="1009207" y="21577328"/>
          <a:ext cx="166177" cy="550567"/>
        </a:xfrm>
        <a:prstGeom prst="leftBrac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2</xdr:col>
      <xdr:colOff>280823</xdr:colOff>
      <xdr:row>111</xdr:row>
      <xdr:rowOff>83966</xdr:rowOff>
    </xdr:from>
    <xdr:to>
      <xdr:col>3</xdr:col>
      <xdr:colOff>145590</xdr:colOff>
      <xdr:row>112</xdr:row>
      <xdr:rowOff>62818</xdr:rowOff>
    </xdr:to>
    <xdr:sp macro="" textlink="">
      <xdr:nvSpPr>
        <xdr:cNvPr id="131" name="左大括号 130">
          <a:extLst>
            <a:ext uri="{FF2B5EF4-FFF2-40B4-BE49-F238E27FC236}">
              <a16:creationId xmlns:a16="http://schemas.microsoft.com/office/drawing/2014/main" id="{00000000-0008-0000-0700-000083000000}"/>
            </a:ext>
          </a:extLst>
        </xdr:cNvPr>
        <xdr:cNvSpPr/>
      </xdr:nvSpPr>
      <xdr:spPr>
        <a:xfrm rot="5400000">
          <a:off x="1846206" y="21575433"/>
          <a:ext cx="163002" cy="550567"/>
        </a:xfrm>
        <a:prstGeom prst="leftBrac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3</xdr:col>
      <xdr:colOff>427258</xdr:colOff>
      <xdr:row>111</xdr:row>
      <xdr:rowOff>80423</xdr:rowOff>
    </xdr:from>
    <xdr:to>
      <xdr:col>4</xdr:col>
      <xdr:colOff>288850</xdr:colOff>
      <xdr:row>112</xdr:row>
      <xdr:rowOff>59275</xdr:rowOff>
    </xdr:to>
    <xdr:sp macro="" textlink="">
      <xdr:nvSpPr>
        <xdr:cNvPr id="132" name="左大括号 131">
          <a:extLst>
            <a:ext uri="{FF2B5EF4-FFF2-40B4-BE49-F238E27FC236}">
              <a16:creationId xmlns:a16="http://schemas.microsoft.com/office/drawing/2014/main" id="{00000000-0008-0000-0700-000084000000}"/>
            </a:ext>
          </a:extLst>
        </xdr:cNvPr>
        <xdr:cNvSpPr/>
      </xdr:nvSpPr>
      <xdr:spPr>
        <a:xfrm rot="5400000">
          <a:off x="2676853" y="21573478"/>
          <a:ext cx="163002" cy="547392"/>
        </a:xfrm>
        <a:prstGeom prst="leftBrac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4</xdr:col>
      <xdr:colOff>536067</xdr:colOff>
      <xdr:row>111</xdr:row>
      <xdr:rowOff>88174</xdr:rowOff>
    </xdr:from>
    <xdr:to>
      <xdr:col>5</xdr:col>
      <xdr:colOff>436313</xdr:colOff>
      <xdr:row>112</xdr:row>
      <xdr:rowOff>59277</xdr:rowOff>
    </xdr:to>
    <xdr:sp macro="" textlink="">
      <xdr:nvSpPr>
        <xdr:cNvPr id="133" name="左大括号 132">
          <a:extLst>
            <a:ext uri="{FF2B5EF4-FFF2-40B4-BE49-F238E27FC236}">
              <a16:creationId xmlns:a16="http://schemas.microsoft.com/office/drawing/2014/main" id="{00000000-0008-0000-0700-000085000000}"/>
            </a:ext>
          </a:extLst>
        </xdr:cNvPr>
        <xdr:cNvSpPr/>
      </xdr:nvSpPr>
      <xdr:spPr>
        <a:xfrm rot="5400000">
          <a:off x="3494663" y="21558028"/>
          <a:ext cx="155253" cy="586046"/>
        </a:xfrm>
        <a:prstGeom prst="leftBrace">
          <a:avLst/>
        </a:prstGeom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  <xdr:txBody>
        <a:bodyPr wrap="square" rtlCol="0" anchor="ctr"/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zh-CN" altLang="en-US"/>
        </a:p>
      </xdr:txBody>
    </xdr:sp>
    <xdr:clientData/>
  </xdr:twoCellAnchor>
  <xdr:twoCellAnchor>
    <xdr:from>
      <xdr:col>1</xdr:col>
      <xdr:colOff>248945</xdr:colOff>
      <xdr:row>110</xdr:row>
      <xdr:rowOff>101833</xdr:rowOff>
    </xdr:from>
    <xdr:to>
      <xdr:col>2</xdr:col>
      <xdr:colOff>35224</xdr:colOff>
      <xdr:row>111</xdr:row>
      <xdr:rowOff>117738</xdr:rowOff>
    </xdr:to>
    <xdr:sp macro="" textlink="">
      <xdr:nvSpPr>
        <xdr:cNvPr id="134" name="文本框 18">
          <a:extLst>
            <a:ext uri="{FF2B5EF4-FFF2-40B4-BE49-F238E27FC236}">
              <a16:creationId xmlns:a16="http://schemas.microsoft.com/office/drawing/2014/main" id="{00000000-0008-0000-0700-000086000000}"/>
            </a:ext>
          </a:extLst>
        </xdr:cNvPr>
        <xdr:cNvSpPr txBox="1"/>
      </xdr:nvSpPr>
      <xdr:spPr>
        <a:xfrm>
          <a:off x="934745" y="21602933"/>
          <a:ext cx="472079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/>
            <a:t>5 min</a:t>
          </a:r>
          <a:endParaRPr lang="zh-CN" altLang="en-US" sz="700" b="1"/>
        </a:p>
      </xdr:txBody>
    </xdr:sp>
    <xdr:clientData/>
  </xdr:twoCellAnchor>
  <xdr:twoCellAnchor>
    <xdr:from>
      <xdr:col>2</xdr:col>
      <xdr:colOff>337293</xdr:colOff>
      <xdr:row>110</xdr:row>
      <xdr:rowOff>102698</xdr:rowOff>
    </xdr:from>
    <xdr:to>
      <xdr:col>3</xdr:col>
      <xdr:colOff>123572</xdr:colOff>
      <xdr:row>111</xdr:row>
      <xdr:rowOff>118603</xdr:rowOff>
    </xdr:to>
    <xdr:sp macro="" textlink="">
      <xdr:nvSpPr>
        <xdr:cNvPr id="135" name="文本框 19">
          <a:extLst>
            <a:ext uri="{FF2B5EF4-FFF2-40B4-BE49-F238E27FC236}">
              <a16:creationId xmlns:a16="http://schemas.microsoft.com/office/drawing/2014/main" id="{00000000-0008-0000-0700-000087000000}"/>
            </a:ext>
          </a:extLst>
        </xdr:cNvPr>
        <xdr:cNvSpPr txBox="1"/>
      </xdr:nvSpPr>
      <xdr:spPr>
        <a:xfrm>
          <a:off x="1708893" y="21603798"/>
          <a:ext cx="472079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/>
            <a:t>10 min</a:t>
          </a:r>
          <a:endParaRPr lang="zh-CN" altLang="en-US" sz="700" b="1"/>
        </a:p>
      </xdr:txBody>
    </xdr:sp>
    <xdr:clientData/>
  </xdr:twoCellAnchor>
  <xdr:twoCellAnchor>
    <xdr:from>
      <xdr:col>3</xdr:col>
      <xdr:colOff>473912</xdr:colOff>
      <xdr:row>110</xdr:row>
      <xdr:rowOff>111855</xdr:rowOff>
    </xdr:from>
    <xdr:to>
      <xdr:col>4</xdr:col>
      <xdr:colOff>263366</xdr:colOff>
      <xdr:row>111</xdr:row>
      <xdr:rowOff>124585</xdr:rowOff>
    </xdr:to>
    <xdr:sp macro="" textlink="">
      <xdr:nvSpPr>
        <xdr:cNvPr id="136" name="文本框 20">
          <a:extLst>
            <a:ext uri="{FF2B5EF4-FFF2-40B4-BE49-F238E27FC236}">
              <a16:creationId xmlns:a16="http://schemas.microsoft.com/office/drawing/2014/main" id="{00000000-0008-0000-0700-000088000000}"/>
            </a:ext>
          </a:extLst>
        </xdr:cNvPr>
        <xdr:cNvSpPr txBox="1"/>
      </xdr:nvSpPr>
      <xdr:spPr>
        <a:xfrm>
          <a:off x="2531312" y="21612955"/>
          <a:ext cx="475254" cy="19688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/>
            <a:t>20 min</a:t>
          </a:r>
          <a:endParaRPr lang="zh-CN" altLang="en-US" sz="700" b="1"/>
        </a:p>
      </xdr:txBody>
    </xdr:sp>
    <xdr:clientData/>
  </xdr:twoCellAnchor>
  <xdr:twoCellAnchor>
    <xdr:from>
      <xdr:col>4</xdr:col>
      <xdr:colOff>613706</xdr:colOff>
      <xdr:row>110</xdr:row>
      <xdr:rowOff>101600</xdr:rowOff>
    </xdr:from>
    <xdr:to>
      <xdr:col>5</xdr:col>
      <xdr:colOff>399985</xdr:colOff>
      <xdr:row>111</xdr:row>
      <xdr:rowOff>117505</xdr:rowOff>
    </xdr:to>
    <xdr:sp macro="" textlink="">
      <xdr:nvSpPr>
        <xdr:cNvPr id="137" name="文本框 21">
          <a:extLst>
            <a:ext uri="{FF2B5EF4-FFF2-40B4-BE49-F238E27FC236}">
              <a16:creationId xmlns:a16="http://schemas.microsoft.com/office/drawing/2014/main" id="{00000000-0008-0000-0700-000089000000}"/>
            </a:ext>
          </a:extLst>
        </xdr:cNvPr>
        <xdr:cNvSpPr txBox="1"/>
      </xdr:nvSpPr>
      <xdr:spPr>
        <a:xfrm>
          <a:off x="3356906" y="21602700"/>
          <a:ext cx="472079" cy="20005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700" b="1"/>
            <a:t>40 min</a:t>
          </a:r>
          <a:endParaRPr lang="zh-CN" altLang="en-US" sz="700" b="1"/>
        </a:p>
      </xdr:txBody>
    </xdr:sp>
    <xdr:clientData/>
  </xdr:twoCellAnchor>
  <xdr:twoCellAnchor editAs="oneCell">
    <xdr:from>
      <xdr:col>8</xdr:col>
      <xdr:colOff>50800</xdr:colOff>
      <xdr:row>114</xdr:row>
      <xdr:rowOff>19050</xdr:rowOff>
    </xdr:from>
    <xdr:to>
      <xdr:col>18</xdr:col>
      <xdr:colOff>42171</xdr:colOff>
      <xdr:row>137</xdr:row>
      <xdr:rowOff>92075</xdr:rowOff>
    </xdr:to>
    <xdr:pic>
      <xdr:nvPicPr>
        <xdr:cNvPr id="140" name="图片 139">
          <a:extLst>
            <a:ext uri="{FF2B5EF4-FFF2-40B4-BE49-F238E27FC236}">
              <a16:creationId xmlns:a16="http://schemas.microsoft.com/office/drawing/2014/main" id="{00000000-0008-0000-07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5537200" y="21228050"/>
          <a:ext cx="6849371" cy="4308475"/>
        </a:xfrm>
        <a:prstGeom prst="rect">
          <a:avLst/>
        </a:prstGeom>
      </xdr:spPr>
    </xdr:pic>
    <xdr:clientData/>
  </xdr:twoCellAnchor>
  <xdr:twoCellAnchor>
    <xdr:from>
      <xdr:col>8</xdr:col>
      <xdr:colOff>349250</xdr:colOff>
      <xdr:row>111</xdr:row>
      <xdr:rowOff>22225</xdr:rowOff>
    </xdr:from>
    <xdr:to>
      <xdr:col>17</xdr:col>
      <xdr:colOff>441325</xdr:colOff>
      <xdr:row>113</xdr:row>
      <xdr:rowOff>140117</xdr:rowOff>
    </xdr:to>
    <xdr:sp macro="" textlink="">
      <xdr:nvSpPr>
        <xdr:cNvPr id="141" name="文本框 11">
          <a:extLst>
            <a:ext uri="{FF2B5EF4-FFF2-40B4-BE49-F238E27FC236}">
              <a16:creationId xmlns:a16="http://schemas.microsoft.com/office/drawing/2014/main" id="{00000000-0008-0000-0700-00008D000000}"/>
            </a:ext>
          </a:extLst>
        </xdr:cNvPr>
        <xdr:cNvSpPr txBox="1"/>
      </xdr:nvSpPr>
      <xdr:spPr>
        <a:xfrm>
          <a:off x="5835650" y="20678775"/>
          <a:ext cx="6264275" cy="48619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>
            <a:lnSpc>
              <a:spcPts val="1000"/>
            </a:lnSpc>
          </a:pPr>
          <a:r>
            <a:rPr lang="en-US" altLang="zh-CN" sz="1400" b="1">
              <a:latin typeface="Arial" panose="020B0604020202020204" pitchFamily="34" charset="0"/>
              <a:cs typeface="Arial" panose="020B0604020202020204" pitchFamily="34" charset="0"/>
            </a:rPr>
            <a:t>ATP     -        +        +        -        +         +       </a:t>
          </a:r>
          <a:r>
            <a:rPr lang="en-US" altLang="zh-CN" sz="1400" b="1" baseline="0">
              <a:latin typeface="Arial" panose="020B0604020202020204" pitchFamily="34" charset="0"/>
              <a:cs typeface="Arial" panose="020B0604020202020204" pitchFamily="34" charset="0"/>
            </a:rPr>
            <a:t>            </a:t>
          </a:r>
          <a:r>
            <a:rPr lang="en-US" altLang="zh-CN" sz="1400" b="1">
              <a:latin typeface="Arial" panose="020B0604020202020204" pitchFamily="34" charset="0"/>
              <a:cs typeface="Arial" panose="020B0604020202020204" pitchFamily="34" charset="0"/>
            </a:rPr>
            <a:t>-         +        +</a:t>
          </a:r>
        </a:p>
        <a:p>
          <a:pPr>
            <a:lnSpc>
              <a:spcPts val="1000"/>
            </a:lnSpc>
          </a:pPr>
          <a:endParaRPr lang="en-US" altLang="zh-CN" sz="1100" b="1">
            <a:latin typeface="Arial" panose="020B0604020202020204" pitchFamily="34" charset="0"/>
            <a:cs typeface="Arial" panose="020B0604020202020204" pitchFamily="34" charset="0"/>
          </a:endParaRPr>
        </a:p>
        <a:p>
          <a:pPr>
            <a:lnSpc>
              <a:spcPts val="1000"/>
            </a:lnSpc>
          </a:pPr>
          <a:r>
            <a:rPr lang="en-US" altLang="zh-CN" sz="1400" b="1">
              <a:latin typeface="Arial" panose="020B0604020202020204" pitchFamily="34" charset="0"/>
              <a:cs typeface="Arial" panose="020B0604020202020204" pitchFamily="34" charset="0"/>
            </a:rPr>
            <a:t>DTT</a:t>
          </a:r>
          <a:r>
            <a:rPr lang="en-US" altLang="zh-CN" sz="1100" b="1">
              <a:latin typeface="Arial" panose="020B0604020202020204" pitchFamily="34" charset="0"/>
              <a:cs typeface="Arial" panose="020B0604020202020204" pitchFamily="34" charset="0"/>
            </a:rPr>
            <a:t>       </a:t>
          </a:r>
          <a:r>
            <a:rPr lang="en-US" altLang="zh-CN" sz="1400" b="1">
              <a:latin typeface="Arial" panose="020B0604020202020204" pitchFamily="34" charset="0"/>
              <a:cs typeface="Arial" panose="020B0604020202020204" pitchFamily="34" charset="0"/>
            </a:rPr>
            <a:t>-        -         +        -        -         +       </a:t>
          </a:r>
          <a:r>
            <a:rPr lang="en-US" altLang="zh-CN" sz="1400" b="1" baseline="0">
              <a:latin typeface="Arial" panose="020B0604020202020204" pitchFamily="34" charset="0"/>
              <a:cs typeface="Arial" panose="020B0604020202020204" pitchFamily="34" charset="0"/>
            </a:rPr>
            <a:t>            </a:t>
          </a:r>
          <a:r>
            <a:rPr lang="en-US" altLang="zh-CN" sz="1400" b="1">
              <a:latin typeface="Arial" panose="020B0604020202020204" pitchFamily="34" charset="0"/>
              <a:cs typeface="Arial" panose="020B0604020202020204" pitchFamily="34" charset="0"/>
            </a:rPr>
            <a:t>-         -         +</a:t>
          </a:r>
          <a:endParaRPr lang="zh-CN" altLang="en-US" sz="11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8</xdr:col>
      <xdr:colOff>120650</xdr:colOff>
      <xdr:row>109</xdr:row>
      <xdr:rowOff>6350</xdr:rowOff>
    </xdr:from>
    <xdr:to>
      <xdr:col>10</xdr:col>
      <xdr:colOff>596900</xdr:colOff>
      <xdr:row>110</xdr:row>
      <xdr:rowOff>107950</xdr:rowOff>
    </xdr:to>
    <xdr:sp macro="" textlink="">
      <xdr:nvSpPr>
        <xdr:cNvPr id="142" name="文本框 141">
          <a:extLst>
            <a:ext uri="{FF2B5EF4-FFF2-40B4-BE49-F238E27FC236}">
              <a16:creationId xmlns:a16="http://schemas.microsoft.com/office/drawing/2014/main" id="{00000000-0008-0000-0700-00008E000000}"/>
            </a:ext>
          </a:extLst>
        </xdr:cNvPr>
        <xdr:cNvSpPr txBox="1"/>
      </xdr:nvSpPr>
      <xdr:spPr>
        <a:xfrm>
          <a:off x="5607050" y="20294600"/>
          <a:ext cx="1847850" cy="2857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/>
            <a:t>After 40 mins</a:t>
          </a:r>
          <a:endParaRPr lang="zh-CN" altLang="en-US" sz="1100"/>
        </a:p>
      </xdr:txBody>
    </xdr:sp>
    <xdr:clientData/>
  </xdr:twoCellAnchor>
  <xdr:twoCellAnchor>
    <xdr:from>
      <xdr:col>17</xdr:col>
      <xdr:colOff>12700</xdr:colOff>
      <xdr:row>133</xdr:row>
      <xdr:rowOff>152400</xdr:rowOff>
    </xdr:from>
    <xdr:to>
      <xdr:col>18</xdr:col>
      <xdr:colOff>125470</xdr:colOff>
      <xdr:row>135</xdr:row>
      <xdr:rowOff>40837</xdr:rowOff>
    </xdr:to>
    <xdr:sp macro="" textlink="">
      <xdr:nvSpPr>
        <xdr:cNvPr id="143" name="文本框 5">
          <a:extLst>
            <a:ext uri="{FF2B5EF4-FFF2-40B4-BE49-F238E27FC236}">
              <a16:creationId xmlns:a16="http://schemas.microsoft.com/office/drawing/2014/main" id="{00000000-0008-0000-0700-00008F000000}"/>
            </a:ext>
          </a:extLst>
        </xdr:cNvPr>
        <xdr:cNvSpPr txBox="1"/>
      </xdr:nvSpPr>
      <xdr:spPr>
        <a:xfrm>
          <a:off x="11671300" y="24860250"/>
          <a:ext cx="798570" cy="25673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50" b="1"/>
            <a:t>C0-FAT10</a:t>
          </a:r>
          <a:endParaRPr lang="zh-CN" altLang="en-US" sz="1050" b="1"/>
        </a:p>
      </xdr:txBody>
    </xdr:sp>
    <xdr:clientData/>
  </xdr:twoCellAnchor>
  <xdr:twoCellAnchor>
    <xdr:from>
      <xdr:col>16</xdr:col>
      <xdr:colOff>625475</xdr:colOff>
      <xdr:row>122</xdr:row>
      <xdr:rowOff>44450</xdr:rowOff>
    </xdr:from>
    <xdr:to>
      <xdr:col>18</xdr:col>
      <xdr:colOff>52445</xdr:colOff>
      <xdr:row>123</xdr:row>
      <xdr:rowOff>117037</xdr:rowOff>
    </xdr:to>
    <xdr:sp macro="" textlink="">
      <xdr:nvSpPr>
        <xdr:cNvPr id="144" name="文本框 5">
          <a:extLst>
            <a:ext uri="{FF2B5EF4-FFF2-40B4-BE49-F238E27FC236}">
              <a16:creationId xmlns:a16="http://schemas.microsoft.com/office/drawing/2014/main" id="{00000000-0008-0000-0700-000090000000}"/>
            </a:ext>
          </a:extLst>
        </xdr:cNvPr>
        <xdr:cNvSpPr txBox="1"/>
      </xdr:nvSpPr>
      <xdr:spPr>
        <a:xfrm>
          <a:off x="11598275" y="22726650"/>
          <a:ext cx="798570" cy="25673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50" b="1"/>
            <a:t>UBA6</a:t>
          </a:r>
          <a:endParaRPr lang="zh-CN" altLang="en-US" sz="1050" b="1"/>
        </a:p>
      </xdr:txBody>
    </xdr:sp>
    <xdr:clientData/>
  </xdr:twoCellAnchor>
  <xdr:twoCellAnchor>
    <xdr:from>
      <xdr:col>16</xdr:col>
      <xdr:colOff>612774</xdr:colOff>
      <xdr:row>120</xdr:row>
      <xdr:rowOff>130175</xdr:rowOff>
    </xdr:from>
    <xdr:to>
      <xdr:col>18</xdr:col>
      <xdr:colOff>663574</xdr:colOff>
      <xdr:row>122</xdr:row>
      <xdr:rowOff>18612</xdr:rowOff>
    </xdr:to>
    <xdr:sp macro="" textlink="">
      <xdr:nvSpPr>
        <xdr:cNvPr id="146" name="文本框 5">
          <a:extLst>
            <a:ext uri="{FF2B5EF4-FFF2-40B4-BE49-F238E27FC236}">
              <a16:creationId xmlns:a16="http://schemas.microsoft.com/office/drawing/2014/main" id="{00000000-0008-0000-0700-000092000000}"/>
            </a:ext>
          </a:extLst>
        </xdr:cNvPr>
        <xdr:cNvSpPr txBox="1"/>
      </xdr:nvSpPr>
      <xdr:spPr>
        <a:xfrm>
          <a:off x="11585574" y="22444075"/>
          <a:ext cx="1422400" cy="25673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50" b="1"/>
            <a:t>UBA6+ C0FAT10</a:t>
          </a:r>
          <a:endParaRPr lang="zh-CN" altLang="en-US" sz="1050" b="1"/>
        </a:p>
      </xdr:txBody>
    </xdr:sp>
    <xdr:clientData/>
  </xdr:twoCellAnchor>
  <xdr:twoCellAnchor>
    <xdr:from>
      <xdr:col>16</xdr:col>
      <xdr:colOff>584200</xdr:colOff>
      <xdr:row>119</xdr:row>
      <xdr:rowOff>85725</xdr:rowOff>
    </xdr:from>
    <xdr:to>
      <xdr:col>18</xdr:col>
      <xdr:colOff>631825</xdr:colOff>
      <xdr:row>120</xdr:row>
      <xdr:rowOff>158312</xdr:rowOff>
    </xdr:to>
    <xdr:sp macro="" textlink="">
      <xdr:nvSpPr>
        <xdr:cNvPr id="147" name="文本框 5">
          <a:extLst>
            <a:ext uri="{FF2B5EF4-FFF2-40B4-BE49-F238E27FC236}">
              <a16:creationId xmlns:a16="http://schemas.microsoft.com/office/drawing/2014/main" id="{00000000-0008-0000-0700-000093000000}"/>
            </a:ext>
          </a:extLst>
        </xdr:cNvPr>
        <xdr:cNvSpPr txBox="1"/>
      </xdr:nvSpPr>
      <xdr:spPr>
        <a:xfrm>
          <a:off x="11557000" y="22215475"/>
          <a:ext cx="1419225" cy="25673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n-US" altLang="zh-CN" sz="1050" b="1"/>
            <a:t>UBA6+ 2xC0FAT10</a:t>
          </a:r>
          <a:endParaRPr lang="zh-CN" altLang="en-US" sz="1050" b="1"/>
        </a:p>
      </xdr:txBody>
    </xdr:sp>
    <xdr:clientData/>
  </xdr:twoCellAnchor>
  <xdr:twoCellAnchor>
    <xdr:from>
      <xdr:col>14</xdr:col>
      <xdr:colOff>422277</xdr:colOff>
      <xdr:row>95</xdr:row>
      <xdr:rowOff>168275</xdr:rowOff>
    </xdr:from>
    <xdr:to>
      <xdr:col>15</xdr:col>
      <xdr:colOff>514351</xdr:colOff>
      <xdr:row>99</xdr:row>
      <xdr:rowOff>19050</xdr:rowOff>
    </xdr:to>
    <xdr:sp macro="" textlink="">
      <xdr:nvSpPr>
        <xdr:cNvPr id="148" name="矩形 147">
          <a:extLst>
            <a:ext uri="{FF2B5EF4-FFF2-40B4-BE49-F238E27FC236}">
              <a16:creationId xmlns:a16="http://schemas.microsoft.com/office/drawing/2014/main" id="{00000000-0008-0000-0700-000094000000}"/>
            </a:ext>
          </a:extLst>
        </xdr:cNvPr>
        <xdr:cNvSpPr/>
      </xdr:nvSpPr>
      <xdr:spPr>
        <a:xfrm>
          <a:off x="10023477" y="17802225"/>
          <a:ext cx="777874" cy="587375"/>
        </a:xfrm>
        <a:prstGeom prst="rect">
          <a:avLst/>
        </a:prstGeom>
        <a:noFill/>
        <a:ln w="19050">
          <a:solidFill>
            <a:srgbClr val="C0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13</xdr:col>
      <xdr:colOff>250826</xdr:colOff>
      <xdr:row>100</xdr:row>
      <xdr:rowOff>60980</xdr:rowOff>
    </xdr:from>
    <xdr:to>
      <xdr:col>16</xdr:col>
      <xdr:colOff>495300</xdr:colOff>
      <xdr:row>102</xdr:row>
      <xdr:rowOff>63500</xdr:rowOff>
    </xdr:to>
    <xdr:sp macro="" textlink="">
      <xdr:nvSpPr>
        <xdr:cNvPr id="149" name="文本框 148">
          <a:extLst>
            <a:ext uri="{FF2B5EF4-FFF2-40B4-BE49-F238E27FC236}">
              <a16:creationId xmlns:a16="http://schemas.microsoft.com/office/drawing/2014/main" id="{00000000-0008-0000-0700-000095000000}"/>
            </a:ext>
          </a:extLst>
        </xdr:cNvPr>
        <xdr:cNvSpPr txBox="1"/>
      </xdr:nvSpPr>
      <xdr:spPr>
        <a:xfrm>
          <a:off x="8836026" y="17980680"/>
          <a:ext cx="2225674" cy="35812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altLang="zh-CN" sz="1100" baseline="0"/>
            <a:t>FAT10-C0, FAT10 wt in  5mg/ml</a:t>
          </a:r>
          <a:endParaRPr lang="zh-CN" altLang="en-US" sz="1100"/>
        </a:p>
      </xdr:txBody>
    </xdr:sp>
    <xdr:clientData/>
  </xdr:twoCellAnchor>
  <xdr:twoCellAnchor>
    <xdr:from>
      <xdr:col>0</xdr:col>
      <xdr:colOff>50800</xdr:colOff>
      <xdr:row>10</xdr:row>
      <xdr:rowOff>133350</xdr:rowOff>
    </xdr:from>
    <xdr:to>
      <xdr:col>0</xdr:col>
      <xdr:colOff>546569</xdr:colOff>
      <xdr:row>25</xdr:row>
      <xdr:rowOff>111369</xdr:rowOff>
    </xdr:to>
    <xdr:sp macro="" textlink="">
      <xdr:nvSpPr>
        <xdr:cNvPr id="101" name="文本框 14">
          <a:extLst>
            <a:ext uri="{FF2B5EF4-FFF2-40B4-BE49-F238E27FC236}">
              <a16:creationId xmlns:a16="http://schemas.microsoft.com/office/drawing/2014/main" id="{DBF78365-506B-4002-8F8B-C0850B5D8CEA}"/>
            </a:ext>
          </a:extLst>
        </xdr:cNvPr>
        <xdr:cNvSpPr txBox="1"/>
      </xdr:nvSpPr>
      <xdr:spPr>
        <a:xfrm>
          <a:off x="50800" y="1974850"/>
          <a:ext cx="495769" cy="2645019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8</xdr:col>
      <xdr:colOff>317500</xdr:colOff>
      <xdr:row>32</xdr:row>
      <xdr:rowOff>12700</xdr:rowOff>
    </xdr:from>
    <xdr:to>
      <xdr:col>9</xdr:col>
      <xdr:colOff>152869</xdr:colOff>
      <xdr:row>46</xdr:row>
      <xdr:rowOff>168519</xdr:rowOff>
    </xdr:to>
    <xdr:sp macro="" textlink="">
      <xdr:nvSpPr>
        <xdr:cNvPr id="104" name="文本框 14">
          <a:extLst>
            <a:ext uri="{FF2B5EF4-FFF2-40B4-BE49-F238E27FC236}">
              <a16:creationId xmlns:a16="http://schemas.microsoft.com/office/drawing/2014/main" id="{85D28F46-7131-4E24-96A9-1D92BE6FDF94}"/>
            </a:ext>
          </a:extLst>
        </xdr:cNvPr>
        <xdr:cNvSpPr txBox="1"/>
      </xdr:nvSpPr>
      <xdr:spPr>
        <a:xfrm>
          <a:off x="5600700" y="5765800"/>
          <a:ext cx="495769" cy="2645019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0</xdr:col>
      <xdr:colOff>285750</xdr:colOff>
      <xdr:row>31</xdr:row>
      <xdr:rowOff>38100</xdr:rowOff>
    </xdr:from>
    <xdr:to>
      <xdr:col>1</xdr:col>
      <xdr:colOff>121119</xdr:colOff>
      <xdr:row>46</xdr:row>
      <xdr:rowOff>16119</xdr:rowOff>
    </xdr:to>
    <xdr:sp macro="" textlink="">
      <xdr:nvSpPr>
        <xdr:cNvPr id="107" name="文本框 14">
          <a:extLst>
            <a:ext uri="{FF2B5EF4-FFF2-40B4-BE49-F238E27FC236}">
              <a16:creationId xmlns:a16="http://schemas.microsoft.com/office/drawing/2014/main" id="{FAA9CD27-5CA8-4576-807F-6DA3A9EDAC66}"/>
            </a:ext>
          </a:extLst>
        </xdr:cNvPr>
        <xdr:cNvSpPr txBox="1"/>
      </xdr:nvSpPr>
      <xdr:spPr>
        <a:xfrm>
          <a:off x="285750" y="5613400"/>
          <a:ext cx="495769" cy="2645019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0</xdr:col>
      <xdr:colOff>311150</xdr:colOff>
      <xdr:row>51</xdr:row>
      <xdr:rowOff>152400</xdr:rowOff>
    </xdr:from>
    <xdr:to>
      <xdr:col>1</xdr:col>
      <xdr:colOff>146519</xdr:colOff>
      <xdr:row>66</xdr:row>
      <xdr:rowOff>130419</xdr:rowOff>
    </xdr:to>
    <xdr:sp macro="" textlink="">
      <xdr:nvSpPr>
        <xdr:cNvPr id="108" name="文本框 14">
          <a:extLst>
            <a:ext uri="{FF2B5EF4-FFF2-40B4-BE49-F238E27FC236}">
              <a16:creationId xmlns:a16="http://schemas.microsoft.com/office/drawing/2014/main" id="{0D19FA2F-A43E-406E-83F5-5B5CE1029220}"/>
            </a:ext>
          </a:extLst>
        </xdr:cNvPr>
        <xdr:cNvSpPr txBox="1"/>
      </xdr:nvSpPr>
      <xdr:spPr>
        <a:xfrm>
          <a:off x="311150" y="9283700"/>
          <a:ext cx="495769" cy="2645019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8</xdr:col>
      <xdr:colOff>273050</xdr:colOff>
      <xdr:row>51</xdr:row>
      <xdr:rowOff>158750</xdr:rowOff>
    </xdr:from>
    <xdr:to>
      <xdr:col>9</xdr:col>
      <xdr:colOff>108419</xdr:colOff>
      <xdr:row>66</xdr:row>
      <xdr:rowOff>93360</xdr:rowOff>
    </xdr:to>
    <xdr:sp macro="" textlink="">
      <xdr:nvSpPr>
        <xdr:cNvPr id="109" name="文本框 14">
          <a:extLst>
            <a:ext uri="{FF2B5EF4-FFF2-40B4-BE49-F238E27FC236}">
              <a16:creationId xmlns:a16="http://schemas.microsoft.com/office/drawing/2014/main" id="{7AA39148-8D8B-42A3-AB80-DA333F09115B}"/>
            </a:ext>
          </a:extLst>
        </xdr:cNvPr>
        <xdr:cNvSpPr txBox="1"/>
      </xdr:nvSpPr>
      <xdr:spPr>
        <a:xfrm>
          <a:off x="5556250" y="9290050"/>
          <a:ext cx="495769" cy="2601610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0</xdr:col>
      <xdr:colOff>177800</xdr:colOff>
      <xdr:row>86</xdr:row>
      <xdr:rowOff>31750</xdr:rowOff>
    </xdr:from>
    <xdr:to>
      <xdr:col>1</xdr:col>
      <xdr:colOff>13169</xdr:colOff>
      <xdr:row>104</xdr:row>
      <xdr:rowOff>23442</xdr:rowOff>
    </xdr:to>
    <xdr:sp macro="" textlink="">
      <xdr:nvSpPr>
        <xdr:cNvPr id="110" name="文本框 14">
          <a:extLst>
            <a:ext uri="{FF2B5EF4-FFF2-40B4-BE49-F238E27FC236}">
              <a16:creationId xmlns:a16="http://schemas.microsoft.com/office/drawing/2014/main" id="{8026E25E-5BD1-4217-9C8D-107E567E8FF0}"/>
            </a:ext>
          </a:extLst>
        </xdr:cNvPr>
        <xdr:cNvSpPr txBox="1"/>
      </xdr:nvSpPr>
      <xdr:spPr>
        <a:xfrm>
          <a:off x="177800" y="15462250"/>
          <a:ext cx="495769" cy="3192092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9</xdr:col>
      <xdr:colOff>25400</xdr:colOff>
      <xdr:row>86</xdr:row>
      <xdr:rowOff>76200</xdr:rowOff>
    </xdr:from>
    <xdr:to>
      <xdr:col>9</xdr:col>
      <xdr:colOff>521169</xdr:colOff>
      <xdr:row>104</xdr:row>
      <xdr:rowOff>67892</xdr:rowOff>
    </xdr:to>
    <xdr:sp macro="" textlink="">
      <xdr:nvSpPr>
        <xdr:cNvPr id="111" name="文本框 14">
          <a:extLst>
            <a:ext uri="{FF2B5EF4-FFF2-40B4-BE49-F238E27FC236}">
              <a16:creationId xmlns:a16="http://schemas.microsoft.com/office/drawing/2014/main" id="{CAC35D42-C327-4CBE-8766-B61446586248}"/>
            </a:ext>
          </a:extLst>
        </xdr:cNvPr>
        <xdr:cNvSpPr txBox="1"/>
      </xdr:nvSpPr>
      <xdr:spPr>
        <a:xfrm>
          <a:off x="5969000" y="15506700"/>
          <a:ext cx="495769" cy="3192092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17</xdr:col>
      <xdr:colOff>527050</xdr:colOff>
      <xdr:row>87</xdr:row>
      <xdr:rowOff>107950</xdr:rowOff>
    </xdr:from>
    <xdr:to>
      <xdr:col>18</xdr:col>
      <xdr:colOff>362419</xdr:colOff>
      <xdr:row>104</xdr:row>
      <xdr:rowOff>129901</xdr:rowOff>
    </xdr:to>
    <xdr:sp macro="" textlink="">
      <xdr:nvSpPr>
        <xdr:cNvPr id="112" name="文本框 14">
          <a:extLst>
            <a:ext uri="{FF2B5EF4-FFF2-40B4-BE49-F238E27FC236}">
              <a16:creationId xmlns:a16="http://schemas.microsoft.com/office/drawing/2014/main" id="{B3A809BF-7395-45C5-BDE9-76F8ADD50D81}"/>
            </a:ext>
          </a:extLst>
        </xdr:cNvPr>
        <xdr:cNvSpPr txBox="1"/>
      </xdr:nvSpPr>
      <xdr:spPr>
        <a:xfrm>
          <a:off x="11753850" y="15716250"/>
          <a:ext cx="495769" cy="3044551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sp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2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10-kDa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  <xdr:twoCellAnchor>
    <xdr:from>
      <xdr:col>8</xdr:col>
      <xdr:colOff>19050</xdr:colOff>
      <xdr:row>120</xdr:row>
      <xdr:rowOff>139700</xdr:rowOff>
    </xdr:from>
    <xdr:to>
      <xdr:col>8</xdr:col>
      <xdr:colOff>514819</xdr:colOff>
      <xdr:row>139</xdr:row>
      <xdr:rowOff>12700</xdr:rowOff>
    </xdr:to>
    <xdr:sp macro="" textlink="">
      <xdr:nvSpPr>
        <xdr:cNvPr id="113" name="文本框 14">
          <a:extLst>
            <a:ext uri="{FF2B5EF4-FFF2-40B4-BE49-F238E27FC236}">
              <a16:creationId xmlns:a16="http://schemas.microsoft.com/office/drawing/2014/main" id="{DD2E3C4D-B8AF-431E-9787-8B94D1F8E524}"/>
            </a:ext>
          </a:extLst>
        </xdr:cNvPr>
        <xdr:cNvSpPr txBox="1"/>
      </xdr:nvSpPr>
      <xdr:spPr>
        <a:xfrm>
          <a:off x="5302250" y="21691600"/>
          <a:ext cx="495769" cy="3251200"/>
        </a:xfrm>
        <a:prstGeom prst="rect">
          <a:avLst/>
        </a:prstGeom>
        <a:noFill/>
        <a:ln cap="flat">
          <a:noFill/>
        </a:ln>
      </xdr:spPr>
      <xdr:txBody>
        <a:bodyPr vert="horz" wrap="square" lIns="91440" tIns="45720" rIns="91440" bIns="45720" anchor="t" anchorCtr="0" compatLnSpc="1">
          <a:noAutofit/>
        </a:bodyPr>
        <a:lstStyle>
          <a:defPPr>
            <a:defRPr lang="zh-CN"/>
          </a:defPPr>
          <a:lvl1pPr marL="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1pPr>
          <a:lvl2pPr marL="457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2pPr>
          <a:lvl3pPr marL="914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3pPr>
          <a:lvl4pPr marL="1371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4pPr>
          <a:lvl5pPr marL="18288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5pPr>
          <a:lvl6pPr marL="22860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6pPr>
          <a:lvl7pPr marL="27432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7pPr>
          <a:lvl8pPr marL="32004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8pPr>
          <a:lvl9pPr marL="3657600" algn="l" defTabSz="914400" rtl="0" eaLnBrk="1" latinLnBrk="0" hangingPunct="1">
            <a:defRPr sz="1800" kern="1200">
              <a:solidFill>
                <a:sysClr val="windowText" lastClr="000000"/>
              </a:solidFill>
              <a:latin typeface="等线" panose="020F0502020204030204"/>
            </a:defRPr>
          </a:lvl9pPr>
        </a:lstStyle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de-DE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6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130-</a:t>
          </a: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5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6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95-</a:t>
          </a:r>
          <a:endParaRPr lang="en-US" sz="105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72-</a:t>
          </a:r>
          <a:endParaRPr lang="en-US" sz="7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55-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43-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34-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26-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4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30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17-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10-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r>
            <a:rPr lang="en-US" sz="1050" b="1" i="0" u="none" strike="noStrike" kern="1200" cap="none" spc="0" baseline="0">
              <a:solidFill>
                <a:srgbClr val="000000"/>
              </a:solidFill>
              <a:uFillTx/>
              <a:latin typeface="等线"/>
              <a:ea typeface="等线" pitchFamily="2"/>
            </a:rPr>
            <a:t>kDa</a:t>
          </a: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  <a:p>
          <a:pPr marL="0" marR="0" lvl="0" indent="0" algn="l" defTabSz="914400" rtl="0" fontAlgn="auto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None/>
            <a:tabLst/>
            <a:defRPr sz="1800" b="0" i="0" u="none" strike="noStrike" kern="0" cap="none" spc="0" baseline="0">
              <a:solidFill>
                <a:srgbClr val="000000"/>
              </a:solidFill>
              <a:uFillTx/>
            </a:defRPr>
          </a:pPr>
          <a:endParaRPr lang="en-US" sz="1050" b="1" i="0" u="none" strike="noStrike" kern="1200" cap="none" spc="0" baseline="0">
            <a:solidFill>
              <a:srgbClr val="000000"/>
            </a:solidFill>
            <a:uFillTx/>
            <a:latin typeface="等线"/>
            <a:ea typeface="等线" pitchFamily="2"/>
          </a:endParaRPr>
        </a:p>
      </xdr:txBody>
    </xdr:sp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2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FC8AFC-2C97-40F6-9127-7BFD69B6EC34}">
  <dimension ref="A1:U136"/>
  <sheetViews>
    <sheetView tabSelected="1" topLeftCell="A19" workbookViewId="0">
      <selection activeCell="Y58" sqref="Y58"/>
    </sheetView>
  </sheetViews>
  <sheetFormatPr defaultColWidth="11" defaultRowHeight="15.5" x14ac:dyDescent="0.35"/>
  <cols>
    <col min="1" max="1" width="19.33203125" style="47" customWidth="1"/>
    <col min="2" max="16384" width="11" style="47"/>
  </cols>
  <sheetData>
    <row r="1" spans="1:15" x14ac:dyDescent="0.35">
      <c r="A1" s="46" t="s">
        <v>115</v>
      </c>
    </row>
    <row r="3" spans="1:15" x14ac:dyDescent="0.35">
      <c r="K3" s="47" t="s">
        <v>116</v>
      </c>
      <c r="L3" s="47" t="s">
        <v>117</v>
      </c>
      <c r="N3" s="47" t="s">
        <v>118</v>
      </c>
      <c r="O3" s="47" t="s">
        <v>119</v>
      </c>
    </row>
    <row r="4" spans="1:15" x14ac:dyDescent="0.35">
      <c r="A4" s="47" t="s">
        <v>120</v>
      </c>
      <c r="D4" s="47" t="s">
        <v>120</v>
      </c>
      <c r="G4" s="47" t="s">
        <v>120</v>
      </c>
      <c r="J4" s="47">
        <v>0.1426</v>
      </c>
      <c r="L4" s="47">
        <f>(J4*100)/0.1492</f>
        <v>95.576407506702409</v>
      </c>
      <c r="N4" s="47">
        <f>100-L4</f>
        <v>4.4235924932975905</v>
      </c>
    </row>
    <row r="5" spans="1:15" x14ac:dyDescent="0.35">
      <c r="A5" s="47">
        <v>0.5</v>
      </c>
      <c r="B5" s="48">
        <v>0.10499999999999998</v>
      </c>
      <c r="D5" s="47">
        <v>0.5</v>
      </c>
      <c r="E5" s="48">
        <v>0.11899999999999999</v>
      </c>
      <c r="G5" s="47">
        <v>0.5</v>
      </c>
      <c r="H5" s="48">
        <v>0.13200000000000001</v>
      </c>
      <c r="J5" s="47">
        <v>0.1477</v>
      </c>
      <c r="K5" s="47">
        <f>(J4+J5+J6)/3</f>
        <v>0.1492</v>
      </c>
      <c r="L5" s="47">
        <f>(J5*100)/0.1492</f>
        <v>98.99463806970509</v>
      </c>
      <c r="M5" s="47">
        <f>(L4+L5+L6)/3</f>
        <v>100</v>
      </c>
      <c r="N5" s="47">
        <f>100-L5</f>
        <v>1.0053619302949102</v>
      </c>
      <c r="O5" s="47">
        <f>STDEV(N4:N6)</f>
        <v>1.9735163356158962</v>
      </c>
    </row>
    <row r="6" spans="1:15" x14ac:dyDescent="0.35">
      <c r="A6" s="47">
        <v>1</v>
      </c>
      <c r="B6" s="48">
        <v>0.17499999999999999</v>
      </c>
      <c r="D6" s="47">
        <v>1</v>
      </c>
      <c r="E6" s="48">
        <v>0.10499999999999998</v>
      </c>
      <c r="G6" s="47">
        <v>1</v>
      </c>
      <c r="H6" s="48">
        <v>0.17299999999999999</v>
      </c>
      <c r="J6" s="47">
        <v>0.1573</v>
      </c>
      <c r="L6" s="47">
        <f>(J6*100)/0.1492</f>
        <v>105.4289544235925</v>
      </c>
      <c r="N6" s="49">
        <v>4.4235924930000001</v>
      </c>
    </row>
    <row r="7" spans="1:15" x14ac:dyDescent="0.35">
      <c r="A7" s="47">
        <v>1.5</v>
      </c>
      <c r="B7" s="48">
        <v>0.24399999999999999</v>
      </c>
      <c r="D7" s="47">
        <v>1.5</v>
      </c>
      <c r="E7" s="48">
        <v>0.189</v>
      </c>
      <c r="G7" s="47">
        <v>1.5</v>
      </c>
      <c r="H7" s="48">
        <v>0.20999999999999996</v>
      </c>
    </row>
    <row r="8" spans="1:15" x14ac:dyDescent="0.35">
      <c r="A8" s="47">
        <v>2</v>
      </c>
      <c r="B8" s="48">
        <v>0.26200000000000001</v>
      </c>
      <c r="D8" s="47">
        <v>2</v>
      </c>
      <c r="E8" s="48">
        <v>0.33700000000000002</v>
      </c>
      <c r="G8" s="47">
        <v>2</v>
      </c>
      <c r="H8" s="48">
        <v>0.307</v>
      </c>
    </row>
    <row r="9" spans="1:15" x14ac:dyDescent="0.35">
      <c r="A9" s="47">
        <v>2.5</v>
      </c>
      <c r="B9" s="48">
        <v>0.36599999999999994</v>
      </c>
      <c r="D9" s="47">
        <v>2.5</v>
      </c>
      <c r="E9" s="48">
        <v>0.39099999999999996</v>
      </c>
      <c r="G9" s="47">
        <v>2.5</v>
      </c>
      <c r="H9" s="48">
        <v>0.38799999999999996</v>
      </c>
    </row>
    <row r="10" spans="1:15" x14ac:dyDescent="0.35">
      <c r="A10" s="47">
        <v>3</v>
      </c>
      <c r="B10" s="48">
        <v>0.36099999999999993</v>
      </c>
      <c r="D10" s="47">
        <v>3</v>
      </c>
      <c r="E10" s="48">
        <v>0.37699999999999995</v>
      </c>
      <c r="G10" s="47">
        <v>3</v>
      </c>
      <c r="H10" s="48">
        <v>0.53099999999999992</v>
      </c>
    </row>
    <row r="11" spans="1:15" x14ac:dyDescent="0.35">
      <c r="A11" s="47">
        <v>3.5</v>
      </c>
      <c r="B11" s="48">
        <v>0.53600000000000003</v>
      </c>
      <c r="D11" s="47">
        <v>3.5</v>
      </c>
      <c r="E11" s="48">
        <v>0.55400000000000005</v>
      </c>
      <c r="G11" s="47">
        <v>3.5</v>
      </c>
      <c r="H11" s="48">
        <v>0.5069999999999999</v>
      </c>
    </row>
    <row r="15" spans="1:15" x14ac:dyDescent="0.35">
      <c r="A15" s="46" t="s">
        <v>134</v>
      </c>
    </row>
    <row r="17" spans="1:21" x14ac:dyDescent="0.35">
      <c r="A17" s="47" t="s">
        <v>120</v>
      </c>
      <c r="D17" s="47" t="s">
        <v>120</v>
      </c>
      <c r="G17" s="47" t="s">
        <v>120</v>
      </c>
    </row>
    <row r="18" spans="1:21" x14ac:dyDescent="0.35">
      <c r="A18" s="47">
        <v>0.5</v>
      </c>
      <c r="B18" s="48">
        <v>0.10300000000000001</v>
      </c>
      <c r="D18" s="47">
        <v>0.5</v>
      </c>
      <c r="E18" s="48">
        <v>9.9000000000000032E-2</v>
      </c>
      <c r="G18" s="47">
        <v>0.5</v>
      </c>
      <c r="H18" s="48">
        <v>7.400000000000001E-2</v>
      </c>
      <c r="J18" s="47">
        <v>0.1196</v>
      </c>
      <c r="L18" s="47">
        <f>(J18*100)/0.1492</f>
        <v>80.160857908847177</v>
      </c>
      <c r="N18" s="47">
        <f>92.3-L18</f>
        <v>12.13914209115282</v>
      </c>
    </row>
    <row r="19" spans="1:21" x14ac:dyDescent="0.35">
      <c r="A19" s="47">
        <v>1</v>
      </c>
      <c r="B19" s="48">
        <v>0.22900000000000001</v>
      </c>
      <c r="D19" s="47">
        <v>1</v>
      </c>
      <c r="E19" s="48">
        <v>0.11899999999999999</v>
      </c>
      <c r="G19" s="47">
        <v>1</v>
      </c>
      <c r="H19" s="48">
        <v>0.13100000000000001</v>
      </c>
      <c r="J19" s="47">
        <v>0.14549999999999999</v>
      </c>
      <c r="K19" s="47">
        <f>(J18+J19+J20)/3</f>
        <v>0.13770000000000002</v>
      </c>
      <c r="L19" s="47">
        <f>(J19*100)/0.1492</f>
        <v>97.520107238605888</v>
      </c>
      <c r="M19" s="47">
        <f>(L18+L19+L20)/3</f>
        <v>92.29222520107237</v>
      </c>
      <c r="N19" s="47">
        <f>92.3-L19</f>
        <v>-5.2201072386058911</v>
      </c>
      <c r="O19" s="47">
        <f>STDEV(N18:N20)</f>
        <v>10.539424359019391</v>
      </c>
    </row>
    <row r="20" spans="1:21" x14ac:dyDescent="0.35">
      <c r="A20" s="47">
        <v>1.5</v>
      </c>
      <c r="B20" s="48">
        <v>0.161</v>
      </c>
      <c r="D20" s="47">
        <v>1.5</v>
      </c>
      <c r="E20" s="48">
        <v>0.23899999999999999</v>
      </c>
      <c r="G20" s="47">
        <v>1.5</v>
      </c>
      <c r="H20" s="48">
        <v>0.28199999999999997</v>
      </c>
      <c r="J20" s="47">
        <v>0.14799999999999999</v>
      </c>
      <c r="L20" s="47">
        <f>(J20*100)/0.1492</f>
        <v>99.195710455764072</v>
      </c>
      <c r="N20" s="47">
        <f>92.3-L20</f>
        <v>-6.8957104557640747</v>
      </c>
    </row>
    <row r="21" spans="1:21" x14ac:dyDescent="0.35">
      <c r="A21" s="47">
        <v>2</v>
      </c>
      <c r="B21" s="48">
        <v>0.29400000000000004</v>
      </c>
      <c r="D21" s="47">
        <v>2</v>
      </c>
      <c r="E21" s="48">
        <v>0.26900000000000002</v>
      </c>
      <c r="G21" s="47">
        <v>2</v>
      </c>
      <c r="H21" s="48">
        <v>0.37100000000000005</v>
      </c>
    </row>
    <row r="22" spans="1:21" x14ac:dyDescent="0.35">
      <c r="A22" s="47">
        <v>2.5</v>
      </c>
      <c r="B22" s="48">
        <v>0.28000000000000003</v>
      </c>
      <c r="D22" s="47">
        <v>2.5</v>
      </c>
      <c r="E22" s="48">
        <v>0.36300000000000004</v>
      </c>
      <c r="G22" s="47">
        <v>2.5</v>
      </c>
      <c r="H22" s="48">
        <v>0.28499999999999998</v>
      </c>
      <c r="S22" s="47" t="s">
        <v>122</v>
      </c>
      <c r="T22" s="47" t="s">
        <v>123</v>
      </c>
      <c r="U22" s="47" t="s">
        <v>4</v>
      </c>
    </row>
    <row r="23" spans="1:21" ht="17.5" x14ac:dyDescent="0.35">
      <c r="A23" s="47">
        <v>3</v>
      </c>
      <c r="B23" s="48">
        <v>0.30600000000000005</v>
      </c>
      <c r="D23" s="47">
        <v>3</v>
      </c>
      <c r="E23" s="48">
        <v>0.40799999999999997</v>
      </c>
      <c r="G23" s="47">
        <v>3</v>
      </c>
      <c r="H23" s="48">
        <v>0.49600000000000005</v>
      </c>
      <c r="S23" s="50" t="s">
        <v>115</v>
      </c>
      <c r="T23" s="47">
        <v>100</v>
      </c>
      <c r="U23" s="47">
        <v>1.9735163356158962</v>
      </c>
    </row>
    <row r="24" spans="1:21" ht="17.5" x14ac:dyDescent="0.35">
      <c r="A24" s="47">
        <v>3.5</v>
      </c>
      <c r="B24" s="48">
        <v>0.41700000000000004</v>
      </c>
      <c r="D24" s="47">
        <v>3.5</v>
      </c>
      <c r="E24" s="48">
        <v>0.54200000000000004</v>
      </c>
      <c r="G24" s="47">
        <v>3.5</v>
      </c>
      <c r="H24" s="48">
        <v>0.47000000000000003</v>
      </c>
      <c r="S24" s="50" t="s">
        <v>121</v>
      </c>
      <c r="T24" s="47">
        <v>92</v>
      </c>
      <c r="U24" s="47">
        <v>10.539424359019391</v>
      </c>
    </row>
    <row r="25" spans="1:21" ht="17.5" x14ac:dyDescent="0.35">
      <c r="S25" s="50" t="s">
        <v>124</v>
      </c>
      <c r="T25" s="47">
        <v>4</v>
      </c>
      <c r="U25" s="47">
        <v>10.539424359019391</v>
      </c>
    </row>
    <row r="26" spans="1:21" ht="17.5" x14ac:dyDescent="0.35">
      <c r="S26" s="50" t="s">
        <v>125</v>
      </c>
      <c r="T26" s="47">
        <v>87</v>
      </c>
      <c r="U26" s="47">
        <v>7.4461162557240916</v>
      </c>
    </row>
    <row r="27" spans="1:21" ht="17.5" x14ac:dyDescent="0.35">
      <c r="A27" s="46" t="s">
        <v>126</v>
      </c>
      <c r="S27" s="50" t="s">
        <v>127</v>
      </c>
      <c r="T27" s="47">
        <v>76</v>
      </c>
      <c r="U27" s="47">
        <v>12.928072436121635</v>
      </c>
    </row>
    <row r="28" spans="1:21" ht="17.5" x14ac:dyDescent="0.35">
      <c r="S28" s="50" t="s">
        <v>128</v>
      </c>
      <c r="T28" s="47">
        <v>9</v>
      </c>
      <c r="U28" s="47">
        <v>9.9460284076559269</v>
      </c>
    </row>
    <row r="29" spans="1:21" ht="17.5" x14ac:dyDescent="0.35">
      <c r="S29" s="50" t="s">
        <v>129</v>
      </c>
      <c r="T29" s="47">
        <v>15</v>
      </c>
      <c r="U29" s="47">
        <v>1.6639451457877958</v>
      </c>
    </row>
    <row r="30" spans="1:21" ht="17.5" x14ac:dyDescent="0.35">
      <c r="A30" s="47" t="s">
        <v>120</v>
      </c>
      <c r="D30" s="47" t="s">
        <v>120</v>
      </c>
      <c r="G30" s="47" t="s">
        <v>120</v>
      </c>
      <c r="S30" s="50" t="s">
        <v>130</v>
      </c>
      <c r="T30" s="47">
        <v>47</v>
      </c>
      <c r="U30" s="47">
        <v>7.9872216681767672</v>
      </c>
    </row>
    <row r="31" spans="1:21" ht="17.5" x14ac:dyDescent="0.35">
      <c r="A31" s="47">
        <v>0.5</v>
      </c>
      <c r="B31" s="48">
        <v>0.11199999999999999</v>
      </c>
      <c r="D31" s="47">
        <v>0.5</v>
      </c>
      <c r="E31" s="48">
        <v>0.19500000000000001</v>
      </c>
      <c r="G31" s="47">
        <v>0.5</v>
      </c>
      <c r="H31" s="48">
        <v>8.0000000000000016E-2</v>
      </c>
      <c r="J31" s="47">
        <v>0.1095</v>
      </c>
      <c r="L31" s="47">
        <f>(J31*100)/0.1492</f>
        <v>73.391420911528144</v>
      </c>
      <c r="N31" s="47">
        <f>88.8-L31</f>
        <v>15.408579088471853</v>
      </c>
      <c r="S31" s="50" t="s">
        <v>126</v>
      </c>
      <c r="T31" s="47">
        <v>89</v>
      </c>
      <c r="U31" s="47">
        <v>14.307152894064661</v>
      </c>
    </row>
    <row r="32" spans="1:21" ht="17.5" x14ac:dyDescent="0.35">
      <c r="A32" s="47">
        <v>1</v>
      </c>
      <c r="B32" s="48">
        <v>0.14100000000000001</v>
      </c>
      <c r="D32" s="47">
        <v>1</v>
      </c>
      <c r="E32" s="48">
        <v>0.22500000000000003</v>
      </c>
      <c r="G32" s="47">
        <v>1</v>
      </c>
      <c r="H32" s="48">
        <v>0.20100000000000001</v>
      </c>
      <c r="J32" s="47">
        <v>0.1517</v>
      </c>
      <c r="K32" s="47">
        <f>(J31+J32+J33)/3</f>
        <v>0.13246666666666665</v>
      </c>
      <c r="L32" s="47">
        <f>(J32*100)/0.1492</f>
        <v>101.67560321715818</v>
      </c>
      <c r="M32" s="47">
        <f>(L31+L32+L33)/3</f>
        <v>88.78462913315461</v>
      </c>
      <c r="N32" s="47">
        <f>88.8-L32</f>
        <v>-12.875603217158186</v>
      </c>
      <c r="O32" s="47">
        <f>STDEV(N31:N33)</f>
        <v>14.307152894064661</v>
      </c>
      <c r="S32" s="50" t="s">
        <v>131</v>
      </c>
      <c r="T32" s="47">
        <v>95</v>
      </c>
      <c r="U32" s="47">
        <v>7.6455505987003027</v>
      </c>
    </row>
    <row r="33" spans="1:21" ht="17.5" x14ac:dyDescent="0.35">
      <c r="A33" s="47">
        <v>1.5</v>
      </c>
      <c r="B33" s="48">
        <v>0.14900000000000002</v>
      </c>
      <c r="D33" s="47">
        <v>1.5</v>
      </c>
      <c r="E33" s="48">
        <v>0.27300000000000002</v>
      </c>
      <c r="G33" s="47">
        <v>1.5</v>
      </c>
      <c r="H33" s="48">
        <v>0.23199999999999998</v>
      </c>
      <c r="J33" s="47">
        <v>0.13619999999999999</v>
      </c>
      <c r="L33" s="47">
        <f>(J33*100)/0.1492</f>
        <v>91.286863270777474</v>
      </c>
      <c r="N33" s="47">
        <f>88.8-L33</f>
        <v>-2.4868632707774765</v>
      </c>
      <c r="S33" s="50" t="s">
        <v>132</v>
      </c>
      <c r="T33" s="47">
        <v>19</v>
      </c>
      <c r="U33" s="47">
        <v>2.1479115762683749</v>
      </c>
    </row>
    <row r="34" spans="1:21" x14ac:dyDescent="0.35">
      <c r="A34" s="47">
        <v>2</v>
      </c>
      <c r="B34" s="48">
        <v>0.253</v>
      </c>
      <c r="D34" s="47">
        <v>2</v>
      </c>
      <c r="E34" s="48">
        <v>0.28300000000000003</v>
      </c>
      <c r="G34" s="47">
        <v>2</v>
      </c>
      <c r="H34" s="48">
        <v>0.22000000000000003</v>
      </c>
    </row>
    <row r="35" spans="1:21" x14ac:dyDescent="0.35">
      <c r="A35" s="47">
        <v>2.5</v>
      </c>
      <c r="B35" s="48">
        <v>0.28099999999999997</v>
      </c>
      <c r="D35" s="47">
        <v>2.5</v>
      </c>
      <c r="E35" s="48">
        <v>0.433</v>
      </c>
      <c r="G35" s="47">
        <v>2.5</v>
      </c>
      <c r="H35" s="48">
        <v>0.39299999999999996</v>
      </c>
    </row>
    <row r="36" spans="1:21" x14ac:dyDescent="0.35">
      <c r="A36" s="47">
        <v>3</v>
      </c>
      <c r="B36" s="48">
        <v>0.34800000000000003</v>
      </c>
      <c r="D36" s="47">
        <v>3</v>
      </c>
      <c r="E36" s="48"/>
      <c r="G36" s="47">
        <v>3</v>
      </c>
      <c r="H36" s="48">
        <v>0.43</v>
      </c>
    </row>
    <row r="37" spans="1:21" x14ac:dyDescent="0.35">
      <c r="A37" s="47">
        <v>3.5</v>
      </c>
      <c r="B37" s="48">
        <v>0.33100000000000002</v>
      </c>
      <c r="D37" s="47">
        <v>3.5</v>
      </c>
      <c r="E37" s="48">
        <v>0.44700000000000001</v>
      </c>
      <c r="G37" s="47">
        <v>3.5</v>
      </c>
      <c r="H37" s="48">
        <v>0.41899999999999998</v>
      </c>
    </row>
    <row r="41" spans="1:21" x14ac:dyDescent="0.35">
      <c r="A41" s="46" t="s">
        <v>124</v>
      </c>
    </row>
    <row r="44" spans="1:21" x14ac:dyDescent="0.35">
      <c r="A44" s="47" t="s">
        <v>120</v>
      </c>
      <c r="D44" s="47" t="s">
        <v>120</v>
      </c>
      <c r="G44" s="47" t="s">
        <v>120</v>
      </c>
    </row>
    <row r="45" spans="1:21" x14ac:dyDescent="0.35">
      <c r="A45" s="47">
        <v>0.5</v>
      </c>
      <c r="B45" s="48">
        <v>-3.0000000000000027E-3</v>
      </c>
      <c r="D45" s="47">
        <v>0.5</v>
      </c>
      <c r="E45" s="48">
        <v>1.0000000000000009E-3</v>
      </c>
      <c r="G45" s="47">
        <v>0.5</v>
      </c>
      <c r="H45" s="48">
        <v>-3.9999999999999758E-3</v>
      </c>
      <c r="J45" s="47">
        <v>2.8E-3</v>
      </c>
      <c r="L45" s="47">
        <f>(J45*100)/0.1492</f>
        <v>1.8766756032171581</v>
      </c>
      <c r="N45" s="47">
        <f>3.5-L45</f>
        <v>1.6233243967828419</v>
      </c>
    </row>
    <row r="46" spans="1:21" x14ac:dyDescent="0.35">
      <c r="A46" s="47">
        <v>1</v>
      </c>
      <c r="B46" s="48">
        <v>-5.0000000000000044E-3</v>
      </c>
      <c r="D46" s="47">
        <v>1</v>
      </c>
      <c r="E46" s="48">
        <v>-2.8999999999999998E-2</v>
      </c>
      <c r="G46" s="47">
        <v>1</v>
      </c>
      <c r="H46" s="48">
        <v>-4.5999999999999985E-2</v>
      </c>
      <c r="J46" s="47">
        <v>5.1000000000000004E-3</v>
      </c>
      <c r="K46" s="47">
        <f>(J45+J46+J47)/3</f>
        <v>5.3E-3</v>
      </c>
      <c r="L46" s="47">
        <f>(J46*100)/0.1492</f>
        <v>3.4182305630026812</v>
      </c>
      <c r="M46" s="47">
        <f>(L45+L46+L47)/3</f>
        <v>3.552278820375335</v>
      </c>
      <c r="N46" s="47">
        <f>3.5-L46</f>
        <v>8.1769436997318756E-2</v>
      </c>
      <c r="O46" s="47">
        <f>STDEV(N45:N47)</f>
        <v>1.7464898419296759</v>
      </c>
    </row>
    <row r="47" spans="1:21" x14ac:dyDescent="0.35">
      <c r="A47" s="47">
        <v>1.5</v>
      </c>
      <c r="B47" s="48">
        <v>2.0000000000000018E-3</v>
      </c>
      <c r="D47" s="47">
        <v>1.5</v>
      </c>
      <c r="E47" s="48">
        <v>7.0000000000000062E-3</v>
      </c>
      <c r="G47" s="47">
        <v>1.5</v>
      </c>
      <c r="H47" s="48">
        <v>7.0000000000000062E-3</v>
      </c>
      <c r="J47" s="47">
        <v>8.0000000000000002E-3</v>
      </c>
      <c r="L47" s="47">
        <f>(J47*100)/0.1492</f>
        <v>5.3619302949061662</v>
      </c>
      <c r="N47" s="47">
        <f>3.5-L47</f>
        <v>-1.8619302949061662</v>
      </c>
    </row>
    <row r="48" spans="1:21" x14ac:dyDescent="0.35">
      <c r="A48" s="47">
        <v>2</v>
      </c>
      <c r="B48" s="48">
        <v>-0.03</v>
      </c>
      <c r="D48" s="47">
        <v>2</v>
      </c>
      <c r="E48" s="48">
        <v>-1.8999999999999989E-2</v>
      </c>
      <c r="G48" s="47">
        <v>2</v>
      </c>
      <c r="H48" s="48">
        <v>1.2000000000000011E-2</v>
      </c>
    </row>
    <row r="49" spans="1:15" x14ac:dyDescent="0.35">
      <c r="A49" s="47">
        <v>2.5</v>
      </c>
      <c r="B49" s="48">
        <v>-1.0000000000000009E-3</v>
      </c>
      <c r="D49" s="47">
        <v>2.5</v>
      </c>
      <c r="E49" s="48">
        <v>7.0000000000000062E-3</v>
      </c>
      <c r="G49" s="47">
        <v>2.5</v>
      </c>
      <c r="H49" s="48">
        <v>2.4000000000000021E-2</v>
      </c>
    </row>
    <row r="50" spans="1:15" x14ac:dyDescent="0.35">
      <c r="A50" s="47">
        <v>3</v>
      </c>
      <c r="B50" s="48">
        <v>1.3000000000000012E-2</v>
      </c>
      <c r="D50" s="47">
        <v>3</v>
      </c>
      <c r="E50" s="48">
        <v>0.03</v>
      </c>
      <c r="G50" s="47">
        <v>3</v>
      </c>
      <c r="H50" s="48">
        <v>3.3000000000000002E-2</v>
      </c>
    </row>
    <row r="51" spans="1:15" x14ac:dyDescent="0.35">
      <c r="A51" s="47">
        <v>3.5</v>
      </c>
      <c r="B51" s="48">
        <v>3.6000000000000004E-2</v>
      </c>
      <c r="D51" s="47">
        <v>3.5</v>
      </c>
      <c r="E51" s="48">
        <v>3.6000000000000004E-2</v>
      </c>
      <c r="G51" s="47">
        <v>3.5</v>
      </c>
      <c r="H51" s="48">
        <v>3.8000000000000006E-2</v>
      </c>
    </row>
    <row r="54" spans="1:15" x14ac:dyDescent="0.35">
      <c r="A54" s="46" t="s">
        <v>131</v>
      </c>
    </row>
    <row r="56" spans="1:15" x14ac:dyDescent="0.35">
      <c r="A56" s="47" t="s">
        <v>120</v>
      </c>
      <c r="D56" s="47" t="s">
        <v>120</v>
      </c>
      <c r="G56" s="47" t="s">
        <v>120</v>
      </c>
    </row>
    <row r="57" spans="1:15" x14ac:dyDescent="0.35">
      <c r="A57" s="47">
        <v>0.5</v>
      </c>
      <c r="B57" s="48">
        <v>9.1999999999999998E-2</v>
      </c>
      <c r="D57" s="47">
        <v>0.5</v>
      </c>
      <c r="E57" s="48">
        <v>6.3000000000000028E-2</v>
      </c>
      <c r="G57" s="47">
        <v>0.5</v>
      </c>
      <c r="H57" s="48">
        <v>0.12899999999999998</v>
      </c>
      <c r="J57" s="47">
        <v>0.1295</v>
      </c>
      <c r="L57" s="47">
        <f>(J57*100)/0.1492</f>
        <v>86.79624664879357</v>
      </c>
      <c r="N57" s="47">
        <f>94.6-L57</f>
        <v>7.8037533512064243</v>
      </c>
    </row>
    <row r="58" spans="1:15" x14ac:dyDescent="0.35">
      <c r="A58" s="47">
        <v>1</v>
      </c>
      <c r="B58" s="48">
        <v>0.17200000000000001</v>
      </c>
      <c r="D58" s="47">
        <v>1</v>
      </c>
      <c r="E58" s="48">
        <v>0.18300000000000002</v>
      </c>
      <c r="G58" s="47">
        <v>1</v>
      </c>
      <c r="H58" s="48">
        <v>0.17300000000000001</v>
      </c>
      <c r="J58" s="47">
        <v>0.1416</v>
      </c>
      <c r="K58" s="47">
        <f>(J57+J58+J59)/3</f>
        <v>0.14113333333333333</v>
      </c>
      <c r="L58" s="47">
        <f>(J58*100)/0.1492</f>
        <v>94.90616621983915</v>
      </c>
      <c r="M58" s="47">
        <f>(L57+L58+L59)/3</f>
        <v>94.593386952636294</v>
      </c>
      <c r="N58" s="47">
        <f>94.6-L58</f>
        <v>-0.30616621983915593</v>
      </c>
      <c r="O58" s="47">
        <f>STDEV(N57:N59)</f>
        <v>7.6455505987003027</v>
      </c>
    </row>
    <row r="59" spans="1:15" x14ac:dyDescent="0.35">
      <c r="A59" s="47">
        <v>1.5</v>
      </c>
      <c r="B59" s="48">
        <v>0.22700000000000001</v>
      </c>
      <c r="D59" s="47">
        <v>1.5</v>
      </c>
      <c r="E59" s="48">
        <v>0.23800000000000002</v>
      </c>
      <c r="G59" s="47">
        <v>1.5</v>
      </c>
      <c r="H59" s="48">
        <v>0.24200000000000002</v>
      </c>
      <c r="J59" s="47">
        <v>0.15229999999999999</v>
      </c>
      <c r="L59" s="47">
        <f>(J59*100)/0.1492</f>
        <v>102.07774798927613</v>
      </c>
      <c r="N59" s="47">
        <f>94.6-L59</f>
        <v>-7.4777479892761392</v>
      </c>
    </row>
    <row r="60" spans="1:15" x14ac:dyDescent="0.35">
      <c r="A60" s="47">
        <v>2</v>
      </c>
      <c r="B60" s="48">
        <v>0.31700000000000006</v>
      </c>
      <c r="D60" s="47">
        <v>2</v>
      </c>
      <c r="E60" s="48">
        <v>0.28600000000000003</v>
      </c>
      <c r="G60" s="47">
        <v>2</v>
      </c>
      <c r="H60" s="48">
        <v>0.29800000000000004</v>
      </c>
    </row>
    <row r="61" spans="1:15" x14ac:dyDescent="0.35">
      <c r="A61" s="47">
        <v>2.5</v>
      </c>
      <c r="B61" s="48">
        <v>0.34400000000000008</v>
      </c>
      <c r="D61" s="47">
        <v>2.5</v>
      </c>
      <c r="E61" s="48">
        <v>0.35499999999999998</v>
      </c>
      <c r="G61" s="47">
        <v>2.5</v>
      </c>
      <c r="H61" s="48">
        <v>0.32800000000000007</v>
      </c>
    </row>
    <row r="62" spans="1:15" x14ac:dyDescent="0.35">
      <c r="A62" s="47">
        <v>3</v>
      </c>
      <c r="B62" s="48">
        <v>0.35399999999999998</v>
      </c>
      <c r="D62" s="47">
        <v>3</v>
      </c>
      <c r="E62" s="48">
        <v>0.41500000000000004</v>
      </c>
      <c r="G62" s="47">
        <v>3</v>
      </c>
      <c r="H62" s="48">
        <v>0.41300000000000003</v>
      </c>
    </row>
    <row r="63" spans="1:15" x14ac:dyDescent="0.35">
      <c r="A63" s="47">
        <v>3.5</v>
      </c>
      <c r="B63" s="48">
        <v>0.40500000000000003</v>
      </c>
      <c r="D63" s="47">
        <v>3.5</v>
      </c>
      <c r="E63" s="48">
        <v>0.48</v>
      </c>
      <c r="G63" s="47">
        <v>3.5</v>
      </c>
      <c r="H63" s="48">
        <v>0.59299999999999997</v>
      </c>
    </row>
    <row r="65" spans="1:15" x14ac:dyDescent="0.35">
      <c r="A65" s="46" t="s">
        <v>129</v>
      </c>
    </row>
    <row r="67" spans="1:15" x14ac:dyDescent="0.35">
      <c r="A67" s="47" t="s">
        <v>120</v>
      </c>
      <c r="D67" s="47" t="s">
        <v>120</v>
      </c>
      <c r="G67" s="47" t="s">
        <v>120</v>
      </c>
    </row>
    <row r="68" spans="1:15" x14ac:dyDescent="0.35">
      <c r="A68" s="47">
        <v>0.5</v>
      </c>
      <c r="B68" s="48">
        <v>-2.9999999999999749E-3</v>
      </c>
      <c r="D68" s="47">
        <v>0.5</v>
      </c>
      <c r="E68" s="48">
        <v>1.0000000000000009E-3</v>
      </c>
      <c r="G68" s="47">
        <v>0.5</v>
      </c>
      <c r="H68" s="48">
        <v>6.0000000000000053E-3</v>
      </c>
      <c r="J68" s="47">
        <v>2.1299999999999999E-2</v>
      </c>
      <c r="L68" s="47">
        <f>(J68*100)/0.1492</f>
        <v>14.276139410187668</v>
      </c>
      <c r="N68" s="47">
        <f>15.2-L68</f>
        <v>0.92386058981233177</v>
      </c>
    </row>
    <row r="69" spans="1:15" x14ac:dyDescent="0.35">
      <c r="A69" s="47">
        <v>1</v>
      </c>
      <c r="B69" s="48">
        <v>1.8000000000000016E-2</v>
      </c>
      <c r="D69" s="47">
        <v>1</v>
      </c>
      <c r="E69" s="48">
        <v>4.2999999999999983E-2</v>
      </c>
      <c r="G69" s="47">
        <v>1</v>
      </c>
      <c r="H69" s="48">
        <v>2.2999999999999993E-2</v>
      </c>
      <c r="J69" s="47">
        <v>2.5600000000000001E-2</v>
      </c>
      <c r="K69" s="47">
        <f>(J68+J69+J70)/3</f>
        <v>2.2733333333333331E-2</v>
      </c>
      <c r="L69" s="47">
        <f>(J69*100)/0.1492</f>
        <v>17.158176943699733</v>
      </c>
      <c r="M69" s="47">
        <f>(L68+L69+L70)/3</f>
        <v>15.236818588025022</v>
      </c>
      <c r="N69" s="47">
        <f>15.2-L69</f>
        <v>-1.9581769436997334</v>
      </c>
      <c r="O69" s="47">
        <f>STDEV(N68:N70)</f>
        <v>1.6639451457877958</v>
      </c>
    </row>
    <row r="70" spans="1:15" x14ac:dyDescent="0.35">
      <c r="A70" s="47">
        <v>1.5</v>
      </c>
      <c r="B70" s="48">
        <v>4.5000000000000012E-2</v>
      </c>
      <c r="D70" s="47">
        <v>1.5</v>
      </c>
      <c r="E70" s="48">
        <v>4.4999999999999984E-2</v>
      </c>
      <c r="G70" s="47">
        <v>1.5</v>
      </c>
      <c r="H70" s="48">
        <v>3.2000000000000001E-2</v>
      </c>
      <c r="J70" s="47">
        <v>2.1299999999999999E-2</v>
      </c>
      <c r="L70" s="47">
        <f>(J70*100)/0.1492</f>
        <v>14.276139410187668</v>
      </c>
      <c r="N70" s="47">
        <f>15.2-L70</f>
        <v>0.92386058981233177</v>
      </c>
    </row>
    <row r="71" spans="1:15" x14ac:dyDescent="0.35">
      <c r="A71" s="47">
        <v>2</v>
      </c>
      <c r="B71" s="48">
        <v>3.4000000000000002E-2</v>
      </c>
      <c r="D71" s="47">
        <v>2</v>
      </c>
      <c r="E71" s="48">
        <v>6.8000000000000005E-2</v>
      </c>
      <c r="G71" s="47">
        <v>2</v>
      </c>
      <c r="H71" s="48">
        <v>4.0999999999999981E-2</v>
      </c>
    </row>
    <row r="72" spans="1:15" x14ac:dyDescent="0.35">
      <c r="A72" s="47">
        <v>2.5</v>
      </c>
      <c r="B72" s="48">
        <v>3.7000000000000005E-2</v>
      </c>
      <c r="D72" s="47">
        <v>2.5</v>
      </c>
      <c r="E72" s="48">
        <v>6.3E-2</v>
      </c>
      <c r="G72" s="47">
        <v>2.5</v>
      </c>
      <c r="H72" s="48">
        <v>6.3E-2</v>
      </c>
    </row>
    <row r="73" spans="1:15" x14ac:dyDescent="0.35">
      <c r="A73" s="47">
        <v>3</v>
      </c>
      <c r="B73" s="48">
        <v>6.1000000000000026E-2</v>
      </c>
      <c r="D73" s="47">
        <v>3</v>
      </c>
      <c r="E73" s="48">
        <v>7.1000000000000008E-2</v>
      </c>
      <c r="G73" s="47">
        <v>3</v>
      </c>
      <c r="H73" s="48">
        <v>5.2999999999999992E-2</v>
      </c>
    </row>
    <row r="74" spans="1:15" x14ac:dyDescent="0.35">
      <c r="A74" s="47">
        <v>3.5</v>
      </c>
      <c r="B74" s="48">
        <v>9.0999999999999998E-2</v>
      </c>
      <c r="D74" s="47">
        <v>3.5</v>
      </c>
      <c r="E74" s="48">
        <v>8.0000000000000016E-2</v>
      </c>
      <c r="G74" s="47">
        <v>3.5</v>
      </c>
      <c r="H74" s="48">
        <v>7.8000000000000014E-2</v>
      </c>
    </row>
    <row r="78" spans="1:15" x14ac:dyDescent="0.35">
      <c r="A78" s="46" t="s">
        <v>125</v>
      </c>
    </row>
    <row r="80" spans="1:15" x14ac:dyDescent="0.35">
      <c r="A80" s="47" t="s">
        <v>120</v>
      </c>
      <c r="D80" s="47" t="s">
        <v>120</v>
      </c>
      <c r="G80" s="47" t="s">
        <v>120</v>
      </c>
    </row>
    <row r="81" spans="1:15" x14ac:dyDescent="0.35">
      <c r="A81" s="47">
        <v>0.5</v>
      </c>
      <c r="B81" s="48">
        <v>0.14000000000000001</v>
      </c>
      <c r="D81" s="47">
        <v>0.5</v>
      </c>
      <c r="E81" s="48">
        <v>8.0999999999999961E-2</v>
      </c>
      <c r="G81" s="47">
        <v>0.5</v>
      </c>
      <c r="H81" s="48">
        <v>4.3999999999999984E-2</v>
      </c>
      <c r="J81" s="47">
        <v>0.14130000000000001</v>
      </c>
      <c r="L81" s="47">
        <f>(J81*100)/0.1492</f>
        <v>94.705093833780168</v>
      </c>
      <c r="N81" s="47">
        <f>86.6-L81</f>
        <v>-8.1050938337801739</v>
      </c>
    </row>
    <row r="82" spans="1:15" x14ac:dyDescent="0.35">
      <c r="A82" s="47">
        <v>1</v>
      </c>
      <c r="B82" s="48">
        <v>0.17399999999999999</v>
      </c>
      <c r="D82" s="47">
        <v>1</v>
      </c>
      <c r="E82" s="48">
        <v>0.16499999999999998</v>
      </c>
      <c r="G82" s="47">
        <v>1</v>
      </c>
      <c r="H82" s="48">
        <v>8.4000000000000019E-2</v>
      </c>
      <c r="J82" s="47">
        <v>0.11940000000000001</v>
      </c>
      <c r="K82" s="47">
        <f>(J81+J82+J83)/3</f>
        <v>0.12926666666666667</v>
      </c>
      <c r="L82" s="47">
        <f>(J82*100)/0.1492</f>
        <v>80.026809651474537</v>
      </c>
      <c r="M82" s="47">
        <f>(L81+L82+L83)/3</f>
        <v>86.639857015192135</v>
      </c>
      <c r="N82" s="47">
        <f>86.6-L82</f>
        <v>6.5731903485254577</v>
      </c>
      <c r="O82" s="47">
        <f>STDEV(N81:N83)</f>
        <v>7.4461162557240916</v>
      </c>
    </row>
    <row r="83" spans="1:15" x14ac:dyDescent="0.35">
      <c r="A83" s="47">
        <v>1.5</v>
      </c>
      <c r="B83" s="48">
        <v>0.27699999999999997</v>
      </c>
      <c r="D83" s="47">
        <v>1.5</v>
      </c>
      <c r="E83" s="48">
        <v>0.23699999999999999</v>
      </c>
      <c r="G83" s="47">
        <v>1.5</v>
      </c>
      <c r="H83" s="48">
        <v>0.20100000000000001</v>
      </c>
      <c r="J83" s="47">
        <v>0.12709999999999999</v>
      </c>
      <c r="L83" s="47">
        <f>(J83*100)/0.1492</f>
        <v>85.187667560321714</v>
      </c>
      <c r="N83" s="47">
        <f>86.6-L83</f>
        <v>1.4123324396782806</v>
      </c>
    </row>
    <row r="84" spans="1:15" x14ac:dyDescent="0.35">
      <c r="A84" s="47">
        <v>2</v>
      </c>
      <c r="B84" s="48">
        <v>0.38199999999999995</v>
      </c>
      <c r="D84" s="47">
        <v>2</v>
      </c>
      <c r="E84" s="48">
        <v>0.26600000000000001</v>
      </c>
      <c r="G84" s="47">
        <v>2</v>
      </c>
      <c r="H84" s="48">
        <v>0.24399999999999999</v>
      </c>
    </row>
    <row r="85" spans="1:15" x14ac:dyDescent="0.35">
      <c r="A85" s="47">
        <v>2.5</v>
      </c>
      <c r="B85" s="48">
        <v>0.28199999999999997</v>
      </c>
      <c r="D85" s="47">
        <v>2.5</v>
      </c>
      <c r="E85" s="48">
        <v>0.251</v>
      </c>
      <c r="G85" s="47">
        <v>2.5</v>
      </c>
      <c r="H85" s="48">
        <v>0.34900000000000003</v>
      </c>
    </row>
    <row r="86" spans="1:15" x14ac:dyDescent="0.35">
      <c r="A86" s="47">
        <v>3</v>
      </c>
      <c r="B86" s="48">
        <v>0.50800000000000001</v>
      </c>
      <c r="D86" s="47">
        <v>3</v>
      </c>
      <c r="E86" s="48">
        <v>0.40499999999999997</v>
      </c>
      <c r="G86" s="47">
        <v>3</v>
      </c>
      <c r="H86" s="48">
        <v>0.40799999999999997</v>
      </c>
    </row>
    <row r="87" spans="1:15" x14ac:dyDescent="0.35">
      <c r="A87" s="47">
        <v>3.5</v>
      </c>
      <c r="B87" s="48">
        <v>0.36900000000000005</v>
      </c>
      <c r="D87" s="47">
        <v>3.5</v>
      </c>
      <c r="E87" s="48">
        <v>0.35500000000000004</v>
      </c>
      <c r="G87" s="47">
        <v>3.5</v>
      </c>
      <c r="H87" s="48">
        <v>0.41599999999999998</v>
      </c>
    </row>
    <row r="89" spans="1:15" x14ac:dyDescent="0.35">
      <c r="A89" s="46" t="s">
        <v>127</v>
      </c>
    </row>
    <row r="91" spans="1:15" x14ac:dyDescent="0.35">
      <c r="A91" s="47" t="s">
        <v>120</v>
      </c>
      <c r="D91" s="47" t="s">
        <v>120</v>
      </c>
      <c r="G91" s="47" t="s">
        <v>120</v>
      </c>
    </row>
    <row r="92" spans="1:15" x14ac:dyDescent="0.35">
      <c r="A92" s="47">
        <v>0.5</v>
      </c>
      <c r="B92" s="48">
        <v>0.126</v>
      </c>
      <c r="D92" s="47">
        <v>0.5</v>
      </c>
      <c r="E92" s="48">
        <v>8.2000000000000017E-2</v>
      </c>
      <c r="G92" s="47">
        <v>0.5</v>
      </c>
      <c r="H92" s="48">
        <v>5.5999999999999994E-2</v>
      </c>
      <c r="J92" s="47">
        <v>9.2899999999999996E-2</v>
      </c>
      <c r="L92" s="47">
        <f>(J92*100)/0.1492</f>
        <v>62.265415549597847</v>
      </c>
      <c r="N92" s="47">
        <f>75.8-L92</f>
        <v>13.53458445040215</v>
      </c>
    </row>
    <row r="93" spans="1:15" x14ac:dyDescent="0.35">
      <c r="A93" s="47">
        <v>1</v>
      </c>
      <c r="B93" s="48">
        <v>0.11699999999999999</v>
      </c>
      <c r="D93" s="47">
        <v>1</v>
      </c>
      <c r="E93" s="48">
        <v>0.13300000000000001</v>
      </c>
      <c r="G93" s="47">
        <v>1</v>
      </c>
      <c r="H93" s="48">
        <v>0.14300000000000002</v>
      </c>
      <c r="J93" s="47">
        <v>0.1313</v>
      </c>
      <c r="K93" s="47">
        <f>(J92+J93+J94)/3</f>
        <v>0.11316666666666668</v>
      </c>
      <c r="L93" s="47">
        <f>(J93*100)/0.1492</f>
        <v>88.002680965147462</v>
      </c>
      <c r="M93" s="47">
        <f>(L92+L93+L94)/3</f>
        <v>75.848972296693475</v>
      </c>
      <c r="N93" s="47">
        <f>75.8-L93</f>
        <v>-12.202680965147465</v>
      </c>
      <c r="O93" s="47">
        <f>STDEV(N92:N94)</f>
        <v>12.928072436121635</v>
      </c>
    </row>
    <row r="94" spans="1:15" x14ac:dyDescent="0.35">
      <c r="A94" s="47">
        <v>1.5</v>
      </c>
      <c r="B94" s="48">
        <v>0.28500000000000003</v>
      </c>
      <c r="D94" s="47">
        <v>1.5</v>
      </c>
      <c r="E94" s="48">
        <v>0.25600000000000001</v>
      </c>
      <c r="G94" s="47">
        <v>1.5</v>
      </c>
      <c r="H94" s="48">
        <v>0.246</v>
      </c>
      <c r="J94" s="47">
        <v>0.1153</v>
      </c>
      <c r="L94" s="47">
        <f>(J94*100)/0.1492</f>
        <v>77.278820375335116</v>
      </c>
      <c r="N94" s="47">
        <f>75.8-L94</f>
        <v>-1.4788203753351183</v>
      </c>
    </row>
    <row r="95" spans="1:15" x14ac:dyDescent="0.35">
      <c r="A95" s="47">
        <v>2</v>
      </c>
      <c r="B95" s="48">
        <v>0.20100000000000001</v>
      </c>
      <c r="D95" s="47">
        <v>2</v>
      </c>
      <c r="E95" s="48">
        <v>0.27800000000000002</v>
      </c>
      <c r="G95" s="47">
        <v>2</v>
      </c>
      <c r="H95" s="48">
        <v>0.26400000000000001</v>
      </c>
    </row>
    <row r="96" spans="1:15" x14ac:dyDescent="0.35">
      <c r="A96" s="47">
        <v>2.5</v>
      </c>
      <c r="B96" s="48">
        <v>0.26</v>
      </c>
      <c r="D96" s="47">
        <v>2.5</v>
      </c>
      <c r="E96" s="48">
        <v>0.317</v>
      </c>
      <c r="G96" s="47">
        <v>2.5</v>
      </c>
      <c r="H96" s="48">
        <v>0.30399999999999999</v>
      </c>
    </row>
    <row r="97" spans="1:15" x14ac:dyDescent="0.35">
      <c r="A97" s="47">
        <v>3</v>
      </c>
      <c r="B97" s="48">
        <v>0.23599999999999999</v>
      </c>
      <c r="D97" s="47">
        <v>3</v>
      </c>
      <c r="E97" s="48">
        <v>0.45</v>
      </c>
      <c r="G97" s="47">
        <v>3</v>
      </c>
      <c r="H97" s="48">
        <v>0.37099999999999994</v>
      </c>
    </row>
    <row r="98" spans="1:15" x14ac:dyDescent="0.35">
      <c r="A98" s="47">
        <v>3.5</v>
      </c>
      <c r="B98" s="48">
        <v>0.253</v>
      </c>
      <c r="D98" s="47">
        <v>3.5</v>
      </c>
      <c r="E98" s="48">
        <v>0.38299999999999995</v>
      </c>
      <c r="G98" s="47">
        <v>3.5</v>
      </c>
      <c r="H98" s="48">
        <v>0.313</v>
      </c>
    </row>
    <row r="102" spans="1:15" x14ac:dyDescent="0.35">
      <c r="A102" s="46" t="s">
        <v>133</v>
      </c>
    </row>
    <row r="104" spans="1:15" x14ac:dyDescent="0.35">
      <c r="A104" s="47" t="s">
        <v>120</v>
      </c>
      <c r="D104" s="47" t="s">
        <v>120</v>
      </c>
      <c r="G104" s="47" t="s">
        <v>120</v>
      </c>
    </row>
    <row r="105" spans="1:15" x14ac:dyDescent="0.35">
      <c r="A105" s="47">
        <v>0.5</v>
      </c>
      <c r="B105" s="48">
        <v>-2.200000000000002E-2</v>
      </c>
      <c r="D105" s="47">
        <v>0.5</v>
      </c>
      <c r="E105" s="48">
        <v>8.5999999999999993E-2</v>
      </c>
      <c r="G105" s="47">
        <v>0.5</v>
      </c>
      <c r="H105" s="48">
        <v>1.6999999999999987E-2</v>
      </c>
      <c r="J105" s="47">
        <v>2.8E-3</v>
      </c>
      <c r="L105" s="47">
        <f>(J105*100)/0.1492</f>
        <v>1.8766756032171581</v>
      </c>
      <c r="N105" s="47">
        <f>9.2-L105</f>
        <v>7.3233243967828408</v>
      </c>
    </row>
    <row r="106" spans="1:15" x14ac:dyDescent="0.35">
      <c r="A106" s="47">
        <v>1</v>
      </c>
      <c r="B106" s="48">
        <v>-2.4000000000000021E-2</v>
      </c>
      <c r="D106" s="47">
        <v>1</v>
      </c>
      <c r="E106" s="48">
        <v>7.3999999999999982E-2</v>
      </c>
      <c r="G106" s="47">
        <v>1</v>
      </c>
      <c r="H106" s="48">
        <v>-1.0000000000000009E-2</v>
      </c>
      <c r="J106" s="47">
        <v>3.0599999999999999E-2</v>
      </c>
      <c r="K106" s="47">
        <f>(J105+J106+J107)/3</f>
        <v>1.3699999999999999E-2</v>
      </c>
      <c r="L106" s="47">
        <f>(J106*100)/0.1492</f>
        <v>20.509383378016086</v>
      </c>
      <c r="M106" s="47">
        <f>(L105+L106+L107)/3</f>
        <v>9.1823056300268089</v>
      </c>
      <c r="N106" s="47">
        <f>9.2-L106</f>
        <v>-11.309383378016086</v>
      </c>
      <c r="O106" s="47">
        <f>STDEV(N105:N107)</f>
        <v>9.9460284076559269</v>
      </c>
    </row>
    <row r="107" spans="1:15" x14ac:dyDescent="0.35">
      <c r="A107" s="47">
        <v>1.5</v>
      </c>
      <c r="B107" s="48">
        <v>3.1E-2</v>
      </c>
      <c r="D107" s="47">
        <v>1.5</v>
      </c>
      <c r="E107" s="48">
        <v>6.2E-2</v>
      </c>
      <c r="G107" s="47">
        <v>1.5</v>
      </c>
      <c r="H107" s="48">
        <v>-9.000000000000008E-3</v>
      </c>
      <c r="J107" s="47">
        <v>7.7000000000000002E-3</v>
      </c>
      <c r="L107" s="47">
        <f>(J107*100)/0.1492</f>
        <v>5.1608579088471851</v>
      </c>
      <c r="N107" s="47">
        <f>9.2-L107</f>
        <v>4.0391420911528142</v>
      </c>
    </row>
    <row r="108" spans="1:15" x14ac:dyDescent="0.35">
      <c r="A108" s="47">
        <v>2</v>
      </c>
      <c r="B108" s="48">
        <v>-1.3000000000000012E-2</v>
      </c>
      <c r="D108" s="47">
        <v>2</v>
      </c>
      <c r="E108" s="48">
        <v>8.299999999999999E-2</v>
      </c>
      <c r="G108" s="47">
        <v>2</v>
      </c>
      <c r="H108" s="48">
        <v>2.5999999999999995E-2</v>
      </c>
    </row>
    <row r="109" spans="1:15" x14ac:dyDescent="0.35">
      <c r="A109" s="47">
        <v>2.5</v>
      </c>
      <c r="B109" s="48">
        <v>2.4999999999999994E-2</v>
      </c>
      <c r="D109" s="47">
        <v>2.5</v>
      </c>
      <c r="E109" s="48">
        <v>7.8999999999999987E-2</v>
      </c>
      <c r="G109" s="47">
        <v>2.5</v>
      </c>
      <c r="H109" s="48">
        <v>3.5000000000000003E-2</v>
      </c>
    </row>
    <row r="110" spans="1:15" x14ac:dyDescent="0.35">
      <c r="A110" s="47">
        <v>3</v>
      </c>
      <c r="B110" s="48">
        <v>1.0000000000000009E-3</v>
      </c>
      <c r="D110" s="47">
        <v>3</v>
      </c>
      <c r="E110" s="48">
        <v>0.11000000000000001</v>
      </c>
      <c r="G110" s="47">
        <v>3</v>
      </c>
      <c r="H110" s="48">
        <v>2.2999999999999993E-2</v>
      </c>
    </row>
    <row r="111" spans="1:15" x14ac:dyDescent="0.35">
      <c r="A111" s="47">
        <v>3.5</v>
      </c>
      <c r="B111" s="48">
        <v>1.2999999999999984E-2</v>
      </c>
      <c r="D111" s="47">
        <v>3.5</v>
      </c>
      <c r="E111" s="48">
        <v>0.11200000000000002</v>
      </c>
      <c r="G111" s="47">
        <v>3.5</v>
      </c>
      <c r="H111" s="48">
        <v>2.1999999999999992E-2</v>
      </c>
    </row>
    <row r="115" spans="1:15" x14ac:dyDescent="0.35">
      <c r="A115" s="46" t="s">
        <v>130</v>
      </c>
    </row>
    <row r="117" spans="1:15" x14ac:dyDescent="0.35">
      <c r="A117" s="47" t="s">
        <v>120</v>
      </c>
      <c r="D117" s="47" t="s">
        <v>120</v>
      </c>
      <c r="G117" s="47" t="s">
        <v>120</v>
      </c>
    </row>
    <row r="118" spans="1:15" x14ac:dyDescent="0.35">
      <c r="A118" s="47">
        <v>0.5</v>
      </c>
      <c r="B118" s="48">
        <v>4.8000000000000015E-2</v>
      </c>
      <c r="D118" s="47">
        <v>0.5</v>
      </c>
      <c r="E118" s="48">
        <v>3.3000000000000002E-2</v>
      </c>
      <c r="G118" s="47">
        <v>0.5</v>
      </c>
      <c r="H118" s="48">
        <v>5.9000000000000025E-2</v>
      </c>
      <c r="J118" s="47">
        <v>6.9699999999999998E-2</v>
      </c>
      <c r="L118" s="47">
        <f>(J118*100)/0.1492</f>
        <v>46.715817694369974</v>
      </c>
      <c r="N118" s="47">
        <f>47.2-L118</f>
        <v>0.48418230563002851</v>
      </c>
    </row>
    <row r="119" spans="1:15" x14ac:dyDescent="0.35">
      <c r="A119" s="47">
        <v>1</v>
      </c>
      <c r="B119" s="48">
        <v>9.0000000000000024E-2</v>
      </c>
      <c r="D119" s="47">
        <v>1</v>
      </c>
      <c r="E119" s="48">
        <v>9.5000000000000001E-2</v>
      </c>
      <c r="G119" s="47">
        <v>1</v>
      </c>
      <c r="H119" s="48">
        <v>6.7000000000000032E-2</v>
      </c>
      <c r="J119" s="47">
        <v>8.2699999999999996E-2</v>
      </c>
      <c r="K119" s="47">
        <f>(J118+J119+J120)/3</f>
        <v>7.0433333333333334E-2</v>
      </c>
      <c r="L119" s="47">
        <f>(J119*100)/0.1492</f>
        <v>55.428954423592494</v>
      </c>
      <c r="M119" s="47">
        <f>(L118+L119+L120)/3</f>
        <v>47.207327971403039</v>
      </c>
      <c r="N119" s="47">
        <f>47.2-L119</f>
        <v>-8.2289544235924907</v>
      </c>
      <c r="O119" s="47">
        <f>STDEV(N118:N120)</f>
        <v>7.9872216681767672</v>
      </c>
    </row>
    <row r="120" spans="1:15" x14ac:dyDescent="0.35">
      <c r="A120" s="47">
        <v>1.5</v>
      </c>
      <c r="B120" s="48">
        <v>0.17299999999999999</v>
      </c>
      <c r="D120" s="47">
        <v>1.5</v>
      </c>
      <c r="E120" s="48">
        <v>0.14699999999999999</v>
      </c>
      <c r="G120" s="47">
        <v>1.5</v>
      </c>
      <c r="H120" s="48">
        <v>6.0000000000000026E-2</v>
      </c>
      <c r="J120" s="47">
        <v>5.8900000000000001E-2</v>
      </c>
      <c r="L120" s="47">
        <f>(J120*100)/0.1492</f>
        <v>39.47721179624665</v>
      </c>
      <c r="N120" s="47">
        <f>47.2-L120</f>
        <v>7.7227882037533533</v>
      </c>
    </row>
    <row r="121" spans="1:15" x14ac:dyDescent="0.35">
      <c r="A121" s="47">
        <v>2</v>
      </c>
      <c r="B121" s="48"/>
      <c r="D121" s="47">
        <v>2</v>
      </c>
      <c r="E121" s="48">
        <v>0.16500000000000001</v>
      </c>
      <c r="G121" s="47">
        <v>2</v>
      </c>
      <c r="H121" s="48">
        <v>0.12500000000000003</v>
      </c>
    </row>
    <row r="122" spans="1:15" x14ac:dyDescent="0.35">
      <c r="A122" s="47">
        <v>2.5</v>
      </c>
      <c r="B122" s="48">
        <v>0.188</v>
      </c>
      <c r="D122" s="47">
        <v>2.5</v>
      </c>
      <c r="E122" s="48">
        <v>0.19999999999999998</v>
      </c>
      <c r="G122" s="47">
        <v>2.5</v>
      </c>
      <c r="H122" s="48">
        <v>0.14499999999999999</v>
      </c>
    </row>
    <row r="123" spans="1:15" x14ac:dyDescent="0.35">
      <c r="A123" s="47">
        <v>3</v>
      </c>
      <c r="B123" s="48"/>
      <c r="D123" s="47">
        <v>3</v>
      </c>
      <c r="E123" s="48">
        <v>0.26100000000000001</v>
      </c>
      <c r="G123" s="47">
        <v>3</v>
      </c>
      <c r="H123" s="48">
        <v>0.17300000000000001</v>
      </c>
    </row>
    <row r="124" spans="1:15" x14ac:dyDescent="0.35">
      <c r="A124" s="47">
        <v>3.5</v>
      </c>
      <c r="B124" s="48">
        <v>0.19700000000000001</v>
      </c>
      <c r="D124" s="47">
        <v>3.5</v>
      </c>
      <c r="E124" s="48">
        <v>0.27100000000000002</v>
      </c>
      <c r="G124" s="47">
        <v>3.5</v>
      </c>
      <c r="H124" s="48">
        <v>0.21199999999999999</v>
      </c>
    </row>
    <row r="127" spans="1:15" x14ac:dyDescent="0.35">
      <c r="A127" s="46" t="s">
        <v>132</v>
      </c>
    </row>
    <row r="129" spans="1:15" x14ac:dyDescent="0.35">
      <c r="A129" s="47" t="s">
        <v>120</v>
      </c>
      <c r="D129" s="47" t="s">
        <v>120</v>
      </c>
      <c r="G129" s="47" t="s">
        <v>120</v>
      </c>
    </row>
    <row r="130" spans="1:15" x14ac:dyDescent="0.35">
      <c r="A130" s="47">
        <v>0.5</v>
      </c>
      <c r="B130" s="48">
        <v>1.100000000000001E-2</v>
      </c>
      <c r="D130" s="47">
        <v>0.5</v>
      </c>
      <c r="E130" s="48">
        <v>6.0000000000000053E-3</v>
      </c>
      <c r="G130" s="47">
        <v>0.5</v>
      </c>
      <c r="H130" s="48">
        <v>2.0000000000000018E-3</v>
      </c>
      <c r="J130" s="47">
        <v>2.4899999999999999E-2</v>
      </c>
      <c r="L130" s="47">
        <f>(J130*100)/0.1492</f>
        <v>16.689008042895441</v>
      </c>
      <c r="N130" s="47">
        <f>18.9-L130</f>
        <v>2.2109919571045573</v>
      </c>
    </row>
    <row r="131" spans="1:15" x14ac:dyDescent="0.35">
      <c r="A131" s="47">
        <v>1</v>
      </c>
      <c r="B131" s="48">
        <v>8.0000000000000071E-3</v>
      </c>
      <c r="D131" s="47">
        <v>1</v>
      </c>
      <c r="E131" s="48">
        <v>3.0000000000000027E-3</v>
      </c>
      <c r="G131" s="47">
        <v>1</v>
      </c>
      <c r="H131" s="48">
        <v>9.000000000000008E-3</v>
      </c>
      <c r="J131" s="47">
        <v>3.1300000000000001E-2</v>
      </c>
      <c r="K131" s="47">
        <f>(J130+J131+J132)/3</f>
        <v>2.8200000000000003E-2</v>
      </c>
      <c r="L131" s="47">
        <f>(J131*100)/0.1492</f>
        <v>20.978552278820377</v>
      </c>
      <c r="M131" s="47">
        <f>(L130+L131+L132)/3</f>
        <v>18.900804289544237</v>
      </c>
      <c r="N131" s="47">
        <f>18.9-L131</f>
        <v>-2.0785522788203785</v>
      </c>
      <c r="O131" s="47">
        <f>STDEV(N130:N132)</f>
        <v>2.1479115762683749</v>
      </c>
    </row>
    <row r="132" spans="1:15" x14ac:dyDescent="0.35">
      <c r="A132" s="47">
        <v>1.5</v>
      </c>
      <c r="B132" s="48">
        <v>4.4000000000000011E-2</v>
      </c>
      <c r="D132" s="47">
        <v>1.5</v>
      </c>
      <c r="E132" s="48">
        <v>3.9000000000000007E-2</v>
      </c>
      <c r="G132" s="47">
        <v>1.5</v>
      </c>
      <c r="H132" s="48">
        <v>3.4000000000000002E-2</v>
      </c>
      <c r="J132" s="47">
        <v>2.8400000000000002E-2</v>
      </c>
      <c r="L132" s="47">
        <f>(J132*100)/0.1492</f>
        <v>19.034852546916891</v>
      </c>
      <c r="N132" s="47">
        <f>18.9-L132</f>
        <v>-0.13485254691689263</v>
      </c>
    </row>
    <row r="133" spans="1:15" x14ac:dyDescent="0.35">
      <c r="A133" s="47">
        <v>2</v>
      </c>
      <c r="B133" s="48">
        <v>3.2000000000000001E-2</v>
      </c>
      <c r="D133" s="47">
        <v>2</v>
      </c>
      <c r="E133" s="48">
        <v>4.7000000000000014E-2</v>
      </c>
      <c r="G133" s="47">
        <v>2</v>
      </c>
      <c r="H133" s="48">
        <v>4.8000000000000015E-2</v>
      </c>
    </row>
    <row r="134" spans="1:15" x14ac:dyDescent="0.35">
      <c r="A134" s="47">
        <v>2.5</v>
      </c>
      <c r="B134" s="48">
        <v>6.8000000000000033E-2</v>
      </c>
      <c r="D134" s="47">
        <v>2.5</v>
      </c>
      <c r="E134" s="48">
        <v>8.3999999999999991E-2</v>
      </c>
      <c r="G134" s="47">
        <v>2.5</v>
      </c>
      <c r="H134" s="48">
        <v>7.4999999999999983E-2</v>
      </c>
    </row>
    <row r="135" spans="1:15" x14ac:dyDescent="0.35">
      <c r="A135" s="47">
        <v>3</v>
      </c>
      <c r="B135" s="48">
        <v>6.9000000000000034E-2</v>
      </c>
      <c r="D135" s="47">
        <v>3</v>
      </c>
      <c r="E135" s="48">
        <v>0.10200000000000001</v>
      </c>
      <c r="G135" s="47">
        <v>3</v>
      </c>
      <c r="H135" s="48">
        <v>8.8999999999999996E-2</v>
      </c>
    </row>
    <row r="136" spans="1:15" x14ac:dyDescent="0.35">
      <c r="A136" s="47">
        <v>3.5</v>
      </c>
      <c r="B136" s="48">
        <v>0.1</v>
      </c>
      <c r="D136" s="47">
        <v>3.5</v>
      </c>
      <c r="E136" s="48">
        <v>0.12000000000000002</v>
      </c>
      <c r="G136" s="47">
        <v>3.5</v>
      </c>
      <c r="H136" s="48">
        <v>0.10900000000000001</v>
      </c>
    </row>
  </sheetData>
  <phoneticPr fontId="1" type="noConversion"/>
  <pageMargins left="0.75" right="0.75" top="1" bottom="1" header="0.5" footer="0.5"/>
  <pageSetup paperSize="9" orientation="portrait" horizontalDpi="4294967292" verticalDpi="4294967292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F1D13-F6AD-4473-A7B9-8B52569786F4}">
  <dimension ref="A1:AM95"/>
  <sheetViews>
    <sheetView workbookViewId="0">
      <selection activeCell="G93" sqref="G93"/>
    </sheetView>
  </sheetViews>
  <sheetFormatPr defaultRowHeight="14" x14ac:dyDescent="0.3"/>
  <cols>
    <col min="10" max="10" width="23.08203125" bestFit="1" customWidth="1"/>
    <col min="16" max="16" width="15.25" bestFit="1" customWidth="1"/>
    <col min="19" max="19" width="12.58203125" bestFit="1" customWidth="1"/>
    <col min="20" max="20" width="7.83203125" customWidth="1"/>
    <col min="21" max="21" width="13" customWidth="1"/>
    <col min="22" max="22" width="9.33203125" customWidth="1"/>
    <col min="27" max="27" width="17.33203125" customWidth="1"/>
  </cols>
  <sheetData>
    <row r="1" spans="1:39" ht="14.5" thickBot="1" x14ac:dyDescent="0.35">
      <c r="A1" s="57" t="s">
        <v>60</v>
      </c>
      <c r="B1" s="57"/>
      <c r="C1" s="57"/>
      <c r="D1" s="57"/>
      <c r="E1" s="57"/>
      <c r="F1" s="57"/>
      <c r="G1" s="3"/>
      <c r="H1" s="57" t="s">
        <v>79</v>
      </c>
      <c r="I1" s="57"/>
      <c r="J1" s="57"/>
      <c r="S1" s="65" t="s">
        <v>80</v>
      </c>
      <c r="T1" s="65"/>
      <c r="U1" s="65"/>
      <c r="V1" s="65"/>
      <c r="W1" s="65"/>
      <c r="X1" s="65"/>
      <c r="Y1" s="65"/>
    </row>
    <row r="2" spans="1:39" x14ac:dyDescent="0.3">
      <c r="A2" t="s">
        <v>21</v>
      </c>
      <c r="K2" t="s">
        <v>51</v>
      </c>
      <c r="S2" s="32"/>
      <c r="T2" s="33" t="s">
        <v>72</v>
      </c>
      <c r="U2" s="66" t="s">
        <v>70</v>
      </c>
      <c r="V2" s="66"/>
      <c r="W2" s="23" t="s">
        <v>0</v>
      </c>
      <c r="X2" s="23" t="s">
        <v>1</v>
      </c>
      <c r="Y2" s="23" t="s">
        <v>2</v>
      </c>
      <c r="Z2" s="23" t="s">
        <v>3</v>
      </c>
      <c r="AA2" s="24" t="s">
        <v>4</v>
      </c>
      <c r="AH2" s="57"/>
      <c r="AI2" s="57"/>
      <c r="AJ2" s="57"/>
      <c r="AK2" s="57"/>
      <c r="AL2" s="57"/>
      <c r="AM2" s="57"/>
    </row>
    <row r="3" spans="1:39" x14ac:dyDescent="0.3">
      <c r="H3" s="5"/>
      <c r="I3" s="5" t="s">
        <v>85</v>
      </c>
      <c r="J3" s="5" t="s">
        <v>70</v>
      </c>
      <c r="K3" t="s">
        <v>52</v>
      </c>
      <c r="L3" t="s">
        <v>53</v>
      </c>
      <c r="M3" t="s">
        <v>54</v>
      </c>
      <c r="N3" t="s">
        <v>55</v>
      </c>
      <c r="O3" t="s">
        <v>56</v>
      </c>
      <c r="P3" t="s">
        <v>57</v>
      </c>
      <c r="Q3" t="s">
        <v>58</v>
      </c>
      <c r="S3" s="58" t="s">
        <v>75</v>
      </c>
      <c r="T3" s="26">
        <v>1</v>
      </c>
      <c r="U3" s="63" t="s">
        <v>65</v>
      </c>
      <c r="V3" s="63"/>
      <c r="W3" s="26">
        <v>0</v>
      </c>
      <c r="X3" s="26">
        <v>0</v>
      </c>
      <c r="Y3" s="26">
        <v>0</v>
      </c>
      <c r="Z3" s="26">
        <f>(W3+X3+Y3)/3</f>
        <v>0</v>
      </c>
      <c r="AA3" s="27">
        <f>STDEV(W3,X3,Y3)</f>
        <v>0</v>
      </c>
    </row>
    <row r="4" spans="1:39" x14ac:dyDescent="0.3">
      <c r="H4" s="60" t="s">
        <v>75</v>
      </c>
      <c r="I4">
        <v>1</v>
      </c>
      <c r="J4" t="s">
        <v>65</v>
      </c>
      <c r="K4" s="1">
        <v>119163</v>
      </c>
      <c r="L4" s="1">
        <v>27512</v>
      </c>
      <c r="M4" s="1">
        <v>28563</v>
      </c>
      <c r="N4">
        <f>(K4+L4+M4)/1000</f>
        <v>175.238</v>
      </c>
      <c r="O4">
        <f>(L4+M4)/1000</f>
        <v>56.075000000000003</v>
      </c>
      <c r="P4">
        <f>O4-O4</f>
        <v>0</v>
      </c>
      <c r="Q4" s="18">
        <f>P4/$P$13</f>
        <v>0</v>
      </c>
      <c r="S4" s="58"/>
      <c r="T4" s="26">
        <v>2</v>
      </c>
      <c r="U4" s="63" t="s">
        <v>66</v>
      </c>
      <c r="V4" s="63"/>
      <c r="W4" s="26">
        <v>0</v>
      </c>
      <c r="X4" s="26">
        <v>0</v>
      </c>
      <c r="Y4" s="26">
        <v>0</v>
      </c>
      <c r="Z4" s="26">
        <f t="shared" ref="Z4:Z14" si="0">(W4+X4+Y4)/3</f>
        <v>0</v>
      </c>
      <c r="AA4" s="27">
        <f t="shared" ref="AA4:AA14" si="1">STDEV(W4,X4,Y4)</f>
        <v>0</v>
      </c>
    </row>
    <row r="5" spans="1:39" x14ac:dyDescent="0.3">
      <c r="H5" s="60"/>
      <c r="I5">
        <v>2</v>
      </c>
      <c r="J5" t="s">
        <v>66</v>
      </c>
      <c r="K5" s="1">
        <v>123300</v>
      </c>
      <c r="L5" s="1">
        <v>28746</v>
      </c>
      <c r="M5" s="1">
        <v>30711</v>
      </c>
      <c r="N5">
        <f t="shared" ref="N5:N15" si="2">(K5+L5+M5)/1000</f>
        <v>182.75700000000001</v>
      </c>
      <c r="O5">
        <f t="shared" ref="O5:O15" si="3">(L5+M5)/1000</f>
        <v>59.457000000000001</v>
      </c>
      <c r="P5">
        <f>O5-O5</f>
        <v>0</v>
      </c>
      <c r="Q5" s="18">
        <f t="shared" ref="Q5:Q15" si="4">P5/$P$13</f>
        <v>0</v>
      </c>
      <c r="S5" s="58"/>
      <c r="T5" s="26">
        <v>3</v>
      </c>
      <c r="U5" s="63" t="s">
        <v>67</v>
      </c>
      <c r="V5" s="63"/>
      <c r="W5" s="26">
        <v>0</v>
      </c>
      <c r="X5" s="26">
        <v>0</v>
      </c>
      <c r="Y5" s="26">
        <v>0</v>
      </c>
      <c r="Z5" s="26">
        <f t="shared" si="0"/>
        <v>0</v>
      </c>
      <c r="AA5" s="27">
        <f t="shared" si="1"/>
        <v>0</v>
      </c>
    </row>
    <row r="6" spans="1:39" x14ac:dyDescent="0.3">
      <c r="H6" s="60"/>
      <c r="I6">
        <v>3</v>
      </c>
      <c r="J6" t="s">
        <v>67</v>
      </c>
      <c r="K6" s="1">
        <v>120995</v>
      </c>
      <c r="L6" s="1">
        <v>28306</v>
      </c>
      <c r="M6" s="1">
        <v>29421</v>
      </c>
      <c r="N6">
        <f t="shared" si="2"/>
        <v>178.72200000000001</v>
      </c>
      <c r="O6">
        <f t="shared" si="3"/>
        <v>57.726999999999997</v>
      </c>
      <c r="P6">
        <f>O6-O6</f>
        <v>0</v>
      </c>
      <c r="Q6" s="18">
        <f t="shared" si="4"/>
        <v>0</v>
      </c>
      <c r="S6" s="58" t="s">
        <v>76</v>
      </c>
      <c r="T6" s="26">
        <v>4</v>
      </c>
      <c r="U6" s="63" t="s">
        <v>65</v>
      </c>
      <c r="V6" s="63"/>
      <c r="W6" s="26">
        <v>0.58328699413036744</v>
      </c>
      <c r="X6" s="26">
        <v>0.70651725410993105</v>
      </c>
      <c r="Y6" s="26">
        <v>0.28445101649104931</v>
      </c>
      <c r="Z6" s="26">
        <f t="shared" si="0"/>
        <v>0.52475175491044934</v>
      </c>
      <c r="AA6" s="27">
        <f t="shared" si="1"/>
        <v>0.21703630550518344</v>
      </c>
    </row>
    <row r="7" spans="1:39" x14ac:dyDescent="0.3">
      <c r="H7" s="60" t="s">
        <v>76</v>
      </c>
      <c r="I7">
        <v>4</v>
      </c>
      <c r="J7" t="s">
        <v>65</v>
      </c>
      <c r="K7" s="1">
        <v>86971</v>
      </c>
      <c r="L7" s="1">
        <v>93168</v>
      </c>
      <c r="M7" s="1">
        <v>38431</v>
      </c>
      <c r="N7">
        <f t="shared" si="2"/>
        <v>218.57</v>
      </c>
      <c r="O7">
        <f t="shared" si="3"/>
        <v>131.59899999999999</v>
      </c>
      <c r="P7">
        <f>O7-O4</f>
        <v>75.523999999999987</v>
      </c>
      <c r="Q7" s="18">
        <f t="shared" si="4"/>
        <v>0.58328699413036744</v>
      </c>
      <c r="S7" s="58"/>
      <c r="T7" s="26">
        <v>5</v>
      </c>
      <c r="U7" s="63" t="s">
        <v>66</v>
      </c>
      <c r="V7" s="63"/>
      <c r="W7" s="26">
        <v>0.33988260735248682</v>
      </c>
      <c r="X7" s="26">
        <v>0.46859368326564887</v>
      </c>
      <c r="Y7" s="26">
        <v>0.32084100434799639</v>
      </c>
      <c r="Z7" s="26">
        <f t="shared" si="0"/>
        <v>0.37643909832204403</v>
      </c>
      <c r="AA7" s="27">
        <f t="shared" si="1"/>
        <v>8.0374102208617154E-2</v>
      </c>
    </row>
    <row r="8" spans="1:39" x14ac:dyDescent="0.3">
      <c r="H8" s="60"/>
      <c r="I8">
        <v>5</v>
      </c>
      <c r="J8" t="s">
        <v>66</v>
      </c>
      <c r="K8" s="1">
        <v>94220</v>
      </c>
      <c r="L8" s="1">
        <v>75344</v>
      </c>
      <c r="M8" s="1">
        <v>28121</v>
      </c>
      <c r="N8">
        <f t="shared" si="2"/>
        <v>197.685</v>
      </c>
      <c r="O8">
        <f t="shared" si="3"/>
        <v>103.465</v>
      </c>
      <c r="P8">
        <f>O8-O5</f>
        <v>44.008000000000003</v>
      </c>
      <c r="Q8" s="18">
        <f t="shared" si="4"/>
        <v>0.33988260735248682</v>
      </c>
      <c r="S8" s="58"/>
      <c r="T8" s="26">
        <v>6</v>
      </c>
      <c r="U8" s="63" t="s">
        <v>67</v>
      </c>
      <c r="V8" s="63"/>
      <c r="W8" s="26">
        <v>0.12569508804448562</v>
      </c>
      <c r="X8" s="26">
        <v>0.44037613742480503</v>
      </c>
      <c r="Y8" s="26">
        <v>0.51805789494300603</v>
      </c>
      <c r="Z8" s="26">
        <f t="shared" si="0"/>
        <v>0.36137637347076557</v>
      </c>
      <c r="AA8" s="27">
        <f t="shared" si="1"/>
        <v>0.20776877794297408</v>
      </c>
    </row>
    <row r="9" spans="1:39" x14ac:dyDescent="0.3">
      <c r="H9" s="60"/>
      <c r="I9">
        <v>6</v>
      </c>
      <c r="J9" t="s">
        <v>67</v>
      </c>
      <c r="K9" s="1">
        <v>87035</v>
      </c>
      <c r="L9" s="1">
        <v>50917</v>
      </c>
      <c r="M9" s="1">
        <v>23085</v>
      </c>
      <c r="N9">
        <f t="shared" si="2"/>
        <v>161.03700000000001</v>
      </c>
      <c r="O9">
        <f t="shared" si="3"/>
        <v>74.001999999999995</v>
      </c>
      <c r="P9">
        <f>O9-O6</f>
        <v>16.274999999999999</v>
      </c>
      <c r="Q9" s="18">
        <f t="shared" si="4"/>
        <v>0.12569508804448562</v>
      </c>
      <c r="S9" s="58" t="s">
        <v>77</v>
      </c>
      <c r="T9" s="26">
        <v>7</v>
      </c>
      <c r="U9" s="63" t="s">
        <v>65</v>
      </c>
      <c r="V9" s="63"/>
      <c r="W9" s="26">
        <v>0.71550046339202944</v>
      </c>
      <c r="X9" s="26">
        <v>0.89507821718389169</v>
      </c>
      <c r="Y9" s="26">
        <v>0.93091190410905245</v>
      </c>
      <c r="Z9" s="26">
        <f t="shared" si="0"/>
        <v>0.84716352822832464</v>
      </c>
      <c r="AA9" s="27">
        <f t="shared" si="1"/>
        <v>0.11542263755965378</v>
      </c>
    </row>
    <row r="10" spans="1:39" x14ac:dyDescent="0.3">
      <c r="H10" s="60" t="s">
        <v>77</v>
      </c>
      <c r="I10">
        <v>7</v>
      </c>
      <c r="J10" t="s">
        <v>65</v>
      </c>
      <c r="K10" s="1">
        <v>90322</v>
      </c>
      <c r="L10" s="1">
        <v>100219</v>
      </c>
      <c r="M10" s="1">
        <v>48499</v>
      </c>
      <c r="N10">
        <f t="shared" si="2"/>
        <v>239.04</v>
      </c>
      <c r="O10">
        <f t="shared" si="3"/>
        <v>148.71799999999999</v>
      </c>
      <c r="P10">
        <f>O10-O4</f>
        <v>92.642999999999986</v>
      </c>
      <c r="Q10" s="18">
        <f t="shared" si="4"/>
        <v>0.71550046339202944</v>
      </c>
      <c r="S10" s="58"/>
      <c r="T10" s="26">
        <v>8</v>
      </c>
      <c r="U10" s="63" t="s">
        <v>66</v>
      </c>
      <c r="V10" s="63"/>
      <c r="W10" s="26">
        <v>0.55280352177942527</v>
      </c>
      <c r="X10" s="26">
        <v>0.71484208164122165</v>
      </c>
      <c r="Y10" s="26">
        <v>0.71185710368600408</v>
      </c>
      <c r="Z10" s="26">
        <f t="shared" si="0"/>
        <v>0.659834235702217</v>
      </c>
      <c r="AA10" s="27">
        <f t="shared" si="1"/>
        <v>9.2703332278106301E-2</v>
      </c>
    </row>
    <row r="11" spans="1:39" x14ac:dyDescent="0.3">
      <c r="H11" s="60"/>
      <c r="I11">
        <v>8</v>
      </c>
      <c r="J11" t="s">
        <v>66</v>
      </c>
      <c r="K11" s="1">
        <v>99035</v>
      </c>
      <c r="L11" s="1">
        <v>90720</v>
      </c>
      <c r="M11" s="1">
        <v>40314</v>
      </c>
      <c r="N11">
        <f t="shared" si="2"/>
        <v>230.06899999999999</v>
      </c>
      <c r="O11">
        <f t="shared" si="3"/>
        <v>131.03399999999999</v>
      </c>
      <c r="P11">
        <f>O11-O5</f>
        <v>71.576999999999998</v>
      </c>
      <c r="Q11" s="18">
        <f t="shared" si="4"/>
        <v>0.55280352177942527</v>
      </c>
      <c r="S11" s="58"/>
      <c r="T11" s="26">
        <v>9</v>
      </c>
      <c r="U11" s="63" t="s">
        <v>67</v>
      </c>
      <c r="V11" s="63"/>
      <c r="W11" s="26">
        <v>0.49603027494593754</v>
      </c>
      <c r="X11" s="26">
        <v>0.22273618983502355</v>
      </c>
      <c r="Y11" s="26">
        <v>0.40298288221238571</v>
      </c>
      <c r="Z11" s="26">
        <f t="shared" si="0"/>
        <v>0.37391644899778226</v>
      </c>
      <c r="AA11" s="27">
        <f t="shared" si="1"/>
        <v>0.13894623922228738</v>
      </c>
    </row>
    <row r="12" spans="1:39" x14ac:dyDescent="0.3">
      <c r="H12" s="60"/>
      <c r="I12">
        <v>9</v>
      </c>
      <c r="J12" t="s">
        <v>67</v>
      </c>
      <c r="K12" s="1">
        <v>107048</v>
      </c>
      <c r="L12" s="1">
        <v>87868</v>
      </c>
      <c r="M12" s="1">
        <v>34085</v>
      </c>
      <c r="N12">
        <f t="shared" si="2"/>
        <v>229.001</v>
      </c>
      <c r="O12">
        <f t="shared" si="3"/>
        <v>121.953</v>
      </c>
      <c r="P12">
        <f>O12-O6</f>
        <v>64.225999999999999</v>
      </c>
      <c r="Q12" s="18">
        <f t="shared" si="4"/>
        <v>0.49603027494593754</v>
      </c>
      <c r="S12" s="70" t="s">
        <v>78</v>
      </c>
      <c r="T12" s="31">
        <v>10</v>
      </c>
      <c r="U12" s="64" t="s">
        <v>65</v>
      </c>
      <c r="V12" s="64"/>
      <c r="W12" s="31">
        <v>1</v>
      </c>
      <c r="X12" s="31">
        <v>1</v>
      </c>
      <c r="Y12" s="31">
        <v>1</v>
      </c>
      <c r="Z12" s="31">
        <f t="shared" si="0"/>
        <v>1</v>
      </c>
      <c r="AA12" s="27">
        <f t="shared" si="1"/>
        <v>0</v>
      </c>
    </row>
    <row r="13" spans="1:39" x14ac:dyDescent="0.3">
      <c r="H13" s="56" t="s">
        <v>78</v>
      </c>
      <c r="I13" s="3">
        <v>10</v>
      </c>
      <c r="J13" s="3" t="s">
        <v>65</v>
      </c>
      <c r="K13" s="4">
        <v>87882</v>
      </c>
      <c r="L13" s="4">
        <v>111190</v>
      </c>
      <c r="M13" s="4">
        <v>74365</v>
      </c>
      <c r="N13" s="3">
        <f t="shared" si="2"/>
        <v>273.43700000000001</v>
      </c>
      <c r="O13" s="3">
        <f t="shared" si="3"/>
        <v>185.55500000000001</v>
      </c>
      <c r="P13" s="3">
        <f>O13-O4</f>
        <v>129.48000000000002</v>
      </c>
      <c r="Q13" s="18">
        <f t="shared" si="4"/>
        <v>1</v>
      </c>
      <c r="S13" s="70"/>
      <c r="T13" s="26">
        <v>11</v>
      </c>
      <c r="U13" s="63" t="s">
        <v>66</v>
      </c>
      <c r="V13" s="63"/>
      <c r="W13" s="26">
        <v>0.73995211615693535</v>
      </c>
      <c r="X13" s="26">
        <v>0.72247920602862292</v>
      </c>
      <c r="Y13" s="26">
        <v>0.60572290336480061</v>
      </c>
      <c r="Z13" s="26">
        <f t="shared" si="0"/>
        <v>0.68938474185011955</v>
      </c>
      <c r="AA13" s="27">
        <f t="shared" si="1"/>
        <v>7.2978099873494406E-2</v>
      </c>
    </row>
    <row r="14" spans="1:39" ht="14.5" thickBot="1" x14ac:dyDescent="0.35">
      <c r="H14" s="56"/>
      <c r="I14">
        <v>11</v>
      </c>
      <c r="J14" t="s">
        <v>66</v>
      </c>
      <c r="K14" s="1">
        <v>98598</v>
      </c>
      <c r="L14" s="1">
        <v>93304</v>
      </c>
      <c r="M14" s="1">
        <v>61962</v>
      </c>
      <c r="N14">
        <f t="shared" si="2"/>
        <v>253.864</v>
      </c>
      <c r="O14">
        <f t="shared" si="3"/>
        <v>155.26599999999999</v>
      </c>
      <c r="P14">
        <f>O14-O5</f>
        <v>95.808999999999997</v>
      </c>
      <c r="Q14" s="18">
        <f t="shared" si="4"/>
        <v>0.73995211615693535</v>
      </c>
      <c r="S14" s="71"/>
      <c r="T14" s="29">
        <v>12</v>
      </c>
      <c r="U14" s="67" t="s">
        <v>67</v>
      </c>
      <c r="V14" s="67"/>
      <c r="W14" s="29">
        <v>0.22516218721037998</v>
      </c>
      <c r="X14" s="29">
        <v>0.26202213680225273</v>
      </c>
      <c r="Y14" s="29">
        <v>0.41268753182655038</v>
      </c>
      <c r="Z14" s="29">
        <f t="shared" si="0"/>
        <v>0.2999572852797277</v>
      </c>
      <c r="AA14" s="30">
        <f t="shared" si="1"/>
        <v>9.9351624726822713E-2</v>
      </c>
    </row>
    <row r="15" spans="1:39" x14ac:dyDescent="0.3">
      <c r="H15" s="56"/>
      <c r="I15">
        <v>12</v>
      </c>
      <c r="J15" t="s">
        <v>67</v>
      </c>
      <c r="K15" s="1">
        <v>98062</v>
      </c>
      <c r="L15" s="1">
        <v>60021</v>
      </c>
      <c r="M15" s="1">
        <v>26860</v>
      </c>
      <c r="N15">
        <f t="shared" si="2"/>
        <v>184.94300000000001</v>
      </c>
      <c r="O15">
        <f t="shared" si="3"/>
        <v>86.881</v>
      </c>
      <c r="P15">
        <f>O15-O6</f>
        <v>29.154000000000003</v>
      </c>
      <c r="Q15" s="18">
        <f t="shared" si="4"/>
        <v>0.22516218721037998</v>
      </c>
      <c r="R15" s="1"/>
      <c r="S15" s="26"/>
      <c r="T15" s="26"/>
      <c r="U15" s="26"/>
      <c r="V15" s="26"/>
      <c r="W15" s="26"/>
      <c r="X15" s="26"/>
      <c r="Y15" s="26"/>
    </row>
    <row r="16" spans="1:39" ht="14.5" thickBot="1" x14ac:dyDescent="0.35">
      <c r="Q16" s="1"/>
      <c r="R16" s="1"/>
    </row>
    <row r="17" spans="7:35" x14ac:dyDescent="0.3">
      <c r="Q17" s="1"/>
      <c r="R17" s="1"/>
      <c r="S17" s="22"/>
      <c r="T17" s="72" t="s">
        <v>22</v>
      </c>
      <c r="U17" s="72" t="s">
        <v>23</v>
      </c>
      <c r="V17" s="72" t="s">
        <v>24</v>
      </c>
      <c r="W17" s="73" t="s">
        <v>25</v>
      </c>
      <c r="AF17" s="60" t="s">
        <v>22</v>
      </c>
      <c r="AG17" s="60" t="s">
        <v>23</v>
      </c>
      <c r="AH17" s="60" t="s">
        <v>24</v>
      </c>
      <c r="AI17" s="60" t="s">
        <v>25</v>
      </c>
    </row>
    <row r="18" spans="7:35" x14ac:dyDescent="0.3">
      <c r="K18" t="s">
        <v>51</v>
      </c>
      <c r="R18" s="1"/>
      <c r="S18" s="25"/>
      <c r="T18" s="63"/>
      <c r="U18" s="63"/>
      <c r="V18" s="63"/>
      <c r="W18" s="74"/>
      <c r="AF18" s="60"/>
      <c r="AG18" s="60"/>
      <c r="AH18" s="60"/>
      <c r="AI18" s="60"/>
    </row>
    <row r="19" spans="7:35" x14ac:dyDescent="0.3">
      <c r="G19" s="5"/>
      <c r="H19" s="5"/>
      <c r="I19" s="5" t="s">
        <v>71</v>
      </c>
      <c r="J19" s="5" t="s">
        <v>70</v>
      </c>
      <c r="K19" t="s">
        <v>52</v>
      </c>
      <c r="L19" t="s">
        <v>53</v>
      </c>
      <c r="M19" t="s">
        <v>54</v>
      </c>
      <c r="N19" t="s">
        <v>55</v>
      </c>
      <c r="O19" t="s">
        <v>56</v>
      </c>
      <c r="P19" t="s">
        <v>57</v>
      </c>
      <c r="Q19" t="s">
        <v>58</v>
      </c>
      <c r="R19" s="1"/>
      <c r="S19" s="25"/>
      <c r="T19" s="63"/>
      <c r="U19" s="63"/>
      <c r="V19" s="63"/>
      <c r="W19" s="74"/>
      <c r="AF19" s="60"/>
      <c r="AG19" s="60"/>
      <c r="AH19" s="60"/>
      <c r="AI19" s="60"/>
    </row>
    <row r="20" spans="7:35" x14ac:dyDescent="0.3">
      <c r="H20" s="60" t="s">
        <v>75</v>
      </c>
      <c r="I20">
        <v>1</v>
      </c>
      <c r="J20" t="s">
        <v>65</v>
      </c>
      <c r="K20">
        <v>175014</v>
      </c>
      <c r="L20" s="1">
        <v>43843</v>
      </c>
      <c r="M20" s="1">
        <v>38845</v>
      </c>
      <c r="N20">
        <f>(K20+L20+M20)/1000</f>
        <v>257.702</v>
      </c>
      <c r="O20">
        <f>(L20+M20)/1000</f>
        <v>82.688000000000002</v>
      </c>
      <c r="P20" s="6">
        <f>O20-O20</f>
        <v>0</v>
      </c>
      <c r="Q20" s="8">
        <f>P20/$P$29</f>
        <v>0</v>
      </c>
      <c r="R20" s="1"/>
      <c r="S20" s="25" t="s">
        <v>12</v>
      </c>
      <c r="T20" s="26">
        <f>STDEV(P20,Q20,R20)</f>
        <v>0</v>
      </c>
      <c r="U20" s="26">
        <v>0.52475175491044934</v>
      </c>
      <c r="V20" s="26">
        <v>0.84716352822832464</v>
      </c>
      <c r="W20" s="27">
        <v>1</v>
      </c>
      <c r="AE20" t="s">
        <v>15</v>
      </c>
      <c r="AF20">
        <v>0</v>
      </c>
      <c r="AG20">
        <v>0.52475175491044934</v>
      </c>
      <c r="AH20">
        <v>0.84716352822832464</v>
      </c>
      <c r="AI20">
        <v>1</v>
      </c>
    </row>
    <row r="21" spans="7:35" x14ac:dyDescent="0.3">
      <c r="H21" s="60"/>
      <c r="I21">
        <v>2</v>
      </c>
      <c r="J21" t="s">
        <v>66</v>
      </c>
      <c r="K21">
        <v>164379</v>
      </c>
      <c r="L21" s="1">
        <v>45772</v>
      </c>
      <c r="M21" s="1">
        <v>41176</v>
      </c>
      <c r="N21">
        <f t="shared" ref="N21:N31" si="5">(K21+L21+M21)/1000</f>
        <v>251.327</v>
      </c>
      <c r="O21">
        <f t="shared" ref="O21:O31" si="6">(L21+M21)/1000</f>
        <v>86.947999999999993</v>
      </c>
      <c r="P21" s="6">
        <f>O21-O21</f>
        <v>0</v>
      </c>
      <c r="Q21" s="8">
        <f t="shared" ref="Q21:Q31" si="7">P21/$P$29</f>
        <v>0</v>
      </c>
      <c r="R21" s="1"/>
      <c r="S21" s="25" t="s">
        <v>14</v>
      </c>
      <c r="T21" s="26">
        <f t="shared" ref="T21:T22" si="8">STDEV(P21,Q21,R21)</f>
        <v>0</v>
      </c>
      <c r="U21" s="26">
        <v>0.37643909832204403</v>
      </c>
      <c r="V21" s="26">
        <v>0.659834235702217</v>
      </c>
      <c r="W21" s="27">
        <v>0.68938474185011955</v>
      </c>
      <c r="AE21" t="s">
        <v>16</v>
      </c>
      <c r="AF21">
        <v>0</v>
      </c>
      <c r="AG21">
        <v>0.6107081528789321</v>
      </c>
      <c r="AH21">
        <v>0.59746522317910322</v>
      </c>
      <c r="AI21">
        <v>0.70852682491336461</v>
      </c>
    </row>
    <row r="22" spans="7:35" x14ac:dyDescent="0.3">
      <c r="H22" s="60"/>
      <c r="I22">
        <v>3</v>
      </c>
      <c r="J22" t="s">
        <v>67</v>
      </c>
      <c r="K22">
        <v>161610</v>
      </c>
      <c r="L22" s="1">
        <v>42725</v>
      </c>
      <c r="M22" s="1">
        <v>41669</v>
      </c>
      <c r="N22">
        <f t="shared" si="5"/>
        <v>246.00399999999999</v>
      </c>
      <c r="O22">
        <f t="shared" si="6"/>
        <v>84.394000000000005</v>
      </c>
      <c r="P22" s="6">
        <f>O22-O22</f>
        <v>0</v>
      </c>
      <c r="Q22" s="8">
        <f t="shared" si="7"/>
        <v>0</v>
      </c>
      <c r="R22" s="1"/>
      <c r="S22" s="25" t="s">
        <v>59</v>
      </c>
      <c r="T22" s="26">
        <f t="shared" si="8"/>
        <v>0</v>
      </c>
      <c r="U22" s="26">
        <v>0.36137637347076557</v>
      </c>
      <c r="V22" s="26">
        <v>0.37391644899778226</v>
      </c>
      <c r="W22" s="27">
        <v>0.2999572852797277</v>
      </c>
      <c r="AE22" t="s">
        <v>17</v>
      </c>
      <c r="AF22">
        <v>0</v>
      </c>
      <c r="AG22">
        <v>0.37643909832204403</v>
      </c>
      <c r="AH22">
        <v>0.659834235702217</v>
      </c>
      <c r="AI22">
        <v>0.68938474185011955</v>
      </c>
    </row>
    <row r="23" spans="7:35" x14ac:dyDescent="0.3">
      <c r="H23" s="60" t="s">
        <v>76</v>
      </c>
      <c r="I23">
        <v>4</v>
      </c>
      <c r="J23" t="s">
        <v>65</v>
      </c>
      <c r="K23">
        <v>125044</v>
      </c>
      <c r="L23" s="1">
        <v>124767</v>
      </c>
      <c r="M23" s="1">
        <v>55520</v>
      </c>
      <c r="N23">
        <f t="shared" si="5"/>
        <v>305.33100000000002</v>
      </c>
      <c r="O23">
        <f t="shared" si="6"/>
        <v>180.28700000000001</v>
      </c>
      <c r="P23" s="6">
        <f>O23-O20</f>
        <v>97.599000000000004</v>
      </c>
      <c r="Q23" s="8">
        <f t="shared" si="7"/>
        <v>0.70651725410993105</v>
      </c>
      <c r="R23" s="1"/>
      <c r="S23" s="68" t="s">
        <v>81</v>
      </c>
      <c r="T23" s="65"/>
      <c r="U23" s="65"/>
      <c r="V23" s="65"/>
      <c r="W23" s="69"/>
    </row>
    <row r="24" spans="7:35" x14ac:dyDescent="0.3">
      <c r="H24" s="60"/>
      <c r="I24">
        <v>5</v>
      </c>
      <c r="J24" t="s">
        <v>66</v>
      </c>
      <c r="K24">
        <v>139165</v>
      </c>
      <c r="L24" s="1">
        <v>110591</v>
      </c>
      <c r="M24" s="1">
        <v>41089</v>
      </c>
      <c r="N24">
        <f t="shared" si="5"/>
        <v>290.84500000000003</v>
      </c>
      <c r="O24">
        <f t="shared" si="6"/>
        <v>151.68</v>
      </c>
      <c r="P24" s="6">
        <f>O24-O21</f>
        <v>64.732000000000014</v>
      </c>
      <c r="Q24" s="8">
        <f t="shared" si="7"/>
        <v>0.46859368326564887</v>
      </c>
      <c r="R24" s="1"/>
      <c r="S24" s="25" t="s">
        <v>12</v>
      </c>
      <c r="T24" s="26">
        <v>0</v>
      </c>
      <c r="U24" s="26">
        <v>0.21703630550518344</v>
      </c>
      <c r="V24" s="26">
        <v>0.11542263755965378</v>
      </c>
      <c r="W24" s="27">
        <v>0</v>
      </c>
      <c r="AE24" t="s">
        <v>15</v>
      </c>
      <c r="AF24">
        <v>0</v>
      </c>
      <c r="AG24">
        <v>0.21703630550518344</v>
      </c>
      <c r="AH24">
        <v>0.11542263755965378</v>
      </c>
      <c r="AI24">
        <v>0</v>
      </c>
    </row>
    <row r="25" spans="7:35" x14ac:dyDescent="0.3">
      <c r="H25" s="60"/>
      <c r="I25">
        <v>6</v>
      </c>
      <c r="J25" t="s">
        <v>67</v>
      </c>
      <c r="K25">
        <v>141454</v>
      </c>
      <c r="L25" s="1">
        <v>109012</v>
      </c>
      <c r="M25" s="1">
        <v>36216</v>
      </c>
      <c r="N25">
        <f t="shared" si="5"/>
        <v>286.68200000000002</v>
      </c>
      <c r="O25">
        <f t="shared" si="6"/>
        <v>145.22800000000001</v>
      </c>
      <c r="P25" s="6">
        <f>O25-O22</f>
        <v>60.834000000000003</v>
      </c>
      <c r="Q25" s="8">
        <f t="shared" si="7"/>
        <v>0.44037613742480503</v>
      </c>
      <c r="R25" s="1"/>
      <c r="S25" s="25" t="s">
        <v>14</v>
      </c>
      <c r="T25" s="26">
        <v>0</v>
      </c>
      <c r="U25" s="26">
        <v>8.0374102208617154E-2</v>
      </c>
      <c r="V25" s="26">
        <v>9.2703332278106301E-2</v>
      </c>
      <c r="W25" s="27">
        <v>7.2978099873494406E-2</v>
      </c>
      <c r="AE25" t="s">
        <v>16</v>
      </c>
      <c r="AF25">
        <v>0</v>
      </c>
      <c r="AG25">
        <v>0.23373380945287017</v>
      </c>
      <c r="AH25">
        <v>0.1047839000792281</v>
      </c>
      <c r="AI25">
        <v>0.14630771866169379</v>
      </c>
    </row>
    <row r="26" spans="7:35" ht="14.5" thickBot="1" x14ac:dyDescent="0.35">
      <c r="H26" s="60" t="s">
        <v>77</v>
      </c>
      <c r="I26">
        <v>7</v>
      </c>
      <c r="J26" t="s">
        <v>65</v>
      </c>
      <c r="K26">
        <v>131159</v>
      </c>
      <c r="L26" s="1">
        <v>132493</v>
      </c>
      <c r="M26" s="1">
        <v>73842</v>
      </c>
      <c r="N26">
        <f t="shared" si="5"/>
        <v>337.49400000000003</v>
      </c>
      <c r="O26">
        <f t="shared" si="6"/>
        <v>206.33500000000001</v>
      </c>
      <c r="P26" s="6">
        <f>O26-O20</f>
        <v>123.64700000000001</v>
      </c>
      <c r="Q26" s="8">
        <f t="shared" si="7"/>
        <v>0.89507821718389169</v>
      </c>
      <c r="R26" s="1"/>
      <c r="S26" s="28" t="s">
        <v>59</v>
      </c>
      <c r="T26" s="29">
        <v>0</v>
      </c>
      <c r="U26" s="29">
        <v>0.20776877794297408</v>
      </c>
      <c r="V26" s="29">
        <v>0.13894623922228738</v>
      </c>
      <c r="W26" s="30">
        <v>9.9351624726822713E-2</v>
      </c>
      <c r="AE26" t="s">
        <v>17</v>
      </c>
      <c r="AF26">
        <v>0</v>
      </c>
      <c r="AG26">
        <v>8.0374102208617154E-2</v>
      </c>
      <c r="AH26">
        <v>9.2703332278106301E-2</v>
      </c>
      <c r="AI26">
        <v>7.2978099873494406E-2</v>
      </c>
    </row>
    <row r="27" spans="7:35" x14ac:dyDescent="0.3">
      <c r="H27" s="60"/>
      <c r="I27">
        <v>8</v>
      </c>
      <c r="J27" t="s">
        <v>66</v>
      </c>
      <c r="K27">
        <v>144831</v>
      </c>
      <c r="L27" s="1">
        <v>124964</v>
      </c>
      <c r="M27" s="1">
        <v>60733</v>
      </c>
      <c r="N27">
        <f t="shared" si="5"/>
        <v>330.52800000000002</v>
      </c>
      <c r="O27">
        <f t="shared" si="6"/>
        <v>185.697</v>
      </c>
      <c r="P27" s="6">
        <f>O27-O21</f>
        <v>98.749000000000009</v>
      </c>
      <c r="Q27" s="8">
        <f t="shared" si="7"/>
        <v>0.71484208164122165</v>
      </c>
      <c r="R27" s="1"/>
    </row>
    <row r="28" spans="7:35" x14ac:dyDescent="0.3">
      <c r="H28" s="60"/>
      <c r="I28">
        <v>9</v>
      </c>
      <c r="J28" t="s">
        <v>67</v>
      </c>
      <c r="K28">
        <v>154796</v>
      </c>
      <c r="L28" s="1">
        <v>78028</v>
      </c>
      <c r="M28" s="1">
        <v>37135</v>
      </c>
      <c r="N28">
        <f t="shared" si="5"/>
        <v>269.959</v>
      </c>
      <c r="O28">
        <f t="shared" si="6"/>
        <v>115.163</v>
      </c>
      <c r="P28" s="6">
        <f>O28-O22</f>
        <v>30.768999999999991</v>
      </c>
      <c r="Q28" s="8">
        <f t="shared" si="7"/>
        <v>0.22273618983502355</v>
      </c>
      <c r="R28" s="1"/>
    </row>
    <row r="29" spans="7:35" x14ac:dyDescent="0.3">
      <c r="G29" s="21"/>
      <c r="H29" s="56" t="s">
        <v>78</v>
      </c>
      <c r="I29" s="3">
        <v>10</v>
      </c>
      <c r="J29" s="3" t="s">
        <v>65</v>
      </c>
      <c r="K29" s="3">
        <v>109926</v>
      </c>
      <c r="L29" s="4">
        <v>126681</v>
      </c>
      <c r="M29" s="4">
        <v>94148</v>
      </c>
      <c r="N29" s="3">
        <f t="shared" si="5"/>
        <v>330.755</v>
      </c>
      <c r="O29" s="3">
        <f t="shared" si="6"/>
        <v>220.82900000000001</v>
      </c>
      <c r="P29" s="9">
        <f>O29-O20</f>
        <v>138.14100000000002</v>
      </c>
      <c r="Q29" s="8">
        <f t="shared" si="7"/>
        <v>1</v>
      </c>
      <c r="R29" s="1"/>
    </row>
    <row r="30" spans="7:35" x14ac:dyDescent="0.3">
      <c r="H30" s="56"/>
      <c r="I30">
        <v>11</v>
      </c>
      <c r="J30" t="s">
        <v>66</v>
      </c>
      <c r="K30">
        <v>135701</v>
      </c>
      <c r="L30" s="1">
        <v>114539</v>
      </c>
      <c r="M30" s="1">
        <v>72213</v>
      </c>
      <c r="N30">
        <f t="shared" si="5"/>
        <v>322.45299999999997</v>
      </c>
      <c r="O30">
        <f t="shared" si="6"/>
        <v>186.75200000000001</v>
      </c>
      <c r="P30" s="6">
        <f>O30-O21</f>
        <v>99.804000000000016</v>
      </c>
      <c r="Q30" s="8">
        <f t="shared" si="7"/>
        <v>0.72247920602862292</v>
      </c>
      <c r="R30" s="1"/>
    </row>
    <row r="31" spans="7:35" x14ac:dyDescent="0.3">
      <c r="H31" s="56"/>
      <c r="I31">
        <v>12</v>
      </c>
      <c r="J31" t="s">
        <v>67</v>
      </c>
      <c r="K31">
        <v>145556</v>
      </c>
      <c r="L31" s="1">
        <v>81756</v>
      </c>
      <c r="M31" s="1">
        <v>38834</v>
      </c>
      <c r="N31">
        <f t="shared" si="5"/>
        <v>266.14600000000002</v>
      </c>
      <c r="O31">
        <f t="shared" si="6"/>
        <v>120.59</v>
      </c>
      <c r="P31" s="6">
        <f>O31-O22</f>
        <v>36.195999999999998</v>
      </c>
      <c r="Q31" s="8">
        <f t="shared" si="7"/>
        <v>0.26202213680225273</v>
      </c>
      <c r="R31" s="1"/>
    </row>
    <row r="32" spans="7:35" x14ac:dyDescent="0.3">
      <c r="P32" s="1"/>
      <c r="Q32" s="1"/>
      <c r="R32" s="1"/>
    </row>
    <row r="33" spans="7:18" x14ac:dyDescent="0.3">
      <c r="P33" s="1"/>
      <c r="Q33" s="1"/>
      <c r="R33" s="1"/>
    </row>
    <row r="34" spans="7:18" x14ac:dyDescent="0.3">
      <c r="K34" t="s">
        <v>51</v>
      </c>
      <c r="O34" s="1"/>
      <c r="P34" s="1"/>
      <c r="Q34" s="1"/>
      <c r="R34" s="1"/>
    </row>
    <row r="35" spans="7:18" x14ac:dyDescent="0.3">
      <c r="G35" s="5"/>
      <c r="H35" s="5"/>
      <c r="I35" s="5" t="s">
        <v>71</v>
      </c>
      <c r="J35" s="5" t="s">
        <v>74</v>
      </c>
      <c r="K35" t="s">
        <v>52</v>
      </c>
      <c r="L35" t="s">
        <v>53</v>
      </c>
      <c r="M35" t="s">
        <v>54</v>
      </c>
      <c r="N35" t="s">
        <v>55</v>
      </c>
      <c r="O35" s="1" t="s">
        <v>56</v>
      </c>
      <c r="P35" s="1" t="s">
        <v>57</v>
      </c>
      <c r="Q35" s="1" t="s">
        <v>58</v>
      </c>
      <c r="R35" s="1"/>
    </row>
    <row r="36" spans="7:18" x14ac:dyDescent="0.3">
      <c r="H36" s="60" t="s">
        <v>75</v>
      </c>
      <c r="I36">
        <v>1</v>
      </c>
      <c r="J36" t="s">
        <v>65</v>
      </c>
      <c r="K36" s="1">
        <v>149843</v>
      </c>
      <c r="L36" s="1">
        <v>37220</v>
      </c>
      <c r="M36" s="1">
        <v>35383</v>
      </c>
      <c r="N36">
        <f>(K36+L36+M36)/1000</f>
        <v>222.446</v>
      </c>
      <c r="O36" s="6">
        <f>(K36+L36+M36)/1000</f>
        <v>222.446</v>
      </c>
      <c r="P36" s="6">
        <f>O36-O36</f>
        <v>0</v>
      </c>
      <c r="Q36" s="8">
        <f>P36/$P$45</f>
        <v>0</v>
      </c>
      <c r="R36" s="1"/>
    </row>
    <row r="37" spans="7:18" x14ac:dyDescent="0.3">
      <c r="H37" s="60"/>
      <c r="I37">
        <v>2</v>
      </c>
      <c r="J37" t="s">
        <v>66</v>
      </c>
      <c r="K37" s="1">
        <v>141307</v>
      </c>
      <c r="L37" s="1">
        <v>40004</v>
      </c>
      <c r="M37" s="1">
        <v>37908</v>
      </c>
      <c r="N37">
        <f t="shared" ref="N37:N47" si="9">(K37+L37+M37)/1000</f>
        <v>219.21899999999999</v>
      </c>
      <c r="O37" s="6">
        <f t="shared" ref="O37:O47" si="10">(K37+L37+M37)/1000</f>
        <v>219.21899999999999</v>
      </c>
      <c r="P37" s="6">
        <f>O37-O37</f>
        <v>0</v>
      </c>
      <c r="Q37" s="8">
        <f t="shared" ref="Q37:Q47" si="11">P37/$P$45</f>
        <v>0</v>
      </c>
      <c r="R37" s="1"/>
    </row>
    <row r="38" spans="7:18" x14ac:dyDescent="0.3">
      <c r="H38" s="60"/>
      <c r="I38">
        <v>3</v>
      </c>
      <c r="J38" t="s">
        <v>67</v>
      </c>
      <c r="K38" s="1">
        <v>150045</v>
      </c>
      <c r="L38" s="1">
        <v>39532</v>
      </c>
      <c r="M38" s="1">
        <v>38737</v>
      </c>
      <c r="N38">
        <f t="shared" si="9"/>
        <v>228.31399999999999</v>
      </c>
      <c r="O38" s="6">
        <f t="shared" si="10"/>
        <v>228.31399999999999</v>
      </c>
      <c r="P38" s="6">
        <f>O38-O38</f>
        <v>0</v>
      </c>
      <c r="Q38" s="8">
        <f t="shared" si="11"/>
        <v>0</v>
      </c>
      <c r="R38" s="1"/>
    </row>
    <row r="39" spans="7:18" x14ac:dyDescent="0.3">
      <c r="H39" s="60" t="s">
        <v>76</v>
      </c>
      <c r="I39">
        <v>4</v>
      </c>
      <c r="J39" t="s">
        <v>65</v>
      </c>
      <c r="K39" s="1">
        <v>111812</v>
      </c>
      <c r="L39" s="1">
        <v>98037</v>
      </c>
      <c r="M39" s="1">
        <v>41644</v>
      </c>
      <c r="N39">
        <f t="shared" si="9"/>
        <v>251.49299999999999</v>
      </c>
      <c r="O39" s="6">
        <f t="shared" si="10"/>
        <v>251.49299999999999</v>
      </c>
      <c r="P39" s="6">
        <f>O39-O36</f>
        <v>29.046999999999997</v>
      </c>
      <c r="Q39" s="8">
        <f t="shared" si="11"/>
        <v>0.28445101649104931</v>
      </c>
      <c r="R39" s="1"/>
    </row>
    <row r="40" spans="7:18" x14ac:dyDescent="0.3">
      <c r="H40" s="60"/>
      <c r="I40">
        <v>5</v>
      </c>
      <c r="J40" t="s">
        <v>66</v>
      </c>
      <c r="K40" s="1">
        <v>131445</v>
      </c>
      <c r="L40" s="1">
        <v>83635</v>
      </c>
      <c r="M40" s="1">
        <v>36902</v>
      </c>
      <c r="N40">
        <f t="shared" si="9"/>
        <v>251.982</v>
      </c>
      <c r="O40" s="6">
        <f t="shared" si="10"/>
        <v>251.982</v>
      </c>
      <c r="P40" s="6">
        <f>O40-O37</f>
        <v>32.763000000000005</v>
      </c>
      <c r="Q40" s="8">
        <f t="shared" si="11"/>
        <v>0.32084100434799639</v>
      </c>
    </row>
    <row r="41" spans="7:18" x14ac:dyDescent="0.3">
      <c r="H41" s="60"/>
      <c r="I41">
        <v>6</v>
      </c>
      <c r="J41" t="s">
        <v>67</v>
      </c>
      <c r="K41" s="1">
        <v>160633</v>
      </c>
      <c r="L41" s="1">
        <v>84671</v>
      </c>
      <c r="M41" s="1">
        <v>35912</v>
      </c>
      <c r="N41">
        <f t="shared" si="9"/>
        <v>281.21600000000001</v>
      </c>
      <c r="O41" s="6">
        <f t="shared" si="10"/>
        <v>281.21600000000001</v>
      </c>
      <c r="P41" s="6">
        <f>O41-O38</f>
        <v>52.902000000000015</v>
      </c>
      <c r="Q41" s="8">
        <f t="shared" si="11"/>
        <v>0.51805789494300603</v>
      </c>
    </row>
    <row r="42" spans="7:18" x14ac:dyDescent="0.3">
      <c r="H42" s="60" t="s">
        <v>77</v>
      </c>
      <c r="I42">
        <v>7</v>
      </c>
      <c r="J42" t="s">
        <v>65</v>
      </c>
      <c r="K42" s="1">
        <v>132895</v>
      </c>
      <c r="L42" s="1">
        <v>124186</v>
      </c>
      <c r="M42" s="1">
        <v>60426</v>
      </c>
      <c r="N42">
        <f t="shared" si="9"/>
        <v>317.50700000000001</v>
      </c>
      <c r="O42" s="6">
        <f t="shared" si="10"/>
        <v>317.50700000000001</v>
      </c>
      <c r="P42" s="6">
        <f>O42-O36</f>
        <v>95.061000000000007</v>
      </c>
      <c r="Q42" s="8">
        <f t="shared" si="11"/>
        <v>0.93091190410905245</v>
      </c>
    </row>
    <row r="43" spans="7:18" x14ac:dyDescent="0.3">
      <c r="H43" s="60"/>
      <c r="I43">
        <v>8</v>
      </c>
      <c r="J43" t="s">
        <v>66</v>
      </c>
      <c r="K43" s="1">
        <v>129160</v>
      </c>
      <c r="L43" s="1">
        <v>117217</v>
      </c>
      <c r="M43" s="1">
        <v>45534</v>
      </c>
      <c r="N43">
        <f t="shared" si="9"/>
        <v>291.911</v>
      </c>
      <c r="O43" s="6">
        <f t="shared" si="10"/>
        <v>291.911</v>
      </c>
      <c r="P43" s="6">
        <f>O43-O37</f>
        <v>72.692000000000007</v>
      </c>
      <c r="Q43" s="8">
        <f t="shared" si="11"/>
        <v>0.71185710368600408</v>
      </c>
    </row>
    <row r="44" spans="7:18" x14ac:dyDescent="0.3">
      <c r="H44" s="60"/>
      <c r="I44">
        <v>9</v>
      </c>
      <c r="J44" t="s">
        <v>67</v>
      </c>
      <c r="K44" s="1">
        <v>130420</v>
      </c>
      <c r="L44" s="1">
        <v>102946</v>
      </c>
      <c r="M44" s="1">
        <v>36099</v>
      </c>
      <c r="N44">
        <f t="shared" si="9"/>
        <v>269.46499999999997</v>
      </c>
      <c r="O44" s="6">
        <f t="shared" si="10"/>
        <v>269.46499999999997</v>
      </c>
      <c r="P44" s="6">
        <f>O44-O38</f>
        <v>41.150999999999982</v>
      </c>
      <c r="Q44" s="8">
        <f t="shared" si="11"/>
        <v>0.40298288221238571</v>
      </c>
      <c r="R44" s="1"/>
    </row>
    <row r="45" spans="7:18" x14ac:dyDescent="0.3">
      <c r="G45" s="21"/>
      <c r="H45" s="56" t="s">
        <v>78</v>
      </c>
      <c r="I45" s="3">
        <v>10</v>
      </c>
      <c r="J45" s="3" t="s">
        <v>65</v>
      </c>
      <c r="K45" s="4">
        <v>125454</v>
      </c>
      <c r="L45" s="4">
        <v>126669</v>
      </c>
      <c r="M45" s="4">
        <v>72439</v>
      </c>
      <c r="N45" s="3">
        <f t="shared" si="9"/>
        <v>324.56200000000001</v>
      </c>
      <c r="O45" s="9">
        <f t="shared" si="10"/>
        <v>324.56200000000001</v>
      </c>
      <c r="P45" s="9">
        <f>O45-O36</f>
        <v>102.11600000000001</v>
      </c>
      <c r="Q45" s="8">
        <f t="shared" si="11"/>
        <v>1</v>
      </c>
      <c r="R45" s="1"/>
    </row>
    <row r="46" spans="7:18" x14ac:dyDescent="0.3">
      <c r="H46" s="56"/>
      <c r="I46">
        <v>11</v>
      </c>
      <c r="J46" t="s">
        <v>66</v>
      </c>
      <c r="K46" s="1">
        <v>133817</v>
      </c>
      <c r="L46" s="1">
        <v>101706</v>
      </c>
      <c r="M46" s="1">
        <v>45550</v>
      </c>
      <c r="N46">
        <f t="shared" si="9"/>
        <v>281.07299999999998</v>
      </c>
      <c r="O46" s="6">
        <f t="shared" si="10"/>
        <v>281.07299999999998</v>
      </c>
      <c r="P46" s="6">
        <f>O46-O37</f>
        <v>61.853999999999985</v>
      </c>
      <c r="Q46" s="8">
        <f t="shared" si="11"/>
        <v>0.60572290336480061</v>
      </c>
      <c r="R46" s="1"/>
    </row>
    <row r="47" spans="7:18" x14ac:dyDescent="0.3">
      <c r="H47" s="56"/>
      <c r="I47">
        <v>12</v>
      </c>
      <c r="J47" t="s">
        <v>67</v>
      </c>
      <c r="K47" s="1">
        <v>125060</v>
      </c>
      <c r="L47" s="1">
        <v>99292</v>
      </c>
      <c r="M47" s="1">
        <v>46104</v>
      </c>
      <c r="N47">
        <f t="shared" si="9"/>
        <v>270.45600000000002</v>
      </c>
      <c r="O47" s="6">
        <f t="shared" si="10"/>
        <v>270.45600000000002</v>
      </c>
      <c r="P47" s="6">
        <f>O47-O38</f>
        <v>42.142000000000024</v>
      </c>
      <c r="Q47" s="8">
        <f t="shared" si="11"/>
        <v>0.41268753182655038</v>
      </c>
      <c r="R47" s="1"/>
    </row>
    <row r="48" spans="7:18" x14ac:dyDescent="0.3">
      <c r="O48" s="1"/>
      <c r="P48" s="1"/>
      <c r="Q48" s="1"/>
      <c r="R48" s="1"/>
    </row>
    <row r="49" spans="1:31" x14ac:dyDescent="0.3">
      <c r="I49" t="s">
        <v>83</v>
      </c>
      <c r="O49" s="1"/>
      <c r="P49" s="1"/>
      <c r="Q49" s="1"/>
      <c r="R49" s="1"/>
      <c r="S49" s="1"/>
    </row>
    <row r="50" spans="1:31" x14ac:dyDescent="0.3">
      <c r="O50" s="1"/>
      <c r="P50" s="1"/>
      <c r="Q50" s="1"/>
      <c r="R50" s="1"/>
      <c r="S50" s="1"/>
    </row>
    <row r="51" spans="1:31" x14ac:dyDescent="0.3">
      <c r="O51" s="1"/>
      <c r="P51" s="1"/>
      <c r="Q51" s="1"/>
      <c r="R51" s="1"/>
      <c r="S51" s="61" t="s">
        <v>84</v>
      </c>
      <c r="T51" s="61"/>
      <c r="U51" s="61"/>
      <c r="V51" s="61"/>
      <c r="W51" s="61"/>
      <c r="X51" s="61"/>
      <c r="Y51" s="61"/>
      <c r="Z51" s="61"/>
    </row>
    <row r="52" spans="1:31" ht="14.5" thickBot="1" x14ac:dyDescent="0.35">
      <c r="A52" s="57" t="s">
        <v>68</v>
      </c>
      <c r="B52" s="57"/>
      <c r="C52" s="57"/>
      <c r="D52" s="57"/>
      <c r="E52" s="57"/>
      <c r="F52" s="57"/>
      <c r="S52" s="62"/>
      <c r="T52" s="62"/>
      <c r="U52" s="62"/>
      <c r="V52" s="62"/>
      <c r="W52" s="62"/>
      <c r="X52" s="62"/>
      <c r="Y52" s="62"/>
      <c r="Z52" s="62"/>
      <c r="AA52" s="57" t="s">
        <v>87</v>
      </c>
      <c r="AB52" s="57"/>
      <c r="AC52" s="57"/>
      <c r="AD52" s="57"/>
      <c r="AE52" s="57"/>
    </row>
    <row r="53" spans="1:31" x14ac:dyDescent="0.3">
      <c r="A53" s="57"/>
      <c r="B53" s="57"/>
      <c r="C53" s="57"/>
      <c r="D53" s="57"/>
      <c r="E53" s="57"/>
      <c r="F53" s="57"/>
      <c r="S53" s="22"/>
      <c r="T53" s="23"/>
      <c r="U53" s="23"/>
      <c r="V53" s="23" t="s">
        <v>0</v>
      </c>
      <c r="W53" s="23" t="s">
        <v>1</v>
      </c>
      <c r="X53" s="23" t="s">
        <v>2</v>
      </c>
      <c r="Y53" s="23" t="s">
        <v>38</v>
      </c>
      <c r="Z53" s="24" t="s">
        <v>39</v>
      </c>
      <c r="AB53" t="s">
        <v>21</v>
      </c>
      <c r="AC53" t="s">
        <v>29</v>
      </c>
      <c r="AD53" t="s">
        <v>30</v>
      </c>
    </row>
    <row r="54" spans="1:31" x14ac:dyDescent="0.3">
      <c r="K54" t="s">
        <v>51</v>
      </c>
      <c r="S54" s="58" t="s">
        <v>75</v>
      </c>
      <c r="T54" s="26" t="s">
        <v>65</v>
      </c>
      <c r="U54" s="26">
        <v>1</v>
      </c>
      <c r="V54" s="36">
        <v>0</v>
      </c>
      <c r="W54" s="36">
        <v>0</v>
      </c>
      <c r="X54" s="26">
        <v>0</v>
      </c>
      <c r="Y54" s="26">
        <f t="shared" ref="Y54:Y61" si="12">(V54+W54+X54)/3</f>
        <v>0</v>
      </c>
      <c r="Z54" s="27">
        <f t="shared" ref="Z54:Z61" si="13">STDEV(V54,W54,X54)</f>
        <v>0</v>
      </c>
      <c r="AB54">
        <f t="shared" ref="AB54:AD55" si="14">V54*$AA$69</f>
        <v>0</v>
      </c>
      <c r="AC54">
        <f t="shared" si="14"/>
        <v>0</v>
      </c>
      <c r="AD54">
        <f t="shared" si="14"/>
        <v>0</v>
      </c>
    </row>
    <row r="55" spans="1:31" x14ac:dyDescent="0.3">
      <c r="H55" s="5"/>
      <c r="I55" s="5" t="s">
        <v>71</v>
      </c>
      <c r="J55" s="5" t="s">
        <v>74</v>
      </c>
      <c r="K55" t="s">
        <v>52</v>
      </c>
      <c r="L55" t="s">
        <v>53</v>
      </c>
      <c r="M55" t="s">
        <v>54</v>
      </c>
      <c r="N55" t="s">
        <v>55</v>
      </c>
      <c r="O55" t="s">
        <v>56</v>
      </c>
      <c r="P55" t="s">
        <v>57</v>
      </c>
      <c r="Q55" t="s">
        <v>58</v>
      </c>
      <c r="S55" s="58"/>
      <c r="T55" s="26" t="s">
        <v>82</v>
      </c>
      <c r="U55" s="26">
        <v>2</v>
      </c>
      <c r="V55" s="36">
        <v>0</v>
      </c>
      <c r="W55" s="36">
        <v>0</v>
      </c>
      <c r="X55" s="26">
        <v>0</v>
      </c>
      <c r="Y55" s="26">
        <f t="shared" si="12"/>
        <v>0</v>
      </c>
      <c r="Z55" s="27">
        <f t="shared" si="13"/>
        <v>0</v>
      </c>
      <c r="AB55">
        <f t="shared" si="14"/>
        <v>0</v>
      </c>
      <c r="AC55">
        <f t="shared" si="14"/>
        <v>0</v>
      </c>
      <c r="AD55">
        <f t="shared" si="14"/>
        <v>0</v>
      </c>
    </row>
    <row r="56" spans="1:31" x14ac:dyDescent="0.3">
      <c r="H56" s="60" t="s">
        <v>75</v>
      </c>
      <c r="I56">
        <v>1</v>
      </c>
      <c r="J56" t="s">
        <v>65</v>
      </c>
      <c r="K56" s="1">
        <v>141642</v>
      </c>
      <c r="L56" s="1">
        <v>34124</v>
      </c>
      <c r="M56" s="1">
        <v>32554</v>
      </c>
      <c r="N56">
        <f>(K56+L56+M56)/1000</f>
        <v>208.32</v>
      </c>
      <c r="O56">
        <f>(L56+M56)/1000</f>
        <v>66.677999999999997</v>
      </c>
      <c r="P56" s="1">
        <v>0</v>
      </c>
      <c r="Q56">
        <f>P56/$P$65</f>
        <v>0</v>
      </c>
      <c r="S56" s="58" t="s">
        <v>76</v>
      </c>
      <c r="T56" s="26" t="s">
        <v>65</v>
      </c>
      <c r="U56" s="26">
        <v>3</v>
      </c>
      <c r="V56" s="36">
        <v>0.41391951211339345</v>
      </c>
      <c r="W56" s="36">
        <v>0.5252488020641356</v>
      </c>
      <c r="X56" s="26">
        <v>0.96036896864342158</v>
      </c>
      <c r="Y56" s="26">
        <f t="shared" si="12"/>
        <v>0.63317909427365027</v>
      </c>
      <c r="Z56" s="27">
        <f t="shared" si="13"/>
        <v>0.28877060639513524</v>
      </c>
      <c r="AB56">
        <f t="shared" ref="AB56:AD57" si="15">V56*$AB$69</f>
        <v>0.49944603201350968</v>
      </c>
      <c r="AC56">
        <f t="shared" si="15"/>
        <v>0.63377884427665132</v>
      </c>
      <c r="AD56">
        <f t="shared" si="15"/>
        <v>1.1588061365091253</v>
      </c>
    </row>
    <row r="57" spans="1:31" x14ac:dyDescent="0.3">
      <c r="H57" s="60"/>
      <c r="I57">
        <v>2</v>
      </c>
      <c r="J57" t="s">
        <v>82</v>
      </c>
      <c r="K57" s="1">
        <v>140388</v>
      </c>
      <c r="L57" s="1">
        <v>31895</v>
      </c>
      <c r="M57" s="1">
        <v>31559</v>
      </c>
      <c r="N57">
        <f t="shared" ref="N57:N67" si="16">(K57+L57+M57)/1000</f>
        <v>203.84200000000001</v>
      </c>
      <c r="O57">
        <f t="shared" ref="O57:O67" si="17">(L57+M57)/1000</f>
        <v>63.454000000000001</v>
      </c>
      <c r="P57" s="1">
        <v>0</v>
      </c>
      <c r="Q57">
        <f t="shared" ref="Q57:Q67" si="18">P57/$P$65</f>
        <v>0</v>
      </c>
      <c r="S57" s="58"/>
      <c r="T57" s="26" t="s">
        <v>82</v>
      </c>
      <c r="U57" s="26">
        <v>4</v>
      </c>
      <c r="V57" s="36">
        <v>0.37118252186442385</v>
      </c>
      <c r="W57" s="36">
        <v>0.37118252186442385</v>
      </c>
      <c r="X57" s="26">
        <v>0.77602135528341809</v>
      </c>
      <c r="Y57" s="26">
        <f t="shared" si="12"/>
        <v>0.5061287996707553</v>
      </c>
      <c r="Z57" s="27">
        <f t="shared" si="13"/>
        <v>0.23373380945287017</v>
      </c>
      <c r="AB57">
        <f t="shared" si="15"/>
        <v>0.44787846978126467</v>
      </c>
      <c r="AC57">
        <f t="shared" si="15"/>
        <v>0.44787846978126467</v>
      </c>
      <c r="AD57">
        <f t="shared" si="15"/>
        <v>0.93636751907426696</v>
      </c>
    </row>
    <row r="58" spans="1:31" x14ac:dyDescent="0.3">
      <c r="H58" s="60"/>
      <c r="I58">
        <v>3</v>
      </c>
      <c r="J58" t="s">
        <v>82</v>
      </c>
      <c r="K58" s="1">
        <v>140761</v>
      </c>
      <c r="L58" s="1">
        <v>30499</v>
      </c>
      <c r="M58" s="1">
        <v>31175</v>
      </c>
      <c r="N58">
        <f t="shared" si="16"/>
        <v>202.435</v>
      </c>
      <c r="O58">
        <f t="shared" si="17"/>
        <v>61.673999999999999</v>
      </c>
      <c r="P58" s="1">
        <v>0</v>
      </c>
      <c r="Q58">
        <f t="shared" si="18"/>
        <v>0</v>
      </c>
      <c r="S58" s="58" t="s">
        <v>77</v>
      </c>
      <c r="T58" s="26" t="s">
        <v>65</v>
      </c>
      <c r="U58" s="26">
        <v>5</v>
      </c>
      <c r="V58" s="36">
        <v>0.57645008879804316</v>
      </c>
      <c r="W58" s="36">
        <v>0.57645008879804316</v>
      </c>
      <c r="X58" s="26">
        <v>0.90055546761451133</v>
      </c>
      <c r="Y58" s="26">
        <f t="shared" si="12"/>
        <v>0.6844852150701991</v>
      </c>
      <c r="Z58" s="27">
        <f t="shared" si="13"/>
        <v>0.18712232770549375</v>
      </c>
      <c r="AB58">
        <f t="shared" ref="AB58:AD59" si="19">V58*$AC$69</f>
        <v>0.46575607879783554</v>
      </c>
      <c r="AC58">
        <f t="shared" si="19"/>
        <v>0.46575607879783554</v>
      </c>
      <c r="AD58">
        <f t="shared" si="19"/>
        <v>0.72762445784449303</v>
      </c>
    </row>
    <row r="59" spans="1:31" x14ac:dyDescent="0.3">
      <c r="H59" s="60" t="s">
        <v>76</v>
      </c>
      <c r="I59">
        <v>4</v>
      </c>
      <c r="J59" t="s">
        <v>65</v>
      </c>
      <c r="K59" s="1">
        <v>126442</v>
      </c>
      <c r="L59" s="1">
        <v>93382</v>
      </c>
      <c r="M59" s="1">
        <v>35059</v>
      </c>
      <c r="N59">
        <f t="shared" si="16"/>
        <v>254.88300000000001</v>
      </c>
      <c r="O59">
        <f t="shared" si="17"/>
        <v>128.441</v>
      </c>
      <c r="P59">
        <f>O59-O56</f>
        <v>61.763000000000005</v>
      </c>
      <c r="Q59">
        <f t="shared" si="18"/>
        <v>0.41391951211339345</v>
      </c>
      <c r="S59" s="58"/>
      <c r="T59" s="26" t="s">
        <v>82</v>
      </c>
      <c r="U59" s="26">
        <v>6</v>
      </c>
      <c r="V59" s="36">
        <v>0.68229065442482317</v>
      </c>
      <c r="W59" s="36">
        <v>0.86039607278088648</v>
      </c>
      <c r="X59" s="26">
        <v>0.67569901138276922</v>
      </c>
      <c r="Y59" s="26">
        <f t="shared" si="12"/>
        <v>0.73946191286282625</v>
      </c>
      <c r="Z59" s="27">
        <f t="shared" si="13"/>
        <v>0.1047839000792281</v>
      </c>
      <c r="AB59">
        <f t="shared" si="19"/>
        <v>0.55127239284136531</v>
      </c>
      <c r="AC59">
        <f t="shared" si="19"/>
        <v>0.69517675312888805</v>
      </c>
      <c r="AD59">
        <f t="shared" si="19"/>
        <v>0.54594652356705642</v>
      </c>
    </row>
    <row r="60" spans="1:31" x14ac:dyDescent="0.3">
      <c r="H60" s="60"/>
      <c r="I60">
        <v>5</v>
      </c>
      <c r="J60" t="s">
        <v>82</v>
      </c>
      <c r="K60" s="1">
        <v>103657</v>
      </c>
      <c r="L60" s="1">
        <v>86118</v>
      </c>
      <c r="M60" s="1">
        <v>32722</v>
      </c>
      <c r="N60">
        <f t="shared" si="16"/>
        <v>222.49700000000001</v>
      </c>
      <c r="O60">
        <f t="shared" si="17"/>
        <v>118.84</v>
      </c>
      <c r="P60">
        <f>O60-O57</f>
        <v>55.386000000000003</v>
      </c>
      <c r="Q60">
        <f t="shared" si="18"/>
        <v>0.37118252186442385</v>
      </c>
      <c r="S60" s="58" t="s">
        <v>78</v>
      </c>
      <c r="T60" s="26" t="s">
        <v>65</v>
      </c>
      <c r="U60" s="26">
        <v>7</v>
      </c>
      <c r="V60" s="36">
        <v>1</v>
      </c>
      <c r="W60" s="36">
        <v>1</v>
      </c>
      <c r="X60" s="26">
        <v>1</v>
      </c>
      <c r="Y60" s="26">
        <f t="shared" si="12"/>
        <v>1</v>
      </c>
      <c r="Z60" s="27">
        <f t="shared" si="13"/>
        <v>0</v>
      </c>
      <c r="AB60">
        <v>1</v>
      </c>
      <c r="AC60">
        <v>1</v>
      </c>
      <c r="AD60">
        <v>1</v>
      </c>
    </row>
    <row r="61" spans="1:31" ht="14.5" thickBot="1" x14ac:dyDescent="0.35">
      <c r="H61" s="60"/>
      <c r="I61">
        <v>6</v>
      </c>
      <c r="J61" t="s">
        <v>82</v>
      </c>
      <c r="K61" s="1">
        <v>98187</v>
      </c>
      <c r="L61" s="1">
        <v>105062</v>
      </c>
      <c r="M61" s="1">
        <v>34987</v>
      </c>
      <c r="N61">
        <f t="shared" si="16"/>
        <v>238.23599999999999</v>
      </c>
      <c r="O61">
        <f t="shared" si="17"/>
        <v>140.04900000000001</v>
      </c>
      <c r="P61">
        <f>O61-O58</f>
        <v>78.375</v>
      </c>
      <c r="Q61">
        <f t="shared" si="18"/>
        <v>0.5252488020641356</v>
      </c>
      <c r="S61" s="59"/>
      <c r="T61" s="29" t="s">
        <v>82</v>
      </c>
      <c r="U61" s="38">
        <v>8</v>
      </c>
      <c r="V61" s="37">
        <v>0.87741178835907918</v>
      </c>
      <c r="W61" s="37">
        <v>0.62787253292229328</v>
      </c>
      <c r="X61" s="29">
        <v>0.62029615345872136</v>
      </c>
      <c r="Y61" s="29">
        <f t="shared" si="12"/>
        <v>0.70852682491336461</v>
      </c>
      <c r="Z61" s="30">
        <f t="shared" si="13"/>
        <v>0.14630771866169379</v>
      </c>
      <c r="AB61">
        <v>0.87741178835907918</v>
      </c>
      <c r="AC61">
        <v>0.62787253292229328</v>
      </c>
      <c r="AD61">
        <v>0.62029615345872136</v>
      </c>
    </row>
    <row r="62" spans="1:31" x14ac:dyDescent="0.3">
      <c r="H62" s="60" t="s">
        <v>77</v>
      </c>
      <c r="I62">
        <v>7</v>
      </c>
      <c r="J62" t="s">
        <v>65</v>
      </c>
      <c r="K62" s="1">
        <v>96009</v>
      </c>
      <c r="L62" s="1">
        <v>110532</v>
      </c>
      <c r="M62" s="1">
        <v>42161</v>
      </c>
      <c r="N62">
        <f t="shared" si="16"/>
        <v>248.702</v>
      </c>
      <c r="O62">
        <f t="shared" si="17"/>
        <v>152.69300000000001</v>
      </c>
      <c r="P62">
        <f>O62-O56</f>
        <v>86.015000000000015</v>
      </c>
      <c r="Q62">
        <f t="shared" si="18"/>
        <v>0.57645008879804316</v>
      </c>
      <c r="T62" s="1"/>
      <c r="U62" s="18"/>
      <c r="V62" s="18"/>
      <c r="W62" s="18"/>
    </row>
    <row r="63" spans="1:31" x14ac:dyDescent="0.3">
      <c r="H63" s="60"/>
      <c r="I63">
        <v>8</v>
      </c>
      <c r="J63" t="s">
        <v>82</v>
      </c>
      <c r="K63" s="1">
        <v>97999</v>
      </c>
      <c r="L63" s="1">
        <v>125652</v>
      </c>
      <c r="M63" s="1">
        <v>39610</v>
      </c>
      <c r="N63">
        <f t="shared" si="16"/>
        <v>263.26100000000002</v>
      </c>
      <c r="O63">
        <f t="shared" si="17"/>
        <v>165.262</v>
      </c>
      <c r="P63">
        <f>O63-O57</f>
        <v>101.80799999999999</v>
      </c>
      <c r="Q63">
        <f t="shared" si="18"/>
        <v>0.68229065442482317</v>
      </c>
      <c r="R63" s="1"/>
      <c r="U63" s="18"/>
      <c r="V63" s="18"/>
    </row>
    <row r="64" spans="1:31" x14ac:dyDescent="0.3">
      <c r="H64" s="60"/>
      <c r="I64">
        <v>9</v>
      </c>
      <c r="J64" t="s">
        <v>82</v>
      </c>
      <c r="K64" s="1">
        <v>112824</v>
      </c>
      <c r="L64" s="1">
        <v>137450</v>
      </c>
      <c r="M64" s="1">
        <v>52608</v>
      </c>
      <c r="N64">
        <f t="shared" si="16"/>
        <v>302.88200000000001</v>
      </c>
      <c r="O64">
        <f t="shared" si="17"/>
        <v>190.05799999999999</v>
      </c>
      <c r="P64" s="1">
        <f>O64-O58</f>
        <v>128.38399999999999</v>
      </c>
      <c r="Q64">
        <f t="shared" si="18"/>
        <v>0.86039607278088648</v>
      </c>
      <c r="R64" s="1"/>
    </row>
    <row r="65" spans="1:31" x14ac:dyDescent="0.3">
      <c r="G65" s="21"/>
      <c r="H65" s="56" t="s">
        <v>78</v>
      </c>
      <c r="I65" s="3">
        <v>10</v>
      </c>
      <c r="J65" s="3" t="s">
        <v>65</v>
      </c>
      <c r="K65" s="4">
        <v>105086</v>
      </c>
      <c r="L65" s="4">
        <v>137005</v>
      </c>
      <c r="M65" s="4">
        <v>78888</v>
      </c>
      <c r="N65" s="3">
        <f t="shared" si="16"/>
        <v>320.97899999999998</v>
      </c>
      <c r="O65" s="3">
        <f t="shared" si="17"/>
        <v>215.893</v>
      </c>
      <c r="P65" s="4">
        <f>O65-O56</f>
        <v>149.215</v>
      </c>
      <c r="Q65" s="3">
        <f t="shared" si="18"/>
        <v>1</v>
      </c>
      <c r="S65" s="1"/>
      <c r="AA65" s="57" t="s">
        <v>86</v>
      </c>
      <c r="AB65" s="57"/>
      <c r="AC65" s="57"/>
      <c r="AD65" s="57"/>
      <c r="AE65" s="57"/>
    </row>
    <row r="66" spans="1:31" x14ac:dyDescent="0.3">
      <c r="H66" s="56"/>
      <c r="I66">
        <v>11</v>
      </c>
      <c r="J66" t="s">
        <v>82</v>
      </c>
      <c r="K66" s="1">
        <v>106616</v>
      </c>
      <c r="L66" s="1">
        <v>138525</v>
      </c>
      <c r="M66" s="1">
        <v>55852</v>
      </c>
      <c r="N66">
        <f t="shared" si="16"/>
        <v>300.99299999999999</v>
      </c>
      <c r="O66">
        <f t="shared" si="17"/>
        <v>194.37700000000001</v>
      </c>
      <c r="P66" s="1">
        <f>O66-O57</f>
        <v>130.923</v>
      </c>
      <c r="Q66">
        <f t="shared" si="18"/>
        <v>0.87741178835907918</v>
      </c>
      <c r="S66" s="1"/>
      <c r="T66" s="1"/>
      <c r="U66" s="18" t="s">
        <v>8</v>
      </c>
      <c r="V66" t="s">
        <v>9</v>
      </c>
      <c r="W66" t="s">
        <v>10</v>
      </c>
      <c r="X66" t="s">
        <v>11</v>
      </c>
      <c r="AA66" s="18" t="s">
        <v>8</v>
      </c>
      <c r="AB66" t="s">
        <v>9</v>
      </c>
      <c r="AC66" t="s">
        <v>10</v>
      </c>
      <c r="AD66" t="s">
        <v>11</v>
      </c>
    </row>
    <row r="67" spans="1:31" x14ac:dyDescent="0.3">
      <c r="H67" s="56"/>
      <c r="I67">
        <v>12</v>
      </c>
      <c r="J67" t="s">
        <v>82</v>
      </c>
      <c r="K67" s="1">
        <v>101516</v>
      </c>
      <c r="L67" s="1">
        <v>117065</v>
      </c>
      <c r="M67" s="1">
        <v>38297</v>
      </c>
      <c r="N67">
        <f t="shared" si="16"/>
        <v>256.87799999999999</v>
      </c>
      <c r="O67">
        <f t="shared" si="17"/>
        <v>155.36199999999999</v>
      </c>
      <c r="P67" s="1">
        <f>O67-O58</f>
        <v>93.687999999999988</v>
      </c>
      <c r="Q67">
        <f t="shared" si="18"/>
        <v>0.62787253292229328</v>
      </c>
      <c r="S67" s="1"/>
      <c r="T67" s="1" t="s">
        <v>12</v>
      </c>
      <c r="U67" s="1">
        <v>0</v>
      </c>
      <c r="V67">
        <v>0.63317909427365027</v>
      </c>
      <c r="W67">
        <v>0.6844852150701991</v>
      </c>
      <c r="X67">
        <v>1</v>
      </c>
      <c r="Z67" t="s">
        <v>12</v>
      </c>
      <c r="AA67" s="1">
        <v>0</v>
      </c>
      <c r="AB67">
        <v>0.63317909427365027</v>
      </c>
      <c r="AC67">
        <v>0.6844852150701991</v>
      </c>
      <c r="AD67">
        <v>1</v>
      </c>
    </row>
    <row r="68" spans="1:31" x14ac:dyDescent="0.3">
      <c r="O68" s="1"/>
      <c r="P68" s="1"/>
      <c r="Q68" s="1"/>
      <c r="S68" s="1"/>
      <c r="T68" s="1" t="s">
        <v>13</v>
      </c>
      <c r="U68" s="1">
        <v>0</v>
      </c>
      <c r="V68">
        <v>0.5061287996707553</v>
      </c>
      <c r="W68">
        <v>0.73946191286282625</v>
      </c>
      <c r="X68">
        <v>0.70852682491336461</v>
      </c>
      <c r="Z68" t="s">
        <v>61</v>
      </c>
      <c r="AA68">
        <v>0</v>
      </c>
      <c r="AB68">
        <v>0.52475175491044934</v>
      </c>
      <c r="AC68">
        <v>0.84716352822832464</v>
      </c>
      <c r="AD68">
        <v>1</v>
      </c>
    </row>
    <row r="69" spans="1:31" x14ac:dyDescent="0.3">
      <c r="O69" s="1"/>
      <c r="P69" s="1"/>
      <c r="Q69" s="1"/>
      <c r="S69" s="1"/>
      <c r="Z69" t="s">
        <v>62</v>
      </c>
      <c r="AA69">
        <v>0</v>
      </c>
      <c r="AB69">
        <f>AB67/AB68</f>
        <v>1.2066259680860036</v>
      </c>
      <c r="AC69">
        <f>AC67/AC68</f>
        <v>0.80797295004149305</v>
      </c>
      <c r="AD69">
        <v>1</v>
      </c>
    </row>
    <row r="70" spans="1:31" x14ac:dyDescent="0.3">
      <c r="A70" s="53" t="s">
        <v>135</v>
      </c>
      <c r="O70" s="1"/>
      <c r="P70" s="1"/>
      <c r="Q70" s="1"/>
      <c r="S70" s="1"/>
      <c r="Z70" t="s">
        <v>63</v>
      </c>
      <c r="AA70" s="1">
        <v>0</v>
      </c>
      <c r="AB70">
        <v>0.5061287996707553</v>
      </c>
      <c r="AC70">
        <v>0.73946191286282625</v>
      </c>
      <c r="AD70">
        <v>0.70852682491336461</v>
      </c>
    </row>
    <row r="71" spans="1:31" x14ac:dyDescent="0.3">
      <c r="O71" s="1"/>
      <c r="P71" s="1"/>
      <c r="Q71" s="1"/>
      <c r="S71" s="1"/>
      <c r="T71" s="1" t="s">
        <v>12</v>
      </c>
      <c r="U71" s="1" t="s">
        <v>44</v>
      </c>
      <c r="V71">
        <v>0.28877060639513524</v>
      </c>
      <c r="W71">
        <v>0.18712232770549375</v>
      </c>
      <c r="X71">
        <v>0</v>
      </c>
      <c r="Z71" t="s">
        <v>64</v>
      </c>
      <c r="AA71">
        <f>AA70*AA69</f>
        <v>0</v>
      </c>
      <c r="AB71">
        <f>AB70*AB69</f>
        <v>0.6107081528789321</v>
      </c>
      <c r="AC71">
        <f>AC70*AC69</f>
        <v>0.59746522317910322</v>
      </c>
      <c r="AD71">
        <f>AD70*AD69</f>
        <v>0.70852682491336461</v>
      </c>
    </row>
    <row r="72" spans="1:31" x14ac:dyDescent="0.3">
      <c r="O72" s="1"/>
      <c r="P72" s="1"/>
      <c r="Q72" s="1"/>
      <c r="S72" s="1"/>
      <c r="T72" s="1" t="s">
        <v>13</v>
      </c>
      <c r="U72" s="1">
        <v>0</v>
      </c>
      <c r="V72">
        <v>0.23373380945287017</v>
      </c>
      <c r="W72">
        <v>0.1047839000792281</v>
      </c>
      <c r="X72">
        <v>0.14630771866169379</v>
      </c>
    </row>
    <row r="73" spans="1:31" x14ac:dyDescent="0.3">
      <c r="O73" s="1"/>
      <c r="P73" s="1"/>
      <c r="Q73" s="1"/>
      <c r="R73" s="1"/>
      <c r="S73" s="1"/>
      <c r="T73" s="1"/>
      <c r="U73" s="1"/>
      <c r="V73" s="1"/>
    </row>
    <row r="74" spans="1:31" x14ac:dyDescent="0.3">
      <c r="S74" s="1"/>
      <c r="T74" s="1"/>
      <c r="U74" s="1"/>
      <c r="V74" s="1"/>
    </row>
    <row r="75" spans="1:31" x14ac:dyDescent="0.3">
      <c r="S75" s="1"/>
      <c r="T75" s="1"/>
      <c r="U75" s="1"/>
      <c r="V75" s="1"/>
    </row>
    <row r="76" spans="1:31" x14ac:dyDescent="0.3">
      <c r="G76" s="21"/>
      <c r="H76" s="21"/>
      <c r="I76" s="21"/>
      <c r="J76" s="21"/>
      <c r="K76" t="s">
        <v>51</v>
      </c>
      <c r="L76" s="1"/>
      <c r="M76" s="1"/>
      <c r="N76" s="1"/>
      <c r="Q76" s="1"/>
      <c r="R76" s="1"/>
      <c r="T76" s="1"/>
      <c r="U76" s="1"/>
      <c r="V76" s="1"/>
      <c r="W76" s="1"/>
    </row>
    <row r="77" spans="1:31" x14ac:dyDescent="0.3">
      <c r="G77" s="21"/>
      <c r="H77" s="21"/>
      <c r="I77" s="39" t="s">
        <v>71</v>
      </c>
      <c r="J77" s="39" t="s">
        <v>73</v>
      </c>
      <c r="K77" t="s">
        <v>52</v>
      </c>
      <c r="L77" s="1" t="s">
        <v>53</v>
      </c>
      <c r="M77" s="1" t="s">
        <v>54</v>
      </c>
      <c r="N77" s="1" t="s">
        <v>55</v>
      </c>
      <c r="O77" t="s">
        <v>56</v>
      </c>
      <c r="P77" t="s">
        <v>57</v>
      </c>
      <c r="Q77" s="1" t="s">
        <v>58</v>
      </c>
      <c r="R77" s="1"/>
      <c r="T77" s="1"/>
      <c r="U77" s="1"/>
    </row>
    <row r="78" spans="1:31" x14ac:dyDescent="0.3">
      <c r="G78" s="21"/>
      <c r="H78" s="56" t="s">
        <v>75</v>
      </c>
      <c r="I78" s="21">
        <v>1</v>
      </c>
      <c r="J78" s="21" t="s">
        <v>65</v>
      </c>
      <c r="K78">
        <v>158199</v>
      </c>
      <c r="L78" s="1">
        <v>32337</v>
      </c>
      <c r="M78" s="1">
        <v>31964</v>
      </c>
      <c r="N78" s="1">
        <v>222.5</v>
      </c>
      <c r="O78">
        <v>64.301000000000002</v>
      </c>
      <c r="P78">
        <v>0</v>
      </c>
      <c r="Q78" s="1">
        <v>0</v>
      </c>
      <c r="R78" s="6"/>
      <c r="T78" s="1"/>
      <c r="U78" s="1"/>
    </row>
    <row r="79" spans="1:31" x14ac:dyDescent="0.3">
      <c r="G79" s="21"/>
      <c r="H79" s="56"/>
      <c r="I79" s="21">
        <v>2</v>
      </c>
      <c r="J79" s="21" t="s">
        <v>82</v>
      </c>
      <c r="K79">
        <v>159123</v>
      </c>
      <c r="L79" s="1">
        <v>35145</v>
      </c>
      <c r="M79" s="1">
        <v>36941</v>
      </c>
      <c r="N79" s="1">
        <v>231.209</v>
      </c>
      <c r="O79">
        <v>72.085999999999999</v>
      </c>
      <c r="P79">
        <v>0</v>
      </c>
      <c r="Q79">
        <v>0</v>
      </c>
      <c r="R79" s="6"/>
      <c r="T79" s="1"/>
      <c r="U79" s="1"/>
    </row>
    <row r="80" spans="1:31" x14ac:dyDescent="0.3">
      <c r="G80" s="21"/>
      <c r="H80" s="56" t="s">
        <v>76</v>
      </c>
      <c r="I80" s="21">
        <v>3</v>
      </c>
      <c r="J80" s="21" t="s">
        <v>16</v>
      </c>
      <c r="K80">
        <v>160316</v>
      </c>
      <c r="L80" s="1">
        <v>146449</v>
      </c>
      <c r="M80" s="1">
        <v>51326</v>
      </c>
      <c r="N80" s="1">
        <v>358.09100000000001</v>
      </c>
      <c r="O80">
        <v>197.77500000000001</v>
      </c>
      <c r="P80">
        <v>133.47399999999999</v>
      </c>
      <c r="Q80">
        <v>0.96036896864342158</v>
      </c>
      <c r="R80" s="6"/>
      <c r="T80" s="1"/>
      <c r="U80" s="1"/>
    </row>
    <row r="81" spans="1:23" x14ac:dyDescent="0.3">
      <c r="G81" s="21"/>
      <c r="H81" s="56"/>
      <c r="I81" s="21">
        <v>4</v>
      </c>
      <c r="J81" s="21" t="s">
        <v>16</v>
      </c>
      <c r="K81">
        <v>148491</v>
      </c>
      <c r="L81" s="34">
        <v>133058</v>
      </c>
      <c r="M81" s="34">
        <v>46881</v>
      </c>
      <c r="N81" s="34">
        <v>328.43</v>
      </c>
      <c r="O81" s="21">
        <v>179.93899999999999</v>
      </c>
      <c r="P81" s="21">
        <v>107.85299999999999</v>
      </c>
      <c r="Q81" s="21">
        <v>0.77602135528341809</v>
      </c>
      <c r="R81" s="35"/>
      <c r="T81" s="1"/>
      <c r="U81" s="1"/>
    </row>
    <row r="82" spans="1:23" x14ac:dyDescent="0.3">
      <c r="G82" s="21"/>
      <c r="H82" s="56" t="s">
        <v>77</v>
      </c>
      <c r="I82" s="21">
        <v>5</v>
      </c>
      <c r="J82" s="21" t="s">
        <v>16</v>
      </c>
      <c r="K82">
        <v>135519</v>
      </c>
      <c r="L82" s="34">
        <v>132764</v>
      </c>
      <c r="M82" s="34">
        <v>56698</v>
      </c>
      <c r="N82" s="34">
        <v>324.98099999999999</v>
      </c>
      <c r="O82" s="21">
        <v>189.46199999999999</v>
      </c>
      <c r="P82" s="21">
        <v>125.16099999999999</v>
      </c>
      <c r="Q82" s="21">
        <v>0.90055546761451133</v>
      </c>
      <c r="R82" s="35"/>
      <c r="T82" s="1"/>
    </row>
    <row r="83" spans="1:23" x14ac:dyDescent="0.3">
      <c r="G83" s="21"/>
      <c r="H83" s="56"/>
      <c r="I83" s="21">
        <v>6</v>
      </c>
      <c r="J83" s="21" t="s">
        <v>16</v>
      </c>
      <c r="K83">
        <v>131683</v>
      </c>
      <c r="L83" s="1">
        <v>123030</v>
      </c>
      <c r="M83" s="1">
        <v>42966</v>
      </c>
      <c r="N83" s="1">
        <v>297.67899999999997</v>
      </c>
      <c r="O83">
        <v>165.99600000000001</v>
      </c>
      <c r="P83">
        <v>93.910000000000011</v>
      </c>
      <c r="Q83">
        <v>0.67569901138276922</v>
      </c>
      <c r="R83" s="6"/>
      <c r="T83" s="1"/>
    </row>
    <row r="84" spans="1:23" x14ac:dyDescent="0.3">
      <c r="G84" s="21"/>
      <c r="H84" s="56" t="s">
        <v>78</v>
      </c>
      <c r="I84" s="3">
        <v>7</v>
      </c>
      <c r="J84" s="3" t="s">
        <v>16</v>
      </c>
      <c r="K84" s="3">
        <v>102939</v>
      </c>
      <c r="L84" s="3">
        <v>137616</v>
      </c>
      <c r="M84" s="3">
        <v>65667</v>
      </c>
      <c r="N84" s="3">
        <v>306.22199999999998</v>
      </c>
      <c r="O84" s="3">
        <v>203.28299999999999</v>
      </c>
      <c r="P84" s="3">
        <v>138.98199999999997</v>
      </c>
      <c r="Q84" s="3">
        <v>1</v>
      </c>
      <c r="T84" s="1"/>
    </row>
    <row r="85" spans="1:23" x14ac:dyDescent="0.3">
      <c r="G85" s="21"/>
      <c r="H85" s="56"/>
      <c r="I85" s="21">
        <v>8</v>
      </c>
      <c r="J85" s="21" t="s">
        <v>16</v>
      </c>
      <c r="K85">
        <v>111655</v>
      </c>
      <c r="L85">
        <v>116691</v>
      </c>
      <c r="M85">
        <v>41605</v>
      </c>
      <c r="N85">
        <v>269.95100000000002</v>
      </c>
      <c r="O85">
        <v>158.29599999999999</v>
      </c>
      <c r="P85">
        <v>86.21</v>
      </c>
      <c r="Q85">
        <v>0.62029615345872136</v>
      </c>
      <c r="T85" s="1"/>
      <c r="U85" s="1"/>
      <c r="V85" s="1"/>
      <c r="W85" s="1"/>
    </row>
    <row r="86" spans="1:23" x14ac:dyDescent="0.3">
      <c r="G86" s="21"/>
      <c r="H86" s="21"/>
      <c r="I86" s="21"/>
      <c r="S86" s="1"/>
      <c r="T86" s="1"/>
      <c r="U86" s="1"/>
      <c r="V86" s="1"/>
    </row>
    <row r="87" spans="1:23" x14ac:dyDescent="0.3">
      <c r="G87" s="21"/>
      <c r="H87" s="21"/>
      <c r="I87" s="21"/>
      <c r="K87" s="1"/>
      <c r="L87" s="1"/>
      <c r="M87" s="1"/>
      <c r="P87" s="1"/>
      <c r="S87" s="1"/>
      <c r="T87" s="1"/>
      <c r="U87" s="1"/>
      <c r="V87" s="1"/>
    </row>
    <row r="88" spans="1:23" x14ac:dyDescent="0.3">
      <c r="G88" s="21"/>
      <c r="H88" s="21"/>
      <c r="I88" s="21"/>
      <c r="K88" s="1"/>
      <c r="L88" s="1"/>
      <c r="M88" s="1"/>
      <c r="P88" s="1"/>
      <c r="R88" s="1"/>
      <c r="S88" s="1"/>
      <c r="T88" s="1"/>
      <c r="U88" s="1"/>
      <c r="V88" s="1"/>
    </row>
    <row r="89" spans="1:23" x14ac:dyDescent="0.3">
      <c r="A89" s="53" t="s">
        <v>135</v>
      </c>
      <c r="G89" s="21"/>
      <c r="H89" s="21"/>
      <c r="I89" s="21"/>
      <c r="K89" s="1"/>
      <c r="L89" s="1"/>
      <c r="M89" s="1"/>
      <c r="P89" s="1"/>
      <c r="R89" s="1"/>
      <c r="S89" s="1"/>
      <c r="T89" s="1"/>
      <c r="U89" s="1"/>
      <c r="V89" s="1"/>
    </row>
    <row r="90" spans="1:23" x14ac:dyDescent="0.3">
      <c r="G90" s="21"/>
      <c r="H90" s="21"/>
      <c r="I90" s="21"/>
      <c r="J90" s="21"/>
      <c r="K90" s="34"/>
      <c r="L90" s="34"/>
      <c r="M90" s="34"/>
      <c r="N90" s="21"/>
      <c r="O90" s="21"/>
      <c r="P90" s="34"/>
      <c r="R90" s="1"/>
    </row>
    <row r="91" spans="1:23" x14ac:dyDescent="0.3">
      <c r="G91" s="21"/>
      <c r="H91" s="21"/>
      <c r="I91" s="21"/>
      <c r="J91" s="21"/>
      <c r="K91" s="34"/>
      <c r="L91" s="34"/>
      <c r="M91" s="34"/>
      <c r="N91" s="21"/>
      <c r="O91" s="21"/>
      <c r="P91" s="34"/>
      <c r="R91" s="1"/>
      <c r="S91" s="1"/>
      <c r="T91" s="1"/>
    </row>
    <row r="92" spans="1:23" x14ac:dyDescent="0.3">
      <c r="G92" s="21"/>
      <c r="H92" s="21"/>
      <c r="I92" s="21"/>
      <c r="J92" s="21"/>
      <c r="K92" s="34"/>
      <c r="L92" s="34"/>
      <c r="M92" s="34"/>
      <c r="N92" s="21"/>
      <c r="O92" s="21"/>
      <c r="P92" s="34"/>
      <c r="R92" s="1"/>
      <c r="S92" s="1"/>
      <c r="T92" s="1"/>
    </row>
    <row r="93" spans="1:23" x14ac:dyDescent="0.3">
      <c r="G93" s="21"/>
      <c r="H93" s="21"/>
      <c r="I93" s="21"/>
      <c r="J93" s="34"/>
      <c r="K93" s="34"/>
      <c r="L93" s="34"/>
      <c r="M93" s="34"/>
      <c r="N93" s="21"/>
      <c r="O93" s="21"/>
      <c r="P93" s="21"/>
      <c r="R93" s="1"/>
      <c r="S93" s="1"/>
      <c r="T93" s="1"/>
    </row>
    <row r="94" spans="1:23" x14ac:dyDescent="0.3">
      <c r="G94" s="21"/>
      <c r="H94" s="21"/>
      <c r="I94" s="21"/>
      <c r="J94" s="21"/>
      <c r="K94" s="34"/>
      <c r="L94" s="34"/>
      <c r="M94" s="34"/>
      <c r="N94" s="21"/>
      <c r="O94" s="21"/>
      <c r="P94" s="34"/>
      <c r="R94" s="1"/>
      <c r="S94" s="1"/>
      <c r="T94" s="1"/>
    </row>
    <row r="95" spans="1:23" x14ac:dyDescent="0.3">
      <c r="T95" t="s">
        <v>83</v>
      </c>
    </row>
  </sheetData>
  <mergeCells count="58">
    <mergeCell ref="AG17:AG19"/>
    <mergeCell ref="AH17:AH19"/>
    <mergeCell ref="AI17:AI19"/>
    <mergeCell ref="A52:F53"/>
    <mergeCell ref="A1:F1"/>
    <mergeCell ref="T17:T19"/>
    <mergeCell ref="U17:U19"/>
    <mergeCell ref="V17:V19"/>
    <mergeCell ref="W17:W19"/>
    <mergeCell ref="AF17:AF19"/>
    <mergeCell ref="AH2:AM2"/>
    <mergeCell ref="H4:H6"/>
    <mergeCell ref="H7:H9"/>
    <mergeCell ref="H10:H12"/>
    <mergeCell ref="H13:H15"/>
    <mergeCell ref="H20:H22"/>
    <mergeCell ref="H39:H41"/>
    <mergeCell ref="H42:H44"/>
    <mergeCell ref="H45:H47"/>
    <mergeCell ref="S1:Y1"/>
    <mergeCell ref="S3:S5"/>
    <mergeCell ref="S6:S8"/>
    <mergeCell ref="S9:S11"/>
    <mergeCell ref="H23:H25"/>
    <mergeCell ref="H26:H28"/>
    <mergeCell ref="H29:H31"/>
    <mergeCell ref="H1:J1"/>
    <mergeCell ref="U2:V2"/>
    <mergeCell ref="U13:V13"/>
    <mergeCell ref="U14:V14"/>
    <mergeCell ref="S23:W23"/>
    <mergeCell ref="S12:S14"/>
    <mergeCell ref="H36:H38"/>
    <mergeCell ref="U8:V8"/>
    <mergeCell ref="U9:V9"/>
    <mergeCell ref="U10:V10"/>
    <mergeCell ref="U11:V11"/>
    <mergeCell ref="U12:V12"/>
    <mergeCell ref="U3:V3"/>
    <mergeCell ref="U4:V4"/>
    <mergeCell ref="U5:V5"/>
    <mergeCell ref="U6:V6"/>
    <mergeCell ref="U7:V7"/>
    <mergeCell ref="H84:H85"/>
    <mergeCell ref="AA52:AE52"/>
    <mergeCell ref="AA65:AE65"/>
    <mergeCell ref="H78:H79"/>
    <mergeCell ref="H80:H81"/>
    <mergeCell ref="H82:H83"/>
    <mergeCell ref="S54:S55"/>
    <mergeCell ref="S56:S57"/>
    <mergeCell ref="S58:S59"/>
    <mergeCell ref="S60:S61"/>
    <mergeCell ref="H56:H58"/>
    <mergeCell ref="H59:H61"/>
    <mergeCell ref="H62:H64"/>
    <mergeCell ref="S51:Z52"/>
    <mergeCell ref="H65:H67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55FBC1-7EBD-4F41-AD82-10878276FF15}">
  <dimension ref="A1:AA75"/>
  <sheetViews>
    <sheetView topLeftCell="A16" workbookViewId="0">
      <selection activeCell="H36" sqref="H36"/>
    </sheetView>
  </sheetViews>
  <sheetFormatPr defaultRowHeight="14" x14ac:dyDescent="0.3"/>
  <cols>
    <col min="17" max="17" width="23.08203125" bestFit="1" customWidth="1"/>
    <col min="18" max="18" width="10.5" bestFit="1" customWidth="1"/>
    <col min="19" max="19" width="14.08203125" bestFit="1" customWidth="1"/>
    <col min="20" max="20" width="11" bestFit="1" customWidth="1"/>
  </cols>
  <sheetData>
    <row r="1" spans="1:27" x14ac:dyDescent="0.3">
      <c r="A1" s="57" t="s">
        <v>88</v>
      </c>
      <c r="B1" s="57"/>
      <c r="C1" s="57"/>
      <c r="D1" s="57"/>
      <c r="E1" s="57"/>
      <c r="F1" s="57"/>
      <c r="G1" s="57"/>
      <c r="H1" s="57"/>
      <c r="I1" s="57"/>
      <c r="J1" s="57"/>
      <c r="K1" s="57"/>
      <c r="L1" s="57"/>
      <c r="M1" s="57"/>
    </row>
    <row r="2" spans="1:27" x14ac:dyDescent="0.3">
      <c r="A2" s="40"/>
      <c r="B2" s="40"/>
      <c r="C2" s="40"/>
      <c r="D2" s="40"/>
      <c r="E2" s="40"/>
      <c r="F2" s="40"/>
      <c r="G2" s="40"/>
      <c r="H2" s="40"/>
      <c r="I2" s="40"/>
      <c r="J2" s="40"/>
      <c r="K2" s="40"/>
      <c r="L2" s="40"/>
    </row>
    <row r="3" spans="1:27" x14ac:dyDescent="0.3">
      <c r="A3" s="57" t="s">
        <v>89</v>
      </c>
      <c r="B3" s="57"/>
      <c r="C3" s="57"/>
      <c r="D3" s="57"/>
      <c r="E3" s="57"/>
      <c r="F3" s="57"/>
      <c r="G3" s="52"/>
      <c r="I3" s="57" t="s">
        <v>90</v>
      </c>
      <c r="J3" s="57"/>
      <c r="K3" s="57"/>
      <c r="L3" s="57"/>
      <c r="M3" s="57"/>
      <c r="N3" s="57"/>
      <c r="W3" t="s">
        <v>0</v>
      </c>
      <c r="X3" t="s">
        <v>1</v>
      </c>
      <c r="Y3" t="s">
        <v>2</v>
      </c>
      <c r="Z3" t="s">
        <v>3</v>
      </c>
      <c r="AA3" t="s">
        <v>4</v>
      </c>
    </row>
    <row r="4" spans="1:27" x14ac:dyDescent="0.3">
      <c r="O4" s="5"/>
      <c r="P4" s="5" t="s">
        <v>85</v>
      </c>
      <c r="Q4" s="40" t="s">
        <v>69</v>
      </c>
      <c r="R4" t="s">
        <v>5</v>
      </c>
      <c r="S4" t="s">
        <v>6</v>
      </c>
      <c r="T4" t="s">
        <v>7</v>
      </c>
      <c r="V4">
        <v>1</v>
      </c>
      <c r="W4">
        <v>0</v>
      </c>
      <c r="X4">
        <v>0</v>
      </c>
      <c r="Y4">
        <v>0</v>
      </c>
      <c r="Z4">
        <f>(W4+X4+Y4)/3</f>
        <v>0</v>
      </c>
      <c r="AA4">
        <f>STDEV(W4,X4,Y4)</f>
        <v>0</v>
      </c>
    </row>
    <row r="5" spans="1:27" x14ac:dyDescent="0.3">
      <c r="O5" s="60" t="s">
        <v>75</v>
      </c>
      <c r="P5">
        <v>1</v>
      </c>
      <c r="Q5" t="s">
        <v>65</v>
      </c>
      <c r="R5" s="1">
        <v>2750</v>
      </c>
      <c r="S5">
        <v>0</v>
      </c>
      <c r="T5">
        <f>S5/$S$14</f>
        <v>0</v>
      </c>
      <c r="V5">
        <v>2</v>
      </c>
      <c r="W5">
        <v>0</v>
      </c>
      <c r="X5">
        <v>0</v>
      </c>
      <c r="Y5">
        <v>0</v>
      </c>
      <c r="Z5">
        <f t="shared" ref="Z5:Z15" si="0">(W5+X5+Y5)/3</f>
        <v>0</v>
      </c>
      <c r="AA5">
        <f t="shared" ref="AA5:AA15" si="1">STDEV(W5,X5,Y5)</f>
        <v>0</v>
      </c>
    </row>
    <row r="6" spans="1:27" x14ac:dyDescent="0.3">
      <c r="O6" s="60"/>
      <c r="P6">
        <v>2</v>
      </c>
      <c r="Q6" t="s">
        <v>82</v>
      </c>
      <c r="R6" s="1">
        <v>2677</v>
      </c>
      <c r="S6">
        <v>0</v>
      </c>
      <c r="T6">
        <f t="shared" ref="T6:T16" si="2">S6/$S$14</f>
        <v>0</v>
      </c>
      <c r="V6">
        <v>3</v>
      </c>
      <c r="W6">
        <v>0</v>
      </c>
      <c r="X6">
        <v>0</v>
      </c>
      <c r="Y6">
        <v>0</v>
      </c>
      <c r="Z6">
        <f t="shared" si="0"/>
        <v>0</v>
      </c>
      <c r="AA6">
        <f t="shared" si="1"/>
        <v>0</v>
      </c>
    </row>
    <row r="7" spans="1:27" x14ac:dyDescent="0.3">
      <c r="O7" s="60"/>
      <c r="P7">
        <v>3</v>
      </c>
      <c r="Q7" t="s">
        <v>66</v>
      </c>
      <c r="R7" s="1">
        <v>3240</v>
      </c>
      <c r="S7">
        <v>0</v>
      </c>
      <c r="T7">
        <f t="shared" si="2"/>
        <v>0</v>
      </c>
      <c r="V7">
        <v>4</v>
      </c>
      <c r="W7">
        <v>0.64818421354107003</v>
      </c>
      <c r="X7">
        <v>0.60879120879120874</v>
      </c>
      <c r="Y7">
        <v>0.46594469418335377</v>
      </c>
      <c r="Z7">
        <f t="shared" si="0"/>
        <v>0.57430670550521079</v>
      </c>
      <c r="AA7">
        <f t="shared" si="1"/>
        <v>9.5888979184754933E-2</v>
      </c>
    </row>
    <row r="8" spans="1:27" x14ac:dyDescent="0.3">
      <c r="O8" s="60" t="s">
        <v>76</v>
      </c>
      <c r="P8">
        <v>4</v>
      </c>
      <c r="Q8" t="s">
        <v>65</v>
      </c>
      <c r="R8" s="1">
        <v>25382</v>
      </c>
      <c r="S8" s="1">
        <f>R8-R5</f>
        <v>22632</v>
      </c>
      <c r="T8">
        <f t="shared" si="2"/>
        <v>0.64818421354107003</v>
      </c>
      <c r="V8">
        <v>5</v>
      </c>
      <c r="W8">
        <v>0.21124985679917516</v>
      </c>
      <c r="X8">
        <v>0.11658817373103088</v>
      </c>
      <c r="Y8">
        <v>0.13754938019343413</v>
      </c>
      <c r="Z8">
        <f t="shared" si="0"/>
        <v>0.15512913690788008</v>
      </c>
      <c r="AA8">
        <f t="shared" si="1"/>
        <v>4.9719155714148783E-2</v>
      </c>
    </row>
    <row r="9" spans="1:27" x14ac:dyDescent="0.3">
      <c r="O9" s="60"/>
      <c r="P9">
        <v>5</v>
      </c>
      <c r="Q9" t="s">
        <v>82</v>
      </c>
      <c r="R9" s="1">
        <v>10053</v>
      </c>
      <c r="S9" s="1">
        <f>R9-R6</f>
        <v>7376</v>
      </c>
      <c r="T9">
        <f t="shared" si="2"/>
        <v>0.21124985679917516</v>
      </c>
      <c r="U9" s="1"/>
      <c r="V9" s="1">
        <v>6</v>
      </c>
      <c r="W9">
        <v>0.13787375415282391</v>
      </c>
      <c r="X9">
        <v>5.8887144601430318E-2</v>
      </c>
      <c r="Y9">
        <v>4.9856967715570084E-2</v>
      </c>
      <c r="Z9">
        <f t="shared" si="0"/>
        <v>8.2205955489941432E-2</v>
      </c>
      <c r="AA9">
        <f t="shared" si="1"/>
        <v>4.8420696810619071E-2</v>
      </c>
    </row>
    <row r="10" spans="1:27" x14ac:dyDescent="0.3">
      <c r="O10" s="60"/>
      <c r="P10">
        <v>6</v>
      </c>
      <c r="Q10" t="s">
        <v>66</v>
      </c>
      <c r="R10" s="1">
        <v>8054</v>
      </c>
      <c r="S10" s="1">
        <f>R10-R7</f>
        <v>4814</v>
      </c>
      <c r="T10">
        <f t="shared" si="2"/>
        <v>0.13787375415282391</v>
      </c>
      <c r="U10" s="1"/>
      <c r="V10" s="1">
        <v>7</v>
      </c>
      <c r="W10">
        <v>0.61229808683698017</v>
      </c>
      <c r="X10">
        <v>0.8053724053724054</v>
      </c>
      <c r="Y10">
        <v>0.7227898106524997</v>
      </c>
      <c r="Z10">
        <f t="shared" si="0"/>
        <v>0.71348676762062835</v>
      </c>
      <c r="AA10">
        <f t="shared" si="1"/>
        <v>9.6872767467021392E-2</v>
      </c>
    </row>
    <row r="11" spans="1:27" x14ac:dyDescent="0.3">
      <c r="O11" s="60" t="s">
        <v>77</v>
      </c>
      <c r="P11">
        <v>7</v>
      </c>
      <c r="Q11" t="s">
        <v>65</v>
      </c>
      <c r="R11" s="1">
        <v>24129</v>
      </c>
      <c r="S11" s="1">
        <f>R11-R5</f>
        <v>21379</v>
      </c>
      <c r="T11">
        <f t="shared" si="2"/>
        <v>0.61229808683698017</v>
      </c>
      <c r="U11" s="1"/>
      <c r="V11" s="1">
        <v>8</v>
      </c>
      <c r="W11">
        <v>0.22015694810402109</v>
      </c>
      <c r="X11">
        <v>0.20889586603872318</v>
      </c>
      <c r="Y11">
        <v>0.24230350088543795</v>
      </c>
      <c r="Z11">
        <f t="shared" si="0"/>
        <v>0.22378543834272743</v>
      </c>
      <c r="AA11">
        <f t="shared" si="1"/>
        <v>1.6996822425740292E-2</v>
      </c>
    </row>
    <row r="12" spans="1:27" x14ac:dyDescent="0.3">
      <c r="O12" s="60"/>
      <c r="P12">
        <v>8</v>
      </c>
      <c r="Q12" t="s">
        <v>82</v>
      </c>
      <c r="R12" s="1">
        <v>10364</v>
      </c>
      <c r="S12" s="1">
        <f>R12-R6</f>
        <v>7687</v>
      </c>
      <c r="T12">
        <f t="shared" si="2"/>
        <v>0.22015694810402109</v>
      </c>
      <c r="U12" s="1"/>
      <c r="V12" s="1">
        <v>9</v>
      </c>
      <c r="W12">
        <v>0.11642227059227861</v>
      </c>
      <c r="X12">
        <v>0.12185592185592185</v>
      </c>
      <c r="Y12">
        <v>9.760250647050811E-2</v>
      </c>
      <c r="Z12">
        <f t="shared" si="0"/>
        <v>0.11196023297290286</v>
      </c>
      <c r="AA12">
        <f t="shared" si="1"/>
        <v>1.2727504635705277E-2</v>
      </c>
    </row>
    <row r="13" spans="1:27" x14ac:dyDescent="0.3">
      <c r="O13" s="60"/>
      <c r="P13">
        <v>9</v>
      </c>
      <c r="Q13" t="s">
        <v>66</v>
      </c>
      <c r="R13" s="1">
        <v>7305</v>
      </c>
      <c r="S13" s="1">
        <f>R13-R7</f>
        <v>4065</v>
      </c>
      <c r="T13">
        <f t="shared" si="2"/>
        <v>0.11642227059227861</v>
      </c>
      <c r="U13" s="1"/>
      <c r="V13" s="1">
        <v>10</v>
      </c>
      <c r="W13">
        <v>1</v>
      </c>
      <c r="X13">
        <v>1</v>
      </c>
      <c r="Y13">
        <v>1</v>
      </c>
      <c r="Z13">
        <f t="shared" si="0"/>
        <v>1</v>
      </c>
      <c r="AA13">
        <f t="shared" si="1"/>
        <v>0</v>
      </c>
    </row>
    <row r="14" spans="1:27" x14ac:dyDescent="0.3">
      <c r="O14" s="56" t="s">
        <v>78</v>
      </c>
      <c r="P14" s="3">
        <v>10</v>
      </c>
      <c r="Q14" s="3" t="s">
        <v>65</v>
      </c>
      <c r="R14" s="1">
        <v>37666</v>
      </c>
      <c r="S14" s="1">
        <f>R14-R5</f>
        <v>34916</v>
      </c>
      <c r="T14">
        <f t="shared" si="2"/>
        <v>1</v>
      </c>
      <c r="U14" s="1"/>
      <c r="V14" s="1">
        <v>11</v>
      </c>
      <c r="W14">
        <v>0.34494214686676594</v>
      </c>
      <c r="X14">
        <v>0.34132216989359848</v>
      </c>
      <c r="Y14">
        <v>0.29880125323525403</v>
      </c>
      <c r="Z14">
        <f t="shared" si="0"/>
        <v>0.32835518999853947</v>
      </c>
      <c r="AA14">
        <f t="shared" si="1"/>
        <v>2.5658379566484171E-2</v>
      </c>
    </row>
    <row r="15" spans="1:27" x14ac:dyDescent="0.3">
      <c r="O15" s="56"/>
      <c r="P15">
        <v>11</v>
      </c>
      <c r="Q15" t="s">
        <v>82</v>
      </c>
      <c r="R15" s="1">
        <v>14721</v>
      </c>
      <c r="S15" s="1">
        <f>R15-R6</f>
        <v>12044</v>
      </c>
      <c r="T15">
        <f t="shared" si="2"/>
        <v>0.34494214686676594</v>
      </c>
      <c r="U15" s="1"/>
      <c r="V15" s="1">
        <v>12</v>
      </c>
      <c r="W15">
        <v>8.9042272883491813E-2</v>
      </c>
      <c r="X15">
        <v>0.15729984301412872</v>
      </c>
      <c r="Y15">
        <v>0.12348453889115925</v>
      </c>
      <c r="Z15">
        <f t="shared" si="0"/>
        <v>0.12327555159625993</v>
      </c>
      <c r="AA15">
        <f t="shared" si="1"/>
        <v>3.4129264961346238E-2</v>
      </c>
    </row>
    <row r="16" spans="1:27" x14ac:dyDescent="0.3">
      <c r="O16" s="56"/>
      <c r="P16">
        <v>12</v>
      </c>
      <c r="Q16" t="s">
        <v>66</v>
      </c>
      <c r="R16" s="1">
        <v>6349</v>
      </c>
      <c r="S16" s="1">
        <f>R16-R7</f>
        <v>3109</v>
      </c>
      <c r="T16">
        <f t="shared" si="2"/>
        <v>8.9042272883491813E-2</v>
      </c>
      <c r="U16" s="1"/>
      <c r="V16" s="1"/>
      <c r="W16" s="1"/>
      <c r="X16" s="1"/>
    </row>
    <row r="17" spans="8:27" x14ac:dyDescent="0.3">
      <c r="U17" s="1"/>
      <c r="V17" s="1"/>
      <c r="W17" s="1"/>
      <c r="X17" s="1"/>
    </row>
    <row r="18" spans="8:27" x14ac:dyDescent="0.3">
      <c r="U18" s="1"/>
      <c r="V18" s="1"/>
      <c r="W18" s="1"/>
      <c r="X18" s="1"/>
    </row>
    <row r="19" spans="8:27" x14ac:dyDescent="0.3">
      <c r="H19" s="53" t="s">
        <v>135</v>
      </c>
      <c r="U19" s="1"/>
      <c r="V19" s="1"/>
      <c r="W19" s="1" t="s">
        <v>8</v>
      </c>
      <c r="X19" s="1" t="s">
        <v>9</v>
      </c>
      <c r="Y19" t="s">
        <v>10</v>
      </c>
      <c r="Z19" t="s">
        <v>11</v>
      </c>
    </row>
    <row r="20" spans="8:27" x14ac:dyDescent="0.3">
      <c r="O20" s="5"/>
      <c r="P20" s="5" t="s">
        <v>85</v>
      </c>
      <c r="Q20" s="40" t="s">
        <v>69</v>
      </c>
      <c r="R20" t="s">
        <v>5</v>
      </c>
      <c r="S20" t="s">
        <v>6</v>
      </c>
      <c r="T20" t="s">
        <v>7</v>
      </c>
      <c r="U20" s="1"/>
      <c r="V20" s="1" t="s">
        <v>12</v>
      </c>
      <c r="W20" s="1">
        <v>0</v>
      </c>
      <c r="X20" s="1">
        <v>0.57430670550521079</v>
      </c>
      <c r="Y20">
        <v>0.71348676762062835</v>
      </c>
      <c r="Z20" s="2">
        <v>1</v>
      </c>
      <c r="AA20" s="1"/>
    </row>
    <row r="21" spans="8:27" x14ac:dyDescent="0.3">
      <c r="O21" s="60" t="s">
        <v>75</v>
      </c>
      <c r="P21">
        <v>1</v>
      </c>
      <c r="Q21" t="s">
        <v>65</v>
      </c>
      <c r="R21" s="1">
        <v>1683</v>
      </c>
      <c r="S21">
        <v>0</v>
      </c>
      <c r="T21">
        <f>S21/$S$30</f>
        <v>0</v>
      </c>
      <c r="V21" t="s">
        <v>13</v>
      </c>
      <c r="W21">
        <v>0</v>
      </c>
      <c r="X21">
        <v>0.15512913690788008</v>
      </c>
      <c r="Y21">
        <v>0.22378543834272743</v>
      </c>
      <c r="Z21" s="2">
        <v>0.32835518999853947</v>
      </c>
      <c r="AA21" s="1"/>
    </row>
    <row r="22" spans="8:27" x14ac:dyDescent="0.3">
      <c r="O22" s="60"/>
      <c r="P22">
        <v>2</v>
      </c>
      <c r="Q22" t="s">
        <v>82</v>
      </c>
      <c r="R22" s="1">
        <v>2886</v>
      </c>
      <c r="S22">
        <v>0</v>
      </c>
      <c r="T22">
        <f t="shared" ref="T22:T32" si="3">S22/$S$30</f>
        <v>0</v>
      </c>
      <c r="V22" t="s">
        <v>14</v>
      </c>
      <c r="W22">
        <v>0</v>
      </c>
      <c r="X22">
        <v>8.2205955489941432E-2</v>
      </c>
      <c r="Y22">
        <v>0.11196023297290286</v>
      </c>
      <c r="Z22" s="2">
        <v>0.12327555159625993</v>
      </c>
      <c r="AA22" s="1"/>
    </row>
    <row r="23" spans="8:27" x14ac:dyDescent="0.3">
      <c r="O23" s="60"/>
      <c r="P23">
        <v>3</v>
      </c>
      <c r="Q23" t="s">
        <v>66</v>
      </c>
      <c r="R23" s="1">
        <v>1783</v>
      </c>
      <c r="S23">
        <v>0</v>
      </c>
      <c r="T23">
        <f t="shared" si="3"/>
        <v>0</v>
      </c>
      <c r="V23" t="s">
        <v>15</v>
      </c>
      <c r="W23">
        <v>0</v>
      </c>
      <c r="X23">
        <v>9.5888979184754933E-2</v>
      </c>
      <c r="Y23">
        <v>9.6872767467021392E-2</v>
      </c>
      <c r="Z23" s="2">
        <v>0</v>
      </c>
      <c r="AA23" s="1"/>
    </row>
    <row r="24" spans="8:27" x14ac:dyDescent="0.3">
      <c r="O24" s="60" t="s">
        <v>76</v>
      </c>
      <c r="P24">
        <v>4</v>
      </c>
      <c r="Q24" t="s">
        <v>65</v>
      </c>
      <c r="R24" s="1">
        <v>19134</v>
      </c>
      <c r="S24" s="1">
        <f>R24-R21</f>
        <v>17451</v>
      </c>
      <c r="T24">
        <f t="shared" si="3"/>
        <v>0.60879120879120874</v>
      </c>
      <c r="V24" t="s">
        <v>16</v>
      </c>
      <c r="W24">
        <v>0</v>
      </c>
      <c r="X24">
        <v>4.9719155714148783E-2</v>
      </c>
      <c r="Y24">
        <v>1.6996822425740292E-2</v>
      </c>
      <c r="Z24" s="2">
        <v>2.5658379566484171E-2</v>
      </c>
      <c r="AA24" s="1"/>
    </row>
    <row r="25" spans="8:27" x14ac:dyDescent="0.3">
      <c r="O25" s="60"/>
      <c r="P25">
        <v>5</v>
      </c>
      <c r="Q25" t="s">
        <v>82</v>
      </c>
      <c r="R25" s="1">
        <v>6228</v>
      </c>
      <c r="S25" s="1">
        <f>R25-R22</f>
        <v>3342</v>
      </c>
      <c r="T25">
        <f t="shared" si="3"/>
        <v>0.11658817373103088</v>
      </c>
      <c r="V25" t="s">
        <v>17</v>
      </c>
      <c r="W25">
        <v>0</v>
      </c>
      <c r="X25">
        <v>4.8420696810619071E-2</v>
      </c>
      <c r="Y25">
        <v>1.2727504635705277E-2</v>
      </c>
      <c r="Z25" s="2">
        <v>3.4129264961346238E-2</v>
      </c>
      <c r="AA25" s="1"/>
    </row>
    <row r="26" spans="8:27" x14ac:dyDescent="0.3">
      <c r="O26" s="60"/>
      <c r="P26">
        <v>6</v>
      </c>
      <c r="Q26" t="s">
        <v>66</v>
      </c>
      <c r="R26" s="1">
        <v>3471</v>
      </c>
      <c r="S26" s="1">
        <f>R26-R23</f>
        <v>1688</v>
      </c>
      <c r="T26">
        <f t="shared" si="3"/>
        <v>5.8887144601430318E-2</v>
      </c>
      <c r="X26" s="1"/>
      <c r="Z26" s="1"/>
      <c r="AA26" s="1"/>
    </row>
    <row r="27" spans="8:27" x14ac:dyDescent="0.3">
      <c r="O27" s="60" t="s">
        <v>77</v>
      </c>
      <c r="P27">
        <v>7</v>
      </c>
      <c r="Q27" t="s">
        <v>65</v>
      </c>
      <c r="R27" s="1">
        <v>24769</v>
      </c>
      <c r="S27" s="1">
        <f>R27-R21</f>
        <v>23086</v>
      </c>
      <c r="T27">
        <f t="shared" si="3"/>
        <v>0.8053724053724054</v>
      </c>
      <c r="X27" s="1"/>
      <c r="Y27" s="1"/>
      <c r="Z27" s="1"/>
      <c r="AA27" s="1"/>
    </row>
    <row r="28" spans="8:27" x14ac:dyDescent="0.3">
      <c r="O28" s="60"/>
      <c r="P28">
        <v>8</v>
      </c>
      <c r="Q28" t="s">
        <v>82</v>
      </c>
      <c r="R28" s="1">
        <v>8874</v>
      </c>
      <c r="S28" s="1">
        <f>R28-R22</f>
        <v>5988</v>
      </c>
      <c r="T28">
        <f t="shared" si="3"/>
        <v>0.20889586603872318</v>
      </c>
      <c r="X28" s="1"/>
      <c r="Z28" s="1"/>
      <c r="AA28" s="1"/>
    </row>
    <row r="29" spans="8:27" x14ac:dyDescent="0.3">
      <c r="O29" s="60"/>
      <c r="P29">
        <v>9</v>
      </c>
      <c r="Q29" t="s">
        <v>66</v>
      </c>
      <c r="R29" s="1">
        <v>5276</v>
      </c>
      <c r="S29" s="1">
        <f>R29-R23</f>
        <v>3493</v>
      </c>
      <c r="T29">
        <f t="shared" si="3"/>
        <v>0.12185592185592185</v>
      </c>
      <c r="U29" t="s">
        <v>18</v>
      </c>
      <c r="X29" s="1"/>
      <c r="Y29" s="1"/>
    </row>
    <row r="30" spans="8:27" x14ac:dyDescent="0.3">
      <c r="O30" s="56" t="s">
        <v>78</v>
      </c>
      <c r="P30" s="3">
        <v>10</v>
      </c>
      <c r="Q30" s="3" t="s">
        <v>65</v>
      </c>
      <c r="R30" s="1">
        <v>30348</v>
      </c>
      <c r="S30" s="1">
        <f>R30-R21</f>
        <v>28665</v>
      </c>
      <c r="T30">
        <f t="shared" si="3"/>
        <v>1</v>
      </c>
      <c r="X30" s="1"/>
      <c r="Y30" s="1"/>
    </row>
    <row r="31" spans="8:27" x14ac:dyDescent="0.3">
      <c r="O31" s="56"/>
      <c r="P31">
        <v>11</v>
      </c>
      <c r="Q31" t="s">
        <v>82</v>
      </c>
      <c r="R31" s="1">
        <v>12670</v>
      </c>
      <c r="S31" s="1">
        <f>R31-R22</f>
        <v>9784</v>
      </c>
      <c r="T31">
        <f t="shared" si="3"/>
        <v>0.34132216989359848</v>
      </c>
      <c r="X31" s="1"/>
      <c r="Y31" s="1"/>
    </row>
    <row r="32" spans="8:27" x14ac:dyDescent="0.3">
      <c r="O32" s="56"/>
      <c r="P32">
        <v>12</v>
      </c>
      <c r="Q32" t="s">
        <v>66</v>
      </c>
      <c r="R32" s="1">
        <v>6292</v>
      </c>
      <c r="S32" s="1">
        <f>R32-R23</f>
        <v>4509</v>
      </c>
      <c r="T32">
        <f t="shared" si="3"/>
        <v>0.15729984301412872</v>
      </c>
      <c r="X32" s="1"/>
      <c r="Y32" s="1"/>
    </row>
    <row r="33" spans="8:27" x14ac:dyDescent="0.3">
      <c r="X33" s="1"/>
      <c r="Y33" s="1"/>
    </row>
    <row r="34" spans="8:27" x14ac:dyDescent="0.3">
      <c r="X34" s="1"/>
      <c r="Y34" s="1"/>
    </row>
    <row r="35" spans="8:27" x14ac:dyDescent="0.3">
      <c r="X35" s="1"/>
      <c r="Y35" s="1"/>
    </row>
    <row r="36" spans="8:27" x14ac:dyDescent="0.3">
      <c r="H36" s="54"/>
      <c r="X36" s="1"/>
      <c r="Y36" s="1"/>
    </row>
    <row r="37" spans="8:27" x14ac:dyDescent="0.3">
      <c r="X37" s="1"/>
      <c r="Y37" s="1"/>
    </row>
    <row r="43" spans="8:27" x14ac:dyDescent="0.3">
      <c r="O43" s="5"/>
      <c r="P43" s="5" t="s">
        <v>85</v>
      </c>
      <c r="Q43" s="40" t="s">
        <v>69</v>
      </c>
      <c r="R43" t="s">
        <v>5</v>
      </c>
      <c r="S43" t="s">
        <v>6</v>
      </c>
      <c r="T43" t="s">
        <v>7</v>
      </c>
    </row>
    <row r="44" spans="8:27" x14ac:dyDescent="0.3">
      <c r="O44" s="60" t="s">
        <v>75</v>
      </c>
      <c r="P44">
        <v>1</v>
      </c>
      <c r="Q44" t="s">
        <v>65</v>
      </c>
      <c r="R44" s="1">
        <v>1889</v>
      </c>
      <c r="S44">
        <v>0</v>
      </c>
      <c r="T44">
        <f>S44/$S$53</f>
        <v>0</v>
      </c>
    </row>
    <row r="45" spans="8:27" x14ac:dyDescent="0.3">
      <c r="O45" s="60"/>
      <c r="P45">
        <v>2</v>
      </c>
      <c r="Q45" t="s">
        <v>82</v>
      </c>
      <c r="R45" s="1">
        <v>2386</v>
      </c>
      <c r="S45">
        <v>0</v>
      </c>
      <c r="T45">
        <f t="shared" ref="T45:T55" si="4">S45/$S$53</f>
        <v>0</v>
      </c>
    </row>
    <row r="46" spans="8:27" x14ac:dyDescent="0.3">
      <c r="O46" s="60"/>
      <c r="P46">
        <v>3</v>
      </c>
      <c r="Q46" t="s">
        <v>66</v>
      </c>
      <c r="R46" s="1">
        <v>1574</v>
      </c>
      <c r="S46">
        <v>0</v>
      </c>
      <c r="T46">
        <f t="shared" si="4"/>
        <v>0</v>
      </c>
    </row>
    <row r="47" spans="8:27" x14ac:dyDescent="0.3">
      <c r="O47" s="60" t="s">
        <v>76</v>
      </c>
      <c r="P47">
        <v>4</v>
      </c>
      <c r="Q47" t="s">
        <v>65</v>
      </c>
      <c r="R47" s="1">
        <v>15571</v>
      </c>
      <c r="S47" s="1">
        <f>R47-R44</f>
        <v>13682</v>
      </c>
      <c r="T47">
        <f t="shared" si="4"/>
        <v>0.46594469418335377</v>
      </c>
    </row>
    <row r="48" spans="8:27" x14ac:dyDescent="0.3">
      <c r="O48" s="60"/>
      <c r="P48">
        <v>5</v>
      </c>
      <c r="Q48" t="s">
        <v>82</v>
      </c>
      <c r="R48" s="1">
        <v>6425</v>
      </c>
      <c r="S48" s="1">
        <f>R48-R45</f>
        <v>4039</v>
      </c>
      <c r="T48">
        <f t="shared" si="4"/>
        <v>0.13754938019343413</v>
      </c>
      <c r="X48" s="1"/>
      <c r="Y48" s="1"/>
      <c r="Z48" s="1"/>
      <c r="AA48" s="1"/>
    </row>
    <row r="49" spans="9:27" x14ac:dyDescent="0.3">
      <c r="O49" s="60"/>
      <c r="P49">
        <v>6</v>
      </c>
      <c r="Q49" t="s">
        <v>66</v>
      </c>
      <c r="R49" s="1">
        <v>3038</v>
      </c>
      <c r="S49" s="1">
        <f>R49-R46</f>
        <v>1464</v>
      </c>
      <c r="T49">
        <f t="shared" si="4"/>
        <v>4.9856967715570084E-2</v>
      </c>
      <c r="X49" s="1"/>
      <c r="Y49" s="1"/>
      <c r="Z49" s="1"/>
      <c r="AA49" s="1"/>
    </row>
    <row r="50" spans="9:27" x14ac:dyDescent="0.3">
      <c r="O50" s="60" t="s">
        <v>77</v>
      </c>
      <c r="P50">
        <v>7</v>
      </c>
      <c r="Q50" t="s">
        <v>65</v>
      </c>
      <c r="R50" s="1">
        <v>23113</v>
      </c>
      <c r="S50" s="1">
        <f>R50-R44</f>
        <v>21224</v>
      </c>
      <c r="T50">
        <f t="shared" si="4"/>
        <v>0.7227898106524997</v>
      </c>
      <c r="X50" s="1"/>
      <c r="Z50" s="1"/>
      <c r="AA50" s="1"/>
    </row>
    <row r="51" spans="9:27" x14ac:dyDescent="0.3">
      <c r="O51" s="60"/>
      <c r="P51">
        <v>8</v>
      </c>
      <c r="Q51" t="s">
        <v>82</v>
      </c>
      <c r="R51" s="1">
        <v>9501</v>
      </c>
      <c r="S51" s="1">
        <f>R51-R45</f>
        <v>7115</v>
      </c>
      <c r="T51">
        <f t="shared" si="4"/>
        <v>0.24230350088543795</v>
      </c>
      <c r="X51" s="1"/>
      <c r="Y51" s="1"/>
      <c r="Z51" s="1"/>
      <c r="AA51" s="1"/>
    </row>
    <row r="52" spans="9:27" x14ac:dyDescent="0.3">
      <c r="O52" s="60"/>
      <c r="P52">
        <v>9</v>
      </c>
      <c r="Q52" t="s">
        <v>66</v>
      </c>
      <c r="R52" s="1">
        <v>4440</v>
      </c>
      <c r="S52" s="1">
        <f>R52-R46</f>
        <v>2866</v>
      </c>
      <c r="T52">
        <f t="shared" si="4"/>
        <v>9.760250647050811E-2</v>
      </c>
      <c r="X52" s="1"/>
      <c r="Y52" s="1"/>
      <c r="Z52" s="1"/>
      <c r="AA52" s="1"/>
    </row>
    <row r="53" spans="9:27" x14ac:dyDescent="0.3">
      <c r="O53" s="56" t="s">
        <v>78</v>
      </c>
      <c r="P53" s="3">
        <v>10</v>
      </c>
      <c r="Q53" s="3" t="s">
        <v>65</v>
      </c>
      <c r="R53" s="1">
        <v>31253</v>
      </c>
      <c r="S53" s="1">
        <f>R53-R44</f>
        <v>29364</v>
      </c>
      <c r="T53">
        <f t="shared" si="4"/>
        <v>1</v>
      </c>
      <c r="X53" s="1"/>
      <c r="Y53" s="1"/>
      <c r="Z53" s="1"/>
      <c r="AA53" s="1"/>
    </row>
    <row r="54" spans="9:27" x14ac:dyDescent="0.3">
      <c r="O54" s="56"/>
      <c r="P54">
        <v>11</v>
      </c>
      <c r="Q54" t="s">
        <v>82</v>
      </c>
      <c r="R54" s="1">
        <v>11160</v>
      </c>
      <c r="S54" s="1">
        <f>R54-R45</f>
        <v>8774</v>
      </c>
      <c r="T54">
        <f t="shared" si="4"/>
        <v>0.29880125323525403</v>
      </c>
      <c r="X54" s="1"/>
      <c r="Y54" s="1"/>
      <c r="Z54" s="1"/>
      <c r="AA54" s="1"/>
    </row>
    <row r="55" spans="9:27" x14ac:dyDescent="0.3">
      <c r="O55" s="56"/>
      <c r="P55">
        <v>12</v>
      </c>
      <c r="Q55" t="s">
        <v>66</v>
      </c>
      <c r="R55" s="1">
        <v>5200</v>
      </c>
      <c r="S55" s="1">
        <f>R55-R46</f>
        <v>3626</v>
      </c>
      <c r="T55">
        <f t="shared" si="4"/>
        <v>0.12348453889115925</v>
      </c>
      <c r="X55" s="1"/>
      <c r="Y55" s="1"/>
      <c r="Z55" s="1"/>
      <c r="AA55" s="1"/>
    </row>
    <row r="56" spans="9:27" x14ac:dyDescent="0.3">
      <c r="X56" s="1"/>
      <c r="Y56" s="1"/>
      <c r="Z56" s="1"/>
      <c r="AA56" s="1"/>
    </row>
    <row r="57" spans="9:27" x14ac:dyDescent="0.3">
      <c r="U57" s="1"/>
      <c r="X57" s="1"/>
      <c r="Y57" s="1"/>
      <c r="Z57" s="1"/>
      <c r="AA57" s="1"/>
    </row>
    <row r="58" spans="9:27" x14ac:dyDescent="0.3">
      <c r="I58" s="51" t="s">
        <v>135</v>
      </c>
      <c r="U58" s="1"/>
      <c r="X58" s="1"/>
      <c r="Y58" s="1"/>
      <c r="Z58" s="1"/>
      <c r="AA58" s="1"/>
    </row>
    <row r="59" spans="9:27" x14ac:dyDescent="0.3">
      <c r="U59" s="1"/>
      <c r="X59" s="1"/>
      <c r="Y59" s="1"/>
      <c r="Z59" s="1"/>
      <c r="AA59" s="1"/>
    </row>
    <row r="64" spans="9:27" x14ac:dyDescent="0.3">
      <c r="R64" s="1"/>
      <c r="S64" s="1"/>
      <c r="T64" s="1"/>
      <c r="U64" s="1"/>
    </row>
    <row r="65" spans="18:21" x14ac:dyDescent="0.3">
      <c r="R65" s="1"/>
      <c r="S65" s="1"/>
      <c r="T65" s="1"/>
      <c r="U65" s="1"/>
    </row>
    <row r="66" spans="18:21" x14ac:dyDescent="0.3">
      <c r="R66" s="1"/>
      <c r="T66" s="1"/>
      <c r="U66" s="1"/>
    </row>
    <row r="67" spans="18:21" x14ac:dyDescent="0.3">
      <c r="R67" s="1"/>
      <c r="S67" s="1"/>
      <c r="T67" s="1"/>
      <c r="U67" s="1"/>
    </row>
    <row r="68" spans="18:21" x14ac:dyDescent="0.3">
      <c r="R68" s="1"/>
      <c r="S68" s="1"/>
      <c r="T68" s="1"/>
      <c r="U68" s="1"/>
    </row>
    <row r="69" spans="18:21" x14ac:dyDescent="0.3">
      <c r="R69" s="1"/>
      <c r="S69" s="1"/>
      <c r="T69" s="1"/>
      <c r="U69" s="1"/>
    </row>
    <row r="70" spans="18:21" x14ac:dyDescent="0.3">
      <c r="R70" s="1"/>
      <c r="S70" s="1"/>
      <c r="T70" s="1"/>
      <c r="U70" s="1"/>
    </row>
    <row r="71" spans="18:21" x14ac:dyDescent="0.3">
      <c r="R71" s="1"/>
      <c r="S71" s="1"/>
      <c r="T71" s="1"/>
      <c r="U71" s="1"/>
    </row>
    <row r="72" spans="18:21" x14ac:dyDescent="0.3">
      <c r="R72" s="1"/>
      <c r="S72" s="1"/>
      <c r="T72" s="1"/>
      <c r="U72" s="1"/>
    </row>
    <row r="73" spans="18:21" x14ac:dyDescent="0.3">
      <c r="R73" s="1"/>
      <c r="S73" s="1"/>
      <c r="T73" s="1"/>
      <c r="U73" s="1"/>
    </row>
    <row r="74" spans="18:21" x14ac:dyDescent="0.3">
      <c r="R74" s="1"/>
      <c r="S74" s="1"/>
      <c r="T74" s="1"/>
      <c r="U74" s="1"/>
    </row>
    <row r="75" spans="18:21" x14ac:dyDescent="0.3">
      <c r="R75" s="1"/>
      <c r="S75" s="1"/>
      <c r="T75" s="1"/>
      <c r="U75" s="1"/>
    </row>
  </sheetData>
  <mergeCells count="15">
    <mergeCell ref="O44:O46"/>
    <mergeCell ref="O47:O49"/>
    <mergeCell ref="O50:O52"/>
    <mergeCell ref="O53:O55"/>
    <mergeCell ref="A1:M1"/>
    <mergeCell ref="A3:F3"/>
    <mergeCell ref="I3:N3"/>
    <mergeCell ref="O21:O23"/>
    <mergeCell ref="O24:O26"/>
    <mergeCell ref="O27:O29"/>
    <mergeCell ref="O30:O32"/>
    <mergeCell ref="O5:O7"/>
    <mergeCell ref="O8:O10"/>
    <mergeCell ref="O11:O13"/>
    <mergeCell ref="O14:O16"/>
  </mergeCells>
  <phoneticPr fontId="1" type="noConversion"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37F6E7-AD3A-4674-A276-9AE4C3B49790}">
  <dimension ref="B1:AC103"/>
  <sheetViews>
    <sheetView topLeftCell="A58" workbookViewId="0">
      <selection activeCell="H7" sqref="H7"/>
    </sheetView>
  </sheetViews>
  <sheetFormatPr defaultRowHeight="14" x14ac:dyDescent="0.3"/>
  <cols>
    <col min="16" max="16" width="23.08203125" bestFit="1" customWidth="1"/>
    <col min="17" max="17" width="11.25" bestFit="1" customWidth="1"/>
    <col min="21" max="21" width="18.33203125" bestFit="1" customWidth="1"/>
  </cols>
  <sheetData>
    <row r="1" spans="2:27" x14ac:dyDescent="0.3">
      <c r="B1" s="57" t="s">
        <v>19</v>
      </c>
      <c r="C1" s="57"/>
      <c r="D1" s="57"/>
      <c r="E1" s="57"/>
      <c r="F1" s="57"/>
      <c r="G1" s="57"/>
      <c r="H1" s="57"/>
      <c r="I1" s="57"/>
      <c r="J1" s="57"/>
      <c r="K1" s="57"/>
      <c r="L1" s="57"/>
      <c r="M1" s="7"/>
      <c r="N1" s="7"/>
      <c r="O1" s="7"/>
      <c r="P1" s="7"/>
      <c r="V1" t="s">
        <v>0</v>
      </c>
      <c r="W1" t="s">
        <v>1</v>
      </c>
      <c r="X1" t="s">
        <v>2</v>
      </c>
      <c r="Y1" t="s">
        <v>20</v>
      </c>
      <c r="Z1" t="s">
        <v>3</v>
      </c>
      <c r="AA1" t="s">
        <v>4</v>
      </c>
    </row>
    <row r="2" spans="2:27" x14ac:dyDescent="0.3">
      <c r="B2" s="5" t="s">
        <v>21</v>
      </c>
      <c r="S2" s="1"/>
      <c r="T2" s="1"/>
      <c r="U2">
        <v>1</v>
      </c>
      <c r="V2">
        <v>0</v>
      </c>
      <c r="W2">
        <v>0</v>
      </c>
      <c r="X2">
        <v>0</v>
      </c>
      <c r="Y2">
        <v>0</v>
      </c>
      <c r="Z2">
        <f>(V2+W2+X2+Y2)/4</f>
        <v>0</v>
      </c>
      <c r="AA2">
        <f>STDEV(V2,W2,X2,Y2)</f>
        <v>0</v>
      </c>
    </row>
    <row r="3" spans="2:27" x14ac:dyDescent="0.3">
      <c r="B3" s="57" t="s">
        <v>89</v>
      </c>
      <c r="C3" s="60"/>
      <c r="D3" s="60"/>
      <c r="E3" s="60"/>
      <c r="F3" s="60"/>
      <c r="G3" s="20"/>
      <c r="I3" s="75" t="s">
        <v>95</v>
      </c>
      <c r="J3" s="60"/>
      <c r="K3" s="60"/>
      <c r="L3" s="60"/>
      <c r="M3" s="60"/>
      <c r="S3" s="1"/>
      <c r="T3" s="1"/>
      <c r="U3">
        <v>2</v>
      </c>
      <c r="V3">
        <v>0</v>
      </c>
      <c r="W3">
        <v>0</v>
      </c>
      <c r="X3">
        <v>0</v>
      </c>
      <c r="Y3">
        <v>0</v>
      </c>
      <c r="Z3">
        <f t="shared" ref="Z3:Z13" si="0">(V3+W3+X3+Y3)/4</f>
        <v>0</v>
      </c>
      <c r="AA3">
        <f t="shared" ref="AA3:AA13" si="1">STDEV(V3,W3,X3,Y3)</f>
        <v>0</v>
      </c>
    </row>
    <row r="4" spans="2:27" x14ac:dyDescent="0.3">
      <c r="S4" s="1"/>
      <c r="T4" s="1"/>
      <c r="U4">
        <v>3</v>
      </c>
      <c r="V4">
        <v>0</v>
      </c>
      <c r="W4">
        <v>0</v>
      </c>
      <c r="X4">
        <v>0</v>
      </c>
      <c r="Y4">
        <v>0</v>
      </c>
      <c r="Z4">
        <f t="shared" si="0"/>
        <v>0</v>
      </c>
      <c r="AA4">
        <f t="shared" si="1"/>
        <v>0</v>
      </c>
    </row>
    <row r="5" spans="2:27" x14ac:dyDescent="0.3">
      <c r="S5" s="1"/>
      <c r="T5" s="1"/>
      <c r="U5">
        <v>4</v>
      </c>
      <c r="V5">
        <v>1.018415764374194</v>
      </c>
      <c r="W5">
        <v>0.92003665671922363</v>
      </c>
      <c r="X5">
        <v>0.83483164432821189</v>
      </c>
      <c r="Y5">
        <v>0.86072189069113281</v>
      </c>
      <c r="Z5">
        <f t="shared" si="0"/>
        <v>0.90850148902819061</v>
      </c>
      <c r="AA5">
        <f t="shared" si="1"/>
        <v>8.1495079716235763E-2</v>
      </c>
    </row>
    <row r="6" spans="2:27" x14ac:dyDescent="0.3">
      <c r="N6" s="5"/>
      <c r="O6" s="5" t="s">
        <v>85</v>
      </c>
      <c r="P6" s="40" t="s">
        <v>69</v>
      </c>
      <c r="Q6" t="s">
        <v>91</v>
      </c>
      <c r="R6" t="s">
        <v>57</v>
      </c>
      <c r="S6" t="s">
        <v>92</v>
      </c>
      <c r="T6" s="1"/>
      <c r="U6">
        <v>5</v>
      </c>
      <c r="V6">
        <v>1.0340721634024175</v>
      </c>
      <c r="W6">
        <v>0.91738139436520427</v>
      </c>
      <c r="X6">
        <v>0.85411899313501149</v>
      </c>
      <c r="Y6">
        <v>0.99997371119114598</v>
      </c>
      <c r="Z6">
        <f t="shared" si="0"/>
        <v>0.9513865655234448</v>
      </c>
      <c r="AA6">
        <f t="shared" si="1"/>
        <v>8.1271050861869892E-2</v>
      </c>
    </row>
    <row r="7" spans="2:27" x14ac:dyDescent="0.3">
      <c r="H7" s="55"/>
      <c r="N7" s="60" t="s">
        <v>75</v>
      </c>
      <c r="O7">
        <v>1</v>
      </c>
      <c r="P7" t="s">
        <v>65</v>
      </c>
      <c r="Q7" s="1">
        <v>12426</v>
      </c>
      <c r="R7">
        <v>0</v>
      </c>
      <c r="S7" s="1">
        <v>0</v>
      </c>
      <c r="T7" s="1"/>
      <c r="U7">
        <v>6</v>
      </c>
      <c r="V7">
        <v>0.96310848504843882</v>
      </c>
      <c r="W7">
        <v>0.82637403952346267</v>
      </c>
      <c r="X7">
        <v>0.87863680941484146</v>
      </c>
      <c r="Y7">
        <v>0.96440495281158811</v>
      </c>
      <c r="Z7">
        <f t="shared" si="0"/>
        <v>0.90813107169958274</v>
      </c>
      <c r="AA7">
        <f t="shared" si="1"/>
        <v>6.76840441362348E-2</v>
      </c>
    </row>
    <row r="8" spans="2:27" x14ac:dyDescent="0.3">
      <c r="N8" s="60"/>
      <c r="O8">
        <v>2</v>
      </c>
      <c r="P8" t="s">
        <v>93</v>
      </c>
      <c r="Q8" s="1">
        <v>13192</v>
      </c>
      <c r="R8">
        <v>0</v>
      </c>
      <c r="S8" s="1">
        <v>0</v>
      </c>
      <c r="T8" s="1"/>
      <c r="U8">
        <v>7</v>
      </c>
      <c r="V8">
        <v>1.1136738550133469</v>
      </c>
      <c r="W8">
        <v>0.98052024343821231</v>
      </c>
      <c r="X8">
        <v>0.97191347935055028</v>
      </c>
      <c r="Y8">
        <v>1.1624385499093035</v>
      </c>
      <c r="Z8">
        <f t="shared" si="0"/>
        <v>1.0571365319278532</v>
      </c>
      <c r="AA8">
        <f t="shared" si="1"/>
        <v>9.5599874904312862E-2</v>
      </c>
    </row>
    <row r="9" spans="2:27" x14ac:dyDescent="0.3">
      <c r="N9" s="60"/>
      <c r="O9">
        <v>3</v>
      </c>
      <c r="P9" t="s">
        <v>94</v>
      </c>
      <c r="Q9" s="1">
        <v>12951</v>
      </c>
      <c r="R9">
        <v>0</v>
      </c>
      <c r="S9" s="1">
        <v>0</v>
      </c>
      <c r="T9" s="1"/>
      <c r="U9">
        <v>8</v>
      </c>
      <c r="V9">
        <v>1.0657748717794908</v>
      </c>
      <c r="W9">
        <v>0.88575322508635479</v>
      </c>
      <c r="X9">
        <v>0.98172060586248233</v>
      </c>
      <c r="Y9">
        <v>0.93293724861326532</v>
      </c>
      <c r="Z9">
        <f t="shared" si="0"/>
        <v>0.96654648783539832</v>
      </c>
      <c r="AA9">
        <f t="shared" si="1"/>
        <v>7.6884455092870049E-2</v>
      </c>
    </row>
    <row r="10" spans="2:27" x14ac:dyDescent="0.3">
      <c r="N10" s="60" t="s">
        <v>76</v>
      </c>
      <c r="O10">
        <v>4</v>
      </c>
      <c r="P10" t="s">
        <v>65</v>
      </c>
      <c r="Q10" s="1">
        <v>46381</v>
      </c>
      <c r="R10" s="1">
        <v>33955</v>
      </c>
      <c r="S10" s="6">
        <v>1.018415764374194</v>
      </c>
      <c r="T10" s="1"/>
      <c r="U10">
        <v>9</v>
      </c>
      <c r="V10">
        <v>0.93692450736330646</v>
      </c>
      <c r="W10">
        <v>0.88342693328947064</v>
      </c>
      <c r="X10">
        <v>0.85537212596709167</v>
      </c>
      <c r="Y10">
        <v>0.93830016561949581</v>
      </c>
      <c r="Z10">
        <f t="shared" si="0"/>
        <v>0.90350593305984117</v>
      </c>
      <c r="AA10">
        <f t="shared" si="1"/>
        <v>4.1018164045180938E-2</v>
      </c>
    </row>
    <row r="11" spans="2:27" x14ac:dyDescent="0.3">
      <c r="N11" s="60"/>
      <c r="O11">
        <v>5</v>
      </c>
      <c r="P11" t="s">
        <v>93</v>
      </c>
      <c r="Q11" s="1">
        <v>47669</v>
      </c>
      <c r="R11" s="1">
        <v>34477</v>
      </c>
      <c r="S11" s="6">
        <v>1.0340721634024175</v>
      </c>
      <c r="T11" s="1"/>
      <c r="U11">
        <v>10</v>
      </c>
      <c r="V11">
        <v>1</v>
      </c>
      <c r="W11">
        <v>1</v>
      </c>
      <c r="X11">
        <v>1</v>
      </c>
      <c r="Y11">
        <v>1</v>
      </c>
      <c r="Z11">
        <f t="shared" si="0"/>
        <v>1</v>
      </c>
      <c r="AA11">
        <f t="shared" si="1"/>
        <v>0</v>
      </c>
    </row>
    <row r="12" spans="2:27" x14ac:dyDescent="0.3">
      <c r="N12" s="60"/>
      <c r="O12">
        <v>6</v>
      </c>
      <c r="P12" t="s">
        <v>94</v>
      </c>
      <c r="Q12" s="1">
        <v>45062</v>
      </c>
      <c r="R12" s="1">
        <v>32111</v>
      </c>
      <c r="S12" s="6">
        <v>0.96310848504843882</v>
      </c>
      <c r="T12" s="1"/>
      <c r="U12">
        <v>11</v>
      </c>
      <c r="V12">
        <v>1.0771122641792388</v>
      </c>
      <c r="W12">
        <v>0.94376953262682994</v>
      </c>
      <c r="X12">
        <v>1.1984308597580908</v>
      </c>
      <c r="Y12">
        <v>1.0397749677962091</v>
      </c>
      <c r="Z12">
        <f t="shared" si="0"/>
        <v>1.0647719060900922</v>
      </c>
      <c r="AA12">
        <f t="shared" si="1"/>
        <v>0.10533030846058121</v>
      </c>
    </row>
    <row r="13" spans="2:27" x14ac:dyDescent="0.3">
      <c r="N13" s="60" t="s">
        <v>77</v>
      </c>
      <c r="O13">
        <v>7</v>
      </c>
      <c r="P13" t="s">
        <v>65</v>
      </c>
      <c r="Q13" s="1">
        <v>49557</v>
      </c>
      <c r="R13" s="1">
        <v>37131</v>
      </c>
      <c r="S13" s="6">
        <v>1.1136738550133469</v>
      </c>
      <c r="T13" s="1"/>
      <c r="U13">
        <v>12</v>
      </c>
      <c r="V13">
        <v>1.0632854443477999</v>
      </c>
      <c r="W13">
        <v>0.86444063256338555</v>
      </c>
      <c r="X13">
        <v>0.98172060586248233</v>
      </c>
      <c r="Y13">
        <v>1.0390651699571491</v>
      </c>
      <c r="Z13">
        <f t="shared" si="0"/>
        <v>0.98712796318270424</v>
      </c>
      <c r="AA13">
        <f t="shared" si="1"/>
        <v>8.8654490378145198E-2</v>
      </c>
    </row>
    <row r="14" spans="2:27" x14ac:dyDescent="0.3">
      <c r="N14" s="60"/>
      <c r="O14">
        <v>8</v>
      </c>
      <c r="P14" t="s">
        <v>93</v>
      </c>
      <c r="Q14" s="1">
        <v>48726</v>
      </c>
      <c r="R14" s="1">
        <v>35534</v>
      </c>
      <c r="S14" s="6">
        <v>1.0657748717794908</v>
      </c>
    </row>
    <row r="15" spans="2:27" x14ac:dyDescent="0.3">
      <c r="N15" s="60"/>
      <c r="O15">
        <v>9</v>
      </c>
      <c r="P15" t="s">
        <v>94</v>
      </c>
      <c r="Q15" s="1">
        <v>44189</v>
      </c>
      <c r="R15" s="1">
        <v>31238</v>
      </c>
      <c r="S15" s="6">
        <v>0.93692450736330646</v>
      </c>
    </row>
    <row r="16" spans="2:27" x14ac:dyDescent="0.3">
      <c r="N16" s="56" t="s">
        <v>78</v>
      </c>
      <c r="O16" s="3">
        <v>10</v>
      </c>
      <c r="P16" s="3" t="s">
        <v>65</v>
      </c>
      <c r="Q16" s="4">
        <v>45767</v>
      </c>
      <c r="R16" s="4">
        <v>33341</v>
      </c>
      <c r="S16" s="6">
        <v>1</v>
      </c>
    </row>
    <row r="17" spans="2:29" x14ac:dyDescent="0.3">
      <c r="N17" s="56"/>
      <c r="O17">
        <v>11</v>
      </c>
      <c r="P17" t="s">
        <v>93</v>
      </c>
      <c r="Q17" s="1">
        <v>49104</v>
      </c>
      <c r="R17" s="1">
        <v>35912</v>
      </c>
      <c r="S17" s="6">
        <v>1.0771122641792388</v>
      </c>
    </row>
    <row r="18" spans="2:29" x14ac:dyDescent="0.3">
      <c r="N18" s="56"/>
      <c r="O18">
        <v>12</v>
      </c>
      <c r="P18" t="s">
        <v>94</v>
      </c>
      <c r="Q18" s="1">
        <v>48402</v>
      </c>
      <c r="R18" s="1">
        <v>35451</v>
      </c>
      <c r="S18" s="6">
        <v>1.0632854443477999</v>
      </c>
      <c r="V18" s="60" t="s">
        <v>22</v>
      </c>
      <c r="W18" s="60" t="s">
        <v>23</v>
      </c>
      <c r="X18" s="60" t="s">
        <v>24</v>
      </c>
      <c r="Y18" s="60" t="s">
        <v>25</v>
      </c>
    </row>
    <row r="19" spans="2:29" x14ac:dyDescent="0.3">
      <c r="V19" s="60"/>
      <c r="W19" s="60"/>
      <c r="X19" s="60"/>
      <c r="Y19" s="60"/>
    </row>
    <row r="20" spans="2:29" x14ac:dyDescent="0.3">
      <c r="V20" s="60"/>
      <c r="W20" s="60"/>
      <c r="X20" s="60"/>
      <c r="Y20" s="60"/>
    </row>
    <row r="21" spans="2:29" x14ac:dyDescent="0.3">
      <c r="U21" t="s">
        <v>12</v>
      </c>
      <c r="V21">
        <v>0</v>
      </c>
      <c r="W21">
        <v>0.90850148902819061</v>
      </c>
      <c r="X21">
        <v>1.0571365319278532</v>
      </c>
      <c r="Y21">
        <v>1</v>
      </c>
    </row>
    <row r="22" spans="2:29" x14ac:dyDescent="0.3">
      <c r="U22" t="s">
        <v>26</v>
      </c>
      <c r="V22">
        <v>0</v>
      </c>
      <c r="W22">
        <v>0.9513865655234448</v>
      </c>
      <c r="X22">
        <v>0.96654648783539832</v>
      </c>
      <c r="Y22">
        <v>1.0647719060900922</v>
      </c>
    </row>
    <row r="23" spans="2:29" x14ac:dyDescent="0.3">
      <c r="U23" t="s">
        <v>27</v>
      </c>
      <c r="V23">
        <v>0</v>
      </c>
      <c r="W23">
        <v>0.90813107169958274</v>
      </c>
      <c r="X23">
        <v>0.90350593305984117</v>
      </c>
      <c r="Y23">
        <v>0.98712796318270424</v>
      </c>
    </row>
    <row r="24" spans="2:29" x14ac:dyDescent="0.3">
      <c r="U24" t="s">
        <v>12</v>
      </c>
      <c r="V24">
        <v>0</v>
      </c>
      <c r="W24">
        <v>8.1495079716235763E-2</v>
      </c>
      <c r="X24">
        <v>9.5599874904312862E-2</v>
      </c>
      <c r="Y24">
        <v>0</v>
      </c>
    </row>
    <row r="25" spans="2:29" x14ac:dyDescent="0.3">
      <c r="U25" t="s">
        <v>26</v>
      </c>
      <c r="V25">
        <v>0</v>
      </c>
      <c r="W25">
        <v>8.1271050861869892E-2</v>
      </c>
      <c r="X25">
        <v>7.6884455092870049E-2</v>
      </c>
      <c r="Y25">
        <v>0.10533030846058121</v>
      </c>
    </row>
    <row r="26" spans="2:29" x14ac:dyDescent="0.3">
      <c r="U26" t="s">
        <v>27</v>
      </c>
      <c r="V26">
        <v>0</v>
      </c>
      <c r="W26">
        <v>6.76840441362348E-2</v>
      </c>
      <c r="X26">
        <v>4.1018164045180938E-2</v>
      </c>
      <c r="Y26">
        <v>8.8654490378145198E-2</v>
      </c>
    </row>
    <row r="27" spans="2:29" x14ac:dyDescent="0.3">
      <c r="AB27" t="s">
        <v>28</v>
      </c>
    </row>
    <row r="28" spans="2:29" x14ac:dyDescent="0.3">
      <c r="N28" s="5"/>
      <c r="O28" s="5" t="s">
        <v>85</v>
      </c>
      <c r="P28" s="40" t="s">
        <v>69</v>
      </c>
      <c r="Q28" t="s">
        <v>91</v>
      </c>
      <c r="R28" t="s">
        <v>57</v>
      </c>
      <c r="S28" t="s">
        <v>92</v>
      </c>
      <c r="AA28" s="1"/>
      <c r="AB28" s="1"/>
      <c r="AC28" s="1"/>
    </row>
    <row r="29" spans="2:29" x14ac:dyDescent="0.3">
      <c r="N29" s="60" t="s">
        <v>75</v>
      </c>
      <c r="O29">
        <v>1</v>
      </c>
      <c r="P29" t="s">
        <v>65</v>
      </c>
      <c r="Q29" s="1">
        <v>11500</v>
      </c>
      <c r="R29">
        <v>0</v>
      </c>
      <c r="S29">
        <v>0</v>
      </c>
      <c r="AA29" s="1"/>
      <c r="AB29" s="1"/>
      <c r="AC29" s="1"/>
    </row>
    <row r="30" spans="2:29" x14ac:dyDescent="0.3">
      <c r="B30" s="5"/>
      <c r="H30" s="55" t="s">
        <v>135</v>
      </c>
      <c r="N30" s="60"/>
      <c r="O30">
        <v>2</v>
      </c>
      <c r="P30" t="s">
        <v>93</v>
      </c>
      <c r="Q30" s="1">
        <v>12463</v>
      </c>
      <c r="R30">
        <v>0</v>
      </c>
      <c r="S30">
        <v>0</v>
      </c>
      <c r="AA30" s="1"/>
      <c r="AB30" s="1"/>
      <c r="AC30" s="1"/>
    </row>
    <row r="31" spans="2:29" x14ac:dyDescent="0.3">
      <c r="N31" s="60"/>
      <c r="O31">
        <v>3</v>
      </c>
      <c r="P31" t="s">
        <v>94</v>
      </c>
      <c r="Q31" s="1">
        <v>14235</v>
      </c>
      <c r="R31">
        <v>0</v>
      </c>
      <c r="S31">
        <v>0</v>
      </c>
      <c r="AA31" s="1"/>
      <c r="AB31" s="1"/>
      <c r="AC31" s="1"/>
    </row>
    <row r="32" spans="2:29" x14ac:dyDescent="0.3">
      <c r="N32" s="60" t="s">
        <v>76</v>
      </c>
      <c r="O32">
        <v>4</v>
      </c>
      <c r="P32" t="s">
        <v>65</v>
      </c>
      <c r="Q32" s="1">
        <v>50654</v>
      </c>
      <c r="R32" s="1">
        <v>39154</v>
      </c>
      <c r="S32">
        <v>0.92003665671922363</v>
      </c>
      <c r="AA32" s="1"/>
      <c r="AB32" s="1"/>
      <c r="AC32" s="1"/>
    </row>
    <row r="33" spans="14:29" x14ac:dyDescent="0.3">
      <c r="N33" s="60"/>
      <c r="O33">
        <v>5</v>
      </c>
      <c r="P33" t="s">
        <v>93</v>
      </c>
      <c r="Q33" s="1">
        <v>51504</v>
      </c>
      <c r="R33" s="1">
        <v>39041</v>
      </c>
      <c r="S33">
        <v>0.91738139436520427</v>
      </c>
      <c r="AA33" s="1"/>
      <c r="AB33" s="1"/>
      <c r="AC33" s="1"/>
    </row>
    <row r="34" spans="14:29" x14ac:dyDescent="0.3">
      <c r="N34" s="60"/>
      <c r="O34">
        <v>6</v>
      </c>
      <c r="P34" t="s">
        <v>94</v>
      </c>
      <c r="Q34" s="1">
        <v>49403</v>
      </c>
      <c r="R34" s="1">
        <v>35168</v>
      </c>
      <c r="S34">
        <v>0.82637403952346267</v>
      </c>
      <c r="AA34" s="1"/>
      <c r="AB34" s="1"/>
      <c r="AC34" s="1"/>
    </row>
    <row r="35" spans="14:29" x14ac:dyDescent="0.3">
      <c r="N35" s="60" t="s">
        <v>77</v>
      </c>
      <c r="O35">
        <v>7</v>
      </c>
      <c r="P35" t="s">
        <v>65</v>
      </c>
      <c r="Q35" s="1">
        <v>53228</v>
      </c>
      <c r="R35" s="1">
        <v>41728</v>
      </c>
      <c r="S35">
        <v>0.98052024343821231</v>
      </c>
      <c r="AA35" s="1"/>
      <c r="AB35" s="1"/>
      <c r="AC35" s="1"/>
    </row>
    <row r="36" spans="14:29" x14ac:dyDescent="0.3">
      <c r="N36" s="60"/>
      <c r="O36">
        <v>8</v>
      </c>
      <c r="P36" t="s">
        <v>93</v>
      </c>
      <c r="Q36" s="1">
        <v>50158</v>
      </c>
      <c r="R36" s="1">
        <v>37695</v>
      </c>
      <c r="S36">
        <v>0.88575322508635479</v>
      </c>
      <c r="AA36" s="1"/>
      <c r="AB36" s="1"/>
      <c r="AC36" s="1"/>
    </row>
    <row r="37" spans="14:29" x14ac:dyDescent="0.3">
      <c r="N37" s="60"/>
      <c r="O37">
        <v>9</v>
      </c>
      <c r="P37" t="s">
        <v>94</v>
      </c>
      <c r="Q37" s="1">
        <v>51831</v>
      </c>
      <c r="R37" s="1">
        <v>37596</v>
      </c>
      <c r="S37">
        <v>0.88342693328947064</v>
      </c>
      <c r="AA37" s="1"/>
      <c r="AB37" s="1"/>
      <c r="AC37" s="1"/>
    </row>
    <row r="38" spans="14:29" x14ac:dyDescent="0.3">
      <c r="N38" s="56" t="s">
        <v>78</v>
      </c>
      <c r="O38" s="3">
        <v>10</v>
      </c>
      <c r="P38" s="3" t="s">
        <v>65</v>
      </c>
      <c r="Q38" s="4">
        <v>54057</v>
      </c>
      <c r="R38" s="4">
        <v>42557</v>
      </c>
      <c r="S38">
        <v>1</v>
      </c>
      <c r="AA38" s="1"/>
      <c r="AB38" s="1"/>
      <c r="AC38" s="1"/>
    </row>
    <row r="39" spans="14:29" x14ac:dyDescent="0.3">
      <c r="N39" s="56"/>
      <c r="O39">
        <v>11</v>
      </c>
      <c r="P39" t="s">
        <v>93</v>
      </c>
      <c r="Q39" s="1">
        <v>52627</v>
      </c>
      <c r="R39" s="1">
        <v>40164</v>
      </c>
      <c r="S39">
        <v>0.94376953262682994</v>
      </c>
      <c r="AA39" s="1"/>
      <c r="AB39" s="1"/>
      <c r="AC39" s="1"/>
    </row>
    <row r="40" spans="14:29" x14ac:dyDescent="0.3">
      <c r="N40" s="56"/>
      <c r="O40">
        <v>12</v>
      </c>
      <c r="P40" t="s">
        <v>94</v>
      </c>
      <c r="Q40" s="1">
        <v>51023</v>
      </c>
      <c r="R40" s="1">
        <v>36788</v>
      </c>
      <c r="S40">
        <v>0.86444063256338555</v>
      </c>
    </row>
    <row r="56" spans="2:26" x14ac:dyDescent="0.3">
      <c r="N56" s="5"/>
      <c r="O56" s="5" t="s">
        <v>85</v>
      </c>
      <c r="P56" s="40" t="s">
        <v>69</v>
      </c>
      <c r="Q56" t="s">
        <v>91</v>
      </c>
      <c r="R56" t="s">
        <v>57</v>
      </c>
      <c r="S56" t="s">
        <v>92</v>
      </c>
    </row>
    <row r="57" spans="2:26" x14ac:dyDescent="0.3">
      <c r="H57" s="55" t="s">
        <v>135</v>
      </c>
      <c r="N57" s="60" t="s">
        <v>75</v>
      </c>
      <c r="O57">
        <v>1</v>
      </c>
      <c r="P57" t="s">
        <v>65</v>
      </c>
      <c r="Q57" s="1">
        <v>11292</v>
      </c>
      <c r="R57">
        <v>0</v>
      </c>
      <c r="S57">
        <v>0</v>
      </c>
    </row>
    <row r="58" spans="2:26" x14ac:dyDescent="0.3">
      <c r="N58" s="60"/>
      <c r="O58">
        <v>2</v>
      </c>
      <c r="P58" t="s">
        <v>93</v>
      </c>
      <c r="Q58" s="1">
        <v>11594</v>
      </c>
      <c r="R58">
        <v>0</v>
      </c>
      <c r="S58">
        <v>0</v>
      </c>
    </row>
    <row r="59" spans="2:26" x14ac:dyDescent="0.3">
      <c r="N59" s="60"/>
      <c r="O59">
        <v>3</v>
      </c>
      <c r="P59" t="s">
        <v>94</v>
      </c>
      <c r="Q59" s="1">
        <v>14584</v>
      </c>
      <c r="R59">
        <v>0</v>
      </c>
      <c r="S59">
        <v>0</v>
      </c>
    </row>
    <row r="60" spans="2:26" x14ac:dyDescent="0.3">
      <c r="N60" s="60" t="s">
        <v>76</v>
      </c>
      <c r="O60">
        <v>4</v>
      </c>
      <c r="P60" t="s">
        <v>65</v>
      </c>
      <c r="Q60" s="1">
        <v>41937</v>
      </c>
      <c r="R60" s="1">
        <v>30645</v>
      </c>
      <c r="S60">
        <v>0.83483164432821189</v>
      </c>
    </row>
    <row r="61" spans="2:26" x14ac:dyDescent="0.3">
      <c r="N61" s="60"/>
      <c r="O61">
        <v>5</v>
      </c>
      <c r="P61" t="s">
        <v>93</v>
      </c>
      <c r="Q61" s="1">
        <v>42947</v>
      </c>
      <c r="R61" s="1">
        <v>31353</v>
      </c>
      <c r="S61">
        <v>0.85411899313501149</v>
      </c>
      <c r="Z61" s="1"/>
    </row>
    <row r="62" spans="2:26" x14ac:dyDescent="0.3">
      <c r="N62" s="60"/>
      <c r="O62">
        <v>6</v>
      </c>
      <c r="P62" t="s">
        <v>94</v>
      </c>
      <c r="Q62" s="1">
        <v>46837</v>
      </c>
      <c r="R62" s="1">
        <v>32253</v>
      </c>
      <c r="S62">
        <v>0.87863680941484146</v>
      </c>
      <c r="Z62" s="1"/>
    </row>
    <row r="63" spans="2:26" x14ac:dyDescent="0.3">
      <c r="N63" s="60" t="s">
        <v>77</v>
      </c>
      <c r="O63">
        <v>7</v>
      </c>
      <c r="P63" t="s">
        <v>65</v>
      </c>
      <c r="Q63" s="1">
        <v>46969</v>
      </c>
      <c r="R63" s="1">
        <v>35677</v>
      </c>
      <c r="S63">
        <v>0.97191347935055028</v>
      </c>
      <c r="Z63" s="1"/>
    </row>
    <row r="64" spans="2:26" x14ac:dyDescent="0.3">
      <c r="B64" s="5"/>
      <c r="N64" s="60"/>
      <c r="O64">
        <v>8</v>
      </c>
      <c r="P64" t="s">
        <v>93</v>
      </c>
      <c r="Q64" s="1">
        <v>47631</v>
      </c>
      <c r="R64" s="1">
        <v>36037</v>
      </c>
      <c r="S64">
        <v>0.98172060586248233</v>
      </c>
      <c r="Z64" s="1"/>
    </row>
    <row r="65" spans="14:26" x14ac:dyDescent="0.3">
      <c r="N65" s="60"/>
      <c r="O65">
        <v>9</v>
      </c>
      <c r="P65" t="s">
        <v>94</v>
      </c>
      <c r="Q65" s="1">
        <v>45983</v>
      </c>
      <c r="R65" s="1">
        <v>31399</v>
      </c>
      <c r="S65">
        <v>0.85537212596709167</v>
      </c>
      <c r="Z65" s="1"/>
    </row>
    <row r="66" spans="14:26" x14ac:dyDescent="0.3">
      <c r="N66" s="56" t="s">
        <v>78</v>
      </c>
      <c r="O66" s="3">
        <v>10</v>
      </c>
      <c r="P66" s="3" t="s">
        <v>65</v>
      </c>
      <c r="Q66" s="4">
        <v>48000</v>
      </c>
      <c r="R66" s="4">
        <v>36708</v>
      </c>
      <c r="S66">
        <v>1</v>
      </c>
      <c r="Z66" s="1"/>
    </row>
    <row r="67" spans="14:26" x14ac:dyDescent="0.3">
      <c r="N67" s="56"/>
      <c r="O67">
        <v>11</v>
      </c>
      <c r="P67" t="s">
        <v>93</v>
      </c>
      <c r="Q67" s="1">
        <v>55586</v>
      </c>
      <c r="R67" s="1">
        <v>43992</v>
      </c>
      <c r="S67">
        <v>1.1984308597580908</v>
      </c>
      <c r="Z67" s="1"/>
    </row>
    <row r="68" spans="14:26" x14ac:dyDescent="0.3">
      <c r="N68" s="56"/>
      <c r="O68">
        <v>12</v>
      </c>
      <c r="P68" t="s">
        <v>94</v>
      </c>
      <c r="Q68" s="1">
        <v>50621</v>
      </c>
      <c r="R68" s="1">
        <v>36037</v>
      </c>
      <c r="S68">
        <v>0.98172060586248233</v>
      </c>
      <c r="Z68" s="1"/>
    </row>
    <row r="69" spans="14:26" x14ac:dyDescent="0.3">
      <c r="Z69" s="1"/>
    </row>
    <row r="70" spans="14:26" x14ac:dyDescent="0.3">
      <c r="Z70" s="1"/>
    </row>
    <row r="71" spans="14:26" x14ac:dyDescent="0.3">
      <c r="Z71" s="1"/>
    </row>
    <row r="72" spans="14:26" x14ac:dyDescent="0.3">
      <c r="Z72" s="1"/>
    </row>
    <row r="84" spans="2:27" x14ac:dyDescent="0.3">
      <c r="N84" s="5"/>
      <c r="O84" s="5" t="s">
        <v>85</v>
      </c>
      <c r="P84" s="40" t="s">
        <v>69</v>
      </c>
      <c r="Q84" t="s">
        <v>91</v>
      </c>
      <c r="R84" t="s">
        <v>57</v>
      </c>
      <c r="S84" t="s">
        <v>92</v>
      </c>
    </row>
    <row r="85" spans="2:27" x14ac:dyDescent="0.3">
      <c r="N85" s="60" t="s">
        <v>75</v>
      </c>
      <c r="O85">
        <v>1</v>
      </c>
      <c r="P85" t="s">
        <v>65</v>
      </c>
      <c r="Q85" s="1">
        <v>10248</v>
      </c>
      <c r="R85">
        <v>0</v>
      </c>
      <c r="S85">
        <v>0</v>
      </c>
    </row>
    <row r="86" spans="2:27" x14ac:dyDescent="0.3">
      <c r="N86" s="60"/>
      <c r="O86">
        <v>2</v>
      </c>
      <c r="P86" t="s">
        <v>93</v>
      </c>
      <c r="Q86" s="1">
        <v>10833</v>
      </c>
      <c r="R86">
        <v>0</v>
      </c>
      <c r="S86">
        <v>0</v>
      </c>
    </row>
    <row r="87" spans="2:27" x14ac:dyDescent="0.3">
      <c r="N87" s="60"/>
      <c r="O87">
        <v>3</v>
      </c>
      <c r="P87" t="s">
        <v>94</v>
      </c>
      <c r="Q87" s="1">
        <v>10952</v>
      </c>
      <c r="R87">
        <v>0</v>
      </c>
      <c r="S87">
        <v>0</v>
      </c>
    </row>
    <row r="88" spans="2:27" x14ac:dyDescent="0.3">
      <c r="H88" s="51"/>
      <c r="N88" s="60" t="s">
        <v>76</v>
      </c>
      <c r="O88">
        <v>4</v>
      </c>
      <c r="P88" t="s">
        <v>65</v>
      </c>
      <c r="Q88" s="1">
        <v>42989</v>
      </c>
      <c r="R88" s="1">
        <v>32741</v>
      </c>
      <c r="S88">
        <v>0.86072189069113281</v>
      </c>
    </row>
    <row r="89" spans="2:27" x14ac:dyDescent="0.3">
      <c r="N89" s="60"/>
      <c r="O89">
        <v>5</v>
      </c>
      <c r="P89" t="s">
        <v>93</v>
      </c>
      <c r="Q89" s="1">
        <v>48871</v>
      </c>
      <c r="R89" s="1">
        <v>38038</v>
      </c>
      <c r="S89">
        <v>0.99997371119114598</v>
      </c>
    </row>
    <row r="90" spans="2:27" x14ac:dyDescent="0.3">
      <c r="N90" s="60"/>
      <c r="O90">
        <v>6</v>
      </c>
      <c r="P90" t="s">
        <v>94</v>
      </c>
      <c r="Q90" s="1">
        <v>47637</v>
      </c>
      <c r="R90" s="1">
        <v>36685</v>
      </c>
      <c r="S90">
        <v>0.96440495281158811</v>
      </c>
    </row>
    <row r="91" spans="2:27" x14ac:dyDescent="0.3">
      <c r="N91" s="60" t="s">
        <v>77</v>
      </c>
      <c r="O91">
        <v>7</v>
      </c>
      <c r="P91" t="s">
        <v>65</v>
      </c>
      <c r="Q91" s="1">
        <v>54466</v>
      </c>
      <c r="R91" s="1">
        <v>44218</v>
      </c>
      <c r="S91">
        <v>1.1624385499093035</v>
      </c>
      <c r="AA91" s="1"/>
    </row>
    <row r="92" spans="2:27" x14ac:dyDescent="0.3">
      <c r="N92" s="60"/>
      <c r="O92">
        <v>8</v>
      </c>
      <c r="P92" t="s">
        <v>93</v>
      </c>
      <c r="Q92" s="1">
        <v>46321</v>
      </c>
      <c r="R92" s="1">
        <v>35488</v>
      </c>
      <c r="S92">
        <v>0.93293724861326532</v>
      </c>
      <c r="AA92" s="1"/>
    </row>
    <row r="93" spans="2:27" x14ac:dyDescent="0.3">
      <c r="B93" s="5"/>
      <c r="N93" s="60"/>
      <c r="O93">
        <v>9</v>
      </c>
      <c r="P93" t="s">
        <v>94</v>
      </c>
      <c r="Q93" s="1">
        <v>46644</v>
      </c>
      <c r="R93" s="1">
        <v>35692</v>
      </c>
      <c r="S93">
        <v>0.93830016561949581</v>
      </c>
      <c r="AA93" s="1"/>
    </row>
    <row r="94" spans="2:27" x14ac:dyDescent="0.3">
      <c r="N94" s="56" t="s">
        <v>78</v>
      </c>
      <c r="O94" s="3">
        <v>10</v>
      </c>
      <c r="P94" s="3" t="s">
        <v>65</v>
      </c>
      <c r="Q94" s="4">
        <v>48287</v>
      </c>
      <c r="R94" s="4">
        <v>38039</v>
      </c>
      <c r="S94">
        <v>1</v>
      </c>
      <c r="AA94" s="1"/>
    </row>
    <row r="95" spans="2:27" x14ac:dyDescent="0.3">
      <c r="N95" s="56"/>
      <c r="O95">
        <v>11</v>
      </c>
      <c r="P95" t="s">
        <v>93</v>
      </c>
      <c r="Q95" s="1">
        <v>50385</v>
      </c>
      <c r="R95" s="1">
        <v>39552</v>
      </c>
      <c r="S95">
        <v>1.0397749677962091</v>
      </c>
      <c r="AA95" s="1"/>
    </row>
    <row r="96" spans="2:27" x14ac:dyDescent="0.3">
      <c r="N96" s="56"/>
      <c r="O96">
        <v>12</v>
      </c>
      <c r="P96" t="s">
        <v>94</v>
      </c>
      <c r="Q96" s="1">
        <v>50477</v>
      </c>
      <c r="R96" s="1">
        <v>39525</v>
      </c>
      <c r="S96">
        <v>1.0390651699571491</v>
      </c>
      <c r="AA96" s="1"/>
    </row>
    <row r="97" spans="7:27" x14ac:dyDescent="0.3">
      <c r="AA97" s="1"/>
    </row>
    <row r="98" spans="7:27" x14ac:dyDescent="0.3">
      <c r="AA98" s="1"/>
    </row>
    <row r="99" spans="7:27" x14ac:dyDescent="0.3">
      <c r="AA99" s="1"/>
    </row>
    <row r="100" spans="7:27" x14ac:dyDescent="0.3">
      <c r="AA100" s="1"/>
    </row>
    <row r="101" spans="7:27" x14ac:dyDescent="0.3">
      <c r="AA101" s="1"/>
    </row>
    <row r="102" spans="7:27" x14ac:dyDescent="0.3">
      <c r="AA102" s="1"/>
    </row>
    <row r="103" spans="7:27" x14ac:dyDescent="0.3">
      <c r="G103" s="53" t="s">
        <v>135</v>
      </c>
    </row>
  </sheetData>
  <mergeCells count="23">
    <mergeCell ref="B1:L1"/>
    <mergeCell ref="V18:V20"/>
    <mergeCell ref="W18:W20"/>
    <mergeCell ref="X18:X20"/>
    <mergeCell ref="Y18:Y20"/>
    <mergeCell ref="N7:N9"/>
    <mergeCell ref="N10:N12"/>
    <mergeCell ref="N13:N15"/>
    <mergeCell ref="N16:N18"/>
    <mergeCell ref="N91:N93"/>
    <mergeCell ref="N94:N96"/>
    <mergeCell ref="B3:F3"/>
    <mergeCell ref="I3:M3"/>
    <mergeCell ref="N60:N62"/>
    <mergeCell ref="N63:N65"/>
    <mergeCell ref="N66:N68"/>
    <mergeCell ref="N85:N87"/>
    <mergeCell ref="N88:N90"/>
    <mergeCell ref="N29:N31"/>
    <mergeCell ref="N32:N34"/>
    <mergeCell ref="N35:N37"/>
    <mergeCell ref="N38:N40"/>
    <mergeCell ref="N57:N59"/>
  </mergeCells>
  <phoneticPr fontId="1" type="noConversion"/>
  <pageMargins left="0.7" right="0.7" top="0.75" bottom="0.75" header="0.3" footer="0.3"/>
  <pageSetup paperSize="9" orientation="portrait" horizontalDpi="4294967292" verticalDpi="4294967292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A15249-F087-44F9-8C71-5A46CCAC89A5}">
  <dimension ref="A1:AB87"/>
  <sheetViews>
    <sheetView topLeftCell="A37" workbookViewId="0">
      <selection activeCell="U31" sqref="U31"/>
    </sheetView>
  </sheetViews>
  <sheetFormatPr defaultRowHeight="14" x14ac:dyDescent="0.3"/>
  <cols>
    <col min="11" max="11" width="23.08203125" bestFit="1" customWidth="1"/>
    <col min="12" max="13" width="11.08203125" bestFit="1" customWidth="1"/>
    <col min="14" max="14" width="10" bestFit="1" customWidth="1"/>
    <col min="15" max="16" width="11.08203125" bestFit="1" customWidth="1"/>
    <col min="17" max="17" width="14.08203125" bestFit="1" customWidth="1"/>
    <col min="18" max="18" width="12.33203125" bestFit="1" customWidth="1"/>
    <col min="19" max="20" width="12.33203125" customWidth="1"/>
    <col min="22" max="22" width="23.08203125" bestFit="1" customWidth="1"/>
    <col min="23" max="23" width="18.58203125" bestFit="1" customWidth="1"/>
  </cols>
  <sheetData>
    <row r="1" spans="1:28" x14ac:dyDescent="0.3">
      <c r="A1" s="76" t="s">
        <v>50</v>
      </c>
      <c r="B1" s="76"/>
      <c r="C1" s="76"/>
      <c r="D1" s="76"/>
      <c r="E1" s="76"/>
      <c r="F1" s="76"/>
      <c r="G1" s="41"/>
      <c r="H1" s="41"/>
      <c r="I1" s="41"/>
      <c r="J1" s="41"/>
      <c r="L1" s="60" t="s">
        <v>31</v>
      </c>
      <c r="M1" s="60"/>
      <c r="N1" s="60"/>
    </row>
    <row r="2" spans="1:28" x14ac:dyDescent="0.3">
      <c r="I2" s="5"/>
      <c r="J2" s="5" t="s">
        <v>85</v>
      </c>
      <c r="K2" s="40" t="s">
        <v>69</v>
      </c>
      <c r="L2" s="6" t="s">
        <v>32</v>
      </c>
      <c r="M2" s="6" t="s">
        <v>33</v>
      </c>
      <c r="N2" s="6" t="s">
        <v>34</v>
      </c>
      <c r="O2" s="6" t="s">
        <v>35</v>
      </c>
      <c r="P2" s="6" t="s">
        <v>36</v>
      </c>
      <c r="Q2" s="6" t="s">
        <v>6</v>
      </c>
      <c r="R2" s="6" t="s">
        <v>37</v>
      </c>
      <c r="S2" s="6"/>
      <c r="T2" s="5"/>
      <c r="U2" s="5" t="s">
        <v>85</v>
      </c>
      <c r="V2" s="40" t="s">
        <v>69</v>
      </c>
      <c r="W2" s="6" t="s">
        <v>21</v>
      </c>
      <c r="X2" s="6" t="s">
        <v>29</v>
      </c>
      <c r="Y2" s="6" t="s">
        <v>30</v>
      </c>
      <c r="Z2" s="6" t="s">
        <v>20</v>
      </c>
      <c r="AA2" s="6" t="s">
        <v>38</v>
      </c>
      <c r="AB2" s="6" t="s">
        <v>39</v>
      </c>
    </row>
    <row r="3" spans="1:28" x14ac:dyDescent="0.3">
      <c r="I3" s="60" t="s">
        <v>75</v>
      </c>
      <c r="J3">
        <v>1</v>
      </c>
      <c r="K3" t="s">
        <v>65</v>
      </c>
      <c r="L3" s="1">
        <v>112557</v>
      </c>
      <c r="M3" s="1">
        <v>36477</v>
      </c>
      <c r="N3" s="1">
        <v>34922</v>
      </c>
      <c r="O3" s="1">
        <f>L3+M3+N3</f>
        <v>183956</v>
      </c>
      <c r="P3" s="6">
        <f>(M3+N3)/1000</f>
        <v>71.399000000000001</v>
      </c>
      <c r="Q3" s="6">
        <f>P3-P3</f>
        <v>0</v>
      </c>
      <c r="R3" s="8">
        <f>Q3/Q12</f>
        <v>0</v>
      </c>
      <c r="S3" s="8"/>
      <c r="T3" s="60" t="s">
        <v>75</v>
      </c>
      <c r="U3">
        <v>1</v>
      </c>
      <c r="V3" t="s">
        <v>65</v>
      </c>
      <c r="W3">
        <v>0</v>
      </c>
      <c r="X3">
        <v>0</v>
      </c>
      <c r="Y3">
        <v>0</v>
      </c>
      <c r="Z3">
        <v>0</v>
      </c>
      <c r="AA3">
        <f>(W3+X3+Y3+Z3)/4</f>
        <v>0</v>
      </c>
      <c r="AB3">
        <f>STDEV(W3,X3,Y3,Z3)</f>
        <v>0</v>
      </c>
    </row>
    <row r="4" spans="1:28" x14ac:dyDescent="0.3">
      <c r="I4" s="60"/>
      <c r="J4">
        <v>2</v>
      </c>
      <c r="K4" t="s">
        <v>96</v>
      </c>
      <c r="L4" s="1">
        <v>103128</v>
      </c>
      <c r="M4" s="1">
        <v>40124</v>
      </c>
      <c r="N4" s="1">
        <v>33316</v>
      </c>
      <c r="O4" s="1">
        <f t="shared" ref="O4:O14" si="0">L4+M4+N4</f>
        <v>176568</v>
      </c>
      <c r="P4" s="6">
        <f>(M4+N4)/1000</f>
        <v>73.44</v>
      </c>
      <c r="Q4" s="6">
        <f>P4-P4</f>
        <v>0</v>
      </c>
      <c r="R4" s="8">
        <f>Q4/$Q$12</f>
        <v>0</v>
      </c>
      <c r="S4" s="8"/>
      <c r="T4" s="60"/>
      <c r="U4">
        <v>2</v>
      </c>
      <c r="V4" t="s">
        <v>96</v>
      </c>
      <c r="W4">
        <v>0</v>
      </c>
      <c r="X4">
        <v>0</v>
      </c>
      <c r="Y4">
        <v>0</v>
      </c>
      <c r="Z4">
        <v>0</v>
      </c>
      <c r="AA4">
        <f t="shared" ref="AA4:AA14" si="1">(W4+X4+Y4+Z4)/4</f>
        <v>0</v>
      </c>
      <c r="AB4">
        <f t="shared" ref="AB4:AB14" si="2">STDEV(W4,X4,Y4,Z4)</f>
        <v>0</v>
      </c>
    </row>
    <row r="5" spans="1:28" x14ac:dyDescent="0.3">
      <c r="I5" s="60"/>
      <c r="J5">
        <v>3</v>
      </c>
      <c r="K5" t="s">
        <v>97</v>
      </c>
      <c r="L5" s="1">
        <v>105134</v>
      </c>
      <c r="M5" s="1">
        <v>29714</v>
      </c>
      <c r="N5" s="1">
        <v>28256</v>
      </c>
      <c r="O5" s="1">
        <f t="shared" si="0"/>
        <v>163104</v>
      </c>
      <c r="P5" s="6">
        <f>(M5+N5)/1000</f>
        <v>57.97</v>
      </c>
      <c r="Q5" s="6">
        <f>P5-P5</f>
        <v>0</v>
      </c>
      <c r="R5" s="8">
        <f t="shared" ref="R5:R14" si="3">Q5/$Q$12</f>
        <v>0</v>
      </c>
      <c r="S5" s="8"/>
      <c r="T5" s="60"/>
      <c r="U5">
        <v>3</v>
      </c>
      <c r="V5" t="s">
        <v>97</v>
      </c>
      <c r="W5">
        <v>0</v>
      </c>
      <c r="X5">
        <v>0</v>
      </c>
      <c r="Y5">
        <v>0</v>
      </c>
      <c r="Z5">
        <v>0</v>
      </c>
      <c r="AA5">
        <f t="shared" si="1"/>
        <v>0</v>
      </c>
      <c r="AB5">
        <f t="shared" si="2"/>
        <v>0</v>
      </c>
    </row>
    <row r="6" spans="1:28" x14ac:dyDescent="0.3">
      <c r="I6" s="60" t="s">
        <v>76</v>
      </c>
      <c r="J6">
        <v>4</v>
      </c>
      <c r="K6" t="s">
        <v>65</v>
      </c>
      <c r="L6" s="1">
        <v>68183</v>
      </c>
      <c r="M6" s="1">
        <v>87305</v>
      </c>
      <c r="N6" s="1">
        <v>39430</v>
      </c>
      <c r="O6" s="1">
        <f t="shared" si="0"/>
        <v>194918</v>
      </c>
      <c r="P6" s="6">
        <f t="shared" ref="P6:P14" si="4">(M6+N6)/1000</f>
        <v>126.735</v>
      </c>
      <c r="Q6" s="6">
        <f>P6-P3</f>
        <v>55.335999999999999</v>
      </c>
      <c r="R6" s="8">
        <f t="shared" si="3"/>
        <v>0.37318083111908384</v>
      </c>
      <c r="S6" s="8"/>
      <c r="T6" s="60" t="s">
        <v>76</v>
      </c>
      <c r="U6">
        <v>4</v>
      </c>
      <c r="V6" t="s">
        <v>65</v>
      </c>
      <c r="W6">
        <v>0.37318083111908384</v>
      </c>
      <c r="X6">
        <v>0.46954999498042349</v>
      </c>
      <c r="Y6">
        <v>0.95555014309200514</v>
      </c>
      <c r="Z6">
        <v>0.52620985886684402</v>
      </c>
      <c r="AA6">
        <f t="shared" si="1"/>
        <v>0.58112270701458912</v>
      </c>
      <c r="AB6">
        <f t="shared" si="2"/>
        <v>0.2574876175668811</v>
      </c>
    </row>
    <row r="7" spans="1:28" x14ac:dyDescent="0.3">
      <c r="I7" s="60"/>
      <c r="J7">
        <v>5</v>
      </c>
      <c r="K7" t="s">
        <v>96</v>
      </c>
      <c r="L7" s="1">
        <v>108465</v>
      </c>
      <c r="M7" s="1">
        <v>46864</v>
      </c>
      <c r="N7" s="1">
        <v>33671</v>
      </c>
      <c r="O7" s="1">
        <f t="shared" si="0"/>
        <v>189000</v>
      </c>
      <c r="P7" s="6">
        <f t="shared" si="4"/>
        <v>80.534999999999997</v>
      </c>
      <c r="Q7" s="6">
        <f>P7-P4</f>
        <v>7.0949999999999989</v>
      </c>
      <c r="R7" s="8">
        <f t="shared" si="3"/>
        <v>4.7848019314549295E-2</v>
      </c>
      <c r="S7" s="8"/>
      <c r="T7" s="60"/>
      <c r="U7">
        <v>5</v>
      </c>
      <c r="V7" t="s">
        <v>96</v>
      </c>
      <c r="W7">
        <v>4.7848019314549295E-2</v>
      </c>
      <c r="X7">
        <v>5.5623180403573898E-2</v>
      </c>
      <c r="Y7">
        <v>6.1194666017170975E-2</v>
      </c>
      <c r="Z7">
        <v>0.16816526897115977</v>
      </c>
      <c r="AA7">
        <f t="shared" si="1"/>
        <v>8.3207783676613481E-2</v>
      </c>
      <c r="AB7">
        <f t="shared" si="2"/>
        <v>5.6902181944494902E-2</v>
      </c>
    </row>
    <row r="8" spans="1:28" x14ac:dyDescent="0.3">
      <c r="I8" s="60"/>
      <c r="J8">
        <v>6</v>
      </c>
      <c r="K8" t="s">
        <v>97</v>
      </c>
      <c r="L8" s="1">
        <v>114065</v>
      </c>
      <c r="M8" s="1">
        <v>49852</v>
      </c>
      <c r="N8" s="1">
        <v>37621</v>
      </c>
      <c r="O8" s="1">
        <f t="shared" si="0"/>
        <v>201538</v>
      </c>
      <c r="P8" s="6">
        <f t="shared" si="4"/>
        <v>87.472999999999999</v>
      </c>
      <c r="Q8" s="6">
        <f>P8-P5</f>
        <v>29.503</v>
      </c>
      <c r="R8" s="8">
        <f t="shared" si="3"/>
        <v>0.19896548468458747</v>
      </c>
      <c r="S8" s="8"/>
      <c r="T8" s="60"/>
      <c r="U8">
        <v>6</v>
      </c>
      <c r="V8" t="s">
        <v>97</v>
      </c>
      <c r="W8">
        <v>0.19896548468458747</v>
      </c>
      <c r="X8">
        <v>0.41998795301676523</v>
      </c>
      <c r="Y8">
        <v>0.58148633014674533</v>
      </c>
      <c r="Z8">
        <v>0.59830640212722441</v>
      </c>
      <c r="AA8">
        <f t="shared" si="1"/>
        <v>0.44968654249383061</v>
      </c>
      <c r="AB8">
        <f t="shared" si="2"/>
        <v>0.18547425854523689</v>
      </c>
    </row>
    <row r="9" spans="1:28" x14ac:dyDescent="0.3">
      <c r="I9" s="60" t="s">
        <v>77</v>
      </c>
      <c r="J9">
        <v>7</v>
      </c>
      <c r="K9" t="s">
        <v>65</v>
      </c>
      <c r="L9" s="1">
        <v>95020</v>
      </c>
      <c r="M9" s="1">
        <v>118791</v>
      </c>
      <c r="N9" s="1">
        <v>62063</v>
      </c>
      <c r="O9" s="1">
        <f t="shared" si="0"/>
        <v>275874</v>
      </c>
      <c r="P9" s="6">
        <f t="shared" si="4"/>
        <v>180.85400000000001</v>
      </c>
      <c r="Q9" s="6">
        <f>P9-P3</f>
        <v>109.45500000000001</v>
      </c>
      <c r="R9" s="8">
        <f t="shared" si="3"/>
        <v>0.73815432756504507</v>
      </c>
      <c r="S9" s="8"/>
      <c r="T9" s="60" t="s">
        <v>77</v>
      </c>
      <c r="U9">
        <v>7</v>
      </c>
      <c r="V9" t="s">
        <v>65</v>
      </c>
      <c r="W9">
        <v>0.73815432756504507</v>
      </c>
      <c r="X9">
        <v>0.67649457885754427</v>
      </c>
      <c r="Y9">
        <v>0.81812092796687563</v>
      </c>
      <c r="Z9">
        <v>0.7183309470239313</v>
      </c>
      <c r="AA9">
        <f t="shared" si="1"/>
        <v>0.73777519535334901</v>
      </c>
      <c r="AB9">
        <f t="shared" si="2"/>
        <v>5.9410922793821395E-2</v>
      </c>
    </row>
    <row r="10" spans="1:28" x14ac:dyDescent="0.3">
      <c r="I10" s="60"/>
      <c r="J10">
        <v>8</v>
      </c>
      <c r="K10" t="s">
        <v>96</v>
      </c>
      <c r="L10" s="1">
        <v>116474</v>
      </c>
      <c r="M10" s="1">
        <v>59372</v>
      </c>
      <c r="N10" s="1">
        <v>46694</v>
      </c>
      <c r="O10" s="1">
        <f t="shared" si="0"/>
        <v>222540</v>
      </c>
      <c r="P10" s="6">
        <f t="shared" si="4"/>
        <v>106.066</v>
      </c>
      <c r="Q10" s="6">
        <f>P10-P4</f>
        <v>32.626000000000005</v>
      </c>
      <c r="R10" s="8">
        <f t="shared" si="3"/>
        <v>0.22002670587124534</v>
      </c>
      <c r="S10" s="8"/>
      <c r="T10" s="60"/>
      <c r="U10">
        <v>8</v>
      </c>
      <c r="V10" t="s">
        <v>96</v>
      </c>
      <c r="W10">
        <v>0.22002670587124534</v>
      </c>
      <c r="X10">
        <v>0.20393911253890168</v>
      </c>
      <c r="Y10">
        <v>2.1250685014918114E-2</v>
      </c>
      <c r="Z10">
        <v>0.24901615872366545</v>
      </c>
      <c r="AA10">
        <f t="shared" si="1"/>
        <v>0.17355816553718265</v>
      </c>
      <c r="AB10">
        <f t="shared" si="2"/>
        <v>0.10323727450275402</v>
      </c>
    </row>
    <row r="11" spans="1:28" x14ac:dyDescent="0.3">
      <c r="I11" s="60"/>
      <c r="J11">
        <v>9</v>
      </c>
      <c r="K11" t="s">
        <v>97</v>
      </c>
      <c r="L11" s="1">
        <v>121917</v>
      </c>
      <c r="M11" s="1">
        <v>102078</v>
      </c>
      <c r="N11" s="1">
        <v>49753</v>
      </c>
      <c r="O11" s="1">
        <f t="shared" si="0"/>
        <v>273748</v>
      </c>
      <c r="P11" s="6">
        <f t="shared" si="4"/>
        <v>151.83099999999999</v>
      </c>
      <c r="Q11" s="6">
        <f>P11-P5</f>
        <v>93.86099999999999</v>
      </c>
      <c r="R11" s="8">
        <f t="shared" si="3"/>
        <v>0.63298984367623845</v>
      </c>
      <c r="S11" s="8"/>
      <c r="T11" s="60"/>
      <c r="U11">
        <v>9</v>
      </c>
      <c r="V11" t="s">
        <v>97</v>
      </c>
      <c r="W11">
        <v>0.63298984367623845</v>
      </c>
      <c r="X11">
        <v>0.71993273767693988</v>
      </c>
      <c r="Y11">
        <v>0.3339371612981793</v>
      </c>
      <c r="Z11">
        <v>0.71118838208222546</v>
      </c>
      <c r="AA11">
        <f t="shared" si="1"/>
        <v>0.5995120311833958</v>
      </c>
      <c r="AB11">
        <f t="shared" si="2"/>
        <v>0.18131329179658268</v>
      </c>
    </row>
    <row r="12" spans="1:28" x14ac:dyDescent="0.3">
      <c r="I12" s="56" t="s">
        <v>78</v>
      </c>
      <c r="J12" s="3">
        <v>10</v>
      </c>
      <c r="K12" s="3" t="s">
        <v>65</v>
      </c>
      <c r="L12" s="4">
        <v>100002</v>
      </c>
      <c r="M12" s="4">
        <v>130185</v>
      </c>
      <c r="N12" s="4">
        <v>89496</v>
      </c>
      <c r="O12" s="4">
        <f t="shared" si="0"/>
        <v>319683</v>
      </c>
      <c r="P12" s="9">
        <f t="shared" si="4"/>
        <v>219.68100000000001</v>
      </c>
      <c r="Q12" s="9">
        <f>P12-P3</f>
        <v>148.28200000000001</v>
      </c>
      <c r="R12" s="8">
        <f t="shared" si="3"/>
        <v>1</v>
      </c>
      <c r="S12" s="8"/>
      <c r="T12" s="56" t="s">
        <v>78</v>
      </c>
      <c r="U12" s="3">
        <v>10</v>
      </c>
      <c r="V12" s="3" t="s">
        <v>65</v>
      </c>
      <c r="W12">
        <v>1</v>
      </c>
      <c r="X12">
        <v>1</v>
      </c>
      <c r="Y12">
        <v>1</v>
      </c>
      <c r="Z12">
        <v>1</v>
      </c>
      <c r="AA12">
        <f t="shared" si="1"/>
        <v>1</v>
      </c>
      <c r="AB12">
        <f t="shared" si="2"/>
        <v>0</v>
      </c>
    </row>
    <row r="13" spans="1:28" x14ac:dyDescent="0.3">
      <c r="I13" s="56"/>
      <c r="J13">
        <v>11</v>
      </c>
      <c r="K13" t="s">
        <v>96</v>
      </c>
      <c r="L13" s="1">
        <v>121870</v>
      </c>
      <c r="M13" s="1">
        <v>59640</v>
      </c>
      <c r="N13" s="1">
        <v>50057</v>
      </c>
      <c r="O13" s="1">
        <f t="shared" si="0"/>
        <v>231567</v>
      </c>
      <c r="P13" s="6">
        <f t="shared" si="4"/>
        <v>109.697</v>
      </c>
      <c r="Q13" s="6">
        <f>P13-P4</f>
        <v>36.257000000000005</v>
      </c>
      <c r="R13" s="8">
        <f t="shared" si="3"/>
        <v>0.24451383175301117</v>
      </c>
      <c r="S13" s="8"/>
      <c r="T13" s="56"/>
      <c r="U13">
        <v>11</v>
      </c>
      <c r="V13" t="s">
        <v>96</v>
      </c>
      <c r="W13">
        <v>0.24451383175301117</v>
      </c>
      <c r="X13">
        <v>0.19708111635377967</v>
      </c>
      <c r="Y13">
        <v>-8.0375083724046423E-3</v>
      </c>
      <c r="Z13">
        <v>0.11724278993659235</v>
      </c>
      <c r="AA13">
        <f t="shared" si="1"/>
        <v>0.13770005741774463</v>
      </c>
      <c r="AB13">
        <f t="shared" si="2"/>
        <v>0.11044339488827694</v>
      </c>
    </row>
    <row r="14" spans="1:28" x14ac:dyDescent="0.3">
      <c r="I14" s="56"/>
      <c r="J14">
        <v>12</v>
      </c>
      <c r="K14" t="s">
        <v>97</v>
      </c>
      <c r="L14" s="1">
        <v>119590</v>
      </c>
      <c r="M14" s="1">
        <v>93416</v>
      </c>
      <c r="N14" s="1">
        <v>53208</v>
      </c>
      <c r="O14" s="1">
        <f t="shared" si="0"/>
        <v>266214</v>
      </c>
      <c r="P14" s="6">
        <f t="shared" si="4"/>
        <v>146.624</v>
      </c>
      <c r="Q14" s="6">
        <f>P14-P5</f>
        <v>88.653999999999996</v>
      </c>
      <c r="R14" s="8">
        <f t="shared" si="3"/>
        <v>0.59787432055138179</v>
      </c>
      <c r="S14" s="8"/>
      <c r="T14" s="56"/>
      <c r="U14">
        <v>12</v>
      </c>
      <c r="V14" t="s">
        <v>97</v>
      </c>
      <c r="W14">
        <v>0.59787432055138179</v>
      </c>
      <c r="X14">
        <v>0.6638013251681556</v>
      </c>
      <c r="Y14">
        <v>0.67716008037508379</v>
      </c>
      <c r="Z14">
        <v>0.67050112497443237</v>
      </c>
      <c r="AA14">
        <f t="shared" si="1"/>
        <v>0.65233421276726333</v>
      </c>
      <c r="AB14">
        <f t="shared" si="2"/>
        <v>3.6713916201735405E-2</v>
      </c>
    </row>
    <row r="15" spans="1:28" x14ac:dyDescent="0.3">
      <c r="R15" s="1"/>
      <c r="S15" s="1"/>
      <c r="T15" s="1"/>
      <c r="U15" s="1"/>
      <c r="V15" s="1"/>
    </row>
    <row r="18" spans="1:27" x14ac:dyDescent="0.3">
      <c r="A18" s="21" t="s">
        <v>29</v>
      </c>
      <c r="N18" s="1"/>
      <c r="O18" s="1"/>
      <c r="P18" s="1"/>
    </row>
    <row r="19" spans="1:27" x14ac:dyDescent="0.3">
      <c r="L19" s="60" t="s">
        <v>31</v>
      </c>
      <c r="M19" s="60"/>
      <c r="N19" s="60"/>
    </row>
    <row r="20" spans="1:27" x14ac:dyDescent="0.3">
      <c r="I20" s="5"/>
      <c r="J20" s="5" t="s">
        <v>85</v>
      </c>
      <c r="K20" s="40" t="s">
        <v>69</v>
      </c>
      <c r="L20" s="6" t="s">
        <v>32</v>
      </c>
      <c r="M20" s="6" t="s">
        <v>33</v>
      </c>
      <c r="N20" s="6" t="s">
        <v>34</v>
      </c>
      <c r="O20" s="6" t="s">
        <v>35</v>
      </c>
      <c r="P20" s="6" t="s">
        <v>36</v>
      </c>
      <c r="Q20" s="6" t="s">
        <v>6</v>
      </c>
      <c r="R20" s="6" t="s">
        <v>37</v>
      </c>
      <c r="S20" s="6"/>
      <c r="T20" s="6"/>
      <c r="X20" s="60" t="s">
        <v>22</v>
      </c>
      <c r="Y20" s="60" t="s">
        <v>40</v>
      </c>
      <c r="Z20" s="60" t="s">
        <v>24</v>
      </c>
      <c r="AA20" s="60" t="s">
        <v>25</v>
      </c>
    </row>
    <row r="21" spans="1:27" x14ac:dyDescent="0.3">
      <c r="I21" s="60" t="s">
        <v>75</v>
      </c>
      <c r="J21">
        <v>1</v>
      </c>
      <c r="K21" t="s">
        <v>65</v>
      </c>
      <c r="L21" s="1">
        <v>145652</v>
      </c>
      <c r="M21" s="1">
        <v>42928</v>
      </c>
      <c r="N21" s="1">
        <v>43145</v>
      </c>
      <c r="O21" s="1">
        <f>L21+M21+N21</f>
        <v>231725</v>
      </c>
      <c r="P21" s="6">
        <f>(M21+N21)/1000</f>
        <v>86.072999999999993</v>
      </c>
      <c r="Q21" s="6">
        <f>P21-P21</f>
        <v>0</v>
      </c>
      <c r="R21" s="10">
        <f>Q21/$Q$30</f>
        <v>0</v>
      </c>
      <c r="S21" s="10"/>
      <c r="T21" s="10"/>
      <c r="X21" s="60"/>
      <c r="Y21" s="60"/>
      <c r="Z21" s="60"/>
      <c r="AA21" s="60"/>
    </row>
    <row r="22" spans="1:27" x14ac:dyDescent="0.3">
      <c r="I22" s="60"/>
      <c r="J22">
        <v>2</v>
      </c>
      <c r="K22" t="s">
        <v>96</v>
      </c>
      <c r="L22" s="1">
        <v>132652</v>
      </c>
      <c r="M22" s="1">
        <v>44911</v>
      </c>
      <c r="N22" s="1">
        <v>45768</v>
      </c>
      <c r="O22" s="1">
        <f t="shared" ref="O22:O32" si="5">L22+M22+N22</f>
        <v>223331</v>
      </c>
      <c r="P22" s="6">
        <f t="shared" ref="P22:P32" si="6">(M22+N22)/1000</f>
        <v>90.679000000000002</v>
      </c>
      <c r="Q22" s="11">
        <f>P22-P22</f>
        <v>0</v>
      </c>
      <c r="R22" s="10">
        <f t="shared" ref="R22:R32" si="7">Q22/$Q$30</f>
        <v>0</v>
      </c>
      <c r="S22" s="10"/>
      <c r="T22" s="10"/>
      <c r="X22" s="60"/>
      <c r="Y22" s="60"/>
      <c r="Z22" s="60"/>
      <c r="AA22" s="60"/>
    </row>
    <row r="23" spans="1:27" x14ac:dyDescent="0.3">
      <c r="I23" s="60"/>
      <c r="J23">
        <v>3</v>
      </c>
      <c r="K23" t="s">
        <v>97</v>
      </c>
      <c r="L23" s="1">
        <v>128028</v>
      </c>
      <c r="M23" s="1">
        <v>36667</v>
      </c>
      <c r="N23" s="1">
        <v>39491</v>
      </c>
      <c r="O23" s="1">
        <f t="shared" si="5"/>
        <v>204186</v>
      </c>
      <c r="P23" s="6">
        <f t="shared" si="6"/>
        <v>76.158000000000001</v>
      </c>
      <c r="Q23" s="11">
        <f>P23-P23</f>
        <v>0</v>
      </c>
      <c r="R23" s="10">
        <f t="shared" si="7"/>
        <v>0</v>
      </c>
      <c r="S23" s="10"/>
      <c r="T23" s="10"/>
      <c r="V23" s="60" t="s">
        <v>98</v>
      </c>
      <c r="W23" t="s">
        <v>12</v>
      </c>
      <c r="X23">
        <v>0</v>
      </c>
      <c r="Y23">
        <v>0.58112270701458901</v>
      </c>
      <c r="Z23">
        <v>0.73777519535334901</v>
      </c>
      <c r="AA23">
        <v>1</v>
      </c>
    </row>
    <row r="24" spans="1:27" x14ac:dyDescent="0.3">
      <c r="I24" s="60" t="s">
        <v>76</v>
      </c>
      <c r="J24">
        <v>4</v>
      </c>
      <c r="K24" t="s">
        <v>65</v>
      </c>
      <c r="L24" s="1">
        <v>99795</v>
      </c>
      <c r="M24" s="1">
        <v>106970</v>
      </c>
      <c r="N24" s="1">
        <v>53938</v>
      </c>
      <c r="O24" s="1">
        <f t="shared" si="5"/>
        <v>260703</v>
      </c>
      <c r="P24" s="6">
        <f t="shared" si="6"/>
        <v>160.90799999999999</v>
      </c>
      <c r="Q24" s="11">
        <f>P24-P21</f>
        <v>74.834999999999994</v>
      </c>
      <c r="R24" s="10">
        <f t="shared" si="7"/>
        <v>0.46954999498042349</v>
      </c>
      <c r="S24" s="10"/>
      <c r="T24" s="10"/>
      <c r="V24" s="60"/>
      <c r="W24" t="s">
        <v>27</v>
      </c>
      <c r="X24">
        <v>0</v>
      </c>
      <c r="Y24">
        <v>8.3207783676613481E-2</v>
      </c>
      <c r="Z24">
        <v>0.17355816553718265</v>
      </c>
      <c r="AA24">
        <v>0.13770005741774463</v>
      </c>
    </row>
    <row r="25" spans="1:27" x14ac:dyDescent="0.3">
      <c r="I25" s="60"/>
      <c r="J25">
        <v>5</v>
      </c>
      <c r="K25" t="s">
        <v>96</v>
      </c>
      <c r="L25" s="1">
        <v>95290</v>
      </c>
      <c r="M25" s="1">
        <v>52599</v>
      </c>
      <c r="N25" s="1">
        <v>46945</v>
      </c>
      <c r="O25" s="1">
        <f t="shared" si="5"/>
        <v>194834</v>
      </c>
      <c r="P25" s="6">
        <f t="shared" si="6"/>
        <v>99.543999999999997</v>
      </c>
      <c r="Q25" s="11">
        <f>P25-P22</f>
        <v>8.8649999999999949</v>
      </c>
      <c r="R25" s="10">
        <f t="shared" si="7"/>
        <v>5.5623180403573898E-2</v>
      </c>
      <c r="S25" s="10"/>
      <c r="T25" s="10"/>
      <c r="V25" s="60"/>
      <c r="W25" t="s">
        <v>41</v>
      </c>
      <c r="X25">
        <v>0</v>
      </c>
      <c r="Y25">
        <v>0.44968654249383061</v>
      </c>
      <c r="Z25">
        <v>0.5995120311833958</v>
      </c>
      <c r="AA25">
        <v>0.65233421276726333</v>
      </c>
    </row>
    <row r="26" spans="1:27" x14ac:dyDescent="0.3">
      <c r="I26" s="60"/>
      <c r="J26">
        <v>6</v>
      </c>
      <c r="K26" t="s">
        <v>97</v>
      </c>
      <c r="L26" s="1">
        <v>115372</v>
      </c>
      <c r="M26" s="1">
        <v>97361</v>
      </c>
      <c r="N26" s="1">
        <v>45733</v>
      </c>
      <c r="O26" s="1">
        <f t="shared" si="5"/>
        <v>258466</v>
      </c>
      <c r="P26" s="6">
        <f t="shared" si="6"/>
        <v>143.09399999999999</v>
      </c>
      <c r="Q26" s="11">
        <f>P26-P23</f>
        <v>66.935999999999993</v>
      </c>
      <c r="R26" s="10">
        <f t="shared" si="7"/>
        <v>0.41998795301676523</v>
      </c>
      <c r="S26" s="10"/>
      <c r="T26" s="10"/>
    </row>
    <row r="27" spans="1:27" x14ac:dyDescent="0.3">
      <c r="I27" s="60" t="s">
        <v>77</v>
      </c>
      <c r="J27">
        <v>7</v>
      </c>
      <c r="K27" t="s">
        <v>65</v>
      </c>
      <c r="L27" s="1">
        <v>106126</v>
      </c>
      <c r="M27" s="1">
        <v>119785</v>
      </c>
      <c r="N27" s="1">
        <v>74105</v>
      </c>
      <c r="O27" s="1">
        <f t="shared" si="5"/>
        <v>300016</v>
      </c>
      <c r="P27" s="6">
        <f t="shared" si="6"/>
        <v>193.89</v>
      </c>
      <c r="Q27" s="11">
        <f>P27-P21</f>
        <v>107.81699999999999</v>
      </c>
      <c r="R27" s="10">
        <f t="shared" si="7"/>
        <v>0.67649457885754427</v>
      </c>
      <c r="S27" s="10"/>
      <c r="T27" s="10"/>
      <c r="V27" s="60" t="s">
        <v>81</v>
      </c>
      <c r="W27" s="19" t="s">
        <v>42</v>
      </c>
      <c r="X27">
        <v>0</v>
      </c>
      <c r="Y27">
        <v>0.2574876175668811</v>
      </c>
      <c r="Z27">
        <v>5.9410922793821395E-2</v>
      </c>
      <c r="AA27">
        <v>0</v>
      </c>
    </row>
    <row r="28" spans="1:27" x14ac:dyDescent="0.3">
      <c r="I28" s="60"/>
      <c r="J28">
        <v>8</v>
      </c>
      <c r="K28" t="s">
        <v>96</v>
      </c>
      <c r="L28" s="1">
        <v>145061</v>
      </c>
      <c r="M28" s="1">
        <v>68452</v>
      </c>
      <c r="N28" s="1">
        <v>54730</v>
      </c>
      <c r="O28" s="1">
        <f t="shared" si="5"/>
        <v>268243</v>
      </c>
      <c r="P28" s="6">
        <f t="shared" si="6"/>
        <v>123.182</v>
      </c>
      <c r="Q28" s="11">
        <f>P28-P22</f>
        <v>32.503</v>
      </c>
      <c r="R28" s="10">
        <f t="shared" si="7"/>
        <v>0.20393911253890168</v>
      </c>
      <c r="S28" s="10"/>
      <c r="T28" s="10"/>
      <c r="V28" s="60"/>
      <c r="W28" s="19" t="s">
        <v>27</v>
      </c>
      <c r="X28">
        <v>0</v>
      </c>
      <c r="Y28">
        <v>5.6902181944494902E-2</v>
      </c>
      <c r="Z28">
        <v>0.10323727450275402</v>
      </c>
      <c r="AA28">
        <v>0.11044339488827694</v>
      </c>
    </row>
    <row r="29" spans="1:27" x14ac:dyDescent="0.3">
      <c r="I29" s="60"/>
      <c r="J29">
        <v>9</v>
      </c>
      <c r="K29" t="s">
        <v>97</v>
      </c>
      <c r="L29" s="1">
        <v>123583</v>
      </c>
      <c r="M29" s="1">
        <v>131595</v>
      </c>
      <c r="N29" s="1">
        <v>59303</v>
      </c>
      <c r="O29" s="1">
        <f t="shared" si="5"/>
        <v>314481</v>
      </c>
      <c r="P29" s="6">
        <f t="shared" si="6"/>
        <v>190.898</v>
      </c>
      <c r="Q29" s="11">
        <f>P29-P23</f>
        <v>114.74</v>
      </c>
      <c r="R29" s="10">
        <f t="shared" si="7"/>
        <v>0.71993273767693988</v>
      </c>
      <c r="S29" s="10"/>
      <c r="T29" s="10"/>
      <c r="V29" s="60"/>
      <c r="W29" s="19" t="s">
        <v>41</v>
      </c>
      <c r="X29">
        <v>0</v>
      </c>
      <c r="Y29">
        <v>0.18547425854523689</v>
      </c>
      <c r="Z29">
        <v>0.18131329179658268</v>
      </c>
      <c r="AA29">
        <v>3.6713916201735405E-2</v>
      </c>
    </row>
    <row r="30" spans="1:27" x14ac:dyDescent="0.3">
      <c r="I30" s="56" t="s">
        <v>78</v>
      </c>
      <c r="J30" s="3">
        <v>10</v>
      </c>
      <c r="K30" s="3" t="s">
        <v>65</v>
      </c>
      <c r="L30" s="4">
        <v>110363</v>
      </c>
      <c r="M30" s="4">
        <v>143566</v>
      </c>
      <c r="N30" s="4">
        <v>101883</v>
      </c>
      <c r="O30" s="4">
        <f t="shared" si="5"/>
        <v>355812</v>
      </c>
      <c r="P30" s="9">
        <f t="shared" si="6"/>
        <v>245.44900000000001</v>
      </c>
      <c r="Q30" s="12">
        <f>P30-P21</f>
        <v>159.37600000000003</v>
      </c>
      <c r="R30" s="10">
        <f t="shared" si="7"/>
        <v>1</v>
      </c>
      <c r="S30" s="10"/>
      <c r="T30" s="10"/>
    </row>
    <row r="31" spans="1:27" x14ac:dyDescent="0.3">
      <c r="I31" s="56"/>
      <c r="J31">
        <v>11</v>
      </c>
      <c r="K31" t="s">
        <v>96</v>
      </c>
      <c r="L31" s="1">
        <v>136878</v>
      </c>
      <c r="M31" s="1">
        <v>68649</v>
      </c>
      <c r="N31" s="1">
        <v>53440</v>
      </c>
      <c r="O31" s="1">
        <f t="shared" si="5"/>
        <v>258967</v>
      </c>
      <c r="P31" s="6">
        <f t="shared" si="6"/>
        <v>122.089</v>
      </c>
      <c r="Q31" s="11">
        <f>P31-P22</f>
        <v>31.409999999999997</v>
      </c>
      <c r="R31" s="10">
        <f t="shared" si="7"/>
        <v>0.19708111635377967</v>
      </c>
      <c r="S31" s="10"/>
      <c r="T31" s="10"/>
    </row>
    <row r="32" spans="1:27" x14ac:dyDescent="0.3">
      <c r="I32" s="56"/>
      <c r="J32">
        <v>12</v>
      </c>
      <c r="K32" t="s">
        <v>97</v>
      </c>
      <c r="L32" s="1">
        <v>124676</v>
      </c>
      <c r="M32" s="1">
        <v>116646</v>
      </c>
      <c r="N32" s="1">
        <v>65306</v>
      </c>
      <c r="O32" s="1">
        <f t="shared" si="5"/>
        <v>306628</v>
      </c>
      <c r="P32" s="6">
        <f t="shared" si="6"/>
        <v>181.952</v>
      </c>
      <c r="Q32" s="11">
        <f>P32-P23</f>
        <v>105.794</v>
      </c>
      <c r="R32" s="10">
        <f t="shared" si="7"/>
        <v>0.6638013251681556</v>
      </c>
      <c r="S32" s="10"/>
      <c r="T32" s="10"/>
    </row>
    <row r="36" spans="1:24" x14ac:dyDescent="0.3">
      <c r="L36" s="60" t="s">
        <v>31</v>
      </c>
      <c r="M36" s="60"/>
      <c r="N36" s="60"/>
    </row>
    <row r="37" spans="1:24" x14ac:dyDescent="0.3">
      <c r="A37" s="21" t="s">
        <v>43</v>
      </c>
      <c r="I37" s="5"/>
      <c r="J37" s="5" t="s">
        <v>85</v>
      </c>
      <c r="K37" s="40" t="s">
        <v>69</v>
      </c>
      <c r="L37" s="6" t="s">
        <v>32</v>
      </c>
      <c r="M37" s="6" t="s">
        <v>33</v>
      </c>
      <c r="N37" s="6" t="s">
        <v>34</v>
      </c>
      <c r="O37" s="6" t="s">
        <v>35</v>
      </c>
      <c r="P37" s="6" t="s">
        <v>36</v>
      </c>
      <c r="Q37" s="6" t="s">
        <v>6</v>
      </c>
      <c r="R37" s="6" t="s">
        <v>37</v>
      </c>
      <c r="S37" s="6"/>
      <c r="T37" s="6"/>
    </row>
    <row r="38" spans="1:24" x14ac:dyDescent="0.3">
      <c r="I38" s="60" t="s">
        <v>75</v>
      </c>
      <c r="J38">
        <v>1</v>
      </c>
      <c r="K38" t="s">
        <v>65</v>
      </c>
      <c r="L38" s="1">
        <v>104202</v>
      </c>
      <c r="M38" s="1">
        <v>29442</v>
      </c>
      <c r="N38" s="1">
        <v>28998</v>
      </c>
      <c r="O38" s="1">
        <f>L38+M38+N38</f>
        <v>162642</v>
      </c>
      <c r="P38" s="8">
        <f>(M38+N38)/1000</f>
        <v>58.44</v>
      </c>
      <c r="Q38" s="13">
        <f>P38-P38</f>
        <v>0</v>
      </c>
      <c r="R38" s="10">
        <f>Q38/$Q$47</f>
        <v>0</v>
      </c>
      <c r="S38" s="10"/>
      <c r="T38" s="10"/>
    </row>
    <row r="39" spans="1:24" x14ac:dyDescent="0.3">
      <c r="I39" s="60"/>
      <c r="J39">
        <v>2</v>
      </c>
      <c r="K39" t="s">
        <v>96</v>
      </c>
      <c r="L39" s="1">
        <v>96707</v>
      </c>
      <c r="M39" s="1">
        <v>36794</v>
      </c>
      <c r="N39" s="1">
        <v>29212</v>
      </c>
      <c r="O39" s="1">
        <f t="shared" ref="O39:O49" si="8">L39+M39+N39</f>
        <v>162713</v>
      </c>
      <c r="P39" s="8">
        <f t="shared" ref="P39:P49" si="9">(M39+N39)/1000</f>
        <v>66.006</v>
      </c>
      <c r="Q39" s="13">
        <f>P39-P39</f>
        <v>0</v>
      </c>
      <c r="R39" s="10">
        <f t="shared" ref="R39:R49" si="10">Q39/$Q$47</f>
        <v>0</v>
      </c>
      <c r="S39" s="10"/>
      <c r="T39" s="10"/>
    </row>
    <row r="40" spans="1:24" x14ac:dyDescent="0.3">
      <c r="I40" s="60"/>
      <c r="J40">
        <v>3</v>
      </c>
      <c r="K40" t="s">
        <v>97</v>
      </c>
      <c r="L40" s="1">
        <v>110776</v>
      </c>
      <c r="M40" s="1">
        <v>31197</v>
      </c>
      <c r="N40" s="1">
        <v>27618</v>
      </c>
      <c r="O40" s="1">
        <f t="shared" si="8"/>
        <v>169591</v>
      </c>
      <c r="P40" s="8">
        <f t="shared" si="9"/>
        <v>58.814999999999998</v>
      </c>
      <c r="Q40" s="13">
        <f>P40-P40</f>
        <v>0</v>
      </c>
      <c r="R40" s="10">
        <f t="shared" si="10"/>
        <v>0</v>
      </c>
      <c r="S40" s="10"/>
      <c r="T40" s="10"/>
      <c r="X40" t="s">
        <v>44</v>
      </c>
    </row>
    <row r="41" spans="1:24" x14ac:dyDescent="0.3">
      <c r="I41" s="60" t="s">
        <v>76</v>
      </c>
      <c r="J41">
        <v>4</v>
      </c>
      <c r="K41" t="s">
        <v>65</v>
      </c>
      <c r="L41" s="1">
        <v>94031</v>
      </c>
      <c r="M41" s="1">
        <v>85501</v>
      </c>
      <c r="N41" s="1">
        <v>35711</v>
      </c>
      <c r="O41" s="1">
        <f t="shared" si="8"/>
        <v>215243</v>
      </c>
      <c r="P41" s="8">
        <f t="shared" si="9"/>
        <v>121.212</v>
      </c>
      <c r="Q41" s="13">
        <f>P41-P38</f>
        <v>62.772000000000006</v>
      </c>
      <c r="R41" s="10">
        <f t="shared" si="10"/>
        <v>0.95555014309200514</v>
      </c>
      <c r="S41" s="10"/>
      <c r="T41" s="10"/>
    </row>
    <row r="42" spans="1:24" x14ac:dyDescent="0.3">
      <c r="I42" s="60"/>
      <c r="J42">
        <v>5</v>
      </c>
      <c r="K42" t="s">
        <v>96</v>
      </c>
      <c r="L42" s="1">
        <v>81244</v>
      </c>
      <c r="M42" s="1">
        <v>42330</v>
      </c>
      <c r="N42" s="1">
        <v>27696</v>
      </c>
      <c r="O42" s="1">
        <f t="shared" si="8"/>
        <v>151270</v>
      </c>
      <c r="P42" s="8">
        <f t="shared" si="9"/>
        <v>70.025999999999996</v>
      </c>
      <c r="Q42" s="13">
        <f>P42-P39</f>
        <v>4.019999999999996</v>
      </c>
      <c r="R42" s="10">
        <f t="shared" si="10"/>
        <v>6.1194666017170975E-2</v>
      </c>
      <c r="S42" s="10"/>
      <c r="T42" s="10"/>
    </row>
    <row r="43" spans="1:24" x14ac:dyDescent="0.3">
      <c r="I43" s="60"/>
      <c r="J43">
        <v>6</v>
      </c>
      <c r="K43" t="s">
        <v>97</v>
      </c>
      <c r="L43" s="1">
        <v>85503</v>
      </c>
      <c r="M43" s="1">
        <v>68685</v>
      </c>
      <c r="N43" s="1">
        <v>28329</v>
      </c>
      <c r="O43" s="1">
        <f t="shared" si="8"/>
        <v>182517</v>
      </c>
      <c r="P43" s="8">
        <f t="shared" si="9"/>
        <v>97.013999999999996</v>
      </c>
      <c r="Q43" s="13">
        <f>P43-P40</f>
        <v>38.198999999999998</v>
      </c>
      <c r="R43" s="10">
        <f t="shared" si="10"/>
        <v>0.58148633014674533</v>
      </c>
      <c r="S43" s="10"/>
      <c r="T43" s="10"/>
    </row>
    <row r="44" spans="1:24" x14ac:dyDescent="0.3">
      <c r="I44" s="60" t="s">
        <v>77</v>
      </c>
      <c r="J44">
        <v>7</v>
      </c>
      <c r="K44" t="s">
        <v>65</v>
      </c>
      <c r="L44" s="1">
        <v>97302</v>
      </c>
      <c r="M44" s="1">
        <v>80000</v>
      </c>
      <c r="N44" s="1">
        <v>32184</v>
      </c>
      <c r="O44" s="1">
        <f t="shared" si="8"/>
        <v>209486</v>
      </c>
      <c r="P44" s="8">
        <f t="shared" si="9"/>
        <v>112.184</v>
      </c>
      <c r="Q44" s="13">
        <f>P44-P38</f>
        <v>53.744</v>
      </c>
      <c r="R44" s="10">
        <f t="shared" si="10"/>
        <v>0.81812092796687563</v>
      </c>
      <c r="S44" s="10"/>
      <c r="T44" s="10"/>
    </row>
    <row r="45" spans="1:24" x14ac:dyDescent="0.3">
      <c r="I45" s="60"/>
      <c r="J45">
        <v>8</v>
      </c>
      <c r="K45" t="s">
        <v>96</v>
      </c>
      <c r="L45" s="1">
        <v>97648</v>
      </c>
      <c r="M45" s="1">
        <v>40048</v>
      </c>
      <c r="N45" s="1">
        <v>27354</v>
      </c>
      <c r="O45" s="1">
        <f t="shared" si="8"/>
        <v>165050</v>
      </c>
      <c r="P45" s="8">
        <f t="shared" si="9"/>
        <v>67.402000000000001</v>
      </c>
      <c r="Q45" s="13">
        <f>P45-P39</f>
        <v>1.3960000000000008</v>
      </c>
      <c r="R45" s="10">
        <f t="shared" si="10"/>
        <v>2.1250685014918114E-2</v>
      </c>
      <c r="S45" s="10"/>
      <c r="T45" s="10"/>
    </row>
    <row r="46" spans="1:24" x14ac:dyDescent="0.3">
      <c r="I46" s="60"/>
      <c r="J46">
        <v>9</v>
      </c>
      <c r="K46" t="s">
        <v>97</v>
      </c>
      <c r="L46" s="1">
        <v>115026</v>
      </c>
      <c r="M46" s="1">
        <v>51875</v>
      </c>
      <c r="N46" s="1">
        <v>28877</v>
      </c>
      <c r="O46" s="1">
        <f t="shared" si="8"/>
        <v>195778</v>
      </c>
      <c r="P46" s="8">
        <f t="shared" si="9"/>
        <v>80.751999999999995</v>
      </c>
      <c r="Q46" s="13">
        <f>P46-P40</f>
        <v>21.936999999999998</v>
      </c>
      <c r="R46" s="10">
        <f t="shared" si="10"/>
        <v>0.3339371612981793</v>
      </c>
      <c r="S46" s="10"/>
      <c r="T46" s="10"/>
    </row>
    <row r="47" spans="1:24" x14ac:dyDescent="0.3">
      <c r="I47" s="56" t="s">
        <v>78</v>
      </c>
      <c r="J47" s="3">
        <v>10</v>
      </c>
      <c r="K47" s="3" t="s">
        <v>65</v>
      </c>
      <c r="L47" s="4">
        <v>86966</v>
      </c>
      <c r="M47" s="4">
        <v>87596</v>
      </c>
      <c r="N47" s="4">
        <v>36536</v>
      </c>
      <c r="O47" s="4">
        <f t="shared" si="8"/>
        <v>211098</v>
      </c>
      <c r="P47" s="14">
        <f t="shared" si="9"/>
        <v>124.13200000000001</v>
      </c>
      <c r="Q47" s="15">
        <f>P47-P38</f>
        <v>65.692000000000007</v>
      </c>
      <c r="R47" s="10">
        <f t="shared" si="10"/>
        <v>1</v>
      </c>
      <c r="S47" s="10"/>
      <c r="T47" s="10"/>
    </row>
    <row r="48" spans="1:24" x14ac:dyDescent="0.3">
      <c r="I48" s="56"/>
      <c r="J48">
        <v>11</v>
      </c>
      <c r="K48" t="s">
        <v>96</v>
      </c>
      <c r="L48" s="1">
        <v>101217</v>
      </c>
      <c r="M48" s="1">
        <v>36981</v>
      </c>
      <c r="N48" s="1">
        <v>28497</v>
      </c>
      <c r="O48" s="1">
        <f t="shared" si="8"/>
        <v>166695</v>
      </c>
      <c r="P48" s="8">
        <f t="shared" si="9"/>
        <v>65.477999999999994</v>
      </c>
      <c r="Q48" s="13">
        <f>P48-P39</f>
        <v>-0.5280000000000058</v>
      </c>
      <c r="R48" s="10">
        <f t="shared" si="10"/>
        <v>-8.0375083724046423E-3</v>
      </c>
      <c r="S48" s="10"/>
      <c r="T48" s="10"/>
    </row>
    <row r="49" spans="1:23" x14ac:dyDescent="0.3">
      <c r="I49" s="56"/>
      <c r="J49">
        <v>12</v>
      </c>
      <c r="K49" t="s">
        <v>97</v>
      </c>
      <c r="L49" s="1">
        <v>112193</v>
      </c>
      <c r="M49" s="1">
        <v>67946</v>
      </c>
      <c r="N49" s="1">
        <v>35353</v>
      </c>
      <c r="O49" s="1">
        <f t="shared" si="8"/>
        <v>215492</v>
      </c>
      <c r="P49" s="8">
        <f t="shared" si="9"/>
        <v>103.29900000000001</v>
      </c>
      <c r="Q49" s="13">
        <f>P49-P40</f>
        <v>44.484000000000009</v>
      </c>
      <c r="R49" s="10">
        <f t="shared" si="10"/>
        <v>0.67716008037508379</v>
      </c>
      <c r="S49" s="10"/>
      <c r="T49" s="10"/>
    </row>
    <row r="50" spans="1:23" x14ac:dyDescent="0.3">
      <c r="Q50" s="1"/>
      <c r="R50" s="1"/>
      <c r="S50" s="1"/>
      <c r="T50" s="1"/>
    </row>
    <row r="51" spans="1:23" x14ac:dyDescent="0.3">
      <c r="Q51" s="1"/>
      <c r="R51" s="1"/>
      <c r="S51" s="1"/>
      <c r="T51" s="1"/>
    </row>
    <row r="52" spans="1:23" x14ac:dyDescent="0.3">
      <c r="Q52" s="1"/>
      <c r="R52" s="1"/>
      <c r="S52" s="1"/>
      <c r="T52" s="1"/>
    </row>
    <row r="53" spans="1:23" x14ac:dyDescent="0.3">
      <c r="Q53" s="1"/>
      <c r="R53" s="1"/>
      <c r="S53" s="1"/>
      <c r="T53" s="1"/>
    </row>
    <row r="54" spans="1:23" x14ac:dyDescent="0.3">
      <c r="L54" s="60" t="s">
        <v>31</v>
      </c>
      <c r="M54" s="60"/>
      <c r="N54" s="60"/>
    </row>
    <row r="55" spans="1:23" x14ac:dyDescent="0.3">
      <c r="I55" s="5"/>
      <c r="J55" s="5" t="s">
        <v>85</v>
      </c>
      <c r="K55" s="40" t="s">
        <v>69</v>
      </c>
      <c r="L55" s="6" t="s">
        <v>32</v>
      </c>
      <c r="M55" s="6" t="s">
        <v>33</v>
      </c>
      <c r="N55" s="6" t="s">
        <v>34</v>
      </c>
      <c r="O55" s="6" t="s">
        <v>35</v>
      </c>
      <c r="P55" s="6" t="s">
        <v>36</v>
      </c>
      <c r="Q55" s="6" t="s">
        <v>6</v>
      </c>
      <c r="R55" s="6" t="s">
        <v>37</v>
      </c>
      <c r="S55" s="6"/>
      <c r="T55" s="6"/>
    </row>
    <row r="56" spans="1:23" x14ac:dyDescent="0.3">
      <c r="A56" s="21" t="s">
        <v>20</v>
      </c>
      <c r="I56" s="60" t="s">
        <v>75</v>
      </c>
      <c r="J56">
        <v>1</v>
      </c>
      <c r="K56" t="s">
        <v>65</v>
      </c>
      <c r="L56" s="1">
        <v>126262</v>
      </c>
      <c r="M56" s="1">
        <v>20489</v>
      </c>
      <c r="N56" s="1">
        <v>17915</v>
      </c>
      <c r="O56" s="8">
        <f>(L56+M56+N56)/1000</f>
        <v>164.666</v>
      </c>
      <c r="P56">
        <f>(M56+N56)/1000</f>
        <v>38.404000000000003</v>
      </c>
      <c r="Q56" s="1">
        <v>0</v>
      </c>
      <c r="R56" s="1">
        <v>0</v>
      </c>
      <c r="S56" s="1"/>
      <c r="T56" s="1"/>
      <c r="U56" s="1"/>
    </row>
    <row r="57" spans="1:23" x14ac:dyDescent="0.3">
      <c r="A57" s="21"/>
      <c r="I57" s="60"/>
      <c r="J57">
        <v>2</v>
      </c>
      <c r="K57" t="s">
        <v>96</v>
      </c>
      <c r="L57" s="1">
        <v>112313</v>
      </c>
      <c r="M57" s="1">
        <v>25065</v>
      </c>
      <c r="N57" s="1">
        <v>19765</v>
      </c>
      <c r="O57" s="8">
        <f t="shared" ref="O57:O67" si="11">(L57+M57+N57)/1000</f>
        <v>157.143</v>
      </c>
      <c r="P57">
        <f t="shared" ref="P57:P67" si="12">(M57+N57)/1000</f>
        <v>44.83</v>
      </c>
      <c r="Q57" s="1">
        <v>0</v>
      </c>
      <c r="R57" s="1">
        <v>0</v>
      </c>
      <c r="S57" s="1"/>
      <c r="T57" s="1"/>
      <c r="U57" s="1" t="s">
        <v>44</v>
      </c>
    </row>
    <row r="58" spans="1:23" x14ac:dyDescent="0.3">
      <c r="I58" s="60"/>
      <c r="J58">
        <v>3</v>
      </c>
      <c r="K58" t="s">
        <v>97</v>
      </c>
      <c r="L58" s="1">
        <v>127606</v>
      </c>
      <c r="M58" s="1">
        <v>19888</v>
      </c>
      <c r="N58" s="1">
        <v>17862</v>
      </c>
      <c r="O58" s="8">
        <f t="shared" si="11"/>
        <v>165.35599999999999</v>
      </c>
      <c r="P58">
        <f t="shared" si="12"/>
        <v>37.75</v>
      </c>
      <c r="Q58" s="1">
        <v>0</v>
      </c>
      <c r="R58" s="1">
        <v>0</v>
      </c>
      <c r="S58" s="1"/>
      <c r="T58" s="1"/>
      <c r="U58" s="1"/>
    </row>
    <row r="59" spans="1:23" x14ac:dyDescent="0.3">
      <c r="I59" s="60" t="s">
        <v>76</v>
      </c>
      <c r="J59">
        <v>4</v>
      </c>
      <c r="K59" t="s">
        <v>65</v>
      </c>
      <c r="L59" s="1">
        <v>88076</v>
      </c>
      <c r="M59" s="1">
        <v>78651</v>
      </c>
      <c r="N59" s="1">
        <v>24069</v>
      </c>
      <c r="O59" s="8">
        <f t="shared" si="11"/>
        <v>190.79599999999999</v>
      </c>
      <c r="P59">
        <f t="shared" si="12"/>
        <v>102.72</v>
      </c>
      <c r="Q59" s="1">
        <f>P59-P56</f>
        <v>64.316000000000003</v>
      </c>
      <c r="R59">
        <f>Q59/$Q$65</f>
        <v>0.52620985886684402</v>
      </c>
      <c r="U59" s="1"/>
      <c r="V59" s="1"/>
      <c r="W59" s="1"/>
    </row>
    <row r="60" spans="1:23" x14ac:dyDescent="0.3">
      <c r="I60" s="60"/>
      <c r="J60">
        <v>5</v>
      </c>
      <c r="K60" t="s">
        <v>96</v>
      </c>
      <c r="L60" s="1">
        <v>114255</v>
      </c>
      <c r="M60" s="1">
        <v>44648</v>
      </c>
      <c r="N60" s="1">
        <v>20736</v>
      </c>
      <c r="O60" s="8">
        <f t="shared" si="11"/>
        <v>179.63900000000001</v>
      </c>
      <c r="P60">
        <f t="shared" si="12"/>
        <v>65.384</v>
      </c>
      <c r="Q60" s="1">
        <f>P60-P57</f>
        <v>20.554000000000002</v>
      </c>
      <c r="R60">
        <f t="shared" ref="R60:R67" si="13">Q60/$Q$65</f>
        <v>0.16816526897115977</v>
      </c>
      <c r="U60" s="1"/>
      <c r="V60" s="1"/>
      <c r="W60" s="1"/>
    </row>
    <row r="61" spans="1:23" x14ac:dyDescent="0.3">
      <c r="I61" s="60"/>
      <c r="J61">
        <v>6</v>
      </c>
      <c r="K61" t="s">
        <v>97</v>
      </c>
      <c r="L61" s="1">
        <v>108226</v>
      </c>
      <c r="M61" s="1">
        <v>86465</v>
      </c>
      <c r="N61" s="1">
        <v>24413</v>
      </c>
      <c r="O61" s="8">
        <f t="shared" si="11"/>
        <v>219.10400000000001</v>
      </c>
      <c r="P61">
        <f t="shared" si="12"/>
        <v>110.878</v>
      </c>
      <c r="Q61" s="1">
        <f>P61-P58</f>
        <v>73.128</v>
      </c>
      <c r="R61">
        <f t="shared" si="13"/>
        <v>0.59830640212722441</v>
      </c>
      <c r="U61" s="1"/>
      <c r="V61" s="1"/>
      <c r="W61" s="1"/>
    </row>
    <row r="62" spans="1:23" x14ac:dyDescent="0.3">
      <c r="I62" s="60" t="s">
        <v>77</v>
      </c>
      <c r="J62">
        <v>7</v>
      </c>
      <c r="K62" t="s">
        <v>65</v>
      </c>
      <c r="L62" s="1">
        <v>119896</v>
      </c>
      <c r="M62" s="1">
        <v>93865</v>
      </c>
      <c r="N62" s="1">
        <v>32337</v>
      </c>
      <c r="O62" s="8">
        <f t="shared" si="11"/>
        <v>246.09800000000001</v>
      </c>
      <c r="P62">
        <f t="shared" si="12"/>
        <v>126.202</v>
      </c>
      <c r="Q62">
        <f>P62-P56</f>
        <v>87.798000000000002</v>
      </c>
      <c r="R62">
        <f t="shared" si="13"/>
        <v>0.7183309470239313</v>
      </c>
      <c r="U62" s="1"/>
      <c r="V62" s="1"/>
      <c r="W62" s="1"/>
    </row>
    <row r="63" spans="1:23" x14ac:dyDescent="0.3">
      <c r="I63" s="60"/>
      <c r="J63">
        <v>8</v>
      </c>
      <c r="K63" t="s">
        <v>96</v>
      </c>
      <c r="L63" s="1">
        <v>123122</v>
      </c>
      <c r="M63" s="1">
        <v>52641</v>
      </c>
      <c r="N63" s="1">
        <v>22625</v>
      </c>
      <c r="O63" s="8">
        <f t="shared" si="11"/>
        <v>198.38800000000001</v>
      </c>
      <c r="P63">
        <f t="shared" si="12"/>
        <v>75.266000000000005</v>
      </c>
      <c r="Q63" s="1">
        <f>P63-P57</f>
        <v>30.436000000000007</v>
      </c>
      <c r="R63">
        <f t="shared" si="13"/>
        <v>0.24901615872366545</v>
      </c>
      <c r="U63" s="1"/>
      <c r="V63" s="1"/>
      <c r="W63" s="1"/>
    </row>
    <row r="64" spans="1:23" x14ac:dyDescent="0.3">
      <c r="I64" s="60"/>
      <c r="J64">
        <v>9</v>
      </c>
      <c r="K64" t="s">
        <v>97</v>
      </c>
      <c r="L64" s="1">
        <v>130461</v>
      </c>
      <c r="M64" s="1">
        <v>97178</v>
      </c>
      <c r="N64" s="1">
        <v>27497</v>
      </c>
      <c r="O64" s="8">
        <f t="shared" si="11"/>
        <v>255.136</v>
      </c>
      <c r="P64">
        <f t="shared" si="12"/>
        <v>124.675</v>
      </c>
      <c r="Q64" s="1">
        <f>P64-P58</f>
        <v>86.924999999999997</v>
      </c>
      <c r="R64">
        <f t="shared" si="13"/>
        <v>0.71118838208222546</v>
      </c>
      <c r="U64" s="1"/>
      <c r="V64" s="1"/>
      <c r="W64" s="1"/>
    </row>
    <row r="65" spans="9:25" x14ac:dyDescent="0.3">
      <c r="I65" s="56" t="s">
        <v>78</v>
      </c>
      <c r="J65" s="3">
        <v>10</v>
      </c>
      <c r="K65" s="3" t="s">
        <v>65</v>
      </c>
      <c r="L65" s="4">
        <v>117527</v>
      </c>
      <c r="M65" s="4">
        <v>112905</v>
      </c>
      <c r="N65" s="4">
        <v>47724</v>
      </c>
      <c r="O65" s="14">
        <f t="shared" si="11"/>
        <v>278.15600000000001</v>
      </c>
      <c r="P65" s="3">
        <f t="shared" si="12"/>
        <v>160.62899999999999</v>
      </c>
      <c r="Q65" s="4">
        <f>P65-P56</f>
        <v>122.22499999999999</v>
      </c>
      <c r="R65">
        <f t="shared" si="13"/>
        <v>1</v>
      </c>
      <c r="U65" s="1"/>
      <c r="V65" s="1"/>
      <c r="W65" s="1"/>
    </row>
    <row r="66" spans="9:25" x14ac:dyDescent="0.3">
      <c r="I66" s="56"/>
      <c r="J66">
        <v>11</v>
      </c>
      <c r="K66" t="s">
        <v>96</v>
      </c>
      <c r="L66" s="1">
        <v>145073</v>
      </c>
      <c r="M66" s="1">
        <v>38458</v>
      </c>
      <c r="N66" s="1">
        <v>20702</v>
      </c>
      <c r="O66" s="8">
        <f t="shared" si="11"/>
        <v>204.233</v>
      </c>
      <c r="P66">
        <f t="shared" si="12"/>
        <v>59.16</v>
      </c>
      <c r="Q66" s="1">
        <f>P66-P57</f>
        <v>14.329999999999998</v>
      </c>
      <c r="R66">
        <f t="shared" si="13"/>
        <v>0.11724278993659235</v>
      </c>
      <c r="U66" s="1"/>
      <c r="V66" s="1"/>
      <c r="W66" s="1"/>
    </row>
    <row r="67" spans="9:25" x14ac:dyDescent="0.3">
      <c r="I67" s="56"/>
      <c r="J67">
        <v>12</v>
      </c>
      <c r="K67" t="s">
        <v>97</v>
      </c>
      <c r="L67" s="1">
        <v>145419</v>
      </c>
      <c r="M67" s="1">
        <v>91351</v>
      </c>
      <c r="N67" s="1">
        <v>28351</v>
      </c>
      <c r="O67" s="8">
        <f t="shared" si="11"/>
        <v>265.12099999999998</v>
      </c>
      <c r="P67">
        <f t="shared" si="12"/>
        <v>119.702</v>
      </c>
      <c r="Q67" s="1">
        <f>P67-P58</f>
        <v>81.951999999999998</v>
      </c>
      <c r="R67">
        <f t="shared" si="13"/>
        <v>0.67050112497443237</v>
      </c>
      <c r="U67" s="1"/>
      <c r="V67" s="1"/>
      <c r="W67" s="1"/>
    </row>
    <row r="68" spans="9:25" x14ac:dyDescent="0.3">
      <c r="P68" s="1"/>
      <c r="Q68" s="1"/>
      <c r="U68" s="1"/>
      <c r="V68" s="1"/>
    </row>
    <row r="69" spans="9:25" x14ac:dyDescent="0.3">
      <c r="P69" s="1"/>
      <c r="Q69" s="1"/>
      <c r="U69" s="1"/>
      <c r="V69" s="1"/>
    </row>
    <row r="70" spans="9:25" x14ac:dyDescent="0.3">
      <c r="P70" s="1"/>
      <c r="Q70" s="1"/>
      <c r="U70" s="1"/>
      <c r="V70" s="1"/>
      <c r="W70" s="1"/>
    </row>
    <row r="71" spans="9:25" x14ac:dyDescent="0.3">
      <c r="P71" s="1"/>
      <c r="Q71" s="1"/>
      <c r="V71" s="1"/>
      <c r="W71" s="1"/>
      <c r="X71" s="1"/>
    </row>
    <row r="72" spans="9:25" x14ac:dyDescent="0.3">
      <c r="P72" s="1"/>
      <c r="Q72" s="1"/>
      <c r="V72" s="1"/>
      <c r="W72" s="1"/>
      <c r="X72" s="1"/>
      <c r="Y72" s="1"/>
    </row>
    <row r="73" spans="9:25" x14ac:dyDescent="0.3">
      <c r="P73" s="1"/>
      <c r="Q73" s="1"/>
      <c r="V73" s="1"/>
      <c r="W73" s="1"/>
      <c r="X73" s="1"/>
      <c r="Y73" s="1"/>
    </row>
    <row r="74" spans="9:25" x14ac:dyDescent="0.3">
      <c r="M74" s="1"/>
      <c r="P74" s="1"/>
      <c r="Q74" s="1"/>
      <c r="R74" s="1"/>
      <c r="S74" s="1"/>
      <c r="T74" s="1"/>
      <c r="V74" s="1"/>
      <c r="W74" s="1"/>
      <c r="X74" s="1"/>
      <c r="Y74" s="1"/>
    </row>
    <row r="75" spans="9:25" x14ac:dyDescent="0.3">
      <c r="M75" s="1"/>
      <c r="P75" s="1"/>
      <c r="Q75" s="1"/>
      <c r="R75" s="1"/>
      <c r="S75" s="1"/>
      <c r="T75" s="1"/>
      <c r="V75" s="1"/>
      <c r="W75" s="1"/>
      <c r="X75" s="1"/>
      <c r="Y75" s="1"/>
    </row>
    <row r="76" spans="9:25" x14ac:dyDescent="0.3">
      <c r="K76" s="1"/>
      <c r="M76" s="1"/>
      <c r="P76" s="1"/>
      <c r="Q76" s="1"/>
      <c r="R76" s="1"/>
      <c r="S76" s="1"/>
      <c r="T76" s="1"/>
      <c r="V76" s="1"/>
      <c r="W76" s="1"/>
      <c r="X76" s="1"/>
      <c r="Y76" s="1"/>
    </row>
    <row r="77" spans="9:25" x14ac:dyDescent="0.3">
      <c r="K77" s="1"/>
      <c r="M77" s="1"/>
      <c r="V77" s="1"/>
      <c r="W77" s="1"/>
      <c r="X77" s="1"/>
      <c r="Y77" s="1"/>
    </row>
    <row r="78" spans="9:25" x14ac:dyDescent="0.3">
      <c r="K78" s="1"/>
      <c r="M78" s="1"/>
      <c r="V78" s="1"/>
      <c r="W78" s="1"/>
      <c r="X78" s="1"/>
      <c r="Y78" s="1"/>
    </row>
    <row r="79" spans="9:25" x14ac:dyDescent="0.3">
      <c r="K79" s="1"/>
      <c r="M79" s="1"/>
      <c r="V79" s="1"/>
      <c r="W79" s="1"/>
      <c r="X79" s="1"/>
      <c r="Y79" s="1"/>
    </row>
    <row r="80" spans="9:25" x14ac:dyDescent="0.3">
      <c r="K80" s="1"/>
      <c r="M80" s="1"/>
      <c r="V80" s="1"/>
      <c r="W80" s="1"/>
      <c r="X80" s="1"/>
      <c r="Y80" s="1"/>
    </row>
    <row r="81" spans="11:25" x14ac:dyDescent="0.3">
      <c r="K81" s="1"/>
      <c r="L81" s="1"/>
      <c r="M81" s="1"/>
      <c r="V81" s="1"/>
      <c r="W81" s="1"/>
      <c r="X81" s="1"/>
      <c r="Y81" s="1"/>
    </row>
    <row r="82" spans="11:25" x14ac:dyDescent="0.3">
      <c r="K82" s="1"/>
      <c r="L82" s="1"/>
      <c r="M82" s="1"/>
      <c r="V82" s="1"/>
      <c r="W82" s="1"/>
      <c r="X82" s="1"/>
      <c r="Y82" s="1"/>
    </row>
    <row r="83" spans="11:25" x14ac:dyDescent="0.3">
      <c r="K83" s="1"/>
      <c r="L83" s="1"/>
      <c r="M83" s="1"/>
      <c r="V83" s="1"/>
      <c r="W83" s="1"/>
      <c r="X83" s="1"/>
      <c r="Y83" s="1"/>
    </row>
    <row r="84" spans="11:25" x14ac:dyDescent="0.3">
      <c r="K84" s="1"/>
      <c r="L84" s="1"/>
      <c r="M84" s="1"/>
    </row>
    <row r="85" spans="11:25" x14ac:dyDescent="0.3">
      <c r="K85" s="1"/>
      <c r="L85" s="1"/>
      <c r="M85" s="1"/>
    </row>
    <row r="86" spans="11:25" x14ac:dyDescent="0.3">
      <c r="K86" s="1"/>
      <c r="L86" s="1"/>
      <c r="M86" s="1"/>
    </row>
    <row r="87" spans="11:25" x14ac:dyDescent="0.3">
      <c r="K87" s="1"/>
      <c r="L87" s="1"/>
      <c r="M87" s="1"/>
    </row>
  </sheetData>
  <mergeCells count="31">
    <mergeCell ref="AA20:AA22"/>
    <mergeCell ref="L36:N36"/>
    <mergeCell ref="Y20:Y22"/>
    <mergeCell ref="Z20:Z22"/>
    <mergeCell ref="V27:V29"/>
    <mergeCell ref="V23:V25"/>
    <mergeCell ref="A1:F1"/>
    <mergeCell ref="I21:I23"/>
    <mergeCell ref="I24:I26"/>
    <mergeCell ref="I27:I29"/>
    <mergeCell ref="I30:I32"/>
    <mergeCell ref="L1:N1"/>
    <mergeCell ref="L19:N19"/>
    <mergeCell ref="X20:X22"/>
    <mergeCell ref="I3:I5"/>
    <mergeCell ref="I6:I8"/>
    <mergeCell ref="I9:I11"/>
    <mergeCell ref="I12:I14"/>
    <mergeCell ref="T3:T5"/>
    <mergeCell ref="T6:T8"/>
    <mergeCell ref="T9:T11"/>
    <mergeCell ref="T12:T14"/>
    <mergeCell ref="L54:N54"/>
    <mergeCell ref="I38:I40"/>
    <mergeCell ref="I41:I43"/>
    <mergeCell ref="I65:I67"/>
    <mergeCell ref="I44:I46"/>
    <mergeCell ref="I47:I49"/>
    <mergeCell ref="I56:I58"/>
    <mergeCell ref="I59:I61"/>
    <mergeCell ref="I62:I64"/>
  </mergeCells>
  <phoneticPr fontId="1" type="noConversion"/>
  <pageMargins left="0.7" right="0.7" top="0.75" bottom="0.75" header="0.3" footer="0.3"/>
  <pageSetup paperSize="9" orientation="portrait" horizontalDpi="4294967292" verticalDpi="4294967292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0C5D6D-C414-401D-9D20-5A14C23E02A1}">
  <dimension ref="B1:AE55"/>
  <sheetViews>
    <sheetView topLeftCell="A28" workbookViewId="0">
      <selection activeCell="O71" sqref="O71"/>
    </sheetView>
  </sheetViews>
  <sheetFormatPr defaultRowHeight="14" x14ac:dyDescent="0.3"/>
  <cols>
    <col min="17" max="17" width="21.08203125" customWidth="1"/>
    <col min="18" max="18" width="10.5" bestFit="1" customWidth="1"/>
    <col min="19" max="19" width="14.08203125" bestFit="1" customWidth="1"/>
    <col min="20" max="20" width="11" bestFit="1" customWidth="1"/>
  </cols>
  <sheetData>
    <row r="1" spans="2:27" x14ac:dyDescent="0.3">
      <c r="B1" s="57" t="s">
        <v>45</v>
      </c>
      <c r="C1" s="57"/>
      <c r="D1" s="57"/>
      <c r="E1" s="57"/>
      <c r="F1" s="57"/>
      <c r="G1" s="57"/>
      <c r="H1" s="17"/>
      <c r="I1" s="17"/>
      <c r="J1" s="17"/>
      <c r="K1" s="17"/>
      <c r="L1" s="17"/>
      <c r="M1" s="17"/>
      <c r="N1" s="17"/>
      <c r="O1" s="17"/>
      <c r="W1" t="s">
        <v>0</v>
      </c>
      <c r="X1" t="s">
        <v>1</v>
      </c>
      <c r="Y1" t="s">
        <v>2</v>
      </c>
      <c r="Z1" t="s">
        <v>3</v>
      </c>
      <c r="AA1" t="s">
        <v>4</v>
      </c>
    </row>
    <row r="2" spans="2:27" x14ac:dyDescent="0.3">
      <c r="B2" s="57"/>
      <c r="C2" s="57"/>
      <c r="D2" s="57"/>
      <c r="E2" s="57"/>
      <c r="F2" s="57"/>
      <c r="G2" s="57"/>
      <c r="H2" s="17"/>
      <c r="I2" s="17"/>
      <c r="J2" s="17"/>
      <c r="K2" s="17"/>
      <c r="L2" s="17"/>
      <c r="M2" s="17"/>
      <c r="N2" s="17"/>
      <c r="O2" s="17"/>
      <c r="V2">
        <v>1</v>
      </c>
      <c r="W2">
        <v>0</v>
      </c>
      <c r="X2">
        <v>0</v>
      </c>
      <c r="Y2">
        <v>0</v>
      </c>
      <c r="Z2">
        <f>(W2+X2+Y2)/3</f>
        <v>0</v>
      </c>
      <c r="AA2">
        <f>STDEV(W2,X2,Y2)</f>
        <v>0</v>
      </c>
    </row>
    <row r="3" spans="2:27" x14ac:dyDescent="0.3">
      <c r="V3">
        <v>2</v>
      </c>
      <c r="W3">
        <v>0</v>
      </c>
      <c r="X3">
        <v>0</v>
      </c>
      <c r="Y3">
        <v>0</v>
      </c>
      <c r="Z3">
        <f t="shared" ref="Z3:Z13" si="0">(W3+X3+Y3)/3</f>
        <v>0</v>
      </c>
      <c r="AA3">
        <f t="shared" ref="AA3:AA13" si="1">STDEV(W3,X3,Y3)</f>
        <v>0</v>
      </c>
    </row>
    <row r="4" spans="2:27" x14ac:dyDescent="0.3">
      <c r="O4" s="5"/>
      <c r="P4" s="5" t="s">
        <v>85</v>
      </c>
      <c r="Q4" s="40" t="s">
        <v>69</v>
      </c>
      <c r="R4" t="s">
        <v>5</v>
      </c>
      <c r="S4" t="s">
        <v>6</v>
      </c>
      <c r="T4" t="s">
        <v>7</v>
      </c>
      <c r="V4">
        <v>3</v>
      </c>
      <c r="W4">
        <v>0</v>
      </c>
      <c r="X4">
        <v>0</v>
      </c>
      <c r="Y4">
        <v>0</v>
      </c>
      <c r="Z4">
        <f t="shared" si="0"/>
        <v>0</v>
      </c>
      <c r="AA4">
        <f t="shared" si="1"/>
        <v>0</v>
      </c>
    </row>
    <row r="5" spans="2:27" x14ac:dyDescent="0.3">
      <c r="O5" s="60" t="s">
        <v>75</v>
      </c>
      <c r="P5">
        <v>1</v>
      </c>
      <c r="Q5" t="s">
        <v>65</v>
      </c>
      <c r="R5" s="1">
        <v>2813</v>
      </c>
      <c r="S5">
        <v>0</v>
      </c>
      <c r="T5">
        <f>S5/$S$14</f>
        <v>0</v>
      </c>
      <c r="V5">
        <v>4</v>
      </c>
      <c r="W5">
        <v>0.4683578832515003</v>
      </c>
      <c r="X5">
        <v>0.4571097027581898</v>
      </c>
      <c r="Y5">
        <v>0.40564741344917771</v>
      </c>
      <c r="Z5">
        <f t="shared" si="0"/>
        <v>0.44370499981962258</v>
      </c>
      <c r="AA5">
        <f t="shared" si="1"/>
        <v>3.3435240411285025E-2</v>
      </c>
    </row>
    <row r="6" spans="2:27" x14ac:dyDescent="0.3">
      <c r="O6" s="60"/>
      <c r="P6">
        <v>2</v>
      </c>
      <c r="Q6" t="s">
        <v>99</v>
      </c>
      <c r="R6" s="1">
        <v>2580</v>
      </c>
      <c r="S6">
        <v>0</v>
      </c>
      <c r="T6">
        <f t="shared" ref="T6:T16" si="2">S6/$S$14</f>
        <v>0</v>
      </c>
      <c r="V6">
        <v>5</v>
      </c>
      <c r="W6">
        <v>7.2047190398254232E-2</v>
      </c>
      <c r="X6">
        <v>5.7618495045969831E-2</v>
      </c>
      <c r="Y6">
        <v>8.0455693958065511E-2</v>
      </c>
      <c r="Z6">
        <f t="shared" si="0"/>
        <v>7.0040459800763191E-2</v>
      </c>
      <c r="AA6">
        <f t="shared" si="1"/>
        <v>1.1550092610270924E-2</v>
      </c>
    </row>
    <row r="7" spans="2:27" x14ac:dyDescent="0.3">
      <c r="O7" s="60"/>
      <c r="P7">
        <v>3</v>
      </c>
      <c r="Q7" t="s">
        <v>100</v>
      </c>
      <c r="R7" s="1">
        <v>2111</v>
      </c>
      <c r="S7">
        <v>0</v>
      </c>
      <c r="T7">
        <f t="shared" si="2"/>
        <v>0</v>
      </c>
      <c r="V7">
        <v>6</v>
      </c>
      <c r="W7">
        <v>0.11432760501909438</v>
      </c>
      <c r="X7">
        <v>0.10394537177541729</v>
      </c>
      <c r="Y7">
        <v>0.18214459860809434</v>
      </c>
      <c r="Z7">
        <f t="shared" si="0"/>
        <v>0.13347252513420202</v>
      </c>
      <c r="AA7">
        <f t="shared" si="1"/>
        <v>4.2469703836588192E-2</v>
      </c>
    </row>
    <row r="8" spans="2:27" x14ac:dyDescent="0.3">
      <c r="O8" s="60" t="s">
        <v>76</v>
      </c>
      <c r="P8">
        <v>4</v>
      </c>
      <c r="Q8" t="s">
        <v>65</v>
      </c>
      <c r="R8" s="1">
        <v>16549</v>
      </c>
      <c r="S8" s="1">
        <f>R8-R5</f>
        <v>13736</v>
      </c>
      <c r="T8">
        <f t="shared" si="2"/>
        <v>0.4683578832515003</v>
      </c>
      <c r="V8">
        <v>7</v>
      </c>
      <c r="W8">
        <v>0.43211265684669942</v>
      </c>
      <c r="X8">
        <v>0.75435151298759262</v>
      </c>
      <c r="Y8">
        <v>0.51629061571878188</v>
      </c>
      <c r="Z8">
        <f t="shared" si="0"/>
        <v>0.56758492851769127</v>
      </c>
      <c r="AA8">
        <f t="shared" si="1"/>
        <v>0.16713108626429202</v>
      </c>
    </row>
    <row r="9" spans="2:27" x14ac:dyDescent="0.3">
      <c r="O9" s="60"/>
      <c r="P9">
        <v>5</v>
      </c>
      <c r="Q9" t="s">
        <v>99</v>
      </c>
      <c r="R9" s="1">
        <v>4926</v>
      </c>
      <c r="S9" s="1">
        <f>R9-R5</f>
        <v>2113</v>
      </c>
      <c r="T9">
        <f t="shared" si="2"/>
        <v>7.2047190398254232E-2</v>
      </c>
      <c r="V9">
        <v>8</v>
      </c>
      <c r="W9">
        <v>0.11402073104200763</v>
      </c>
      <c r="X9">
        <v>0.15290547174863875</v>
      </c>
      <c r="Y9">
        <v>0.19092158340351967</v>
      </c>
      <c r="Z9">
        <f t="shared" si="0"/>
        <v>0.15261592873138868</v>
      </c>
      <c r="AA9">
        <f t="shared" si="1"/>
        <v>3.8451243801090454E-2</v>
      </c>
    </row>
    <row r="10" spans="2:27" x14ac:dyDescent="0.3">
      <c r="O10" s="60"/>
      <c r="P10">
        <v>6</v>
      </c>
      <c r="Q10" t="s">
        <v>100</v>
      </c>
      <c r="R10" s="1">
        <v>5464</v>
      </c>
      <c r="S10" s="1">
        <f>R10-R7</f>
        <v>3353</v>
      </c>
      <c r="T10">
        <f t="shared" si="2"/>
        <v>0.11432760501909438</v>
      </c>
      <c r="V10">
        <v>9</v>
      </c>
      <c r="W10">
        <v>0.1940466448445172</v>
      </c>
      <c r="X10">
        <v>0.24444345264661252</v>
      </c>
      <c r="Y10">
        <v>0.20311184006383262</v>
      </c>
      <c r="Z10">
        <f t="shared" si="0"/>
        <v>0.21386731251832078</v>
      </c>
      <c r="AA10">
        <f t="shared" si="1"/>
        <v>2.6864841334908126E-2</v>
      </c>
    </row>
    <row r="11" spans="2:27" x14ac:dyDescent="0.3">
      <c r="O11" s="60" t="s">
        <v>77</v>
      </c>
      <c r="P11">
        <v>7</v>
      </c>
      <c r="Q11" t="s">
        <v>65</v>
      </c>
      <c r="R11" s="1">
        <v>15486</v>
      </c>
      <c r="S11" s="1">
        <f>R11-R5</f>
        <v>12673</v>
      </c>
      <c r="T11">
        <f t="shared" si="2"/>
        <v>0.43211265684669942</v>
      </c>
      <c r="V11">
        <v>10</v>
      </c>
      <c r="W11">
        <v>1</v>
      </c>
      <c r="X11">
        <v>1</v>
      </c>
      <c r="Y11">
        <v>1</v>
      </c>
      <c r="Z11">
        <f t="shared" si="0"/>
        <v>1</v>
      </c>
      <c r="AA11">
        <f t="shared" si="1"/>
        <v>0</v>
      </c>
    </row>
    <row r="12" spans="2:27" x14ac:dyDescent="0.3">
      <c r="O12" s="60"/>
      <c r="P12">
        <v>8</v>
      </c>
      <c r="Q12" t="s">
        <v>99</v>
      </c>
      <c r="R12" s="1">
        <v>5924</v>
      </c>
      <c r="S12" s="1">
        <f>R12-R6</f>
        <v>3344</v>
      </c>
      <c r="T12">
        <f t="shared" si="2"/>
        <v>0.11402073104200763</v>
      </c>
      <c r="V12">
        <v>11</v>
      </c>
      <c r="W12">
        <v>0.23830469176213856</v>
      </c>
      <c r="X12">
        <v>0.23444613050075871</v>
      </c>
      <c r="Y12">
        <v>0.20488496830533268</v>
      </c>
      <c r="Z12">
        <f t="shared" si="0"/>
        <v>0.22587859685607667</v>
      </c>
      <c r="AA12">
        <f t="shared" si="1"/>
        <v>1.8283092012756338E-2</v>
      </c>
    </row>
    <row r="13" spans="2:27" x14ac:dyDescent="0.3">
      <c r="O13" s="60"/>
      <c r="P13">
        <v>9</v>
      </c>
      <c r="Q13" t="s">
        <v>100</v>
      </c>
      <c r="R13" s="1">
        <v>7802</v>
      </c>
      <c r="S13" s="1">
        <f>R13-R7</f>
        <v>5691</v>
      </c>
      <c r="T13">
        <f t="shared" si="2"/>
        <v>0.1940466448445172</v>
      </c>
      <c r="V13">
        <v>12</v>
      </c>
      <c r="W13">
        <v>0.19431942171303873</v>
      </c>
      <c r="X13">
        <v>0.2356511648665536</v>
      </c>
      <c r="Y13">
        <v>0.23662396382818388</v>
      </c>
      <c r="Z13">
        <f t="shared" si="0"/>
        <v>0.22219818346925871</v>
      </c>
      <c r="AA13">
        <f t="shared" si="1"/>
        <v>2.4148614913696263E-2</v>
      </c>
    </row>
    <row r="14" spans="2:27" x14ac:dyDescent="0.3">
      <c r="O14" s="56" t="s">
        <v>78</v>
      </c>
      <c r="P14" s="3">
        <v>10</v>
      </c>
      <c r="Q14" s="3" t="s">
        <v>65</v>
      </c>
      <c r="R14" s="4">
        <v>32141</v>
      </c>
      <c r="S14" s="4">
        <f>R14-R5</f>
        <v>29328</v>
      </c>
      <c r="T14">
        <f t="shared" si="2"/>
        <v>1</v>
      </c>
    </row>
    <row r="15" spans="2:27" x14ac:dyDescent="0.3">
      <c r="O15" s="56"/>
      <c r="P15">
        <v>11</v>
      </c>
      <c r="Q15" t="s">
        <v>99</v>
      </c>
      <c r="R15" s="1">
        <v>9569</v>
      </c>
      <c r="S15" s="1">
        <f>R15-R6</f>
        <v>6989</v>
      </c>
      <c r="T15">
        <f t="shared" si="2"/>
        <v>0.23830469176213856</v>
      </c>
    </row>
    <row r="16" spans="2:27" x14ac:dyDescent="0.3">
      <c r="O16" s="56"/>
      <c r="P16">
        <v>12</v>
      </c>
      <c r="Q16" t="s">
        <v>100</v>
      </c>
      <c r="R16" s="1">
        <v>7810</v>
      </c>
      <c r="S16" s="1">
        <f>R16-R7</f>
        <v>5699</v>
      </c>
      <c r="T16">
        <f t="shared" si="2"/>
        <v>0.19431942171303873</v>
      </c>
    </row>
    <row r="17" spans="15:30" x14ac:dyDescent="0.3">
      <c r="W17" s="60" t="s">
        <v>22</v>
      </c>
      <c r="X17" s="60" t="s">
        <v>23</v>
      </c>
      <c r="Y17" s="60" t="s">
        <v>24</v>
      </c>
      <c r="Z17" s="60" t="s">
        <v>25</v>
      </c>
      <c r="AA17" s="1"/>
      <c r="AB17" s="1"/>
    </row>
    <row r="18" spans="15:30" x14ac:dyDescent="0.3">
      <c r="W18" s="60"/>
      <c r="X18" s="60"/>
      <c r="Y18" s="60"/>
      <c r="Z18" s="60"/>
      <c r="AA18" s="1"/>
      <c r="AB18" s="1"/>
    </row>
    <row r="19" spans="15:30" x14ac:dyDescent="0.3">
      <c r="O19" s="5"/>
      <c r="P19" s="5" t="s">
        <v>85</v>
      </c>
      <c r="Q19" s="40" t="s">
        <v>69</v>
      </c>
      <c r="R19" t="s">
        <v>5</v>
      </c>
      <c r="S19" t="s">
        <v>6</v>
      </c>
      <c r="T19" t="s">
        <v>7</v>
      </c>
      <c r="W19" s="60"/>
      <c r="X19" s="60"/>
      <c r="Y19" s="60"/>
      <c r="Z19" s="60"/>
      <c r="AA19" s="1"/>
      <c r="AC19" s="1"/>
      <c r="AD19" s="1"/>
    </row>
    <row r="20" spans="15:30" x14ac:dyDescent="0.3">
      <c r="O20" s="60" t="s">
        <v>75</v>
      </c>
      <c r="P20">
        <v>1</v>
      </c>
      <c r="Q20" t="s">
        <v>65</v>
      </c>
      <c r="R20" s="1">
        <v>3049</v>
      </c>
      <c r="S20">
        <v>0</v>
      </c>
      <c r="T20">
        <f>S20/$S$29</f>
        <v>0</v>
      </c>
      <c r="V20" t="s">
        <v>12</v>
      </c>
      <c r="W20">
        <v>0</v>
      </c>
      <c r="X20">
        <v>0.44370499981962258</v>
      </c>
      <c r="Y20">
        <v>0.56758492851769127</v>
      </c>
      <c r="Z20" s="16">
        <v>1</v>
      </c>
      <c r="AA20" s="1"/>
      <c r="AB20" s="1"/>
      <c r="AC20" s="1"/>
      <c r="AD20" s="1"/>
    </row>
    <row r="21" spans="15:30" x14ac:dyDescent="0.3">
      <c r="O21" s="60"/>
      <c r="P21">
        <v>2</v>
      </c>
      <c r="Q21" t="s">
        <v>99</v>
      </c>
      <c r="R21" s="1">
        <v>2578</v>
      </c>
      <c r="S21">
        <v>0</v>
      </c>
      <c r="T21">
        <f t="shared" ref="T21:T31" si="3">S21/$S$29</f>
        <v>0</v>
      </c>
      <c r="V21" t="s">
        <v>46</v>
      </c>
      <c r="W21">
        <v>0</v>
      </c>
      <c r="X21">
        <v>7.0040459800763191E-2</v>
      </c>
      <c r="Y21">
        <v>0.15261592873138868</v>
      </c>
      <c r="Z21" s="16">
        <v>0.22587859685607667</v>
      </c>
      <c r="AA21" s="1"/>
      <c r="AB21" s="1"/>
      <c r="AC21" s="1"/>
      <c r="AD21" s="1"/>
    </row>
    <row r="22" spans="15:30" x14ac:dyDescent="0.3">
      <c r="O22" s="60"/>
      <c r="P22">
        <v>3</v>
      </c>
      <c r="Q22" t="s">
        <v>100</v>
      </c>
      <c r="R22" s="1">
        <v>1783</v>
      </c>
      <c r="S22">
        <v>0</v>
      </c>
      <c r="T22">
        <f t="shared" si="3"/>
        <v>0</v>
      </c>
      <c r="V22" t="s">
        <v>47</v>
      </c>
      <c r="W22">
        <v>0</v>
      </c>
      <c r="X22">
        <v>0.13347252513420202</v>
      </c>
      <c r="Y22">
        <v>0.21386731251832078</v>
      </c>
      <c r="Z22" s="16">
        <v>0.22219818346925871</v>
      </c>
      <c r="AA22" s="1"/>
      <c r="AB22" s="1"/>
      <c r="AC22" s="1"/>
      <c r="AD22" s="1"/>
    </row>
    <row r="23" spans="15:30" x14ac:dyDescent="0.3">
      <c r="O23" s="60" t="s">
        <v>76</v>
      </c>
      <c r="P23">
        <v>4</v>
      </c>
      <c r="Q23" t="s">
        <v>65</v>
      </c>
      <c r="R23" s="1">
        <v>13291</v>
      </c>
      <c r="S23" s="1">
        <f>R23-R20</f>
        <v>10242</v>
      </c>
      <c r="T23">
        <f t="shared" si="3"/>
        <v>0.4571097027581898</v>
      </c>
      <c r="V23" t="s">
        <v>15</v>
      </c>
      <c r="W23">
        <v>0</v>
      </c>
      <c r="X23">
        <v>3.3435240411285025E-2</v>
      </c>
      <c r="Y23">
        <v>0.16713108626429202</v>
      </c>
      <c r="Z23" s="2">
        <v>0</v>
      </c>
      <c r="AA23" s="1"/>
      <c r="AB23" s="1"/>
      <c r="AC23" s="1"/>
      <c r="AD23" s="1"/>
    </row>
    <row r="24" spans="15:30" x14ac:dyDescent="0.3">
      <c r="O24" s="60"/>
      <c r="P24">
        <v>5</v>
      </c>
      <c r="Q24" t="s">
        <v>99</v>
      </c>
      <c r="R24" s="1">
        <v>3869</v>
      </c>
      <c r="S24" s="1">
        <f>R24-R21</f>
        <v>1291</v>
      </c>
      <c r="T24">
        <f t="shared" si="3"/>
        <v>5.7618495045969831E-2</v>
      </c>
      <c r="V24" t="s">
        <v>48</v>
      </c>
      <c r="W24">
        <v>0</v>
      </c>
      <c r="X24" s="1">
        <v>1.1550092610270924E-2</v>
      </c>
      <c r="Y24" s="1">
        <v>3.8451243801090454E-2</v>
      </c>
      <c r="Z24" s="2">
        <v>1.8283092012756338E-2</v>
      </c>
      <c r="AA24" s="1"/>
      <c r="AB24" s="1"/>
      <c r="AC24" s="1"/>
      <c r="AD24" s="1"/>
    </row>
    <row r="25" spans="15:30" x14ac:dyDescent="0.3">
      <c r="O25" s="60"/>
      <c r="P25">
        <v>6</v>
      </c>
      <c r="Q25" t="s">
        <v>100</v>
      </c>
      <c r="R25" s="1">
        <v>4112</v>
      </c>
      <c r="S25" s="1">
        <f>R25-R22</f>
        <v>2329</v>
      </c>
      <c r="T25">
        <f t="shared" si="3"/>
        <v>0.10394537177541729</v>
      </c>
      <c r="V25" t="s">
        <v>49</v>
      </c>
      <c r="W25">
        <v>0</v>
      </c>
      <c r="X25">
        <v>4.2469703836588192E-2</v>
      </c>
      <c r="Y25">
        <v>2.6864841334908126E-2</v>
      </c>
      <c r="Z25" s="2">
        <v>2.4148614913696263E-2</v>
      </c>
      <c r="AA25" s="1"/>
      <c r="AB25" s="1"/>
      <c r="AC25" s="1"/>
      <c r="AD25" s="1"/>
    </row>
    <row r="26" spans="15:30" x14ac:dyDescent="0.3">
      <c r="O26" s="60" t="s">
        <v>77</v>
      </c>
      <c r="P26">
        <v>7</v>
      </c>
      <c r="Q26" t="s">
        <v>65</v>
      </c>
      <c r="R26" s="1">
        <v>19951</v>
      </c>
      <c r="S26" s="1">
        <f>R26-R20</f>
        <v>16902</v>
      </c>
      <c r="T26">
        <f t="shared" si="3"/>
        <v>0.75435151298759262</v>
      </c>
      <c r="Z26" s="1"/>
      <c r="AA26" s="1"/>
      <c r="AB26" s="1"/>
      <c r="AC26" s="1"/>
      <c r="AD26" s="1"/>
    </row>
    <row r="27" spans="15:30" x14ac:dyDescent="0.3">
      <c r="O27" s="60"/>
      <c r="P27">
        <v>8</v>
      </c>
      <c r="Q27" t="s">
        <v>99</v>
      </c>
      <c r="R27" s="1">
        <v>6004</v>
      </c>
      <c r="S27" s="1">
        <f>R27-R21</f>
        <v>3426</v>
      </c>
      <c r="T27">
        <f t="shared" si="3"/>
        <v>0.15290547174863875</v>
      </c>
      <c r="Y27" s="1"/>
      <c r="Z27" s="1"/>
      <c r="AA27" s="1"/>
      <c r="AB27" s="1"/>
      <c r="AC27" s="1"/>
      <c r="AD27" s="1"/>
    </row>
    <row r="28" spans="15:30" x14ac:dyDescent="0.3">
      <c r="O28" s="60"/>
      <c r="P28">
        <v>9</v>
      </c>
      <c r="Q28" t="s">
        <v>100</v>
      </c>
      <c r="R28" s="1">
        <v>7260</v>
      </c>
      <c r="S28" s="1">
        <f>R28-R22</f>
        <v>5477</v>
      </c>
      <c r="T28">
        <f t="shared" si="3"/>
        <v>0.24444345264661252</v>
      </c>
      <c r="Z28" s="1"/>
      <c r="AA28" s="1"/>
      <c r="AB28" s="1"/>
      <c r="AC28" s="1"/>
      <c r="AD28" s="1"/>
    </row>
    <row r="29" spans="15:30" x14ac:dyDescent="0.3">
      <c r="O29" s="56" t="s">
        <v>78</v>
      </c>
      <c r="P29" s="3">
        <v>10</v>
      </c>
      <c r="Q29" s="3" t="s">
        <v>65</v>
      </c>
      <c r="R29" s="4">
        <v>25455</v>
      </c>
      <c r="S29" s="4">
        <f>R29-R20</f>
        <v>22406</v>
      </c>
      <c r="T29">
        <f t="shared" si="3"/>
        <v>1</v>
      </c>
      <c r="Z29" s="1"/>
      <c r="AA29" s="1"/>
      <c r="AB29" s="1"/>
      <c r="AC29" s="1"/>
    </row>
    <row r="30" spans="15:30" x14ac:dyDescent="0.3">
      <c r="O30" s="56"/>
      <c r="P30">
        <v>11</v>
      </c>
      <c r="Q30" t="s">
        <v>99</v>
      </c>
      <c r="R30" s="1">
        <v>7831</v>
      </c>
      <c r="S30" s="1">
        <f>R30-R21</f>
        <v>5253</v>
      </c>
      <c r="T30">
        <f t="shared" si="3"/>
        <v>0.23444613050075871</v>
      </c>
      <c r="Z30" s="1"/>
      <c r="AA30" s="1"/>
      <c r="AB30" s="1"/>
      <c r="AC30" s="1"/>
    </row>
    <row r="31" spans="15:30" x14ac:dyDescent="0.3">
      <c r="O31" s="56"/>
      <c r="P31">
        <v>12</v>
      </c>
      <c r="Q31" t="s">
        <v>100</v>
      </c>
      <c r="R31" s="1">
        <v>7063</v>
      </c>
      <c r="S31" s="1">
        <f>R31-R22</f>
        <v>5280</v>
      </c>
      <c r="T31">
        <f t="shared" si="3"/>
        <v>0.2356511648665536</v>
      </c>
    </row>
    <row r="33" spans="15:31" x14ac:dyDescent="0.3">
      <c r="X33" s="1"/>
      <c r="Y33" s="1"/>
    </row>
    <row r="36" spans="15:31" x14ac:dyDescent="0.3">
      <c r="O36" s="5"/>
      <c r="P36" s="5" t="s">
        <v>85</v>
      </c>
      <c r="Q36" s="40" t="s">
        <v>69</v>
      </c>
      <c r="R36" t="s">
        <v>5</v>
      </c>
      <c r="S36" t="s">
        <v>6</v>
      </c>
      <c r="T36" t="s">
        <v>7</v>
      </c>
    </row>
    <row r="37" spans="15:31" x14ac:dyDescent="0.3">
      <c r="O37" s="60" t="s">
        <v>75</v>
      </c>
      <c r="P37">
        <v>1</v>
      </c>
      <c r="Q37" t="s">
        <v>65</v>
      </c>
      <c r="R37" s="1">
        <v>2839</v>
      </c>
      <c r="S37">
        <v>0</v>
      </c>
      <c r="T37">
        <f>S37/$S$46</f>
        <v>0</v>
      </c>
    </row>
    <row r="38" spans="15:31" x14ac:dyDescent="0.3">
      <c r="O38" s="60"/>
      <c r="P38">
        <v>2</v>
      </c>
      <c r="Q38" t="s">
        <v>99</v>
      </c>
      <c r="R38" s="1">
        <v>2526</v>
      </c>
      <c r="S38">
        <v>0</v>
      </c>
      <c r="T38">
        <f t="shared" ref="T38:T48" si="4">S38/$S$46</f>
        <v>0</v>
      </c>
    </row>
    <row r="39" spans="15:31" x14ac:dyDescent="0.3">
      <c r="O39" s="60"/>
      <c r="P39">
        <v>3</v>
      </c>
      <c r="Q39" t="s">
        <v>100</v>
      </c>
      <c r="R39" s="1">
        <v>1840</v>
      </c>
      <c r="S39">
        <v>0</v>
      </c>
      <c r="T39">
        <f t="shared" si="4"/>
        <v>0</v>
      </c>
    </row>
    <row r="40" spans="15:31" x14ac:dyDescent="0.3">
      <c r="O40" s="60" t="s">
        <v>76</v>
      </c>
      <c r="P40">
        <v>4</v>
      </c>
      <c r="Q40" t="s">
        <v>65</v>
      </c>
      <c r="R40" s="1">
        <v>11990</v>
      </c>
      <c r="S40" s="1">
        <f>R40-R37</f>
        <v>9151</v>
      </c>
      <c r="T40">
        <f t="shared" si="4"/>
        <v>0.40564741344917771</v>
      </c>
    </row>
    <row r="41" spans="15:31" x14ac:dyDescent="0.3">
      <c r="O41" s="60"/>
      <c r="P41">
        <v>5</v>
      </c>
      <c r="Q41" t="s">
        <v>99</v>
      </c>
      <c r="R41" s="1">
        <v>4341</v>
      </c>
      <c r="S41" s="1">
        <f>R41-R38</f>
        <v>1815</v>
      </c>
      <c r="T41">
        <f t="shared" si="4"/>
        <v>8.0455693958065511E-2</v>
      </c>
    </row>
    <row r="42" spans="15:31" x14ac:dyDescent="0.3">
      <c r="O42" s="60"/>
      <c r="P42">
        <v>6</v>
      </c>
      <c r="Q42" t="s">
        <v>100</v>
      </c>
      <c r="R42" s="1">
        <v>5949</v>
      </c>
      <c r="S42" s="1">
        <f>R42-R39</f>
        <v>4109</v>
      </c>
      <c r="T42">
        <f t="shared" si="4"/>
        <v>0.18214459860809434</v>
      </c>
    </row>
    <row r="43" spans="15:31" x14ac:dyDescent="0.3">
      <c r="O43" s="60" t="s">
        <v>77</v>
      </c>
      <c r="P43">
        <v>7</v>
      </c>
      <c r="Q43" t="s">
        <v>65</v>
      </c>
      <c r="R43" s="1">
        <v>14486</v>
      </c>
      <c r="S43" s="1">
        <f>R43-R37</f>
        <v>11647</v>
      </c>
      <c r="T43">
        <f t="shared" si="4"/>
        <v>0.51629061571878188</v>
      </c>
    </row>
    <row r="44" spans="15:31" x14ac:dyDescent="0.3">
      <c r="O44" s="60"/>
      <c r="P44">
        <v>8</v>
      </c>
      <c r="Q44" t="s">
        <v>99</v>
      </c>
      <c r="R44" s="1">
        <v>6833</v>
      </c>
      <c r="S44" s="1">
        <f>R44-R38</f>
        <v>4307</v>
      </c>
      <c r="T44">
        <f t="shared" si="4"/>
        <v>0.19092158340351967</v>
      </c>
      <c r="AB44" s="1"/>
      <c r="AC44" s="1"/>
    </row>
    <row r="45" spans="15:31" x14ac:dyDescent="0.3">
      <c r="O45" s="60"/>
      <c r="P45">
        <v>9</v>
      </c>
      <c r="Q45" t="s">
        <v>100</v>
      </c>
      <c r="R45" s="1">
        <v>6422</v>
      </c>
      <c r="S45" s="1">
        <f>R45-R39</f>
        <v>4582</v>
      </c>
      <c r="T45">
        <f t="shared" si="4"/>
        <v>0.20311184006383262</v>
      </c>
      <c r="AB45" s="1"/>
      <c r="AC45" s="1"/>
    </row>
    <row r="46" spans="15:31" x14ac:dyDescent="0.3">
      <c r="O46" s="56" t="s">
        <v>78</v>
      </c>
      <c r="P46" s="3">
        <v>10</v>
      </c>
      <c r="Q46" s="3" t="s">
        <v>65</v>
      </c>
      <c r="R46" s="4">
        <v>25398</v>
      </c>
      <c r="S46" s="4">
        <f>R46-R37</f>
        <v>22559</v>
      </c>
      <c r="T46">
        <f t="shared" si="4"/>
        <v>1</v>
      </c>
      <c r="AB46" s="1"/>
    </row>
    <row r="47" spans="15:31" x14ac:dyDescent="0.3">
      <c r="O47" s="56"/>
      <c r="P47">
        <v>11</v>
      </c>
      <c r="Q47" t="s">
        <v>99</v>
      </c>
      <c r="R47" s="1">
        <v>7148</v>
      </c>
      <c r="S47" s="1">
        <f>R47-R38</f>
        <v>4622</v>
      </c>
      <c r="T47">
        <f t="shared" si="4"/>
        <v>0.20488496830533268</v>
      </c>
      <c r="AB47" s="1"/>
      <c r="AC47" s="1"/>
    </row>
    <row r="48" spans="15:31" x14ac:dyDescent="0.3">
      <c r="O48" s="56"/>
      <c r="P48">
        <v>12</v>
      </c>
      <c r="Q48" t="s">
        <v>100</v>
      </c>
      <c r="R48" s="1">
        <v>7178</v>
      </c>
      <c r="S48" s="1">
        <f>R48-R39</f>
        <v>5338</v>
      </c>
      <c r="T48">
        <f t="shared" si="4"/>
        <v>0.23662396382818388</v>
      </c>
      <c r="AB48" s="1"/>
      <c r="AC48" s="1"/>
      <c r="AD48" s="1"/>
      <c r="AE48" s="1"/>
    </row>
    <row r="49" spans="28:31" x14ac:dyDescent="0.3">
      <c r="AB49" s="1"/>
      <c r="AC49" s="1"/>
      <c r="AD49" s="1"/>
      <c r="AE49" s="1"/>
    </row>
    <row r="50" spans="28:31" x14ac:dyDescent="0.3">
      <c r="AB50" s="1"/>
      <c r="AC50" s="1"/>
      <c r="AD50" s="1"/>
      <c r="AE50" s="1"/>
    </row>
    <row r="51" spans="28:31" x14ac:dyDescent="0.3">
      <c r="AB51" s="1"/>
      <c r="AC51" s="1"/>
      <c r="AD51" s="1"/>
      <c r="AE51" s="1"/>
    </row>
    <row r="52" spans="28:31" x14ac:dyDescent="0.3">
      <c r="AB52" s="1"/>
      <c r="AC52" s="1"/>
      <c r="AD52" s="1"/>
      <c r="AE52" s="1"/>
    </row>
    <row r="53" spans="28:31" x14ac:dyDescent="0.3">
      <c r="AB53" s="1"/>
      <c r="AC53" s="1"/>
      <c r="AD53" s="1"/>
      <c r="AE53" s="1"/>
    </row>
    <row r="54" spans="28:31" x14ac:dyDescent="0.3">
      <c r="AB54" s="1"/>
      <c r="AC54" s="1"/>
      <c r="AD54" s="1"/>
      <c r="AE54" s="1"/>
    </row>
    <row r="55" spans="28:31" x14ac:dyDescent="0.3">
      <c r="AB55" s="1"/>
      <c r="AC55" s="1"/>
      <c r="AD55" s="1"/>
      <c r="AE55" s="1"/>
    </row>
  </sheetData>
  <mergeCells count="17">
    <mergeCell ref="B1:G2"/>
    <mergeCell ref="W17:W19"/>
    <mergeCell ref="X17:X19"/>
    <mergeCell ref="Y17:Y19"/>
    <mergeCell ref="Z17:Z19"/>
    <mergeCell ref="O5:O7"/>
    <mergeCell ref="O8:O10"/>
    <mergeCell ref="O11:O13"/>
    <mergeCell ref="O14:O16"/>
    <mergeCell ref="O40:O42"/>
    <mergeCell ref="O43:O45"/>
    <mergeCell ref="O46:O48"/>
    <mergeCell ref="O20:O22"/>
    <mergeCell ref="O23:O25"/>
    <mergeCell ref="O26:O28"/>
    <mergeCell ref="O29:O31"/>
    <mergeCell ref="O37:O39"/>
  </mergeCells>
  <phoneticPr fontId="1" type="noConversion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8E30E8-7A2F-4371-B139-5823CB65ECE7}">
  <dimension ref="A1:AM112"/>
  <sheetViews>
    <sheetView workbookViewId="0">
      <selection activeCell="A52" sqref="A52"/>
    </sheetView>
  </sheetViews>
  <sheetFormatPr defaultRowHeight="14" x14ac:dyDescent="0.3"/>
  <cols>
    <col min="10" max="10" width="21" customWidth="1"/>
    <col min="16" max="16" width="14.08203125" bestFit="1" customWidth="1"/>
    <col min="17" max="17" width="12.33203125" bestFit="1" customWidth="1"/>
    <col min="22" max="22" width="10.83203125" customWidth="1"/>
    <col min="27" max="27" width="10.75" customWidth="1"/>
    <col min="29" max="31" width="12.75" bestFit="1" customWidth="1"/>
  </cols>
  <sheetData>
    <row r="1" spans="1:39" x14ac:dyDescent="0.3">
      <c r="A1" s="57" t="s">
        <v>109</v>
      </c>
      <c r="B1" s="57"/>
      <c r="C1" s="57"/>
      <c r="D1" s="57"/>
      <c r="E1" s="57"/>
    </row>
    <row r="2" spans="1:39" x14ac:dyDescent="0.3">
      <c r="A2" s="57"/>
      <c r="B2" s="57"/>
      <c r="C2" s="57"/>
      <c r="D2" s="57"/>
      <c r="E2" s="57"/>
      <c r="K2" t="s">
        <v>51</v>
      </c>
      <c r="S2" s="5"/>
      <c r="T2" s="5" t="s">
        <v>85</v>
      </c>
      <c r="U2" s="57" t="s">
        <v>69</v>
      </c>
      <c r="V2" s="57"/>
      <c r="W2" t="s">
        <v>0</v>
      </c>
      <c r="X2" t="s">
        <v>1</v>
      </c>
      <c r="Y2" t="s">
        <v>2</v>
      </c>
      <c r="Z2" t="s">
        <v>38</v>
      </c>
      <c r="AA2" t="s">
        <v>39</v>
      </c>
    </row>
    <row r="3" spans="1:39" x14ac:dyDescent="0.3">
      <c r="H3" s="5"/>
      <c r="I3" s="5" t="s">
        <v>85</v>
      </c>
      <c r="J3" s="40" t="s">
        <v>69</v>
      </c>
      <c r="K3" t="s">
        <v>52</v>
      </c>
      <c r="L3" t="s">
        <v>53</v>
      </c>
      <c r="M3" t="s">
        <v>54</v>
      </c>
      <c r="N3" t="s">
        <v>55</v>
      </c>
      <c r="O3" t="s">
        <v>56</v>
      </c>
      <c r="P3" t="s">
        <v>57</v>
      </c>
      <c r="Q3" t="s">
        <v>58</v>
      </c>
      <c r="S3" s="60" t="s">
        <v>75</v>
      </c>
      <c r="T3">
        <v>1</v>
      </c>
      <c r="U3" s="60" t="s">
        <v>65</v>
      </c>
      <c r="V3" s="60"/>
      <c r="W3">
        <v>0</v>
      </c>
      <c r="X3">
        <v>0</v>
      </c>
      <c r="Y3">
        <v>0</v>
      </c>
      <c r="Z3">
        <f>(W3+X3+Y3)/3</f>
        <v>0</v>
      </c>
      <c r="AA3">
        <f>STDEV(W3,X3,Y3)</f>
        <v>0</v>
      </c>
      <c r="AK3" s="5"/>
      <c r="AL3" s="5" t="s">
        <v>85</v>
      </c>
      <c r="AM3" s="40" t="s">
        <v>69</v>
      </c>
    </row>
    <row r="4" spans="1:39" x14ac:dyDescent="0.3">
      <c r="H4" s="60" t="s">
        <v>75</v>
      </c>
      <c r="I4">
        <v>1</v>
      </c>
      <c r="J4" t="s">
        <v>65</v>
      </c>
      <c r="K4" s="1">
        <v>88105</v>
      </c>
      <c r="L4" s="1">
        <v>34415</v>
      </c>
      <c r="M4" s="1">
        <v>36340</v>
      </c>
      <c r="N4">
        <f>(K4+L4+M4)/1000</f>
        <v>158.86000000000001</v>
      </c>
      <c r="O4">
        <f>(L4+M4)/1000</f>
        <v>70.754999999999995</v>
      </c>
      <c r="P4" s="1">
        <v>0</v>
      </c>
      <c r="Q4">
        <f>P4/$P$13</f>
        <v>0</v>
      </c>
      <c r="S4" s="60"/>
      <c r="T4">
        <v>2</v>
      </c>
      <c r="U4" s="60" t="s">
        <v>99</v>
      </c>
      <c r="V4" s="60"/>
      <c r="W4">
        <v>0</v>
      </c>
      <c r="X4">
        <v>0</v>
      </c>
      <c r="Y4">
        <v>0</v>
      </c>
      <c r="Z4">
        <f t="shared" ref="Z4:Z14" si="0">(W4+X4+Y4)/3</f>
        <v>0</v>
      </c>
      <c r="AA4">
        <f t="shared" ref="AA4:AA14" si="1">STDEV(W4,X4,Y4)</f>
        <v>0</v>
      </c>
      <c r="AK4" s="60" t="s">
        <v>22</v>
      </c>
      <c r="AL4">
        <v>1</v>
      </c>
      <c r="AM4" t="s">
        <v>12</v>
      </c>
    </row>
    <row r="5" spans="1:39" x14ac:dyDescent="0.3">
      <c r="H5" s="60"/>
      <c r="I5">
        <v>2</v>
      </c>
      <c r="J5" t="s">
        <v>99</v>
      </c>
      <c r="K5" s="1">
        <v>92563</v>
      </c>
      <c r="L5" s="1">
        <v>34774</v>
      </c>
      <c r="M5" s="1">
        <v>35868</v>
      </c>
      <c r="N5">
        <f t="shared" ref="N5:N15" si="2">(K5+L5+M5)/1000</f>
        <v>163.20500000000001</v>
      </c>
      <c r="O5">
        <f t="shared" ref="O5:O15" si="3">(L5+M5)/1000</f>
        <v>70.641999999999996</v>
      </c>
      <c r="P5" s="1">
        <v>0</v>
      </c>
      <c r="Q5">
        <f t="shared" ref="Q5:Q15" si="4">P5/$P$13</f>
        <v>0</v>
      </c>
      <c r="S5" s="60"/>
      <c r="T5">
        <v>3</v>
      </c>
      <c r="U5" s="60" t="s">
        <v>66</v>
      </c>
      <c r="V5" s="60"/>
      <c r="W5">
        <v>0</v>
      </c>
      <c r="X5">
        <v>0</v>
      </c>
      <c r="Y5">
        <v>0</v>
      </c>
      <c r="Z5">
        <f t="shared" si="0"/>
        <v>0</v>
      </c>
      <c r="AA5">
        <f t="shared" si="1"/>
        <v>0</v>
      </c>
      <c r="AK5" s="60"/>
      <c r="AL5">
        <v>2</v>
      </c>
      <c r="AM5" t="s">
        <v>46</v>
      </c>
    </row>
    <row r="6" spans="1:39" x14ac:dyDescent="0.3">
      <c r="H6" s="60"/>
      <c r="I6">
        <v>3</v>
      </c>
      <c r="J6" t="s">
        <v>66</v>
      </c>
      <c r="K6" s="1">
        <v>94627</v>
      </c>
      <c r="L6" s="1">
        <v>36513</v>
      </c>
      <c r="M6" s="1">
        <v>36376</v>
      </c>
      <c r="N6">
        <f t="shared" si="2"/>
        <v>167.51599999999999</v>
      </c>
      <c r="O6">
        <f t="shared" si="3"/>
        <v>72.888999999999996</v>
      </c>
      <c r="P6" s="1">
        <v>0</v>
      </c>
      <c r="Q6">
        <f t="shared" si="4"/>
        <v>0</v>
      </c>
      <c r="S6" s="60" t="s">
        <v>76</v>
      </c>
      <c r="T6">
        <v>4</v>
      </c>
      <c r="U6" s="60" t="s">
        <v>65</v>
      </c>
      <c r="V6" s="60"/>
      <c r="W6">
        <v>0.7584898100018922</v>
      </c>
      <c r="X6">
        <v>0.72883369168082479</v>
      </c>
      <c r="Y6">
        <v>0.91888264896798177</v>
      </c>
      <c r="Z6">
        <f t="shared" si="0"/>
        <v>0.8020687168835664</v>
      </c>
      <c r="AA6">
        <f t="shared" si="1"/>
        <v>0.10224476703105657</v>
      </c>
      <c r="AK6" s="60"/>
      <c r="AL6">
        <v>3</v>
      </c>
      <c r="AM6" t="s">
        <v>47</v>
      </c>
    </row>
    <row r="7" spans="1:39" x14ac:dyDescent="0.3">
      <c r="H7" s="60" t="s">
        <v>76</v>
      </c>
      <c r="I7">
        <v>4</v>
      </c>
      <c r="J7" t="s">
        <v>65</v>
      </c>
      <c r="K7" s="1">
        <v>86266</v>
      </c>
      <c r="L7" s="1">
        <v>91379</v>
      </c>
      <c r="M7" s="1">
        <v>47521</v>
      </c>
      <c r="N7">
        <f t="shared" si="2"/>
        <v>225.166</v>
      </c>
      <c r="O7">
        <f t="shared" si="3"/>
        <v>138.9</v>
      </c>
      <c r="P7">
        <f>O7-O4</f>
        <v>68.14500000000001</v>
      </c>
      <c r="Q7">
        <f t="shared" si="4"/>
        <v>0.7584898100018922</v>
      </c>
      <c r="S7" s="60"/>
      <c r="T7">
        <v>5</v>
      </c>
      <c r="U7" s="60" t="s">
        <v>99</v>
      </c>
      <c r="V7" s="60"/>
      <c r="W7">
        <v>0.79146956357200882</v>
      </c>
      <c r="X7">
        <v>0.75839360086604801</v>
      </c>
      <c r="Y7">
        <v>0.5462621253008535</v>
      </c>
      <c r="Z7">
        <f t="shared" si="0"/>
        <v>0.69870842991297</v>
      </c>
      <c r="AA7">
        <f t="shared" si="1"/>
        <v>0.13305416817841292</v>
      </c>
      <c r="AK7" s="60" t="s">
        <v>40</v>
      </c>
      <c r="AL7">
        <v>4</v>
      </c>
      <c r="AM7" t="s">
        <v>12</v>
      </c>
    </row>
    <row r="8" spans="1:39" x14ac:dyDescent="0.3">
      <c r="H8" s="60"/>
      <c r="I8">
        <v>5</v>
      </c>
      <c r="J8" t="s">
        <v>99</v>
      </c>
      <c r="K8" s="1">
        <v>87237</v>
      </c>
      <c r="L8" s="1">
        <v>98507</v>
      </c>
      <c r="M8" s="1">
        <v>43243</v>
      </c>
      <c r="N8">
        <f t="shared" si="2"/>
        <v>228.98699999999999</v>
      </c>
      <c r="O8">
        <f t="shared" si="3"/>
        <v>141.75</v>
      </c>
      <c r="P8">
        <f>O8-O5</f>
        <v>71.108000000000004</v>
      </c>
      <c r="Q8">
        <f t="shared" si="4"/>
        <v>0.79146956357200882</v>
      </c>
      <c r="S8" s="60"/>
      <c r="T8">
        <v>6</v>
      </c>
      <c r="U8" s="60" t="s">
        <v>66</v>
      </c>
      <c r="V8" s="60"/>
      <c r="W8">
        <v>0.59952361341451188</v>
      </c>
      <c r="X8">
        <v>0.52056112706550983</v>
      </c>
      <c r="Y8">
        <v>0.16364962438917668</v>
      </c>
      <c r="Z8">
        <f t="shared" si="0"/>
        <v>0.42791145495639943</v>
      </c>
      <c r="AA8">
        <f t="shared" si="1"/>
        <v>0.2322380349633944</v>
      </c>
      <c r="AK8" s="60"/>
      <c r="AL8">
        <v>5</v>
      </c>
      <c r="AM8" t="s">
        <v>46</v>
      </c>
    </row>
    <row r="9" spans="1:39" x14ac:dyDescent="0.3">
      <c r="H9" s="60"/>
      <c r="I9">
        <v>6</v>
      </c>
      <c r="J9" t="s">
        <v>66</v>
      </c>
      <c r="K9" s="1">
        <v>96648</v>
      </c>
      <c r="L9" s="1">
        <v>82721</v>
      </c>
      <c r="M9" s="1">
        <v>44031</v>
      </c>
      <c r="N9">
        <f t="shared" si="2"/>
        <v>223.4</v>
      </c>
      <c r="O9">
        <f t="shared" si="3"/>
        <v>126.752</v>
      </c>
      <c r="P9">
        <f>O9-O6</f>
        <v>53.863</v>
      </c>
      <c r="Q9">
        <f t="shared" si="4"/>
        <v>0.59952361341451188</v>
      </c>
      <c r="S9" s="60" t="s">
        <v>77</v>
      </c>
      <c r="T9">
        <v>7</v>
      </c>
      <c r="U9" s="60" t="s">
        <v>65</v>
      </c>
      <c r="V9" s="60"/>
      <c r="W9">
        <v>0.8731676368776643</v>
      </c>
      <c r="X9">
        <v>0.76527988693259541</v>
      </c>
      <c r="Y9">
        <v>0.92117278097877586</v>
      </c>
      <c r="Z9">
        <f t="shared" si="0"/>
        <v>0.85320676826301189</v>
      </c>
      <c r="AA9">
        <f t="shared" si="1"/>
        <v>7.9840314443343552E-2</v>
      </c>
      <c r="AK9" s="60"/>
      <c r="AL9">
        <v>6</v>
      </c>
      <c r="AM9" t="s">
        <v>47</v>
      </c>
    </row>
    <row r="10" spans="1:39" x14ac:dyDescent="0.3">
      <c r="H10" s="60" t="s">
        <v>77</v>
      </c>
      <c r="I10">
        <v>7</v>
      </c>
      <c r="J10" t="s">
        <v>65</v>
      </c>
      <c r="K10" s="1">
        <v>84476</v>
      </c>
      <c r="L10" s="1">
        <v>93409</v>
      </c>
      <c r="M10" s="1">
        <v>55794</v>
      </c>
      <c r="N10">
        <f t="shared" si="2"/>
        <v>233.679</v>
      </c>
      <c r="O10">
        <f t="shared" si="3"/>
        <v>149.203</v>
      </c>
      <c r="P10">
        <f>O10-O4</f>
        <v>78.448000000000008</v>
      </c>
      <c r="Q10">
        <f t="shared" si="4"/>
        <v>0.8731676368776643</v>
      </c>
      <c r="S10" s="60"/>
      <c r="T10">
        <v>8</v>
      </c>
      <c r="U10" s="60" t="s">
        <v>99</v>
      </c>
      <c r="V10" s="60"/>
      <c r="W10">
        <v>0.91583094954531785</v>
      </c>
      <c r="X10">
        <v>1.1484310394082002</v>
      </c>
      <c r="Y10">
        <v>0.88031507548683519</v>
      </c>
      <c r="Z10">
        <f t="shared" si="0"/>
        <v>0.98152568814678443</v>
      </c>
      <c r="AA10">
        <f t="shared" si="1"/>
        <v>0.14563101159199279</v>
      </c>
      <c r="AK10" s="60" t="s">
        <v>24</v>
      </c>
      <c r="AL10">
        <v>7</v>
      </c>
      <c r="AM10" t="s">
        <v>12</v>
      </c>
    </row>
    <row r="11" spans="1:39" x14ac:dyDescent="0.3">
      <c r="H11" s="60"/>
      <c r="I11">
        <v>8</v>
      </c>
      <c r="J11" t="s">
        <v>99</v>
      </c>
      <c r="K11" s="1">
        <v>86560</v>
      </c>
      <c r="L11" s="1">
        <v>105314</v>
      </c>
      <c r="M11" s="1">
        <v>47609</v>
      </c>
      <c r="N11">
        <f t="shared" si="2"/>
        <v>239.483</v>
      </c>
      <c r="O11">
        <f t="shared" si="3"/>
        <v>152.923</v>
      </c>
      <c r="P11">
        <f>O11-O5</f>
        <v>82.281000000000006</v>
      </c>
      <c r="Q11">
        <f t="shared" si="4"/>
        <v>0.91583094954531785</v>
      </c>
      <c r="S11" s="60"/>
      <c r="T11">
        <v>9</v>
      </c>
      <c r="U11" s="60" t="s">
        <v>66</v>
      </c>
      <c r="V11" s="60"/>
      <c r="W11">
        <v>0.77668822278864247</v>
      </c>
      <c r="X11">
        <v>0.72722488685741771</v>
      </c>
      <c r="Y11">
        <v>0.46215447450951797</v>
      </c>
      <c r="Z11">
        <f t="shared" si="0"/>
        <v>0.65535586138519264</v>
      </c>
      <c r="AA11">
        <f t="shared" si="1"/>
        <v>0.1691352633792684</v>
      </c>
      <c r="AK11" s="60"/>
      <c r="AL11">
        <v>8</v>
      </c>
      <c r="AM11" t="s">
        <v>46</v>
      </c>
    </row>
    <row r="12" spans="1:39" x14ac:dyDescent="0.3">
      <c r="H12" s="60"/>
      <c r="I12">
        <v>9</v>
      </c>
      <c r="J12" t="s">
        <v>66</v>
      </c>
      <c r="K12" s="1">
        <v>90704</v>
      </c>
      <c r="L12" s="1">
        <v>92477</v>
      </c>
      <c r="M12" s="1">
        <v>50192</v>
      </c>
      <c r="N12">
        <f t="shared" si="2"/>
        <v>233.37299999999999</v>
      </c>
      <c r="O12">
        <f t="shared" si="3"/>
        <v>142.66900000000001</v>
      </c>
      <c r="P12">
        <f>O12-O6</f>
        <v>69.780000000000015</v>
      </c>
      <c r="Q12">
        <f t="shared" si="4"/>
        <v>0.77668822278864247</v>
      </c>
      <c r="S12" s="56" t="s">
        <v>78</v>
      </c>
      <c r="T12" s="3">
        <v>10</v>
      </c>
      <c r="U12" s="77" t="s">
        <v>65</v>
      </c>
      <c r="V12" s="77"/>
      <c r="W12">
        <v>1</v>
      </c>
      <c r="X12">
        <v>1</v>
      </c>
      <c r="Y12">
        <v>1</v>
      </c>
      <c r="Z12">
        <f t="shared" si="0"/>
        <v>1</v>
      </c>
      <c r="AA12">
        <f t="shared" si="1"/>
        <v>0</v>
      </c>
      <c r="AK12" s="60"/>
      <c r="AL12">
        <v>9</v>
      </c>
      <c r="AM12" t="s">
        <v>47</v>
      </c>
    </row>
    <row r="13" spans="1:39" x14ac:dyDescent="0.3">
      <c r="H13" s="56" t="s">
        <v>78</v>
      </c>
      <c r="I13" s="3">
        <v>10</v>
      </c>
      <c r="J13" s="3" t="s">
        <v>65</v>
      </c>
      <c r="K13" s="4">
        <v>85531</v>
      </c>
      <c r="L13" s="4">
        <v>96409</v>
      </c>
      <c r="M13" s="4">
        <v>64189</v>
      </c>
      <c r="N13" s="3">
        <f t="shared" si="2"/>
        <v>246.12899999999999</v>
      </c>
      <c r="O13" s="3">
        <f t="shared" si="3"/>
        <v>160.59800000000001</v>
      </c>
      <c r="P13" s="3">
        <f>O13-O4</f>
        <v>89.843000000000018</v>
      </c>
      <c r="Q13">
        <f t="shared" si="4"/>
        <v>1</v>
      </c>
      <c r="S13" s="56"/>
      <c r="T13">
        <v>11</v>
      </c>
      <c r="U13" s="60" t="s">
        <v>99</v>
      </c>
      <c r="V13" s="60"/>
      <c r="W13">
        <v>1.0003005242478544</v>
      </c>
      <c r="X13">
        <v>1.0187643777533866</v>
      </c>
      <c r="Y13">
        <v>0.65671358763036947</v>
      </c>
      <c r="Z13">
        <f t="shared" si="0"/>
        <v>0.89192616321053686</v>
      </c>
      <c r="AA13">
        <f t="shared" si="1"/>
        <v>0.20390915932066483</v>
      </c>
      <c r="AK13" s="56" t="s">
        <v>25</v>
      </c>
      <c r="AL13" s="3">
        <v>10</v>
      </c>
      <c r="AM13" s="3" t="s">
        <v>12</v>
      </c>
    </row>
    <row r="14" spans="1:39" x14ac:dyDescent="0.3">
      <c r="H14" s="56"/>
      <c r="I14">
        <v>11</v>
      </c>
      <c r="J14" t="s">
        <v>99</v>
      </c>
      <c r="K14" s="1">
        <v>88302</v>
      </c>
      <c r="L14" s="1">
        <v>107721</v>
      </c>
      <c r="M14" s="1">
        <v>52791</v>
      </c>
      <c r="N14">
        <f t="shared" si="2"/>
        <v>248.81399999999999</v>
      </c>
      <c r="O14">
        <f t="shared" si="3"/>
        <v>160.512</v>
      </c>
      <c r="P14">
        <f>O14-O5</f>
        <v>89.87</v>
      </c>
      <c r="Q14">
        <f t="shared" si="4"/>
        <v>1.0003005242478544</v>
      </c>
      <c r="S14" s="56"/>
      <c r="T14">
        <v>12</v>
      </c>
      <c r="U14" s="60" t="s">
        <v>66</v>
      </c>
      <c r="V14" s="60"/>
      <c r="W14">
        <v>0.80730830448671542</v>
      </c>
      <c r="X14">
        <v>0.68647852170382939</v>
      </c>
      <c r="Y14">
        <v>0.59229815476624603</v>
      </c>
      <c r="Z14">
        <f t="shared" si="0"/>
        <v>0.69536166031893032</v>
      </c>
      <c r="AA14">
        <f t="shared" si="1"/>
        <v>0.10777997835612035</v>
      </c>
      <c r="AK14" s="56"/>
      <c r="AL14">
        <v>11</v>
      </c>
      <c r="AM14" t="s">
        <v>46</v>
      </c>
    </row>
    <row r="15" spans="1:39" x14ac:dyDescent="0.3">
      <c r="H15" s="56"/>
      <c r="I15">
        <v>12</v>
      </c>
      <c r="J15" t="s">
        <v>66</v>
      </c>
      <c r="K15" s="1">
        <v>92293</v>
      </c>
      <c r="L15" s="1">
        <v>89848</v>
      </c>
      <c r="M15" s="1">
        <v>55572</v>
      </c>
      <c r="N15">
        <f t="shared" si="2"/>
        <v>237.71299999999999</v>
      </c>
      <c r="O15">
        <f t="shared" si="3"/>
        <v>145.41999999999999</v>
      </c>
      <c r="P15" s="1">
        <f>O15-O6</f>
        <v>72.530999999999992</v>
      </c>
      <c r="Q15">
        <f t="shared" si="4"/>
        <v>0.80730830448671542</v>
      </c>
      <c r="AK15" s="56"/>
      <c r="AL15">
        <v>12</v>
      </c>
      <c r="AM15" t="s">
        <v>47</v>
      </c>
    </row>
    <row r="16" spans="1:39" x14ac:dyDescent="0.3">
      <c r="P16" s="1"/>
      <c r="Q16" s="1"/>
    </row>
    <row r="17" spans="8:35" ht="13" customHeight="1" x14ac:dyDescent="0.3">
      <c r="P17" s="1"/>
      <c r="Q17" s="1"/>
      <c r="AD17" s="55" t="s">
        <v>135</v>
      </c>
    </row>
    <row r="18" spans="8:35" x14ac:dyDescent="0.3">
      <c r="K18" t="s">
        <v>51</v>
      </c>
      <c r="T18" t="s">
        <v>8</v>
      </c>
      <c r="U18" t="s">
        <v>9</v>
      </c>
      <c r="V18" t="s">
        <v>10</v>
      </c>
      <c r="W18" t="s">
        <v>11</v>
      </c>
      <c r="AF18" t="s">
        <v>8</v>
      </c>
      <c r="AG18" t="s">
        <v>9</v>
      </c>
      <c r="AH18" t="s">
        <v>10</v>
      </c>
      <c r="AI18" t="s">
        <v>11</v>
      </c>
    </row>
    <row r="19" spans="8:35" x14ac:dyDescent="0.3">
      <c r="H19" s="5"/>
      <c r="I19" s="5" t="s">
        <v>85</v>
      </c>
      <c r="J19" s="40" t="s">
        <v>69</v>
      </c>
      <c r="K19" t="s">
        <v>52</v>
      </c>
      <c r="L19" t="s">
        <v>53</v>
      </c>
      <c r="M19" t="s">
        <v>54</v>
      </c>
      <c r="N19" t="s">
        <v>55</v>
      </c>
      <c r="O19" t="s">
        <v>56</v>
      </c>
      <c r="P19" t="s">
        <v>57</v>
      </c>
      <c r="Q19" t="s">
        <v>58</v>
      </c>
      <c r="S19" t="s">
        <v>12</v>
      </c>
      <c r="T19">
        <v>0</v>
      </c>
      <c r="U19">
        <v>0.8020687168835664</v>
      </c>
      <c r="V19">
        <v>0.85320676826301189</v>
      </c>
      <c r="W19">
        <v>1</v>
      </c>
      <c r="AE19" t="s">
        <v>15</v>
      </c>
      <c r="AF19">
        <v>0</v>
      </c>
      <c r="AG19">
        <v>0.8020687168835664</v>
      </c>
      <c r="AH19">
        <v>0.85320676826301189</v>
      </c>
      <c r="AI19">
        <v>1</v>
      </c>
    </row>
    <row r="20" spans="8:35" x14ac:dyDescent="0.3">
      <c r="H20" s="60" t="s">
        <v>75</v>
      </c>
      <c r="I20">
        <v>1</v>
      </c>
      <c r="J20" t="s">
        <v>65</v>
      </c>
      <c r="K20" s="1">
        <v>114231</v>
      </c>
      <c r="L20" s="1">
        <v>42064</v>
      </c>
      <c r="M20" s="1">
        <v>43769</v>
      </c>
      <c r="N20">
        <f>(K20+L20+M20)/1000</f>
        <v>200.06399999999999</v>
      </c>
      <c r="O20">
        <f>(L20+M20)/1000</f>
        <v>85.832999999999998</v>
      </c>
      <c r="P20" s="6">
        <v>0</v>
      </c>
      <c r="Q20" s="8">
        <f>P20/$P$29</f>
        <v>0</v>
      </c>
      <c r="S20" t="s">
        <v>46</v>
      </c>
      <c r="T20">
        <v>0</v>
      </c>
      <c r="U20">
        <v>0.69870842991297</v>
      </c>
      <c r="V20">
        <v>0.98152568814678443</v>
      </c>
      <c r="W20">
        <v>0.89192616321053686</v>
      </c>
      <c r="AE20" t="s">
        <v>48</v>
      </c>
      <c r="AF20">
        <v>0</v>
      </c>
      <c r="AG20">
        <v>0.69870842991297</v>
      </c>
      <c r="AH20">
        <v>0.98152568814678443</v>
      </c>
      <c r="AI20">
        <v>0.89192616321053686</v>
      </c>
    </row>
    <row r="21" spans="8:35" x14ac:dyDescent="0.3">
      <c r="H21" s="60"/>
      <c r="I21">
        <v>2</v>
      </c>
      <c r="J21" t="s">
        <v>99</v>
      </c>
      <c r="K21" s="1">
        <v>118293</v>
      </c>
      <c r="L21" s="1">
        <v>38894</v>
      </c>
      <c r="M21" s="1">
        <v>39088</v>
      </c>
      <c r="N21">
        <f t="shared" ref="N21:N31" si="5">(K21+L21+M21)/1000</f>
        <v>196.27500000000001</v>
      </c>
      <c r="O21">
        <f t="shared" ref="O21:O31" si="6">(L21+M21)/1000</f>
        <v>77.981999999999999</v>
      </c>
      <c r="P21" s="6">
        <v>0</v>
      </c>
      <c r="Q21" s="8">
        <f t="shared" ref="Q21:Q31" si="7">P21/$P$29</f>
        <v>0</v>
      </c>
      <c r="S21" t="s">
        <v>14</v>
      </c>
      <c r="T21">
        <v>0</v>
      </c>
      <c r="U21">
        <v>0.42791145495639943</v>
      </c>
      <c r="V21">
        <v>0.65535586138519264</v>
      </c>
      <c r="W21">
        <v>0.69536166031893032</v>
      </c>
      <c r="AE21" t="s">
        <v>47</v>
      </c>
      <c r="AF21">
        <v>0</v>
      </c>
      <c r="AG21">
        <v>0.56422560498395125</v>
      </c>
      <c r="AH21">
        <v>0.99642419901085455</v>
      </c>
      <c r="AI21">
        <v>1.0474343291187529</v>
      </c>
    </row>
    <row r="22" spans="8:35" x14ac:dyDescent="0.3">
      <c r="H22" s="60"/>
      <c r="I22">
        <v>3</v>
      </c>
      <c r="J22" t="s">
        <v>66</v>
      </c>
      <c r="K22" s="1">
        <v>110208</v>
      </c>
      <c r="L22" s="1">
        <v>37763</v>
      </c>
      <c r="M22" s="1">
        <v>36803</v>
      </c>
      <c r="N22">
        <f t="shared" si="5"/>
        <v>184.774</v>
      </c>
      <c r="O22">
        <f t="shared" si="6"/>
        <v>74.566000000000003</v>
      </c>
      <c r="P22" s="6">
        <v>0</v>
      </c>
      <c r="Q22" s="8">
        <f t="shared" si="7"/>
        <v>0</v>
      </c>
      <c r="S22" t="s">
        <v>15</v>
      </c>
      <c r="T22">
        <v>0</v>
      </c>
      <c r="U22">
        <v>0.10224476703105657</v>
      </c>
      <c r="V22">
        <v>7.9840314443343552E-2</v>
      </c>
      <c r="W22">
        <v>0</v>
      </c>
      <c r="AE22" t="s">
        <v>15</v>
      </c>
      <c r="AF22">
        <v>0</v>
      </c>
      <c r="AG22">
        <v>0.10224476703105657</v>
      </c>
      <c r="AH22">
        <v>7.9840314443343552E-2</v>
      </c>
      <c r="AI22">
        <v>0</v>
      </c>
    </row>
    <row r="23" spans="8:35" x14ac:dyDescent="0.3">
      <c r="H23" s="60" t="s">
        <v>76</v>
      </c>
      <c r="I23">
        <v>4</v>
      </c>
      <c r="J23" t="s">
        <v>65</v>
      </c>
      <c r="K23" s="1">
        <v>102149</v>
      </c>
      <c r="L23" s="1">
        <v>91110</v>
      </c>
      <c r="M23" s="1">
        <v>43197</v>
      </c>
      <c r="N23">
        <f t="shared" si="5"/>
        <v>236.45599999999999</v>
      </c>
      <c r="O23">
        <f t="shared" si="6"/>
        <v>134.30699999999999</v>
      </c>
      <c r="P23" s="6">
        <f>O23-O20</f>
        <v>48.47399999999999</v>
      </c>
      <c r="Q23" s="8">
        <f t="shared" si="7"/>
        <v>0.72883369168082479</v>
      </c>
      <c r="S23" t="s">
        <v>48</v>
      </c>
      <c r="T23">
        <v>0</v>
      </c>
      <c r="U23">
        <v>0.13305416817841292</v>
      </c>
      <c r="V23">
        <v>0.14563101159199279</v>
      </c>
      <c r="W23">
        <v>0.20390915932066483</v>
      </c>
      <c r="AE23" t="s">
        <v>48</v>
      </c>
      <c r="AF23">
        <v>0</v>
      </c>
      <c r="AG23">
        <v>0.13305416817841292</v>
      </c>
      <c r="AH23">
        <v>0.14563101159199279</v>
      </c>
      <c r="AI23">
        <v>0.20390915932066483</v>
      </c>
    </row>
    <row r="24" spans="8:35" x14ac:dyDescent="0.3">
      <c r="H24" s="60"/>
      <c r="I24">
        <v>5</v>
      </c>
      <c r="J24" t="s">
        <v>99</v>
      </c>
      <c r="K24" s="1">
        <v>93964</v>
      </c>
      <c r="L24" s="1">
        <v>89967</v>
      </c>
      <c r="M24" s="1">
        <v>38455</v>
      </c>
      <c r="N24">
        <f t="shared" si="5"/>
        <v>222.386</v>
      </c>
      <c r="O24">
        <f t="shared" si="6"/>
        <v>128.422</v>
      </c>
      <c r="P24" s="6">
        <f>O24-O21</f>
        <v>50.44</v>
      </c>
      <c r="Q24" s="8">
        <f t="shared" si="7"/>
        <v>0.75839360086604801</v>
      </c>
      <c r="S24" t="s">
        <v>17</v>
      </c>
      <c r="T24">
        <v>0</v>
      </c>
      <c r="U24">
        <v>0.2322380349633944</v>
      </c>
      <c r="V24">
        <v>0.1691352633792684</v>
      </c>
      <c r="W24">
        <v>0.10777997835612035</v>
      </c>
      <c r="AE24" t="s">
        <v>47</v>
      </c>
      <c r="AF24">
        <v>0</v>
      </c>
      <c r="AG24">
        <v>3.7508332625011756E-2</v>
      </c>
      <c r="AH24">
        <v>3.5120251736666899E-2</v>
      </c>
      <c r="AI24">
        <v>7.6832021977530113E-2</v>
      </c>
    </row>
    <row r="25" spans="8:35" x14ac:dyDescent="0.3">
      <c r="H25" s="60"/>
      <c r="I25">
        <v>6</v>
      </c>
      <c r="J25" t="s">
        <v>66</v>
      </c>
      <c r="K25" s="1">
        <v>97590</v>
      </c>
      <c r="L25" s="1">
        <v>69083</v>
      </c>
      <c r="M25" s="1">
        <v>40105</v>
      </c>
      <c r="N25">
        <f t="shared" si="5"/>
        <v>206.77799999999999</v>
      </c>
      <c r="O25">
        <f t="shared" si="6"/>
        <v>109.188</v>
      </c>
      <c r="P25" s="6">
        <f>O25-O22</f>
        <v>34.622</v>
      </c>
      <c r="Q25" s="8">
        <f t="shared" si="7"/>
        <v>0.52056112706550983</v>
      </c>
    </row>
    <row r="26" spans="8:35" x14ac:dyDescent="0.3">
      <c r="H26" s="60" t="s">
        <v>77</v>
      </c>
      <c r="I26">
        <v>7</v>
      </c>
      <c r="J26" t="s">
        <v>65</v>
      </c>
      <c r="K26" s="1">
        <v>74717</v>
      </c>
      <c r="L26" s="1">
        <v>88483</v>
      </c>
      <c r="M26" s="1">
        <v>48248</v>
      </c>
      <c r="N26">
        <f t="shared" si="5"/>
        <v>211.44800000000001</v>
      </c>
      <c r="O26">
        <f t="shared" si="6"/>
        <v>136.73099999999999</v>
      </c>
      <c r="P26" s="6">
        <f>O26-O20</f>
        <v>50.897999999999996</v>
      </c>
      <c r="Q26" s="8">
        <f t="shared" si="7"/>
        <v>0.76527988693259541</v>
      </c>
    </row>
    <row r="27" spans="8:35" x14ac:dyDescent="0.3">
      <c r="H27" s="60"/>
      <c r="I27">
        <v>8</v>
      </c>
      <c r="J27" t="s">
        <v>99</v>
      </c>
      <c r="K27" s="1">
        <v>87455</v>
      </c>
      <c r="L27" s="1">
        <v>107556</v>
      </c>
      <c r="M27" s="1">
        <v>46807</v>
      </c>
      <c r="N27">
        <f t="shared" si="5"/>
        <v>241.81800000000001</v>
      </c>
      <c r="O27">
        <f t="shared" si="6"/>
        <v>154.363</v>
      </c>
      <c r="P27" s="6">
        <f>O27-O21</f>
        <v>76.381</v>
      </c>
      <c r="Q27" s="8">
        <f t="shared" si="7"/>
        <v>1.1484310394082002</v>
      </c>
    </row>
    <row r="28" spans="8:35" x14ac:dyDescent="0.3">
      <c r="H28" s="60"/>
      <c r="I28">
        <v>9</v>
      </c>
      <c r="J28" t="s">
        <v>66</v>
      </c>
      <c r="K28" s="1">
        <v>104079</v>
      </c>
      <c r="L28" s="1">
        <v>77582</v>
      </c>
      <c r="M28" s="1">
        <v>45351</v>
      </c>
      <c r="N28">
        <f t="shared" si="5"/>
        <v>227.012</v>
      </c>
      <c r="O28">
        <f t="shared" si="6"/>
        <v>122.93300000000001</v>
      </c>
      <c r="P28" s="6">
        <f>O28-O22</f>
        <v>48.367000000000004</v>
      </c>
      <c r="Q28" s="8">
        <f t="shared" si="7"/>
        <v>0.72722488685741771</v>
      </c>
    </row>
    <row r="29" spans="8:35" x14ac:dyDescent="0.3">
      <c r="H29" s="56" t="s">
        <v>78</v>
      </c>
      <c r="I29" s="3">
        <v>10</v>
      </c>
      <c r="J29" s="3" t="s">
        <v>65</v>
      </c>
      <c r="K29" s="4">
        <v>90093</v>
      </c>
      <c r="L29" s="4">
        <v>90993</v>
      </c>
      <c r="M29" s="4">
        <v>61349</v>
      </c>
      <c r="N29" s="3">
        <f t="shared" si="5"/>
        <v>242.435</v>
      </c>
      <c r="O29" s="3">
        <f t="shared" si="6"/>
        <v>152.34200000000001</v>
      </c>
      <c r="P29" s="9">
        <f>O29-O20</f>
        <v>66.509000000000015</v>
      </c>
      <c r="Q29" s="8">
        <f t="shared" si="7"/>
        <v>1</v>
      </c>
    </row>
    <row r="30" spans="8:35" x14ac:dyDescent="0.3">
      <c r="H30" s="56"/>
      <c r="I30">
        <v>11</v>
      </c>
      <c r="J30" t="s">
        <v>99</v>
      </c>
      <c r="K30" s="1">
        <v>90142</v>
      </c>
      <c r="L30" s="1">
        <v>95707</v>
      </c>
      <c r="M30" s="1">
        <v>50032</v>
      </c>
      <c r="N30">
        <f t="shared" si="5"/>
        <v>235.881</v>
      </c>
      <c r="O30">
        <f t="shared" si="6"/>
        <v>145.739</v>
      </c>
      <c r="P30" s="6">
        <f>O30-O21</f>
        <v>67.757000000000005</v>
      </c>
      <c r="Q30" s="8">
        <f t="shared" si="7"/>
        <v>1.0187643777533866</v>
      </c>
    </row>
    <row r="31" spans="8:35" x14ac:dyDescent="0.3">
      <c r="H31" s="56"/>
      <c r="I31">
        <v>12</v>
      </c>
      <c r="J31" t="s">
        <v>66</v>
      </c>
      <c r="K31" s="1">
        <v>84648</v>
      </c>
      <c r="L31" s="1">
        <v>74512</v>
      </c>
      <c r="M31" s="1">
        <v>45711</v>
      </c>
      <c r="N31">
        <f t="shared" si="5"/>
        <v>204.87100000000001</v>
      </c>
      <c r="O31">
        <f t="shared" si="6"/>
        <v>120.223</v>
      </c>
      <c r="P31" s="6">
        <f>O31-O22</f>
        <v>45.656999999999996</v>
      </c>
      <c r="Q31" s="8">
        <f t="shared" si="7"/>
        <v>0.68647852170382939</v>
      </c>
    </row>
    <row r="32" spans="8:35" x14ac:dyDescent="0.3">
      <c r="M32" s="1"/>
      <c r="N32" s="1"/>
      <c r="O32" s="1"/>
      <c r="P32" s="1"/>
      <c r="Q32" s="1"/>
    </row>
    <row r="33" spans="8:25" x14ac:dyDescent="0.3">
      <c r="M33" s="1"/>
      <c r="N33" s="1"/>
      <c r="O33" s="1"/>
      <c r="P33" s="1"/>
      <c r="Q33" s="1"/>
    </row>
    <row r="34" spans="8:25" x14ac:dyDescent="0.3">
      <c r="K34" t="s">
        <v>51</v>
      </c>
    </row>
    <row r="35" spans="8:25" x14ac:dyDescent="0.3">
      <c r="H35" s="5"/>
      <c r="I35" s="5" t="s">
        <v>85</v>
      </c>
      <c r="J35" s="40" t="s">
        <v>69</v>
      </c>
      <c r="K35" t="s">
        <v>52</v>
      </c>
      <c r="L35" t="s">
        <v>53</v>
      </c>
      <c r="M35" t="s">
        <v>54</v>
      </c>
      <c r="N35" t="s">
        <v>55</v>
      </c>
      <c r="O35" t="s">
        <v>56</v>
      </c>
      <c r="P35" t="s">
        <v>57</v>
      </c>
      <c r="Q35" t="s">
        <v>58</v>
      </c>
      <c r="V35" s="1"/>
      <c r="W35" s="1"/>
    </row>
    <row r="36" spans="8:25" x14ac:dyDescent="0.3">
      <c r="H36" s="60" t="s">
        <v>75</v>
      </c>
      <c r="I36">
        <v>1</v>
      </c>
      <c r="J36" t="s">
        <v>65</v>
      </c>
      <c r="K36" s="1">
        <v>128017</v>
      </c>
      <c r="L36" s="1">
        <v>50448</v>
      </c>
      <c r="M36" s="1">
        <v>51708</v>
      </c>
      <c r="N36">
        <f>(K36+L36+M36)/1000</f>
        <v>230.173</v>
      </c>
      <c r="O36">
        <f>(L36+M36)/1000</f>
        <v>102.15600000000001</v>
      </c>
      <c r="P36" s="8">
        <v>0</v>
      </c>
      <c r="Q36" s="8">
        <f>P36/$P$45</f>
        <v>0</v>
      </c>
      <c r="V36" s="1"/>
      <c r="W36" s="1"/>
      <c r="X36" s="1"/>
      <c r="Y36" s="1"/>
    </row>
    <row r="37" spans="8:25" x14ac:dyDescent="0.3">
      <c r="H37" s="60"/>
      <c r="I37">
        <v>2</v>
      </c>
      <c r="J37" t="s">
        <v>99</v>
      </c>
      <c r="K37" s="1">
        <v>134176</v>
      </c>
      <c r="L37" s="1">
        <v>52768</v>
      </c>
      <c r="M37" s="1">
        <v>52113</v>
      </c>
      <c r="N37">
        <f t="shared" ref="N37:N47" si="8">(K37+L37+M37)/1000</f>
        <v>239.05699999999999</v>
      </c>
      <c r="O37">
        <f t="shared" ref="O37:O47" si="9">(L37+M37)/1000</f>
        <v>104.881</v>
      </c>
      <c r="P37" s="8">
        <v>0</v>
      </c>
      <c r="Q37" s="8">
        <f t="shared" ref="Q37:Q47" si="10">P37/$P$45</f>
        <v>0</v>
      </c>
      <c r="V37" s="1"/>
      <c r="W37" s="1"/>
      <c r="X37" s="1"/>
      <c r="Y37" s="1"/>
    </row>
    <row r="38" spans="8:25" x14ac:dyDescent="0.3">
      <c r="H38" s="60"/>
      <c r="I38">
        <v>3</v>
      </c>
      <c r="J38" t="s">
        <v>66</v>
      </c>
      <c r="K38" s="1">
        <v>139112</v>
      </c>
      <c r="L38" s="1">
        <v>49226</v>
      </c>
      <c r="M38" s="1">
        <v>49592</v>
      </c>
      <c r="N38">
        <f t="shared" si="8"/>
        <v>237.93</v>
      </c>
      <c r="O38">
        <f t="shared" si="9"/>
        <v>98.817999999999998</v>
      </c>
      <c r="P38" s="8">
        <v>0</v>
      </c>
      <c r="Q38" s="8">
        <f t="shared" si="10"/>
        <v>0</v>
      </c>
    </row>
    <row r="39" spans="8:25" x14ac:dyDescent="0.3">
      <c r="H39" s="60" t="s">
        <v>76</v>
      </c>
      <c r="I39">
        <v>4</v>
      </c>
      <c r="J39" t="s">
        <v>65</v>
      </c>
      <c r="K39" s="1">
        <v>115216</v>
      </c>
      <c r="L39" s="1">
        <v>113984</v>
      </c>
      <c r="M39" s="1">
        <v>51166</v>
      </c>
      <c r="N39">
        <f t="shared" si="8"/>
        <v>280.36599999999999</v>
      </c>
      <c r="O39">
        <f t="shared" si="9"/>
        <v>165.15</v>
      </c>
      <c r="P39" s="8">
        <f>O39-O36</f>
        <v>62.994</v>
      </c>
      <c r="Q39" s="8">
        <f t="shared" si="10"/>
        <v>0.91888264896798177</v>
      </c>
    </row>
    <row r="40" spans="8:25" x14ac:dyDescent="0.3">
      <c r="H40" s="60"/>
      <c r="I40">
        <v>5</v>
      </c>
      <c r="J40" t="s">
        <v>99</v>
      </c>
      <c r="K40" s="1">
        <v>92642</v>
      </c>
      <c r="L40" s="1">
        <v>97310</v>
      </c>
      <c r="M40" s="1">
        <v>45020</v>
      </c>
      <c r="N40">
        <f t="shared" si="8"/>
        <v>234.97200000000001</v>
      </c>
      <c r="O40">
        <f t="shared" si="9"/>
        <v>142.33000000000001</v>
      </c>
      <c r="P40" s="8">
        <f>O40-O37</f>
        <v>37.449000000000012</v>
      </c>
      <c r="Q40" s="8">
        <f t="shared" si="10"/>
        <v>0.5462621253008535</v>
      </c>
    </row>
    <row r="41" spans="8:25" x14ac:dyDescent="0.3">
      <c r="H41" s="60"/>
      <c r="I41">
        <v>6</v>
      </c>
      <c r="J41" t="s">
        <v>66</v>
      </c>
      <c r="K41" s="1">
        <v>140017</v>
      </c>
      <c r="L41" s="1">
        <v>68497</v>
      </c>
      <c r="M41" s="1">
        <v>41540</v>
      </c>
      <c r="N41">
        <f t="shared" si="8"/>
        <v>250.054</v>
      </c>
      <c r="O41">
        <f t="shared" si="9"/>
        <v>110.03700000000001</v>
      </c>
      <c r="P41" s="8">
        <f>O41-O38</f>
        <v>11.219000000000008</v>
      </c>
      <c r="Q41" s="8">
        <f t="shared" si="10"/>
        <v>0.16364962438917668</v>
      </c>
    </row>
    <row r="42" spans="8:25" x14ac:dyDescent="0.3">
      <c r="H42" s="60" t="s">
        <v>77</v>
      </c>
      <c r="I42">
        <v>7</v>
      </c>
      <c r="J42" t="s">
        <v>65</v>
      </c>
      <c r="K42" s="1">
        <v>105908</v>
      </c>
      <c r="L42" s="1">
        <v>111871</v>
      </c>
      <c r="M42" s="1">
        <v>53436</v>
      </c>
      <c r="N42">
        <f t="shared" si="8"/>
        <v>271.21499999999997</v>
      </c>
      <c r="O42">
        <f t="shared" si="9"/>
        <v>165.30699999999999</v>
      </c>
      <c r="P42" s="8">
        <f>O42-O36</f>
        <v>63.150999999999982</v>
      </c>
      <c r="Q42" s="8">
        <f t="shared" si="10"/>
        <v>0.92117278097877586</v>
      </c>
    </row>
    <row r="43" spans="8:25" x14ac:dyDescent="0.3">
      <c r="H43" s="60"/>
      <c r="I43">
        <v>8</v>
      </c>
      <c r="J43" t="s">
        <v>99</v>
      </c>
      <c r="K43" s="1">
        <v>100600</v>
      </c>
      <c r="L43" s="1">
        <v>116215</v>
      </c>
      <c r="M43" s="1">
        <v>49016</v>
      </c>
      <c r="N43">
        <f t="shared" si="8"/>
        <v>265.83100000000002</v>
      </c>
      <c r="O43">
        <f t="shared" si="9"/>
        <v>165.23099999999999</v>
      </c>
      <c r="P43" s="8">
        <f>O43-O37</f>
        <v>60.349999999999994</v>
      </c>
      <c r="Q43" s="8">
        <f t="shared" si="10"/>
        <v>0.88031507548683519</v>
      </c>
    </row>
    <row r="44" spans="8:25" x14ac:dyDescent="0.3">
      <c r="H44" s="60"/>
      <c r="I44">
        <v>9</v>
      </c>
      <c r="J44" t="s">
        <v>66</v>
      </c>
      <c r="K44" s="1">
        <v>110369</v>
      </c>
      <c r="L44" s="1">
        <v>86354</v>
      </c>
      <c r="M44" s="1">
        <v>44147</v>
      </c>
      <c r="N44">
        <f t="shared" si="8"/>
        <v>240.87</v>
      </c>
      <c r="O44">
        <f t="shared" si="9"/>
        <v>130.501</v>
      </c>
      <c r="P44" s="8">
        <f>O44-O38</f>
        <v>31.683000000000007</v>
      </c>
      <c r="Q44" s="8">
        <f t="shared" si="10"/>
        <v>0.46215447450951797</v>
      </c>
    </row>
    <row r="45" spans="8:25" x14ac:dyDescent="0.3">
      <c r="H45" s="56" t="s">
        <v>78</v>
      </c>
      <c r="I45" s="3">
        <v>10</v>
      </c>
      <c r="J45" s="3" t="s">
        <v>65</v>
      </c>
      <c r="K45" s="4">
        <v>94174</v>
      </c>
      <c r="L45" s="4">
        <v>104936</v>
      </c>
      <c r="M45" s="4">
        <v>65775</v>
      </c>
      <c r="N45" s="3">
        <f t="shared" si="8"/>
        <v>264.88499999999999</v>
      </c>
      <c r="O45" s="3">
        <f t="shared" si="9"/>
        <v>170.71100000000001</v>
      </c>
      <c r="P45" s="14">
        <f>O45-O36</f>
        <v>68.555000000000007</v>
      </c>
      <c r="Q45" s="8">
        <f t="shared" si="10"/>
        <v>1</v>
      </c>
    </row>
    <row r="46" spans="8:25" x14ac:dyDescent="0.3">
      <c r="H46" s="56"/>
      <c r="I46">
        <v>11</v>
      </c>
      <c r="J46" t="s">
        <v>99</v>
      </c>
      <c r="K46" s="1">
        <v>80726</v>
      </c>
      <c r="L46" s="1">
        <v>106458</v>
      </c>
      <c r="M46" s="1">
        <v>43444</v>
      </c>
      <c r="N46">
        <f t="shared" si="8"/>
        <v>230.62799999999999</v>
      </c>
      <c r="O46">
        <f t="shared" si="9"/>
        <v>149.90199999999999</v>
      </c>
      <c r="P46" s="8">
        <f>O46-O37</f>
        <v>45.020999999999987</v>
      </c>
      <c r="Q46" s="8">
        <f t="shared" si="10"/>
        <v>0.65671358763036947</v>
      </c>
    </row>
    <row r="47" spans="8:25" x14ac:dyDescent="0.3">
      <c r="H47" s="56"/>
      <c r="I47">
        <v>12</v>
      </c>
      <c r="J47" t="s">
        <v>66</v>
      </c>
      <c r="K47" s="1">
        <v>99312</v>
      </c>
      <c r="L47" s="1">
        <v>94274</v>
      </c>
      <c r="M47" s="1">
        <v>45149</v>
      </c>
      <c r="N47">
        <f t="shared" si="8"/>
        <v>238.73500000000001</v>
      </c>
      <c r="O47">
        <f t="shared" si="9"/>
        <v>139.423</v>
      </c>
      <c r="P47" s="8">
        <f>O47-O38</f>
        <v>40.605000000000004</v>
      </c>
      <c r="Q47" s="8">
        <f t="shared" si="10"/>
        <v>0.59229815476624603</v>
      </c>
    </row>
    <row r="48" spans="8:25" x14ac:dyDescent="0.3">
      <c r="N48" s="1"/>
      <c r="O48" s="1"/>
      <c r="P48" s="1"/>
      <c r="Q48" s="1"/>
    </row>
    <row r="49" spans="1:35" x14ac:dyDescent="0.3">
      <c r="O49" s="1"/>
      <c r="P49" s="1"/>
      <c r="Q49" s="1"/>
      <c r="R49" s="1"/>
    </row>
    <row r="50" spans="1:35" x14ac:dyDescent="0.3">
      <c r="N50" s="1"/>
      <c r="O50" s="1"/>
      <c r="P50" s="1"/>
      <c r="Q50" s="1"/>
      <c r="R50" s="1"/>
    </row>
    <row r="51" spans="1:35" x14ac:dyDescent="0.3">
      <c r="M51" s="1"/>
      <c r="N51" s="1"/>
      <c r="O51" s="1"/>
      <c r="Q51" s="1"/>
      <c r="R51" s="1"/>
      <c r="S51" s="1"/>
      <c r="T51" s="1"/>
      <c r="AD51" t="s">
        <v>44</v>
      </c>
    </row>
    <row r="52" spans="1:35" x14ac:dyDescent="0.3">
      <c r="A52" s="51"/>
      <c r="M52" s="1"/>
      <c r="N52" s="1"/>
      <c r="O52" s="1"/>
      <c r="Q52" s="1"/>
      <c r="R52" s="1"/>
      <c r="S52" s="1"/>
      <c r="T52" s="1"/>
    </row>
    <row r="53" spans="1:35" x14ac:dyDescent="0.3">
      <c r="F53" s="1"/>
      <c r="G53" s="1"/>
      <c r="H53" s="1"/>
      <c r="I53" s="1"/>
      <c r="J53" s="1"/>
      <c r="K53" s="1"/>
      <c r="M53" s="1"/>
      <c r="N53" s="1"/>
      <c r="O53" s="1"/>
      <c r="Q53" s="1"/>
      <c r="R53" s="1"/>
      <c r="S53" s="1"/>
      <c r="T53" s="1"/>
    </row>
    <row r="54" spans="1:35" x14ac:dyDescent="0.3">
      <c r="E54" s="1"/>
      <c r="F54" s="1"/>
      <c r="G54" s="1"/>
      <c r="H54" s="1"/>
      <c r="I54" s="1"/>
      <c r="J54" s="1"/>
      <c r="K54" s="1"/>
      <c r="M54" s="1"/>
      <c r="N54" s="1"/>
      <c r="O54" s="1"/>
      <c r="Q54" s="1"/>
      <c r="R54" s="1"/>
      <c r="S54" s="1"/>
      <c r="T54" s="1"/>
    </row>
    <row r="55" spans="1:35" x14ac:dyDescent="0.3"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Q55" s="1"/>
      <c r="R55" s="1"/>
      <c r="S55" s="1"/>
      <c r="T55" s="1"/>
    </row>
    <row r="57" spans="1:35" ht="14.5" thickBot="1" x14ac:dyDescent="0.35">
      <c r="A57" t="s">
        <v>101</v>
      </c>
      <c r="I57" t="s">
        <v>102</v>
      </c>
      <c r="T57" s="65" t="s">
        <v>108</v>
      </c>
      <c r="U57" s="65"/>
      <c r="V57" s="65"/>
      <c r="W57" s="65"/>
      <c r="X57" s="65"/>
      <c r="Y57" s="65"/>
      <c r="AA57" s="19"/>
      <c r="AB57" s="19"/>
      <c r="AC57" s="19"/>
      <c r="AD57" s="57" t="s">
        <v>105</v>
      </c>
      <c r="AE57" s="57"/>
      <c r="AF57" s="57"/>
      <c r="AG57" s="57"/>
      <c r="AH57" s="57"/>
      <c r="AI57" s="57"/>
    </row>
    <row r="58" spans="1:35" x14ac:dyDescent="0.3">
      <c r="S58" s="32"/>
      <c r="T58" s="33" t="s">
        <v>85</v>
      </c>
      <c r="U58" s="42" t="s">
        <v>69</v>
      </c>
      <c r="V58" s="23"/>
      <c r="W58" s="23"/>
      <c r="X58" s="23" t="s">
        <v>0</v>
      </c>
      <c r="Y58" s="23" t="s">
        <v>1</v>
      </c>
      <c r="Z58" s="23" t="s">
        <v>2</v>
      </c>
      <c r="AA58" s="23" t="s">
        <v>3</v>
      </c>
      <c r="AB58" s="24" t="s">
        <v>4</v>
      </c>
      <c r="AE58" s="22" t="s">
        <v>21</v>
      </c>
      <c r="AF58" s="23" t="s">
        <v>29</v>
      </c>
      <c r="AG58" s="24" t="s">
        <v>30</v>
      </c>
    </row>
    <row r="59" spans="1:35" x14ac:dyDescent="0.3">
      <c r="A59" t="s">
        <v>0</v>
      </c>
      <c r="K59" t="s">
        <v>51</v>
      </c>
      <c r="S59" s="58" t="s">
        <v>75</v>
      </c>
      <c r="T59" s="26">
        <v>1</v>
      </c>
      <c r="U59" s="26" t="s">
        <v>65</v>
      </c>
      <c r="V59" s="26"/>
      <c r="W59" s="26"/>
      <c r="X59" s="26">
        <v>0</v>
      </c>
      <c r="Y59" s="26">
        <v>0</v>
      </c>
      <c r="Z59" s="26">
        <v>0</v>
      </c>
      <c r="AA59" s="26">
        <v>0</v>
      </c>
      <c r="AB59" s="27">
        <v>0</v>
      </c>
      <c r="AE59" s="25">
        <f>X59*$AB$77</f>
        <v>0</v>
      </c>
      <c r="AF59" s="26">
        <f t="shared" ref="AF59:AG61" si="11">Y59*$AB$77</f>
        <v>0</v>
      </c>
      <c r="AG59" s="27">
        <f t="shared" si="11"/>
        <v>0</v>
      </c>
    </row>
    <row r="60" spans="1:35" x14ac:dyDescent="0.3">
      <c r="H60" s="5"/>
      <c r="I60" s="5" t="s">
        <v>85</v>
      </c>
      <c r="J60" s="40" t="s">
        <v>69</v>
      </c>
      <c r="K60" t="s">
        <v>52</v>
      </c>
      <c r="L60" t="s">
        <v>53</v>
      </c>
      <c r="M60" t="s">
        <v>54</v>
      </c>
      <c r="N60" t="s">
        <v>55</v>
      </c>
      <c r="O60" t="s">
        <v>56</v>
      </c>
      <c r="P60" t="s">
        <v>57</v>
      </c>
      <c r="Q60" t="s">
        <v>58</v>
      </c>
      <c r="S60" s="58"/>
      <c r="T60" s="26">
        <v>2</v>
      </c>
      <c r="U60" s="26" t="s">
        <v>104</v>
      </c>
      <c r="V60" s="26"/>
      <c r="W60" s="26"/>
      <c r="X60" s="26">
        <v>0</v>
      </c>
      <c r="Y60" s="26">
        <v>0</v>
      </c>
      <c r="Z60" s="26">
        <v>0</v>
      </c>
      <c r="AA60" s="26">
        <v>0</v>
      </c>
      <c r="AB60" s="27">
        <v>0</v>
      </c>
      <c r="AE60" s="25">
        <f t="shared" ref="AE60:AE61" si="12">X60*$AB$77</f>
        <v>0</v>
      </c>
      <c r="AF60" s="26">
        <f t="shared" si="11"/>
        <v>0</v>
      </c>
      <c r="AG60" s="27">
        <f t="shared" si="11"/>
        <v>0</v>
      </c>
    </row>
    <row r="61" spans="1:35" x14ac:dyDescent="0.3">
      <c r="H61" s="60" t="s">
        <v>75</v>
      </c>
      <c r="I61">
        <v>1</v>
      </c>
      <c r="J61" t="s">
        <v>65</v>
      </c>
      <c r="K61">
        <v>126264</v>
      </c>
      <c r="L61" s="1">
        <v>41332</v>
      </c>
      <c r="M61" s="1">
        <v>31832</v>
      </c>
      <c r="N61">
        <v>199.428</v>
      </c>
      <c r="O61" s="6">
        <v>73.164000000000001</v>
      </c>
      <c r="P61">
        <v>0</v>
      </c>
      <c r="Q61">
        <v>0</v>
      </c>
      <c r="S61" s="58"/>
      <c r="T61" s="26">
        <v>3</v>
      </c>
      <c r="U61" s="26" t="s">
        <v>100</v>
      </c>
      <c r="V61" s="26"/>
      <c r="W61" s="26"/>
      <c r="X61" s="26">
        <v>0</v>
      </c>
      <c r="Y61" s="26">
        <v>0</v>
      </c>
      <c r="Z61" s="26">
        <v>0</v>
      </c>
      <c r="AA61" s="26">
        <v>0</v>
      </c>
      <c r="AB61" s="27">
        <v>0</v>
      </c>
      <c r="AE61" s="25">
        <f t="shared" si="12"/>
        <v>0</v>
      </c>
      <c r="AF61" s="26">
        <f t="shared" si="11"/>
        <v>0</v>
      </c>
      <c r="AG61" s="27">
        <f t="shared" si="11"/>
        <v>0</v>
      </c>
    </row>
    <row r="62" spans="1:35" x14ac:dyDescent="0.3">
      <c r="H62" s="60"/>
      <c r="I62">
        <v>2</v>
      </c>
      <c r="J62" t="s">
        <v>104</v>
      </c>
      <c r="K62">
        <v>127292</v>
      </c>
      <c r="L62" s="1">
        <v>29498</v>
      </c>
      <c r="M62" s="1">
        <v>27785</v>
      </c>
      <c r="N62">
        <v>184.57499999999999</v>
      </c>
      <c r="O62" s="6">
        <v>57.283000000000001</v>
      </c>
      <c r="P62">
        <v>0</v>
      </c>
      <c r="Q62">
        <v>0</v>
      </c>
      <c r="S62" s="58" t="s">
        <v>76</v>
      </c>
      <c r="T62" s="26">
        <v>4</v>
      </c>
      <c r="U62" s="26" t="s">
        <v>65</v>
      </c>
      <c r="V62" s="26"/>
      <c r="W62" s="26"/>
      <c r="X62" s="26">
        <v>0.62435074524720302</v>
      </c>
      <c r="Y62" s="26">
        <v>0.63431319599825131</v>
      </c>
      <c r="Z62" s="26">
        <v>0.68531087488528597</v>
      </c>
      <c r="AA62" s="26">
        <v>0.64799160537691336</v>
      </c>
      <c r="AB62" s="27">
        <v>3.2701047593627235E-2</v>
      </c>
      <c r="AE62" s="25">
        <f>X62*$AC$77</f>
        <v>0.50441319205538593</v>
      </c>
      <c r="AF62" s="26">
        <f t="shared" ref="AF62:AG64" si="13">Y62*$AC$77</f>
        <v>0.51246185960689372</v>
      </c>
      <c r="AG62" s="27">
        <f t="shared" si="13"/>
        <v>0.5536629027555483</v>
      </c>
    </row>
    <row r="63" spans="1:35" x14ac:dyDescent="0.3">
      <c r="H63" s="60"/>
      <c r="I63">
        <v>3</v>
      </c>
      <c r="J63" t="s">
        <v>100</v>
      </c>
      <c r="K63">
        <v>131583</v>
      </c>
      <c r="L63" s="1">
        <v>40103</v>
      </c>
      <c r="M63" s="1">
        <v>30669</v>
      </c>
      <c r="N63">
        <v>202.35499999999999</v>
      </c>
      <c r="O63" s="6">
        <v>70.772000000000006</v>
      </c>
      <c r="P63">
        <v>0</v>
      </c>
      <c r="Q63">
        <v>0</v>
      </c>
      <c r="S63" s="58"/>
      <c r="T63" s="26">
        <v>5</v>
      </c>
      <c r="U63" s="26" t="s">
        <v>104</v>
      </c>
      <c r="V63" s="26"/>
      <c r="W63" s="26"/>
      <c r="X63" s="26">
        <v>0.85813288380771258</v>
      </c>
      <c r="Y63" s="26">
        <v>0.91252389647575205</v>
      </c>
      <c r="Z63" s="26">
        <v>0.74451284796573869</v>
      </c>
      <c r="AA63" s="26">
        <v>0.83838987608306781</v>
      </c>
      <c r="AB63" s="27">
        <v>8.5727871027280592E-2</v>
      </c>
      <c r="AE63" s="25">
        <f t="shared" ref="AE63:AE64" si="14">X63*$AC$77</f>
        <v>0.69328586603634079</v>
      </c>
      <c r="AF63" s="26">
        <f t="shared" si="13"/>
        <v>0.73722838476937758</v>
      </c>
      <c r="AG63" s="27">
        <f t="shared" si="13"/>
        <v>0.60149219813929078</v>
      </c>
    </row>
    <row r="64" spans="1:35" x14ac:dyDescent="0.3">
      <c r="H64" s="60" t="s">
        <v>76</v>
      </c>
      <c r="I64">
        <v>4</v>
      </c>
      <c r="J64" t="s">
        <v>65</v>
      </c>
      <c r="K64">
        <v>101859</v>
      </c>
      <c r="L64" s="1">
        <v>115124</v>
      </c>
      <c r="M64" s="1">
        <v>44708</v>
      </c>
      <c r="N64">
        <v>261.69099999999997</v>
      </c>
      <c r="O64" s="6">
        <v>159.83199999999999</v>
      </c>
      <c r="P64" s="11">
        <v>86.667999999999992</v>
      </c>
      <c r="Q64">
        <v>0.62435074524720302</v>
      </c>
      <c r="S64" s="58"/>
      <c r="T64" s="26">
        <v>6</v>
      </c>
      <c r="U64" s="26" t="s">
        <v>100</v>
      </c>
      <c r="V64" s="26"/>
      <c r="W64" s="26"/>
      <c r="X64" s="26">
        <v>0.78988279195752564</v>
      </c>
      <c r="Y64" s="26">
        <v>0.71499969995456458</v>
      </c>
      <c r="Z64" s="26">
        <v>0.74856607525237084</v>
      </c>
      <c r="AA64" s="26">
        <v>0.75114952238815358</v>
      </c>
      <c r="AB64" s="27">
        <v>3.7508332625011756E-2</v>
      </c>
      <c r="AE64" s="25">
        <f t="shared" si="14"/>
        <v>0.63814659223825232</v>
      </c>
      <c r="AF64" s="26">
        <f t="shared" si="13"/>
        <v>0.57764851522669147</v>
      </c>
      <c r="AG64" s="27">
        <f t="shared" si="13"/>
        <v>0.60476680192464638</v>
      </c>
    </row>
    <row r="65" spans="1:34" x14ac:dyDescent="0.3">
      <c r="H65" s="60"/>
      <c r="I65">
        <v>5</v>
      </c>
      <c r="J65" t="s">
        <v>104</v>
      </c>
      <c r="K65">
        <v>109256</v>
      </c>
      <c r="L65" s="1">
        <v>127024</v>
      </c>
      <c r="M65" s="1">
        <v>49379</v>
      </c>
      <c r="N65">
        <v>285.65899999999999</v>
      </c>
      <c r="O65" s="6">
        <v>176.40299999999999</v>
      </c>
      <c r="P65" s="11">
        <v>119.11999999999999</v>
      </c>
      <c r="Q65">
        <v>0.85813288380771258</v>
      </c>
      <c r="S65" s="58" t="s">
        <v>77</v>
      </c>
      <c r="T65" s="26">
        <v>7</v>
      </c>
      <c r="U65" s="26" t="s">
        <v>65</v>
      </c>
      <c r="V65" s="26"/>
      <c r="W65" s="26"/>
      <c r="X65" s="26">
        <v>0.91690979951445484</v>
      </c>
      <c r="Y65" s="26">
        <v>1.0186971169920018</v>
      </c>
      <c r="Z65" s="26">
        <v>0.79537893851330677</v>
      </c>
      <c r="AA65" s="26">
        <v>0.91032861833992118</v>
      </c>
      <c r="AB65" s="27">
        <v>0.11180445504987538</v>
      </c>
      <c r="AE65" s="25">
        <f>X65*$AD$77</f>
        <v>0.97829654191986459</v>
      </c>
      <c r="AF65" s="26">
        <f t="shared" ref="AF65:AG67" si="15">Y65*$AD$77</f>
        <v>1.0868984793757788</v>
      </c>
      <c r="AG65" s="27">
        <f t="shared" si="15"/>
        <v>0.84862923863994955</v>
      </c>
    </row>
    <row r="66" spans="1:34" x14ac:dyDescent="0.3">
      <c r="H66" s="60"/>
      <c r="I66">
        <v>6</v>
      </c>
      <c r="J66" t="s">
        <v>100</v>
      </c>
      <c r="K66">
        <v>116846</v>
      </c>
      <c r="L66" s="1">
        <v>126261</v>
      </c>
      <c r="M66" s="1">
        <v>54157</v>
      </c>
      <c r="N66">
        <v>297.26400000000001</v>
      </c>
      <c r="O66" s="6">
        <v>180.41800000000001</v>
      </c>
      <c r="P66" s="11">
        <v>109.646</v>
      </c>
      <c r="Q66">
        <v>0.78988279195752564</v>
      </c>
      <c r="S66" s="58"/>
      <c r="T66" s="26">
        <v>8</v>
      </c>
      <c r="U66" s="26" t="s">
        <v>104</v>
      </c>
      <c r="V66" s="26"/>
      <c r="W66" s="26"/>
      <c r="X66" s="26">
        <v>0.95328967747977511</v>
      </c>
      <c r="Y66" s="26">
        <v>1.0429236427230411</v>
      </c>
      <c r="Z66" s="26">
        <v>0.9046918017742428</v>
      </c>
      <c r="AA66" s="26">
        <v>0.96696837399235303</v>
      </c>
      <c r="AB66" s="27">
        <v>7.0123751445112181E-2</v>
      </c>
      <c r="AE66" s="25">
        <f>X66*$AD$77</f>
        <v>1.0171120380873024</v>
      </c>
      <c r="AF66" s="26">
        <f t="shared" si="15"/>
        <v>1.1127469612634835</v>
      </c>
      <c r="AG66" s="27">
        <f t="shared" si="15"/>
        <v>0.96526055414357115</v>
      </c>
    </row>
    <row r="67" spans="1:34" x14ac:dyDescent="0.3">
      <c r="H67" s="60" t="s">
        <v>77</v>
      </c>
      <c r="I67">
        <v>7</v>
      </c>
      <c r="J67" t="s">
        <v>65</v>
      </c>
      <c r="K67">
        <v>107059</v>
      </c>
      <c r="L67" s="1">
        <v>125355</v>
      </c>
      <c r="M67" s="1">
        <v>75088</v>
      </c>
      <c r="N67">
        <v>307.50200000000001</v>
      </c>
      <c r="O67" s="6">
        <v>200.44300000000001</v>
      </c>
      <c r="P67" s="11">
        <v>127.27900000000001</v>
      </c>
      <c r="Q67">
        <v>0.91690979951445484</v>
      </c>
      <c r="S67" s="58"/>
      <c r="T67" s="26">
        <v>9</v>
      </c>
      <c r="U67" s="26" t="s">
        <v>100</v>
      </c>
      <c r="V67" s="26"/>
      <c r="W67" s="26"/>
      <c r="X67" s="26">
        <v>0.91783910728822238</v>
      </c>
      <c r="Y67" s="26">
        <v>0.97417894709770347</v>
      </c>
      <c r="Z67" s="26">
        <v>0.90968185989599259</v>
      </c>
      <c r="AA67" s="26">
        <v>0.93389997142730607</v>
      </c>
      <c r="AB67" s="27">
        <v>3.5120251736666899E-2</v>
      </c>
      <c r="AE67" s="25">
        <f t="shared" ref="AE67" si="16">X67*$AD$77</f>
        <v>0.97928806647542876</v>
      </c>
      <c r="AF67" s="26">
        <f t="shared" si="15"/>
        <v>1.0393998359069709</v>
      </c>
      <c r="AG67" s="27">
        <f t="shared" si="15"/>
        <v>0.97058469465016406</v>
      </c>
    </row>
    <row r="68" spans="1:34" x14ac:dyDescent="0.3">
      <c r="H68" s="60"/>
      <c r="I68">
        <v>8</v>
      </c>
      <c r="J68" t="s">
        <v>104</v>
      </c>
      <c r="K68">
        <v>106972</v>
      </c>
      <c r="L68" s="1">
        <v>125285</v>
      </c>
      <c r="M68" s="1">
        <v>64327</v>
      </c>
      <c r="N68">
        <v>296.584</v>
      </c>
      <c r="O68" s="6">
        <v>189.61199999999999</v>
      </c>
      <c r="P68" s="11">
        <v>132.32900000000001</v>
      </c>
      <c r="Q68">
        <v>0.95328967747977511</v>
      </c>
      <c r="S68" s="70" t="s">
        <v>78</v>
      </c>
      <c r="T68" s="43">
        <v>10</v>
      </c>
      <c r="U68" s="43" t="s">
        <v>65</v>
      </c>
      <c r="V68" s="26"/>
      <c r="W68" s="26"/>
      <c r="X68" s="26">
        <v>1</v>
      </c>
      <c r="Y68" s="26">
        <v>1</v>
      </c>
      <c r="Z68" s="26">
        <v>1</v>
      </c>
      <c r="AA68" s="26">
        <v>1</v>
      </c>
      <c r="AB68" s="27">
        <v>0</v>
      </c>
      <c r="AE68" s="25">
        <f>X68*$AE$77</f>
        <v>1</v>
      </c>
      <c r="AF68" s="26">
        <f t="shared" ref="AF68:AG70" si="17">Y68*$AE$77</f>
        <v>1</v>
      </c>
      <c r="AG68" s="27">
        <f t="shared" si="17"/>
        <v>1</v>
      </c>
    </row>
    <row r="69" spans="1:34" x14ac:dyDescent="0.3">
      <c r="H69" s="60"/>
      <c r="I69">
        <v>9</v>
      </c>
      <c r="J69" t="s">
        <v>100</v>
      </c>
      <c r="K69">
        <v>116272</v>
      </c>
      <c r="L69" s="1">
        <v>121543</v>
      </c>
      <c r="M69" s="1">
        <v>76637</v>
      </c>
      <c r="N69">
        <v>314.452</v>
      </c>
      <c r="O69" s="6">
        <v>198.18</v>
      </c>
      <c r="P69" s="11">
        <v>127.408</v>
      </c>
      <c r="Q69">
        <v>0.91783910728822238</v>
      </c>
      <c r="S69" s="70"/>
      <c r="T69" s="26">
        <v>11</v>
      </c>
      <c r="U69" s="26" t="s">
        <v>104</v>
      </c>
      <c r="V69" s="26"/>
      <c r="W69" s="26"/>
      <c r="X69" s="26">
        <v>1.1946071333376558</v>
      </c>
      <c r="Y69" s="26">
        <v>1.1708801618530806</v>
      </c>
      <c r="Z69" s="26">
        <v>1.1350183542367696</v>
      </c>
      <c r="AA69" s="26">
        <v>1.1668352164758353</v>
      </c>
      <c r="AB69" s="27">
        <v>2.9999613931052969E-2</v>
      </c>
      <c r="AE69" s="25">
        <f t="shared" ref="AE69:AE70" si="18">X69*$AE$77</f>
        <v>1.1946071333376558</v>
      </c>
      <c r="AF69" s="26">
        <f t="shared" si="17"/>
        <v>1.1708801618530806</v>
      </c>
      <c r="AG69" s="27">
        <f t="shared" si="17"/>
        <v>1.1350183542367696</v>
      </c>
    </row>
    <row r="70" spans="1:34" ht="14.5" thickBot="1" x14ac:dyDescent="0.35">
      <c r="H70" s="56" t="s">
        <v>78</v>
      </c>
      <c r="I70" s="3">
        <v>10</v>
      </c>
      <c r="J70" s="3" t="s">
        <v>65</v>
      </c>
      <c r="K70" s="3">
        <v>97632</v>
      </c>
      <c r="L70" s="4">
        <v>123675</v>
      </c>
      <c r="M70" s="4">
        <v>88302</v>
      </c>
      <c r="N70" s="3">
        <v>309.60899999999998</v>
      </c>
      <c r="O70" s="9">
        <v>211.977</v>
      </c>
      <c r="P70" s="12">
        <v>138.81299999999999</v>
      </c>
      <c r="Q70">
        <v>1</v>
      </c>
      <c r="S70" s="71"/>
      <c r="T70" s="29">
        <v>12</v>
      </c>
      <c r="U70" s="29" t="s">
        <v>100</v>
      </c>
      <c r="V70" s="29"/>
      <c r="W70" s="29"/>
      <c r="X70" s="29">
        <v>0.99371816760678022</v>
      </c>
      <c r="Y70" s="29">
        <v>1.1354405095628768</v>
      </c>
      <c r="Z70" s="29">
        <v>1.0131443101866013</v>
      </c>
      <c r="AA70" s="29">
        <v>1.0474343291187529</v>
      </c>
      <c r="AB70" s="30">
        <v>7.6832021977530113E-2</v>
      </c>
      <c r="AE70" s="28">
        <f t="shared" si="18"/>
        <v>0.99371816760678022</v>
      </c>
      <c r="AF70" s="29">
        <f t="shared" si="17"/>
        <v>1.1354405095628768</v>
      </c>
      <c r="AG70" s="30">
        <f t="shared" si="17"/>
        <v>1.0131443101866013</v>
      </c>
    </row>
    <row r="71" spans="1:34" x14ac:dyDescent="0.3">
      <c r="H71" s="56"/>
      <c r="I71">
        <v>11</v>
      </c>
      <c r="J71" t="s">
        <v>104</v>
      </c>
      <c r="K71">
        <v>96674</v>
      </c>
      <c r="L71" s="1">
        <v>141795</v>
      </c>
      <c r="M71" s="1">
        <v>81315</v>
      </c>
      <c r="N71">
        <v>319.78399999999999</v>
      </c>
      <c r="O71" s="6">
        <v>223.11</v>
      </c>
      <c r="P71" s="11">
        <v>165.827</v>
      </c>
      <c r="Q71">
        <v>1.1946071333376558</v>
      </c>
    </row>
    <row r="72" spans="1:34" x14ac:dyDescent="0.3">
      <c r="H72" s="56"/>
      <c r="I72">
        <v>12</v>
      </c>
      <c r="J72" t="s">
        <v>100</v>
      </c>
      <c r="K72">
        <v>101205</v>
      </c>
      <c r="L72" s="1">
        <v>123150</v>
      </c>
      <c r="M72" s="1">
        <v>85563</v>
      </c>
      <c r="N72">
        <v>309.91800000000001</v>
      </c>
      <c r="O72" s="6">
        <v>208.71299999999999</v>
      </c>
      <c r="P72" s="11">
        <v>137.94099999999997</v>
      </c>
      <c r="Q72">
        <v>0.99371816760678022</v>
      </c>
    </row>
    <row r="73" spans="1:34" ht="14.5" thickBot="1" x14ac:dyDescent="0.35">
      <c r="P73" s="1"/>
      <c r="Q73" s="1"/>
      <c r="AA73" s="57" t="s">
        <v>105</v>
      </c>
      <c r="AB73" s="57"/>
      <c r="AC73" s="57"/>
      <c r="AD73" s="57"/>
      <c r="AE73" s="57"/>
      <c r="AF73" s="40"/>
      <c r="AG73" s="40"/>
      <c r="AH73" s="40"/>
    </row>
    <row r="74" spans="1:34" x14ac:dyDescent="0.3">
      <c r="M74" s="1"/>
      <c r="N74" s="1"/>
      <c r="P74" s="1"/>
      <c r="Q74" s="1"/>
      <c r="T74" s="22"/>
      <c r="U74" s="23" t="s">
        <v>8</v>
      </c>
      <c r="V74" s="23" t="s">
        <v>9</v>
      </c>
      <c r="W74" s="23" t="s">
        <v>10</v>
      </c>
      <c r="X74" s="24" t="s">
        <v>11</v>
      </c>
      <c r="AB74" s="18" t="s">
        <v>8</v>
      </c>
      <c r="AC74" t="s">
        <v>9</v>
      </c>
      <c r="AD74" t="s">
        <v>10</v>
      </c>
      <c r="AE74" t="s">
        <v>11</v>
      </c>
    </row>
    <row r="75" spans="1:34" x14ac:dyDescent="0.3">
      <c r="M75" s="1"/>
      <c r="N75" s="1"/>
      <c r="P75" s="1"/>
      <c r="Q75" s="1"/>
      <c r="R75" s="1"/>
      <c r="S75" s="1"/>
      <c r="T75" s="25" t="s">
        <v>15</v>
      </c>
      <c r="U75" s="26">
        <v>0</v>
      </c>
      <c r="V75" s="26">
        <v>0.64799160537691336</v>
      </c>
      <c r="W75" s="26">
        <v>0.91032861833992118</v>
      </c>
      <c r="X75" s="27">
        <v>1</v>
      </c>
      <c r="AA75" t="s">
        <v>12</v>
      </c>
      <c r="AB75">
        <v>0</v>
      </c>
      <c r="AC75">
        <v>0.64799160537691336</v>
      </c>
      <c r="AD75">
        <v>0.91032861833992118</v>
      </c>
      <c r="AE75">
        <v>1</v>
      </c>
    </row>
    <row r="76" spans="1:34" x14ac:dyDescent="0.3">
      <c r="K76" t="s">
        <v>51</v>
      </c>
      <c r="R76" s="1"/>
      <c r="S76" s="1"/>
      <c r="T76" s="25" t="s">
        <v>103</v>
      </c>
      <c r="U76" s="26">
        <v>0</v>
      </c>
      <c r="V76" s="26">
        <v>0.83838987608306781</v>
      </c>
      <c r="W76" s="26">
        <v>0.96696837399235303</v>
      </c>
      <c r="X76" s="27">
        <v>1.1668352164758353</v>
      </c>
      <c r="AA76" t="s">
        <v>61</v>
      </c>
      <c r="AB76">
        <v>0</v>
      </c>
      <c r="AC76">
        <v>0.8020687168835664</v>
      </c>
      <c r="AD76">
        <v>0.85320676826301189</v>
      </c>
      <c r="AE76">
        <v>1</v>
      </c>
    </row>
    <row r="77" spans="1:34" x14ac:dyDescent="0.3">
      <c r="A77" t="s">
        <v>1</v>
      </c>
      <c r="H77" s="5"/>
      <c r="I77" s="5" t="s">
        <v>85</v>
      </c>
      <c r="J77" s="40" t="s">
        <v>69</v>
      </c>
      <c r="K77" t="s">
        <v>52</v>
      </c>
      <c r="L77" t="s">
        <v>53</v>
      </c>
      <c r="M77" t="s">
        <v>54</v>
      </c>
      <c r="N77" t="s">
        <v>55</v>
      </c>
      <c r="O77" t="s">
        <v>56</v>
      </c>
      <c r="P77" t="s">
        <v>57</v>
      </c>
      <c r="Q77" t="s">
        <v>58</v>
      </c>
      <c r="R77" s="1"/>
      <c r="S77" s="1"/>
      <c r="T77" s="25" t="s">
        <v>49</v>
      </c>
      <c r="U77" s="26">
        <v>0</v>
      </c>
      <c r="V77" s="26">
        <v>0.75114952238815358</v>
      </c>
      <c r="W77" s="26">
        <v>0.93389997142730607</v>
      </c>
      <c r="X77" s="27">
        <v>1.0474343291187529</v>
      </c>
      <c r="AA77" t="s">
        <v>62</v>
      </c>
      <c r="AB77">
        <v>0</v>
      </c>
      <c r="AC77">
        <f>AC75/AC76</f>
        <v>0.80790036032658297</v>
      </c>
      <c r="AD77">
        <f>AD75/AD76</f>
        <v>1.0669495979189194</v>
      </c>
      <c r="AE77">
        <v>1</v>
      </c>
    </row>
    <row r="78" spans="1:34" x14ac:dyDescent="0.3">
      <c r="H78" s="60" t="s">
        <v>75</v>
      </c>
      <c r="I78">
        <v>1</v>
      </c>
      <c r="J78" t="s">
        <v>65</v>
      </c>
      <c r="K78" s="1">
        <v>134861</v>
      </c>
      <c r="L78" s="1">
        <v>44401</v>
      </c>
      <c r="M78" s="1">
        <v>34364</v>
      </c>
      <c r="N78" s="1">
        <v>213626</v>
      </c>
      <c r="O78">
        <v>78.765000000000001</v>
      </c>
      <c r="P78" s="1">
        <v>0</v>
      </c>
      <c r="Q78" s="6">
        <v>0</v>
      </c>
      <c r="R78" s="1"/>
      <c r="S78" s="1"/>
      <c r="T78" s="25" t="s">
        <v>15</v>
      </c>
      <c r="U78" s="26">
        <v>0</v>
      </c>
      <c r="V78" s="26">
        <v>3.2701047593627235E-2</v>
      </c>
      <c r="W78" s="26">
        <v>0.11180445504987538</v>
      </c>
      <c r="X78" s="27">
        <v>0</v>
      </c>
      <c r="AA78" t="s">
        <v>106</v>
      </c>
      <c r="AB78">
        <v>0</v>
      </c>
      <c r="AC78">
        <v>0.75114952238815358</v>
      </c>
      <c r="AD78">
        <v>0.93389997142730607</v>
      </c>
      <c r="AE78">
        <v>1.0474343291187529</v>
      </c>
    </row>
    <row r="79" spans="1:34" x14ac:dyDescent="0.3">
      <c r="H79" s="60"/>
      <c r="I79">
        <v>2</v>
      </c>
      <c r="J79" t="s">
        <v>104</v>
      </c>
      <c r="K79" s="1">
        <v>135806</v>
      </c>
      <c r="L79" s="1">
        <v>32379</v>
      </c>
      <c r="M79" s="1">
        <v>31543</v>
      </c>
      <c r="N79" s="1">
        <v>199728</v>
      </c>
      <c r="O79">
        <v>63.921999999999997</v>
      </c>
      <c r="P79" s="1">
        <v>0</v>
      </c>
      <c r="Q79" s="6">
        <v>0</v>
      </c>
      <c r="R79" s="1"/>
      <c r="S79" s="1"/>
      <c r="T79" s="25" t="s">
        <v>103</v>
      </c>
      <c r="U79" s="26">
        <v>0</v>
      </c>
      <c r="V79" s="26">
        <v>8.5727871027280592E-2</v>
      </c>
      <c r="W79" s="26">
        <v>7.0123751445112181E-2</v>
      </c>
      <c r="X79" s="27">
        <v>2.9999613931052969E-2</v>
      </c>
      <c r="AA79" t="s">
        <v>107</v>
      </c>
      <c r="AB79">
        <v>0</v>
      </c>
      <c r="AC79">
        <f>AC78*AC78</f>
        <v>0.56422560498395125</v>
      </c>
      <c r="AD79">
        <f>AD78*AD77</f>
        <v>0.99642419901085455</v>
      </c>
      <c r="AE79">
        <f>AE78*AE77</f>
        <v>1.0474343291187529</v>
      </c>
    </row>
    <row r="80" spans="1:34" ht="14.5" thickBot="1" x14ac:dyDescent="0.35">
      <c r="H80" s="60"/>
      <c r="I80">
        <v>3</v>
      </c>
      <c r="J80" t="s">
        <v>100</v>
      </c>
      <c r="K80" s="1">
        <v>140521</v>
      </c>
      <c r="L80" s="1">
        <v>41352</v>
      </c>
      <c r="M80" s="1">
        <v>32988</v>
      </c>
      <c r="N80" s="1">
        <v>214861</v>
      </c>
      <c r="O80">
        <v>74.34</v>
      </c>
      <c r="P80" s="1">
        <v>0</v>
      </c>
      <c r="Q80" s="6">
        <v>0</v>
      </c>
      <c r="R80" s="1"/>
      <c r="S80" s="1"/>
      <c r="T80" s="28" t="s">
        <v>49</v>
      </c>
      <c r="U80" s="29">
        <v>0</v>
      </c>
      <c r="V80" s="29">
        <v>3.7508332625011756E-2</v>
      </c>
      <c r="W80" s="29">
        <v>3.5120251736666899E-2</v>
      </c>
      <c r="X80" s="30">
        <v>7.6832021977530113E-2</v>
      </c>
    </row>
    <row r="81" spans="8:26" x14ac:dyDescent="0.3">
      <c r="H81" s="60" t="s">
        <v>76</v>
      </c>
      <c r="I81">
        <v>4</v>
      </c>
      <c r="J81" t="s">
        <v>65</v>
      </c>
      <c r="K81" s="1">
        <v>111691</v>
      </c>
      <c r="L81" s="1">
        <v>108549</v>
      </c>
      <c r="M81" s="1">
        <v>44208</v>
      </c>
      <c r="N81" s="1">
        <v>264448</v>
      </c>
      <c r="O81">
        <v>152.75700000000001</v>
      </c>
      <c r="P81" s="1">
        <v>73.992000000000004</v>
      </c>
      <c r="Q81" s="6">
        <v>0.63431319599825131</v>
      </c>
      <c r="R81" s="1"/>
      <c r="S81" s="1"/>
      <c r="V81" s="1"/>
      <c r="W81" s="1"/>
    </row>
    <row r="82" spans="8:26" x14ac:dyDescent="0.3">
      <c r="H82" s="60"/>
      <c r="I82">
        <v>5</v>
      </c>
      <c r="J82" t="s">
        <v>104</v>
      </c>
      <c r="K82" s="1">
        <v>114877</v>
      </c>
      <c r="L82" s="1">
        <v>122089</v>
      </c>
      <c r="M82" s="1">
        <v>48278</v>
      </c>
      <c r="N82" s="1">
        <v>285244</v>
      </c>
      <c r="O82">
        <v>170.36699999999999</v>
      </c>
      <c r="P82" s="1">
        <v>106.44499999999999</v>
      </c>
      <c r="Q82" s="6">
        <v>0.91252389647575205</v>
      </c>
      <c r="R82" s="1"/>
      <c r="S82" s="1"/>
      <c r="V82" s="1"/>
      <c r="W82" s="1"/>
      <c r="X82" s="1"/>
    </row>
    <row r="83" spans="8:26" x14ac:dyDescent="0.3">
      <c r="H83" s="60"/>
      <c r="I83">
        <v>6</v>
      </c>
      <c r="J83" t="s">
        <v>100</v>
      </c>
      <c r="K83" s="1">
        <v>100789</v>
      </c>
      <c r="L83" s="1">
        <v>111438</v>
      </c>
      <c r="M83" s="1">
        <v>46306</v>
      </c>
      <c r="N83" s="1">
        <v>258533</v>
      </c>
      <c r="O83">
        <v>157.744</v>
      </c>
      <c r="P83" s="1">
        <v>83.403999999999996</v>
      </c>
      <c r="Q83" s="6">
        <v>0.71499969995456458</v>
      </c>
      <c r="R83" s="1"/>
      <c r="S83" s="1"/>
      <c r="V83" s="1"/>
      <c r="W83" s="1"/>
      <c r="X83" s="1"/>
    </row>
    <row r="84" spans="8:26" x14ac:dyDescent="0.3">
      <c r="H84" s="60" t="s">
        <v>77</v>
      </c>
      <c r="I84">
        <v>7</v>
      </c>
      <c r="J84" t="s">
        <v>65</v>
      </c>
      <c r="K84" s="1">
        <v>106089</v>
      </c>
      <c r="L84" s="1">
        <v>132449</v>
      </c>
      <c r="M84" s="1">
        <v>65146</v>
      </c>
      <c r="N84" s="1">
        <v>303684</v>
      </c>
      <c r="O84">
        <v>197.595</v>
      </c>
      <c r="P84" s="1">
        <v>118.83</v>
      </c>
      <c r="Q84" s="6">
        <v>1.0186971169920018</v>
      </c>
      <c r="R84" s="1"/>
      <c r="S84" s="1"/>
      <c r="W84" s="1"/>
      <c r="X84" s="1"/>
    </row>
    <row r="85" spans="8:26" x14ac:dyDescent="0.3">
      <c r="H85" s="60"/>
      <c r="I85">
        <v>8</v>
      </c>
      <c r="J85" t="s">
        <v>104</v>
      </c>
      <c r="K85" s="1">
        <v>98359</v>
      </c>
      <c r="L85" s="1">
        <v>127762</v>
      </c>
      <c r="M85" s="1">
        <v>57816</v>
      </c>
      <c r="N85" s="1">
        <v>283937</v>
      </c>
      <c r="O85">
        <v>185.578</v>
      </c>
      <c r="P85">
        <v>121.65600000000001</v>
      </c>
      <c r="Q85" s="6">
        <v>1.0429236427230411</v>
      </c>
      <c r="W85" s="1"/>
      <c r="X85" s="1"/>
    </row>
    <row r="86" spans="8:26" x14ac:dyDescent="0.3">
      <c r="H86" s="60"/>
      <c r="I86">
        <v>9</v>
      </c>
      <c r="J86" t="s">
        <v>100</v>
      </c>
      <c r="K86" s="1">
        <v>113821</v>
      </c>
      <c r="L86" s="1">
        <v>119414</v>
      </c>
      <c r="M86" s="1">
        <v>68563</v>
      </c>
      <c r="N86" s="1">
        <v>301798</v>
      </c>
      <c r="O86">
        <v>187.977</v>
      </c>
      <c r="P86" s="1">
        <v>113.637</v>
      </c>
      <c r="Q86" s="6">
        <v>0.97417894709770347</v>
      </c>
      <c r="W86" s="1"/>
      <c r="X86" s="1"/>
    </row>
    <row r="87" spans="8:26" x14ac:dyDescent="0.3">
      <c r="H87" s="56" t="s">
        <v>78</v>
      </c>
      <c r="I87" s="3">
        <v>10</v>
      </c>
      <c r="J87" s="3" t="s">
        <v>65</v>
      </c>
      <c r="K87" s="4">
        <v>94071</v>
      </c>
      <c r="L87" s="4">
        <v>113436</v>
      </c>
      <c r="M87" s="4">
        <v>81978</v>
      </c>
      <c r="N87" s="4">
        <v>289485</v>
      </c>
      <c r="O87" s="3">
        <v>195.41399999999999</v>
      </c>
      <c r="P87" s="4">
        <v>116.64899999999999</v>
      </c>
      <c r="Q87" s="35">
        <v>1</v>
      </c>
      <c r="W87" s="1"/>
      <c r="X87" s="1"/>
    </row>
    <row r="88" spans="8:26" x14ac:dyDescent="0.3">
      <c r="H88" s="56"/>
      <c r="I88">
        <v>11</v>
      </c>
      <c r="J88" t="s">
        <v>104</v>
      </c>
      <c r="K88" s="1">
        <v>94821</v>
      </c>
      <c r="L88" s="1">
        <v>125105</v>
      </c>
      <c r="M88" s="1">
        <v>75399</v>
      </c>
      <c r="N88" s="1">
        <v>295325</v>
      </c>
      <c r="O88">
        <v>200.50399999999999</v>
      </c>
      <c r="P88" s="1">
        <v>136.58199999999999</v>
      </c>
      <c r="Q88" s="6">
        <v>1.1708801618530806</v>
      </c>
      <c r="W88" s="1"/>
      <c r="X88" s="1"/>
      <c r="Y88" s="1"/>
      <c r="Z88" s="1"/>
    </row>
    <row r="89" spans="8:26" x14ac:dyDescent="0.3">
      <c r="H89" s="56"/>
      <c r="I89">
        <v>12</v>
      </c>
      <c r="J89" t="s">
        <v>100</v>
      </c>
      <c r="K89" s="1">
        <v>106976</v>
      </c>
      <c r="L89" s="1">
        <v>112736</v>
      </c>
      <c r="M89" s="1">
        <v>94052</v>
      </c>
      <c r="N89" s="1">
        <v>313764</v>
      </c>
      <c r="O89">
        <v>206.78800000000001</v>
      </c>
      <c r="P89" s="1">
        <v>132.44800000000001</v>
      </c>
      <c r="Q89" s="6">
        <v>1.1354405095628768</v>
      </c>
      <c r="W89" s="1"/>
      <c r="X89" s="1"/>
      <c r="Y89" s="1"/>
      <c r="Z89" s="1"/>
    </row>
    <row r="90" spans="8:26" x14ac:dyDescent="0.3">
      <c r="O90" s="1"/>
      <c r="P90" s="1"/>
      <c r="Q90" s="1"/>
      <c r="U90" s="1"/>
      <c r="V90" s="1"/>
      <c r="W90" s="1"/>
      <c r="X90" s="1"/>
      <c r="Y90" s="1"/>
      <c r="Z90" s="1"/>
    </row>
    <row r="91" spans="8:26" x14ac:dyDescent="0.3">
      <c r="U91" s="1"/>
      <c r="V91" s="1"/>
      <c r="X91" s="1"/>
      <c r="Y91" s="1"/>
      <c r="Z91" s="1"/>
    </row>
    <row r="92" spans="8:26" x14ac:dyDescent="0.3">
      <c r="U92" s="1"/>
      <c r="V92" s="1"/>
      <c r="X92" s="1"/>
      <c r="Y92" s="1"/>
      <c r="Z92" s="1"/>
    </row>
    <row r="93" spans="8:26" x14ac:dyDescent="0.3">
      <c r="U93" s="1"/>
      <c r="V93" s="1"/>
      <c r="X93" s="1"/>
      <c r="Y93" s="1"/>
      <c r="Z93" s="1"/>
    </row>
    <row r="94" spans="8:26" x14ac:dyDescent="0.3">
      <c r="U94" s="1"/>
      <c r="V94" s="1"/>
      <c r="X94" s="1"/>
    </row>
    <row r="95" spans="8:26" x14ac:dyDescent="0.3">
      <c r="K95" t="s">
        <v>51</v>
      </c>
      <c r="U95" s="1"/>
      <c r="V95" s="1"/>
      <c r="X95" s="1"/>
    </row>
    <row r="96" spans="8:26" x14ac:dyDescent="0.3">
      <c r="H96" s="5"/>
      <c r="I96" s="5" t="s">
        <v>85</v>
      </c>
      <c r="J96" s="40" t="s">
        <v>69</v>
      </c>
      <c r="K96" t="s">
        <v>52</v>
      </c>
      <c r="L96" t="s">
        <v>53</v>
      </c>
      <c r="M96" t="s">
        <v>54</v>
      </c>
      <c r="N96" t="s">
        <v>55</v>
      </c>
      <c r="O96" t="s">
        <v>56</v>
      </c>
      <c r="P96" t="s">
        <v>57</v>
      </c>
      <c r="Q96" t="s">
        <v>58</v>
      </c>
      <c r="U96" s="1"/>
      <c r="V96" s="1"/>
      <c r="X96" s="1"/>
    </row>
    <row r="97" spans="1:24" x14ac:dyDescent="0.3">
      <c r="A97" t="s">
        <v>2</v>
      </c>
      <c r="H97" s="60" t="s">
        <v>75</v>
      </c>
      <c r="I97">
        <v>1</v>
      </c>
      <c r="J97" t="s">
        <v>65</v>
      </c>
      <c r="K97" s="1">
        <v>110374</v>
      </c>
      <c r="L97" s="1">
        <v>35798</v>
      </c>
      <c r="M97" s="1">
        <v>28144</v>
      </c>
      <c r="N97">
        <v>174.316</v>
      </c>
      <c r="O97">
        <v>63.942</v>
      </c>
      <c r="P97" s="1">
        <v>0</v>
      </c>
      <c r="Q97">
        <v>0</v>
      </c>
      <c r="U97" s="1"/>
      <c r="V97" s="1"/>
      <c r="X97" s="1"/>
    </row>
    <row r="98" spans="1:24" x14ac:dyDescent="0.3">
      <c r="H98" s="60"/>
      <c r="I98">
        <v>2</v>
      </c>
      <c r="J98" t="s">
        <v>104</v>
      </c>
      <c r="K98" s="1">
        <v>111589</v>
      </c>
      <c r="L98" s="1">
        <v>25672</v>
      </c>
      <c r="M98" s="1">
        <v>26379</v>
      </c>
      <c r="N98">
        <v>163.63999999999999</v>
      </c>
      <c r="O98">
        <v>52.051000000000002</v>
      </c>
      <c r="P98" s="1">
        <v>0</v>
      </c>
      <c r="Q98">
        <v>0</v>
      </c>
      <c r="U98" s="1"/>
      <c r="V98" s="1"/>
      <c r="X98" s="1"/>
    </row>
    <row r="99" spans="1:24" x14ac:dyDescent="0.3">
      <c r="H99" s="60"/>
      <c r="I99">
        <v>3</v>
      </c>
      <c r="J99" t="s">
        <v>100</v>
      </c>
      <c r="K99" s="1">
        <v>115738</v>
      </c>
      <c r="L99" s="1">
        <v>32609</v>
      </c>
      <c r="M99" s="1">
        <v>27455</v>
      </c>
      <c r="N99">
        <v>175.80199999999999</v>
      </c>
      <c r="O99">
        <v>60.064</v>
      </c>
      <c r="P99" s="1">
        <v>0</v>
      </c>
      <c r="Q99">
        <v>0</v>
      </c>
      <c r="U99" s="1"/>
      <c r="V99" s="1"/>
      <c r="X99" s="1"/>
    </row>
    <row r="100" spans="1:24" x14ac:dyDescent="0.3">
      <c r="H100" s="60" t="s">
        <v>76</v>
      </c>
      <c r="I100">
        <v>4</v>
      </c>
      <c r="J100" t="s">
        <v>65</v>
      </c>
      <c r="K100" s="1">
        <v>79268</v>
      </c>
      <c r="L100" s="1">
        <v>93940</v>
      </c>
      <c r="M100" s="1">
        <v>41691</v>
      </c>
      <c r="N100">
        <v>214.899</v>
      </c>
      <c r="O100">
        <v>135.631</v>
      </c>
      <c r="P100">
        <v>71.688999999999993</v>
      </c>
      <c r="Q100">
        <v>0.68531087488528597</v>
      </c>
      <c r="U100" s="1"/>
      <c r="V100" s="1"/>
      <c r="X100" s="1"/>
    </row>
    <row r="101" spans="1:24" x14ac:dyDescent="0.3">
      <c r="H101" s="60"/>
      <c r="I101">
        <v>5</v>
      </c>
      <c r="J101" t="s">
        <v>104</v>
      </c>
      <c r="K101" s="1">
        <v>75048</v>
      </c>
      <c r="L101" s="1">
        <v>96325</v>
      </c>
      <c r="M101" s="1">
        <v>33608</v>
      </c>
      <c r="N101">
        <v>204.98099999999999</v>
      </c>
      <c r="O101">
        <v>129.93299999999999</v>
      </c>
      <c r="P101">
        <v>77.881999999999991</v>
      </c>
      <c r="Q101">
        <v>0.74451284796573869</v>
      </c>
      <c r="U101" s="1"/>
      <c r="V101" s="1"/>
      <c r="X101" s="1"/>
    </row>
    <row r="102" spans="1:24" x14ac:dyDescent="0.3">
      <c r="H102" s="60"/>
      <c r="I102">
        <v>6</v>
      </c>
      <c r="J102" t="s">
        <v>100</v>
      </c>
      <c r="K102" s="1">
        <v>79407</v>
      </c>
      <c r="L102" s="1">
        <v>93120</v>
      </c>
      <c r="M102" s="1">
        <v>45250</v>
      </c>
      <c r="N102">
        <v>217.77699999999999</v>
      </c>
      <c r="O102">
        <v>138.37</v>
      </c>
      <c r="P102">
        <v>78.306000000000012</v>
      </c>
      <c r="Q102">
        <v>0.74856607525237084</v>
      </c>
      <c r="U102" s="1"/>
      <c r="V102" s="1"/>
      <c r="X102" s="1"/>
    </row>
    <row r="103" spans="1:24" x14ac:dyDescent="0.3">
      <c r="H103" s="60" t="s">
        <v>77</v>
      </c>
      <c r="I103">
        <v>7</v>
      </c>
      <c r="J103" t="s">
        <v>65</v>
      </c>
      <c r="K103" s="1">
        <v>78871</v>
      </c>
      <c r="L103" s="1">
        <v>97407</v>
      </c>
      <c r="M103" s="1">
        <v>49738</v>
      </c>
      <c r="N103">
        <v>226.01599999999999</v>
      </c>
      <c r="O103">
        <v>147.14500000000001</v>
      </c>
      <c r="P103">
        <v>83.203000000000003</v>
      </c>
      <c r="Q103">
        <v>0.79537893851330677</v>
      </c>
      <c r="U103" s="1"/>
      <c r="V103" s="1"/>
      <c r="W103" s="1"/>
    </row>
    <row r="104" spans="1:24" x14ac:dyDescent="0.3">
      <c r="H104" s="60"/>
      <c r="I104">
        <v>8</v>
      </c>
      <c r="J104" t="s">
        <v>104</v>
      </c>
      <c r="K104" s="1">
        <v>76240</v>
      </c>
      <c r="L104" s="1">
        <v>103840</v>
      </c>
      <c r="M104" s="1">
        <v>42849</v>
      </c>
      <c r="N104">
        <v>222.929</v>
      </c>
      <c r="O104">
        <v>146.68899999999999</v>
      </c>
      <c r="P104">
        <v>94.637999999999991</v>
      </c>
      <c r="Q104">
        <v>0.9046918017742428</v>
      </c>
      <c r="U104" s="1"/>
      <c r="V104" s="1"/>
      <c r="W104" s="1"/>
    </row>
    <row r="105" spans="1:24" x14ac:dyDescent="0.3">
      <c r="H105" s="60"/>
      <c r="I105">
        <v>9</v>
      </c>
      <c r="J105" t="s">
        <v>100</v>
      </c>
      <c r="K105" s="1">
        <v>84856</v>
      </c>
      <c r="L105" s="1">
        <v>95449</v>
      </c>
      <c r="M105" s="1">
        <v>59775</v>
      </c>
      <c r="N105">
        <v>240.08</v>
      </c>
      <c r="O105">
        <v>155.22399999999999</v>
      </c>
      <c r="P105">
        <v>95.16</v>
      </c>
      <c r="Q105">
        <v>0.90968185989599259</v>
      </c>
      <c r="U105" s="1"/>
      <c r="V105" s="1"/>
      <c r="W105" s="1"/>
    </row>
    <row r="106" spans="1:24" x14ac:dyDescent="0.3">
      <c r="H106" s="56" t="s">
        <v>78</v>
      </c>
      <c r="I106" s="3">
        <v>10</v>
      </c>
      <c r="J106" s="3" t="s">
        <v>65</v>
      </c>
      <c r="K106" s="4">
        <v>71124</v>
      </c>
      <c r="L106" s="4">
        <v>101144</v>
      </c>
      <c r="M106" s="4">
        <v>67406</v>
      </c>
      <c r="N106" s="3">
        <v>239.67400000000001</v>
      </c>
      <c r="O106" s="3">
        <v>168.55</v>
      </c>
      <c r="P106" s="3">
        <v>104.608</v>
      </c>
      <c r="Q106" s="21">
        <v>1</v>
      </c>
      <c r="U106" s="1"/>
      <c r="V106" s="1"/>
      <c r="W106" s="1"/>
    </row>
    <row r="107" spans="1:24" x14ac:dyDescent="0.3">
      <c r="H107" s="56"/>
      <c r="I107">
        <v>11</v>
      </c>
      <c r="J107" t="s">
        <v>104</v>
      </c>
      <c r="K107" s="1">
        <v>77213</v>
      </c>
      <c r="L107" s="1">
        <v>110104</v>
      </c>
      <c r="M107" s="1">
        <v>60679</v>
      </c>
      <c r="N107">
        <v>247.99600000000001</v>
      </c>
      <c r="O107">
        <v>170.78299999999999</v>
      </c>
      <c r="P107">
        <v>118.73199999999999</v>
      </c>
      <c r="Q107">
        <v>1.1350183542367696</v>
      </c>
      <c r="U107" s="1"/>
      <c r="V107" s="1"/>
      <c r="W107" s="1"/>
    </row>
    <row r="108" spans="1:24" x14ac:dyDescent="0.3">
      <c r="H108" s="56"/>
      <c r="I108">
        <v>12</v>
      </c>
      <c r="J108" t="s">
        <v>100</v>
      </c>
      <c r="K108" s="1">
        <v>72144</v>
      </c>
      <c r="L108" s="1">
        <v>95074</v>
      </c>
      <c r="M108" s="1">
        <v>70973</v>
      </c>
      <c r="N108">
        <v>238.191</v>
      </c>
      <c r="O108">
        <v>166.047</v>
      </c>
      <c r="P108">
        <v>105.983</v>
      </c>
      <c r="Q108">
        <v>1.0131443101866013</v>
      </c>
      <c r="U108" s="1"/>
      <c r="V108" s="1"/>
      <c r="W108" s="1"/>
    </row>
    <row r="109" spans="1:24" x14ac:dyDescent="0.3">
      <c r="U109" s="1"/>
      <c r="V109" s="1"/>
      <c r="W109" s="1"/>
    </row>
    <row r="110" spans="1:24" x14ac:dyDescent="0.3">
      <c r="U110" s="1"/>
      <c r="V110" s="1"/>
      <c r="W110" s="1"/>
    </row>
    <row r="111" spans="1:24" x14ac:dyDescent="0.3">
      <c r="U111" s="1"/>
      <c r="V111" s="1"/>
      <c r="W111" s="1"/>
    </row>
    <row r="112" spans="1:24" x14ac:dyDescent="0.3">
      <c r="V112" s="1"/>
      <c r="W112" s="1"/>
    </row>
  </sheetData>
  <mergeCells count="53">
    <mergeCell ref="AK4:AK6"/>
    <mergeCell ref="AK7:AK9"/>
    <mergeCell ref="AK10:AK12"/>
    <mergeCell ref="AK13:AK15"/>
    <mergeCell ref="H26:H28"/>
    <mergeCell ref="H20:H22"/>
    <mergeCell ref="H23:H25"/>
    <mergeCell ref="U13:V13"/>
    <mergeCell ref="S3:S5"/>
    <mergeCell ref="S6:S8"/>
    <mergeCell ref="S9:S11"/>
    <mergeCell ref="S12:S14"/>
    <mergeCell ref="U7:V7"/>
    <mergeCell ref="U14:V14"/>
    <mergeCell ref="U8:V8"/>
    <mergeCell ref="U9:V9"/>
    <mergeCell ref="A1:E2"/>
    <mergeCell ref="H4:H6"/>
    <mergeCell ref="H7:H9"/>
    <mergeCell ref="H10:H12"/>
    <mergeCell ref="H13:H15"/>
    <mergeCell ref="H84:H86"/>
    <mergeCell ref="H29:H31"/>
    <mergeCell ref="H36:H38"/>
    <mergeCell ref="H39:H41"/>
    <mergeCell ref="H42:H44"/>
    <mergeCell ref="H45:H47"/>
    <mergeCell ref="H61:H63"/>
    <mergeCell ref="H64:H66"/>
    <mergeCell ref="H67:H69"/>
    <mergeCell ref="H70:H72"/>
    <mergeCell ref="H78:H80"/>
    <mergeCell ref="H81:H83"/>
    <mergeCell ref="H87:H89"/>
    <mergeCell ref="H97:H99"/>
    <mergeCell ref="H100:H102"/>
    <mergeCell ref="H103:H105"/>
    <mergeCell ref="H106:H108"/>
    <mergeCell ref="S68:S70"/>
    <mergeCell ref="AD57:AI57"/>
    <mergeCell ref="AA73:AE73"/>
    <mergeCell ref="T57:Y57"/>
    <mergeCell ref="S59:S61"/>
    <mergeCell ref="S62:S64"/>
    <mergeCell ref="S65:S67"/>
    <mergeCell ref="U10:V10"/>
    <mergeCell ref="U11:V11"/>
    <mergeCell ref="U12:V12"/>
    <mergeCell ref="U2:V2"/>
    <mergeCell ref="U3:V3"/>
    <mergeCell ref="U4:V4"/>
    <mergeCell ref="U5:V5"/>
    <mergeCell ref="U6:V6"/>
  </mergeCells>
  <phoneticPr fontId="1" type="noConversion"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A32842-1D87-470B-8615-345F4F35A929}">
  <dimension ref="A1:K109"/>
  <sheetViews>
    <sheetView workbookViewId="0">
      <selection activeCell="M76" sqref="M76"/>
    </sheetView>
  </sheetViews>
  <sheetFormatPr defaultRowHeight="14" x14ac:dyDescent="0.3"/>
  <sheetData>
    <row r="1" spans="1:11" ht="17.5" x14ac:dyDescent="0.3">
      <c r="A1" s="78" t="s">
        <v>110</v>
      </c>
      <c r="B1" s="78"/>
      <c r="C1" s="78"/>
      <c r="D1" s="78"/>
      <c r="E1" s="78"/>
      <c r="F1" s="78"/>
      <c r="G1" s="78"/>
      <c r="H1" s="78"/>
    </row>
    <row r="2" spans="1:11" ht="15.5" x14ac:dyDescent="0.3">
      <c r="A2" s="44"/>
      <c r="B2" s="45"/>
      <c r="C2" s="45"/>
    </row>
    <row r="3" spans="1:11" x14ac:dyDescent="0.3">
      <c r="A3" s="57" t="s">
        <v>111</v>
      </c>
      <c r="B3" s="57"/>
      <c r="J3" s="57" t="s">
        <v>112</v>
      </c>
      <c r="K3" s="60"/>
    </row>
    <row r="73" spans="1:6" ht="20" x14ac:dyDescent="0.3">
      <c r="A73" s="79" t="s">
        <v>113</v>
      </c>
      <c r="B73" s="80"/>
      <c r="C73" s="80"/>
      <c r="D73" s="80"/>
      <c r="E73" s="80"/>
      <c r="F73" s="80"/>
    </row>
    <row r="109" spans="1:8" ht="20" x14ac:dyDescent="0.3">
      <c r="A109" s="79" t="s">
        <v>114</v>
      </c>
      <c r="B109" s="57"/>
      <c r="C109" s="57"/>
      <c r="D109" s="57"/>
      <c r="E109" s="57"/>
      <c r="F109" s="57"/>
      <c r="G109" s="57"/>
      <c r="H109" s="57"/>
    </row>
  </sheetData>
  <mergeCells count="5">
    <mergeCell ref="A1:H1"/>
    <mergeCell ref="A3:B3"/>
    <mergeCell ref="J3:K3"/>
    <mergeCell ref="A73:F73"/>
    <mergeCell ref="A109:H109"/>
  </mergeCells>
  <phoneticPr fontId="1" type="noConversion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8</vt:i4>
      </vt:variant>
    </vt:vector>
  </HeadingPairs>
  <TitlesOfParts>
    <vt:vector size="8" baseType="lpstr">
      <vt:lpstr>Fig.2c</vt:lpstr>
      <vt:lpstr>Fig.4e_FAT10_F316A+V934A</vt:lpstr>
      <vt:lpstr>Fig.4e_ubiqutin_F316A+V934A</vt:lpstr>
      <vt:lpstr>Fig.5c_ubiquitin_ 3M</vt:lpstr>
      <vt:lpstr>Fig.5c_FAT10_3M </vt:lpstr>
      <vt:lpstr>Fig.6d_ubiquitin_E601Q D616A</vt:lpstr>
      <vt:lpstr>Fig.6d_FAT10_E601Q D616A</vt:lpstr>
      <vt:lpstr>Supplementary Fig.4 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路奇</dc:creator>
  <cp:lastModifiedBy>路奇</cp:lastModifiedBy>
  <dcterms:created xsi:type="dcterms:W3CDTF">2022-06-25T15:28:29Z</dcterms:created>
  <dcterms:modified xsi:type="dcterms:W3CDTF">2022-06-28T07:11:33Z</dcterms:modified>
</cp:coreProperties>
</file>